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7e740ade79757643/Desktop/CENAC USAQUEN/2026/ESTRUCTURACION/EQUIPO FIJO/VERSION 3 PLAN/DOCUMENTOS PARA PUBLICAR/"/>
    </mc:Choice>
  </mc:AlternateContent>
  <xr:revisionPtr revIDLastSave="8" documentId="8_{293DB2D7-DF66-4430-B3B1-C218DD71660E}" xr6:coauthVersionLast="47" xr6:coauthVersionMax="47" xr10:uidLastSave="{5191C4F5-DBBA-4A39-8245-000EA8489722}"/>
  <bookViews>
    <workbookView xWindow="-98" yWindow="-98" windowWidth="21795" windowHeight="12975" xr2:uid="{FBA4F0E9-606F-46F9-8207-0FDA719FEC9E}"/>
  </bookViews>
  <sheets>
    <sheet name="MANTENIMIENTO" sheetId="1" r:id="rId1"/>
    <sheet name="RESPUESTOS" sheetId="2" r:id="rId2"/>
  </sheets>
  <definedNames>
    <definedName name="_xlnm._FilterDatabase" localSheetId="0" hidden="1">MANTENIMIENTO!$B$1:$B$773</definedName>
    <definedName name="_xlnm._FilterDatabase" localSheetId="1" hidden="1">RESPUESTOS!$B$1:$B$511</definedName>
    <definedName name="_xlnm.Print_Area" localSheetId="0">MANTENIMIENTO!$A$1:$AB$735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X286" i="1" l="1"/>
  <c r="AW286" i="1"/>
  <c r="AV286" i="1"/>
  <c r="AU286" i="1"/>
  <c r="AT286" i="1"/>
  <c r="AS286" i="1"/>
  <c r="AR286" i="1"/>
  <c r="AQ286" i="1"/>
  <c r="AP286" i="1"/>
  <c r="AD511" i="2"/>
  <c r="AE511" i="2" s="1"/>
  <c r="AA511" i="2"/>
  <c r="AB511" i="2" s="1"/>
  <c r="X511" i="2"/>
  <c r="Y511" i="2" s="1"/>
  <c r="A511" i="2"/>
  <c r="AD510" i="2"/>
  <c r="AE510" i="2" s="1"/>
  <c r="AA510" i="2"/>
  <c r="AB510" i="2" s="1"/>
  <c r="X510" i="2"/>
  <c r="Y510" i="2" s="1"/>
  <c r="A510" i="2"/>
  <c r="AD509" i="2"/>
  <c r="AE509" i="2" s="1"/>
  <c r="AA509" i="2"/>
  <c r="AB509" i="2" s="1"/>
  <c r="X509" i="2"/>
  <c r="Y509" i="2" s="1"/>
  <c r="A509" i="2"/>
  <c r="AD508" i="2"/>
  <c r="AE508" i="2" s="1"/>
  <c r="AA508" i="2"/>
  <c r="AB508" i="2" s="1"/>
  <c r="X508" i="2"/>
  <c r="Y508" i="2" s="1"/>
  <c r="A508" i="2"/>
  <c r="AD507" i="2"/>
  <c r="AE507" i="2" s="1"/>
  <c r="AA507" i="2"/>
  <c r="AB507" i="2" s="1"/>
  <c r="X507" i="2"/>
  <c r="Y507" i="2" s="1"/>
  <c r="A507" i="2"/>
  <c r="AG506" i="2"/>
  <c r="AG505" i="2"/>
  <c r="AG504" i="2"/>
  <c r="AG503" i="2"/>
  <c r="AD502" i="2"/>
  <c r="AE502" i="2" s="1"/>
  <c r="AA502" i="2"/>
  <c r="AB502" i="2" s="1"/>
  <c r="X502" i="2"/>
  <c r="Y502" i="2" s="1"/>
  <c r="A502" i="2"/>
  <c r="AD501" i="2"/>
  <c r="AE501" i="2" s="1"/>
  <c r="AA501" i="2"/>
  <c r="AB501" i="2" s="1"/>
  <c r="X501" i="2"/>
  <c r="Y501" i="2" s="1"/>
  <c r="A501" i="2"/>
  <c r="AE500" i="2"/>
  <c r="AD500" i="2"/>
  <c r="AA500" i="2"/>
  <c r="AB500" i="2" s="1"/>
  <c r="X500" i="2"/>
  <c r="Y500" i="2" s="1"/>
  <c r="A500" i="2"/>
  <c r="AD499" i="2"/>
  <c r="AE499" i="2" s="1"/>
  <c r="AA499" i="2"/>
  <c r="AB499" i="2" s="1"/>
  <c r="X499" i="2"/>
  <c r="Y499" i="2" s="1"/>
  <c r="A499" i="2"/>
  <c r="AD498" i="2"/>
  <c r="AE498" i="2" s="1"/>
  <c r="AA498" i="2"/>
  <c r="AB498" i="2" s="1"/>
  <c r="X498" i="2"/>
  <c r="Y498" i="2" s="1"/>
  <c r="A498" i="2"/>
  <c r="AD497" i="2"/>
  <c r="AE497" i="2" s="1"/>
  <c r="AA497" i="2"/>
  <c r="AB497" i="2" s="1"/>
  <c r="X497" i="2"/>
  <c r="Y497" i="2" s="1"/>
  <c r="A497" i="2"/>
  <c r="AD496" i="2"/>
  <c r="AE496" i="2" s="1"/>
  <c r="AA496" i="2"/>
  <c r="AB496" i="2" s="1"/>
  <c r="X496" i="2"/>
  <c r="Y496" i="2" s="1"/>
  <c r="A496" i="2"/>
  <c r="AD495" i="2"/>
  <c r="AE495" i="2" s="1"/>
  <c r="AA495" i="2"/>
  <c r="AB495" i="2" s="1"/>
  <c r="X495" i="2"/>
  <c r="Y495" i="2" s="1"/>
  <c r="A495" i="2"/>
  <c r="AG494" i="2"/>
  <c r="AG493" i="2"/>
  <c r="AG492" i="2"/>
  <c r="AD491" i="2"/>
  <c r="AE491" i="2" s="1"/>
  <c r="AA491" i="2"/>
  <c r="AB491" i="2" s="1"/>
  <c r="X491" i="2"/>
  <c r="Y491" i="2" s="1"/>
  <c r="A491" i="2"/>
  <c r="AD490" i="2"/>
  <c r="AE490" i="2" s="1"/>
  <c r="AA490" i="2"/>
  <c r="AB490" i="2" s="1"/>
  <c r="X490" i="2"/>
  <c r="Y490" i="2" s="1"/>
  <c r="A490" i="2"/>
  <c r="AD489" i="2"/>
  <c r="AE489" i="2" s="1"/>
  <c r="AA489" i="2"/>
  <c r="AB489" i="2" s="1"/>
  <c r="X489" i="2"/>
  <c r="Y489" i="2" s="1"/>
  <c r="A489" i="2"/>
  <c r="AG488" i="2"/>
  <c r="AD487" i="2"/>
  <c r="AE487" i="2" s="1"/>
  <c r="AA487" i="2"/>
  <c r="AB487" i="2" s="1"/>
  <c r="X487" i="2"/>
  <c r="Y487" i="2" s="1"/>
  <c r="A487" i="2"/>
  <c r="AD486" i="2"/>
  <c r="AE486" i="2" s="1"/>
  <c r="AA486" i="2"/>
  <c r="AB486" i="2" s="1"/>
  <c r="X486" i="2"/>
  <c r="Y486" i="2" s="1"/>
  <c r="A486" i="2"/>
  <c r="AD485" i="2"/>
  <c r="AE485" i="2" s="1"/>
  <c r="AA485" i="2"/>
  <c r="AB485" i="2" s="1"/>
  <c r="X485" i="2"/>
  <c r="Y485" i="2" s="1"/>
  <c r="A485" i="2"/>
  <c r="AD484" i="2"/>
  <c r="AE484" i="2" s="1"/>
  <c r="AA484" i="2"/>
  <c r="AB484" i="2" s="1"/>
  <c r="X484" i="2"/>
  <c r="Y484" i="2" s="1"/>
  <c r="A484" i="2"/>
  <c r="AD483" i="2"/>
  <c r="AE483" i="2" s="1"/>
  <c r="AA483" i="2"/>
  <c r="AB483" i="2" s="1"/>
  <c r="X483" i="2"/>
  <c r="Y483" i="2" s="1"/>
  <c r="A483" i="2"/>
  <c r="AD482" i="2"/>
  <c r="AE482" i="2" s="1"/>
  <c r="AA482" i="2"/>
  <c r="AB482" i="2" s="1"/>
  <c r="X482" i="2"/>
  <c r="Y482" i="2" s="1"/>
  <c r="A482" i="2"/>
  <c r="AD481" i="2"/>
  <c r="AE481" i="2" s="1"/>
  <c r="AA481" i="2"/>
  <c r="AB481" i="2" s="1"/>
  <c r="X481" i="2"/>
  <c r="Y481" i="2" s="1"/>
  <c r="A481" i="2"/>
  <c r="AD480" i="2"/>
  <c r="AE480" i="2" s="1"/>
  <c r="AA480" i="2"/>
  <c r="AB480" i="2" s="1"/>
  <c r="X480" i="2"/>
  <c r="Y480" i="2" s="1"/>
  <c r="A480" i="2"/>
  <c r="AD479" i="2"/>
  <c r="AE479" i="2" s="1"/>
  <c r="AA479" i="2"/>
  <c r="AB479" i="2" s="1"/>
  <c r="X479" i="2"/>
  <c r="Y479" i="2" s="1"/>
  <c r="A479" i="2"/>
  <c r="AD478" i="2"/>
  <c r="AE478" i="2" s="1"/>
  <c r="AA478" i="2"/>
  <c r="AB478" i="2" s="1"/>
  <c r="X478" i="2"/>
  <c r="Y478" i="2" s="1"/>
  <c r="A478" i="2"/>
  <c r="AD477" i="2"/>
  <c r="AE477" i="2" s="1"/>
  <c r="AA477" i="2"/>
  <c r="AB477" i="2" s="1"/>
  <c r="X477" i="2"/>
  <c r="Y477" i="2" s="1"/>
  <c r="A477" i="2"/>
  <c r="AD476" i="2"/>
  <c r="AE476" i="2" s="1"/>
  <c r="AA476" i="2"/>
  <c r="AB476" i="2" s="1"/>
  <c r="X476" i="2"/>
  <c r="Y476" i="2" s="1"/>
  <c r="A476" i="2"/>
  <c r="AG475" i="2"/>
  <c r="AD474" i="2"/>
  <c r="AE474" i="2" s="1"/>
  <c r="AA474" i="2"/>
  <c r="AB474" i="2" s="1"/>
  <c r="X474" i="2"/>
  <c r="Y474" i="2" s="1"/>
  <c r="A474" i="2"/>
  <c r="AD473" i="2"/>
  <c r="AE473" i="2" s="1"/>
  <c r="AA473" i="2"/>
  <c r="AB473" i="2" s="1"/>
  <c r="X473" i="2"/>
  <c r="Y473" i="2" s="1"/>
  <c r="A473" i="2"/>
  <c r="AD472" i="2"/>
  <c r="AE472" i="2" s="1"/>
  <c r="AA472" i="2"/>
  <c r="AB472" i="2" s="1"/>
  <c r="X472" i="2"/>
  <c r="Y472" i="2" s="1"/>
  <c r="A472" i="2"/>
  <c r="AD471" i="2"/>
  <c r="AE471" i="2" s="1"/>
  <c r="AA471" i="2"/>
  <c r="AB471" i="2" s="1"/>
  <c r="X471" i="2"/>
  <c r="Y471" i="2" s="1"/>
  <c r="A471" i="2"/>
  <c r="AD470" i="2"/>
  <c r="AE470" i="2" s="1"/>
  <c r="AA470" i="2"/>
  <c r="AB470" i="2" s="1"/>
  <c r="X470" i="2"/>
  <c r="Y470" i="2" s="1"/>
  <c r="A470" i="2"/>
  <c r="AD469" i="2"/>
  <c r="AE469" i="2" s="1"/>
  <c r="AA469" i="2"/>
  <c r="AB469" i="2" s="1"/>
  <c r="X469" i="2"/>
  <c r="Y469" i="2" s="1"/>
  <c r="A469" i="2"/>
  <c r="AD468" i="2"/>
  <c r="AE468" i="2" s="1"/>
  <c r="AA468" i="2"/>
  <c r="AB468" i="2" s="1"/>
  <c r="X468" i="2"/>
  <c r="Y468" i="2" s="1"/>
  <c r="A468" i="2"/>
  <c r="AD467" i="2"/>
  <c r="AE467" i="2" s="1"/>
  <c r="AA467" i="2"/>
  <c r="AB467" i="2" s="1"/>
  <c r="X467" i="2"/>
  <c r="Y467" i="2" s="1"/>
  <c r="A467" i="2"/>
  <c r="AD466" i="2"/>
  <c r="AE466" i="2" s="1"/>
  <c r="AA466" i="2"/>
  <c r="AB466" i="2" s="1"/>
  <c r="X466" i="2"/>
  <c r="Y466" i="2" s="1"/>
  <c r="A466" i="2"/>
  <c r="AD465" i="2"/>
  <c r="AE465" i="2" s="1"/>
  <c r="AA465" i="2"/>
  <c r="AB465" i="2" s="1"/>
  <c r="X465" i="2"/>
  <c r="Y465" i="2" s="1"/>
  <c r="A465" i="2"/>
  <c r="AD464" i="2"/>
  <c r="AE464" i="2" s="1"/>
  <c r="AA464" i="2"/>
  <c r="AB464" i="2" s="1"/>
  <c r="X464" i="2"/>
  <c r="Y464" i="2" s="1"/>
  <c r="A464" i="2"/>
  <c r="AD463" i="2"/>
  <c r="AE463" i="2" s="1"/>
  <c r="AA463" i="2"/>
  <c r="AB463" i="2" s="1"/>
  <c r="X463" i="2"/>
  <c r="Y463" i="2" s="1"/>
  <c r="A463" i="2"/>
  <c r="AG462" i="2"/>
  <c r="AD461" i="2"/>
  <c r="AE461" i="2" s="1"/>
  <c r="AA461" i="2"/>
  <c r="AB461" i="2" s="1"/>
  <c r="X461" i="2"/>
  <c r="Y461" i="2" s="1"/>
  <c r="A461" i="2"/>
  <c r="AD460" i="2"/>
  <c r="AE460" i="2" s="1"/>
  <c r="AA460" i="2"/>
  <c r="AB460" i="2" s="1"/>
  <c r="X460" i="2"/>
  <c r="Y460" i="2" s="1"/>
  <c r="A460" i="2"/>
  <c r="AD459" i="2"/>
  <c r="AE459" i="2" s="1"/>
  <c r="AA459" i="2"/>
  <c r="AB459" i="2" s="1"/>
  <c r="X459" i="2"/>
  <c r="Y459" i="2" s="1"/>
  <c r="A459" i="2"/>
  <c r="AD458" i="2"/>
  <c r="AE458" i="2" s="1"/>
  <c r="AA458" i="2"/>
  <c r="AB458" i="2" s="1"/>
  <c r="X458" i="2"/>
  <c r="Y458" i="2" s="1"/>
  <c r="A458" i="2"/>
  <c r="AD457" i="2"/>
  <c r="AE457" i="2" s="1"/>
  <c r="AA457" i="2"/>
  <c r="AB457" i="2" s="1"/>
  <c r="X457" i="2"/>
  <c r="Y457" i="2" s="1"/>
  <c r="A457" i="2"/>
  <c r="AD456" i="2"/>
  <c r="AE456" i="2" s="1"/>
  <c r="AA456" i="2"/>
  <c r="AB456" i="2" s="1"/>
  <c r="X456" i="2"/>
  <c r="Y456" i="2" s="1"/>
  <c r="A456" i="2"/>
  <c r="AD455" i="2"/>
  <c r="AE455" i="2" s="1"/>
  <c r="AA455" i="2"/>
  <c r="AB455" i="2" s="1"/>
  <c r="X455" i="2"/>
  <c r="Y455" i="2" s="1"/>
  <c r="A455" i="2"/>
  <c r="AD454" i="2"/>
  <c r="AE454" i="2" s="1"/>
  <c r="AA454" i="2"/>
  <c r="AB454" i="2" s="1"/>
  <c r="X454" i="2"/>
  <c r="Y454" i="2" s="1"/>
  <c r="A454" i="2"/>
  <c r="AD453" i="2"/>
  <c r="AE453" i="2" s="1"/>
  <c r="AA453" i="2"/>
  <c r="AB453" i="2" s="1"/>
  <c r="X453" i="2"/>
  <c r="Y453" i="2" s="1"/>
  <c r="A453" i="2"/>
  <c r="AD452" i="2"/>
  <c r="AE452" i="2" s="1"/>
  <c r="AA452" i="2"/>
  <c r="AB452" i="2" s="1"/>
  <c r="X452" i="2"/>
  <c r="Y452" i="2" s="1"/>
  <c r="A452" i="2"/>
  <c r="AG451" i="2"/>
  <c r="AD450" i="2"/>
  <c r="AE450" i="2" s="1"/>
  <c r="AA450" i="2"/>
  <c r="AB450" i="2" s="1"/>
  <c r="X450" i="2"/>
  <c r="Y450" i="2" s="1"/>
  <c r="A450" i="2"/>
  <c r="AD449" i="2"/>
  <c r="AE449" i="2" s="1"/>
  <c r="AA449" i="2"/>
  <c r="AB449" i="2" s="1"/>
  <c r="X449" i="2"/>
  <c r="Y449" i="2" s="1"/>
  <c r="A449" i="2"/>
  <c r="AD448" i="2"/>
  <c r="AE448" i="2" s="1"/>
  <c r="AA448" i="2"/>
  <c r="AB448" i="2" s="1"/>
  <c r="X448" i="2"/>
  <c r="Y448" i="2" s="1"/>
  <c r="A448" i="2"/>
  <c r="AD447" i="2"/>
  <c r="AE447" i="2" s="1"/>
  <c r="AA447" i="2"/>
  <c r="AB447" i="2" s="1"/>
  <c r="X447" i="2"/>
  <c r="Y447" i="2" s="1"/>
  <c r="A447" i="2"/>
  <c r="AD446" i="2"/>
  <c r="AE446" i="2" s="1"/>
  <c r="AA446" i="2"/>
  <c r="AB446" i="2" s="1"/>
  <c r="X446" i="2"/>
  <c r="Y446" i="2" s="1"/>
  <c r="A446" i="2"/>
  <c r="AD445" i="2"/>
  <c r="AE445" i="2" s="1"/>
  <c r="AA445" i="2"/>
  <c r="AB445" i="2" s="1"/>
  <c r="X445" i="2"/>
  <c r="Y445" i="2" s="1"/>
  <c r="A445" i="2"/>
  <c r="AD444" i="2"/>
  <c r="AE444" i="2" s="1"/>
  <c r="AA444" i="2"/>
  <c r="AB444" i="2" s="1"/>
  <c r="X444" i="2"/>
  <c r="Y444" i="2" s="1"/>
  <c r="A444" i="2"/>
  <c r="AD443" i="2"/>
  <c r="AE443" i="2" s="1"/>
  <c r="AA443" i="2"/>
  <c r="AB443" i="2" s="1"/>
  <c r="X443" i="2"/>
  <c r="Y443" i="2" s="1"/>
  <c r="A443" i="2"/>
  <c r="AD442" i="2"/>
  <c r="AE442" i="2" s="1"/>
  <c r="AA442" i="2"/>
  <c r="AB442" i="2" s="1"/>
  <c r="X442" i="2"/>
  <c r="Y442" i="2" s="1"/>
  <c r="A442" i="2"/>
  <c r="AD441" i="2"/>
  <c r="AE441" i="2" s="1"/>
  <c r="AA441" i="2"/>
  <c r="AB441" i="2" s="1"/>
  <c r="X441" i="2"/>
  <c r="Y441" i="2" s="1"/>
  <c r="A441" i="2"/>
  <c r="AD440" i="2"/>
  <c r="AE440" i="2" s="1"/>
  <c r="AA440" i="2"/>
  <c r="AB440" i="2" s="1"/>
  <c r="X440" i="2"/>
  <c r="Y440" i="2" s="1"/>
  <c r="A440" i="2"/>
  <c r="AD439" i="2"/>
  <c r="AE439" i="2" s="1"/>
  <c r="AA439" i="2"/>
  <c r="AB439" i="2" s="1"/>
  <c r="X439" i="2"/>
  <c r="Y439" i="2" s="1"/>
  <c r="A439" i="2"/>
  <c r="AD438" i="2"/>
  <c r="AE438" i="2" s="1"/>
  <c r="AA438" i="2"/>
  <c r="AB438" i="2" s="1"/>
  <c r="X438" i="2"/>
  <c r="Y438" i="2" s="1"/>
  <c r="A438" i="2"/>
  <c r="AD437" i="2"/>
  <c r="AE437" i="2" s="1"/>
  <c r="AA437" i="2"/>
  <c r="AB437" i="2" s="1"/>
  <c r="X437" i="2"/>
  <c r="Y437" i="2" s="1"/>
  <c r="A437" i="2"/>
  <c r="AD436" i="2"/>
  <c r="AE436" i="2" s="1"/>
  <c r="AA436" i="2"/>
  <c r="AB436" i="2" s="1"/>
  <c r="X436" i="2"/>
  <c r="Y436" i="2" s="1"/>
  <c r="A436" i="2"/>
  <c r="AD435" i="2"/>
  <c r="AE435" i="2" s="1"/>
  <c r="AA435" i="2"/>
  <c r="AB435" i="2" s="1"/>
  <c r="X435" i="2"/>
  <c r="Y435" i="2" s="1"/>
  <c r="A435" i="2"/>
  <c r="AD434" i="2"/>
  <c r="AE434" i="2" s="1"/>
  <c r="AA434" i="2"/>
  <c r="AB434" i="2" s="1"/>
  <c r="X434" i="2"/>
  <c r="Y434" i="2" s="1"/>
  <c r="A434" i="2"/>
  <c r="AG433" i="2"/>
  <c r="AD432" i="2"/>
  <c r="AE432" i="2" s="1"/>
  <c r="AA432" i="2"/>
  <c r="AB432" i="2" s="1"/>
  <c r="X432" i="2"/>
  <c r="Y432" i="2" s="1"/>
  <c r="A432" i="2"/>
  <c r="AD431" i="2"/>
  <c r="AE431" i="2" s="1"/>
  <c r="AA431" i="2"/>
  <c r="AB431" i="2" s="1"/>
  <c r="X431" i="2"/>
  <c r="Y431" i="2" s="1"/>
  <c r="A431" i="2"/>
  <c r="AD430" i="2"/>
  <c r="AE430" i="2" s="1"/>
  <c r="AA430" i="2"/>
  <c r="AB430" i="2" s="1"/>
  <c r="X430" i="2"/>
  <c r="Y430" i="2" s="1"/>
  <c r="A430" i="2"/>
  <c r="AD429" i="2"/>
  <c r="AE429" i="2" s="1"/>
  <c r="AA429" i="2"/>
  <c r="AB429" i="2" s="1"/>
  <c r="X429" i="2"/>
  <c r="Y429" i="2" s="1"/>
  <c r="A429" i="2"/>
  <c r="AD428" i="2"/>
  <c r="AE428" i="2" s="1"/>
  <c r="AA428" i="2"/>
  <c r="AB428" i="2" s="1"/>
  <c r="X428" i="2"/>
  <c r="Y428" i="2" s="1"/>
  <c r="A428" i="2"/>
  <c r="AD427" i="2"/>
  <c r="AE427" i="2" s="1"/>
  <c r="AA427" i="2"/>
  <c r="AB427" i="2" s="1"/>
  <c r="X427" i="2"/>
  <c r="Y427" i="2" s="1"/>
  <c r="A427" i="2"/>
  <c r="AD426" i="2"/>
  <c r="AE426" i="2" s="1"/>
  <c r="AA426" i="2"/>
  <c r="AB426" i="2" s="1"/>
  <c r="X426" i="2"/>
  <c r="Y426" i="2" s="1"/>
  <c r="A426" i="2"/>
  <c r="AD425" i="2"/>
  <c r="AE425" i="2" s="1"/>
  <c r="AA425" i="2"/>
  <c r="AB425" i="2" s="1"/>
  <c r="X425" i="2"/>
  <c r="Y425" i="2" s="1"/>
  <c r="A425" i="2"/>
  <c r="AD424" i="2"/>
  <c r="AE424" i="2" s="1"/>
  <c r="AA424" i="2"/>
  <c r="AB424" i="2" s="1"/>
  <c r="X424" i="2"/>
  <c r="Y424" i="2" s="1"/>
  <c r="A424" i="2"/>
  <c r="AD423" i="2"/>
  <c r="AE423" i="2" s="1"/>
  <c r="AA423" i="2"/>
  <c r="AB423" i="2" s="1"/>
  <c r="X423" i="2"/>
  <c r="Y423" i="2" s="1"/>
  <c r="A423" i="2"/>
  <c r="AD422" i="2"/>
  <c r="AE422" i="2" s="1"/>
  <c r="AA422" i="2"/>
  <c r="AB422" i="2" s="1"/>
  <c r="X422" i="2"/>
  <c r="Y422" i="2" s="1"/>
  <c r="A422" i="2"/>
  <c r="AD421" i="2"/>
  <c r="AE421" i="2" s="1"/>
  <c r="AA421" i="2"/>
  <c r="AB421" i="2" s="1"/>
  <c r="X421" i="2"/>
  <c r="Y421" i="2" s="1"/>
  <c r="A421" i="2"/>
  <c r="AD420" i="2"/>
  <c r="AE420" i="2" s="1"/>
  <c r="AA420" i="2"/>
  <c r="AB420" i="2" s="1"/>
  <c r="X420" i="2"/>
  <c r="Y420" i="2" s="1"/>
  <c r="A420" i="2"/>
  <c r="AD419" i="2"/>
  <c r="AE419" i="2" s="1"/>
  <c r="AA419" i="2"/>
  <c r="AB419" i="2" s="1"/>
  <c r="X419" i="2"/>
  <c r="Y419" i="2" s="1"/>
  <c r="A419" i="2"/>
  <c r="AD418" i="2"/>
  <c r="AE418" i="2" s="1"/>
  <c r="AA418" i="2"/>
  <c r="AB418" i="2" s="1"/>
  <c r="X418" i="2"/>
  <c r="Y418" i="2" s="1"/>
  <c r="A418" i="2"/>
  <c r="AD417" i="2"/>
  <c r="AE417" i="2" s="1"/>
  <c r="AA417" i="2"/>
  <c r="AB417" i="2" s="1"/>
  <c r="X417" i="2"/>
  <c r="Y417" i="2" s="1"/>
  <c r="A417" i="2"/>
  <c r="AD416" i="2"/>
  <c r="AE416" i="2" s="1"/>
  <c r="AA416" i="2"/>
  <c r="AB416" i="2" s="1"/>
  <c r="X416" i="2"/>
  <c r="Y416" i="2" s="1"/>
  <c r="A416" i="2"/>
  <c r="AD415" i="2"/>
  <c r="AE415" i="2" s="1"/>
  <c r="AA415" i="2"/>
  <c r="AB415" i="2" s="1"/>
  <c r="X415" i="2"/>
  <c r="Y415" i="2" s="1"/>
  <c r="A415" i="2"/>
  <c r="AD414" i="2"/>
  <c r="AE414" i="2" s="1"/>
  <c r="AA414" i="2"/>
  <c r="AB414" i="2" s="1"/>
  <c r="X414" i="2"/>
  <c r="Y414" i="2" s="1"/>
  <c r="A414" i="2"/>
  <c r="AD413" i="2"/>
  <c r="AE413" i="2" s="1"/>
  <c r="AA413" i="2"/>
  <c r="AB413" i="2" s="1"/>
  <c r="X413" i="2"/>
  <c r="Y413" i="2" s="1"/>
  <c r="A413" i="2"/>
  <c r="AD412" i="2"/>
  <c r="AE412" i="2" s="1"/>
  <c r="AA412" i="2"/>
  <c r="AB412" i="2" s="1"/>
  <c r="X412" i="2"/>
  <c r="Y412" i="2" s="1"/>
  <c r="A412" i="2"/>
  <c r="AD411" i="2"/>
  <c r="AE411" i="2" s="1"/>
  <c r="AA411" i="2"/>
  <c r="AB411" i="2" s="1"/>
  <c r="X411" i="2"/>
  <c r="Y411" i="2" s="1"/>
  <c r="A411" i="2"/>
  <c r="AD410" i="2"/>
  <c r="AE410" i="2" s="1"/>
  <c r="AA410" i="2"/>
  <c r="AB410" i="2" s="1"/>
  <c r="X410" i="2"/>
  <c r="Y410" i="2" s="1"/>
  <c r="A410" i="2"/>
  <c r="AD409" i="2"/>
  <c r="AE409" i="2" s="1"/>
  <c r="AA409" i="2"/>
  <c r="AB409" i="2" s="1"/>
  <c r="X409" i="2"/>
  <c r="Y409" i="2" s="1"/>
  <c r="A409" i="2"/>
  <c r="AD408" i="2"/>
  <c r="AE408" i="2" s="1"/>
  <c r="AA408" i="2"/>
  <c r="AB408" i="2" s="1"/>
  <c r="X408" i="2"/>
  <c r="Y408" i="2" s="1"/>
  <c r="A408" i="2"/>
  <c r="AD407" i="2"/>
  <c r="AE407" i="2" s="1"/>
  <c r="AA407" i="2"/>
  <c r="AB407" i="2" s="1"/>
  <c r="X407" i="2"/>
  <c r="Y407" i="2" s="1"/>
  <c r="A407" i="2"/>
  <c r="AD406" i="2"/>
  <c r="AE406" i="2" s="1"/>
  <c r="AA406" i="2"/>
  <c r="AB406" i="2" s="1"/>
  <c r="X406" i="2"/>
  <c r="Y406" i="2" s="1"/>
  <c r="A406" i="2"/>
  <c r="AD405" i="2"/>
  <c r="AE405" i="2" s="1"/>
  <c r="AA405" i="2"/>
  <c r="AB405" i="2" s="1"/>
  <c r="X405" i="2"/>
  <c r="Y405" i="2" s="1"/>
  <c r="A405" i="2"/>
  <c r="AD404" i="2"/>
  <c r="AE404" i="2" s="1"/>
  <c r="AA404" i="2"/>
  <c r="AB404" i="2" s="1"/>
  <c r="X404" i="2"/>
  <c r="Y404" i="2" s="1"/>
  <c r="A404" i="2"/>
  <c r="AG403" i="2"/>
  <c r="AD402" i="2"/>
  <c r="AE402" i="2" s="1"/>
  <c r="AA402" i="2"/>
  <c r="AB402" i="2" s="1"/>
  <c r="X402" i="2"/>
  <c r="Y402" i="2" s="1"/>
  <c r="A402" i="2"/>
  <c r="AD401" i="2"/>
  <c r="AE401" i="2" s="1"/>
  <c r="AA401" i="2"/>
  <c r="AB401" i="2" s="1"/>
  <c r="X401" i="2"/>
  <c r="Y401" i="2" s="1"/>
  <c r="A401" i="2"/>
  <c r="AD400" i="2"/>
  <c r="AE400" i="2" s="1"/>
  <c r="AA400" i="2"/>
  <c r="AB400" i="2" s="1"/>
  <c r="X400" i="2"/>
  <c r="Y400" i="2" s="1"/>
  <c r="A400" i="2"/>
  <c r="AD399" i="2"/>
  <c r="AE399" i="2" s="1"/>
  <c r="AA399" i="2"/>
  <c r="AB399" i="2" s="1"/>
  <c r="X399" i="2"/>
  <c r="Y399" i="2" s="1"/>
  <c r="A399" i="2"/>
  <c r="AD398" i="2"/>
  <c r="AE398" i="2" s="1"/>
  <c r="AA398" i="2"/>
  <c r="AB398" i="2" s="1"/>
  <c r="X398" i="2"/>
  <c r="Y398" i="2" s="1"/>
  <c r="A398" i="2"/>
  <c r="AD397" i="2"/>
  <c r="AE397" i="2" s="1"/>
  <c r="AA397" i="2"/>
  <c r="AB397" i="2" s="1"/>
  <c r="X397" i="2"/>
  <c r="Y397" i="2" s="1"/>
  <c r="A397" i="2"/>
  <c r="AD396" i="2"/>
  <c r="AE396" i="2" s="1"/>
  <c r="AA396" i="2"/>
  <c r="AB396" i="2" s="1"/>
  <c r="X396" i="2"/>
  <c r="Y396" i="2" s="1"/>
  <c r="A396" i="2"/>
  <c r="AD395" i="2"/>
  <c r="AE395" i="2" s="1"/>
  <c r="AA395" i="2"/>
  <c r="AB395" i="2" s="1"/>
  <c r="X395" i="2"/>
  <c r="Y395" i="2" s="1"/>
  <c r="A395" i="2"/>
  <c r="AD394" i="2"/>
  <c r="AE394" i="2" s="1"/>
  <c r="AA394" i="2"/>
  <c r="AB394" i="2" s="1"/>
  <c r="X394" i="2"/>
  <c r="Y394" i="2" s="1"/>
  <c r="A394" i="2"/>
  <c r="AD393" i="2"/>
  <c r="AE393" i="2" s="1"/>
  <c r="AA393" i="2"/>
  <c r="AB393" i="2" s="1"/>
  <c r="X393" i="2"/>
  <c r="Y393" i="2" s="1"/>
  <c r="A393" i="2"/>
  <c r="AD392" i="2"/>
  <c r="AE392" i="2" s="1"/>
  <c r="AA392" i="2"/>
  <c r="AB392" i="2" s="1"/>
  <c r="X392" i="2"/>
  <c r="Y392" i="2" s="1"/>
  <c r="A392" i="2"/>
  <c r="AD391" i="2"/>
  <c r="AE391" i="2" s="1"/>
  <c r="AA391" i="2"/>
  <c r="AB391" i="2" s="1"/>
  <c r="X391" i="2"/>
  <c r="Y391" i="2" s="1"/>
  <c r="A391" i="2"/>
  <c r="AD390" i="2"/>
  <c r="AE390" i="2" s="1"/>
  <c r="AA390" i="2"/>
  <c r="AB390" i="2" s="1"/>
  <c r="X390" i="2"/>
  <c r="Y390" i="2" s="1"/>
  <c r="A390" i="2"/>
  <c r="AD389" i="2"/>
  <c r="AE389" i="2" s="1"/>
  <c r="AA389" i="2"/>
  <c r="AB389" i="2" s="1"/>
  <c r="X389" i="2"/>
  <c r="Y389" i="2" s="1"/>
  <c r="A389" i="2"/>
  <c r="AD388" i="2"/>
  <c r="AE388" i="2" s="1"/>
  <c r="AA388" i="2"/>
  <c r="AB388" i="2" s="1"/>
  <c r="X388" i="2"/>
  <c r="Y388" i="2" s="1"/>
  <c r="A388" i="2"/>
  <c r="AD387" i="2"/>
  <c r="AE387" i="2" s="1"/>
  <c r="AA387" i="2"/>
  <c r="AB387" i="2" s="1"/>
  <c r="X387" i="2"/>
  <c r="Y387" i="2" s="1"/>
  <c r="A387" i="2"/>
  <c r="AD386" i="2"/>
  <c r="AE386" i="2" s="1"/>
  <c r="AA386" i="2"/>
  <c r="AB386" i="2" s="1"/>
  <c r="X386" i="2"/>
  <c r="Y386" i="2" s="1"/>
  <c r="A386" i="2"/>
  <c r="AD385" i="2"/>
  <c r="AE385" i="2" s="1"/>
  <c r="AA385" i="2"/>
  <c r="AB385" i="2" s="1"/>
  <c r="X385" i="2"/>
  <c r="Y385" i="2" s="1"/>
  <c r="A385" i="2"/>
  <c r="AD384" i="2"/>
  <c r="AE384" i="2" s="1"/>
  <c r="AA384" i="2"/>
  <c r="AB384" i="2" s="1"/>
  <c r="X384" i="2"/>
  <c r="Y384" i="2" s="1"/>
  <c r="A384" i="2"/>
  <c r="AD383" i="2"/>
  <c r="AE383" i="2" s="1"/>
  <c r="AA383" i="2"/>
  <c r="AB383" i="2" s="1"/>
  <c r="X383" i="2"/>
  <c r="Y383" i="2" s="1"/>
  <c r="A383" i="2"/>
  <c r="AD382" i="2"/>
  <c r="AE382" i="2" s="1"/>
  <c r="AA382" i="2"/>
  <c r="AB382" i="2" s="1"/>
  <c r="X382" i="2"/>
  <c r="Y382" i="2" s="1"/>
  <c r="R382" i="2"/>
  <c r="A382" i="2"/>
  <c r="AD381" i="2"/>
  <c r="AE381" i="2" s="1"/>
  <c r="AA381" i="2"/>
  <c r="AB381" i="2" s="1"/>
  <c r="X381" i="2"/>
  <c r="Y381" i="2" s="1"/>
  <c r="R381" i="2"/>
  <c r="A381" i="2"/>
  <c r="AD380" i="2"/>
  <c r="AE380" i="2" s="1"/>
  <c r="AA380" i="2"/>
  <c r="AB380" i="2" s="1"/>
  <c r="X380" i="2"/>
  <c r="Y380" i="2" s="1"/>
  <c r="R380" i="2"/>
  <c r="A380" i="2"/>
  <c r="AD379" i="2"/>
  <c r="AE379" i="2" s="1"/>
  <c r="AA379" i="2"/>
  <c r="AB379" i="2" s="1"/>
  <c r="X379" i="2"/>
  <c r="Y379" i="2" s="1"/>
  <c r="R379" i="2"/>
  <c r="A379" i="2"/>
  <c r="AD378" i="2"/>
  <c r="AE378" i="2" s="1"/>
  <c r="AA378" i="2"/>
  <c r="AB378" i="2" s="1"/>
  <c r="X378" i="2"/>
  <c r="Y378" i="2" s="1"/>
  <c r="R378" i="2"/>
  <c r="A378" i="2"/>
  <c r="AD377" i="2"/>
  <c r="AE377" i="2" s="1"/>
  <c r="AA377" i="2"/>
  <c r="AB377" i="2" s="1"/>
  <c r="X377" i="2"/>
  <c r="Y377" i="2" s="1"/>
  <c r="R377" i="2"/>
  <c r="A377" i="2"/>
  <c r="AD376" i="2"/>
  <c r="AE376" i="2" s="1"/>
  <c r="AA376" i="2"/>
  <c r="AB376" i="2" s="1"/>
  <c r="X376" i="2"/>
  <c r="Y376" i="2" s="1"/>
  <c r="R376" i="2"/>
  <c r="A376" i="2"/>
  <c r="AD375" i="2"/>
  <c r="AE375" i="2" s="1"/>
  <c r="AA375" i="2"/>
  <c r="AB375" i="2" s="1"/>
  <c r="X375" i="2"/>
  <c r="Y375" i="2" s="1"/>
  <c r="R375" i="2"/>
  <c r="A375" i="2"/>
  <c r="AD374" i="2"/>
  <c r="AE374" i="2" s="1"/>
  <c r="AA374" i="2"/>
  <c r="AB374" i="2" s="1"/>
  <c r="X374" i="2"/>
  <c r="Y374" i="2" s="1"/>
  <c r="R374" i="2"/>
  <c r="A374" i="2"/>
  <c r="AD373" i="2"/>
  <c r="AE373" i="2" s="1"/>
  <c r="AA373" i="2"/>
  <c r="AB373" i="2" s="1"/>
  <c r="X373" i="2"/>
  <c r="Y373" i="2" s="1"/>
  <c r="R373" i="2"/>
  <c r="A373" i="2"/>
  <c r="AD372" i="2"/>
  <c r="AE372" i="2" s="1"/>
  <c r="AA372" i="2"/>
  <c r="AB372" i="2" s="1"/>
  <c r="X372" i="2"/>
  <c r="Y372" i="2" s="1"/>
  <c r="R372" i="2"/>
  <c r="A372" i="2"/>
  <c r="AD371" i="2"/>
  <c r="AE371" i="2" s="1"/>
  <c r="AA371" i="2"/>
  <c r="AB371" i="2" s="1"/>
  <c r="X371" i="2"/>
  <c r="Y371" i="2" s="1"/>
  <c r="R371" i="2"/>
  <c r="A371" i="2"/>
  <c r="AD370" i="2"/>
  <c r="AE370" i="2" s="1"/>
  <c r="AA370" i="2"/>
  <c r="AB370" i="2" s="1"/>
  <c r="X370" i="2"/>
  <c r="Y370" i="2" s="1"/>
  <c r="R370" i="2"/>
  <c r="A370" i="2"/>
  <c r="AD369" i="2"/>
  <c r="AE369" i="2" s="1"/>
  <c r="AA369" i="2"/>
  <c r="AB369" i="2" s="1"/>
  <c r="X369" i="2"/>
  <c r="Y369" i="2" s="1"/>
  <c r="R369" i="2"/>
  <c r="A369" i="2"/>
  <c r="AD368" i="2"/>
  <c r="AE368" i="2" s="1"/>
  <c r="AA368" i="2"/>
  <c r="AB368" i="2" s="1"/>
  <c r="X368" i="2"/>
  <c r="Y368" i="2" s="1"/>
  <c r="R368" i="2"/>
  <c r="A368" i="2"/>
  <c r="AD367" i="2"/>
  <c r="AE367" i="2" s="1"/>
  <c r="AA367" i="2"/>
  <c r="AB367" i="2" s="1"/>
  <c r="X367" i="2"/>
  <c r="Y367" i="2" s="1"/>
  <c r="R367" i="2"/>
  <c r="A367" i="2"/>
  <c r="AD366" i="2"/>
  <c r="AE366" i="2" s="1"/>
  <c r="AA366" i="2"/>
  <c r="AB366" i="2" s="1"/>
  <c r="X366" i="2"/>
  <c r="Y366" i="2" s="1"/>
  <c r="R366" i="2"/>
  <c r="A366" i="2"/>
  <c r="AD365" i="2"/>
  <c r="AE365" i="2" s="1"/>
  <c r="AA365" i="2"/>
  <c r="AB365" i="2" s="1"/>
  <c r="X365" i="2"/>
  <c r="Y365" i="2" s="1"/>
  <c r="R365" i="2"/>
  <c r="A365" i="2"/>
  <c r="AD364" i="2"/>
  <c r="AE364" i="2" s="1"/>
  <c r="AA364" i="2"/>
  <c r="AB364" i="2" s="1"/>
  <c r="X364" i="2"/>
  <c r="Y364" i="2" s="1"/>
  <c r="R364" i="2"/>
  <c r="A364" i="2"/>
  <c r="AD363" i="2"/>
  <c r="AE363" i="2" s="1"/>
  <c r="AA363" i="2"/>
  <c r="AB363" i="2" s="1"/>
  <c r="X363" i="2"/>
  <c r="Y363" i="2" s="1"/>
  <c r="R363" i="2"/>
  <c r="A363" i="2"/>
  <c r="AD362" i="2"/>
  <c r="AE362" i="2" s="1"/>
  <c r="AA362" i="2"/>
  <c r="AB362" i="2" s="1"/>
  <c r="X362" i="2"/>
  <c r="Y362" i="2" s="1"/>
  <c r="R362" i="2"/>
  <c r="A362" i="2"/>
  <c r="AD361" i="2"/>
  <c r="AE361" i="2" s="1"/>
  <c r="AA361" i="2"/>
  <c r="AB361" i="2" s="1"/>
  <c r="X361" i="2"/>
  <c r="Y361" i="2" s="1"/>
  <c r="R361" i="2"/>
  <c r="A361" i="2"/>
  <c r="AD360" i="2"/>
  <c r="AE360" i="2" s="1"/>
  <c r="AA360" i="2"/>
  <c r="AB360" i="2" s="1"/>
  <c r="X360" i="2"/>
  <c r="Y360" i="2" s="1"/>
  <c r="R360" i="2"/>
  <c r="A360" i="2"/>
  <c r="AD359" i="2"/>
  <c r="AE359" i="2" s="1"/>
  <c r="AA359" i="2"/>
  <c r="AB359" i="2" s="1"/>
  <c r="X359" i="2"/>
  <c r="Y359" i="2" s="1"/>
  <c r="R359" i="2"/>
  <c r="A359" i="2"/>
  <c r="AD358" i="2"/>
  <c r="AE358" i="2" s="1"/>
  <c r="AA358" i="2"/>
  <c r="AB358" i="2" s="1"/>
  <c r="X358" i="2"/>
  <c r="Y358" i="2" s="1"/>
  <c r="R358" i="2"/>
  <c r="A358" i="2"/>
  <c r="AD357" i="2"/>
  <c r="AE357" i="2" s="1"/>
  <c r="AA357" i="2"/>
  <c r="AB357" i="2" s="1"/>
  <c r="X357" i="2"/>
  <c r="Y357" i="2" s="1"/>
  <c r="R357" i="2"/>
  <c r="A357" i="2"/>
  <c r="AD356" i="2"/>
  <c r="AE356" i="2" s="1"/>
  <c r="AA356" i="2"/>
  <c r="AB356" i="2" s="1"/>
  <c r="X356" i="2"/>
  <c r="Y356" i="2" s="1"/>
  <c r="R356" i="2"/>
  <c r="A356" i="2"/>
  <c r="AD355" i="2"/>
  <c r="AE355" i="2" s="1"/>
  <c r="AA355" i="2"/>
  <c r="AB355" i="2" s="1"/>
  <c r="X355" i="2"/>
  <c r="Y355" i="2" s="1"/>
  <c r="R355" i="2"/>
  <c r="A355" i="2"/>
  <c r="AD354" i="2"/>
  <c r="AE354" i="2" s="1"/>
  <c r="AA354" i="2"/>
  <c r="AB354" i="2" s="1"/>
  <c r="X354" i="2"/>
  <c r="Y354" i="2" s="1"/>
  <c r="R354" i="2"/>
  <c r="A354" i="2"/>
  <c r="AD353" i="2"/>
  <c r="AE353" i="2" s="1"/>
  <c r="AA353" i="2"/>
  <c r="AB353" i="2" s="1"/>
  <c r="X353" i="2"/>
  <c r="Y353" i="2" s="1"/>
  <c r="R353" i="2"/>
  <c r="A353" i="2"/>
  <c r="AD352" i="2"/>
  <c r="AE352" i="2" s="1"/>
  <c r="AA352" i="2"/>
  <c r="AB352" i="2" s="1"/>
  <c r="X352" i="2"/>
  <c r="Y352" i="2" s="1"/>
  <c r="R352" i="2"/>
  <c r="A352" i="2"/>
  <c r="AD351" i="2"/>
  <c r="AE351" i="2" s="1"/>
  <c r="AA351" i="2"/>
  <c r="AB351" i="2" s="1"/>
  <c r="X351" i="2"/>
  <c r="Y351" i="2" s="1"/>
  <c r="R351" i="2"/>
  <c r="A351" i="2"/>
  <c r="AD350" i="2"/>
  <c r="AE350" i="2" s="1"/>
  <c r="AA350" i="2"/>
  <c r="AB350" i="2" s="1"/>
  <c r="X350" i="2"/>
  <c r="Y350" i="2" s="1"/>
  <c r="R350" i="2"/>
  <c r="A350" i="2"/>
  <c r="AD349" i="2"/>
  <c r="AE349" i="2" s="1"/>
  <c r="AA349" i="2"/>
  <c r="AB349" i="2" s="1"/>
  <c r="X349" i="2"/>
  <c r="Y349" i="2" s="1"/>
  <c r="R349" i="2"/>
  <c r="A349" i="2"/>
  <c r="AD348" i="2"/>
  <c r="AE348" i="2" s="1"/>
  <c r="AA348" i="2"/>
  <c r="AB348" i="2" s="1"/>
  <c r="X348" i="2"/>
  <c r="Y348" i="2" s="1"/>
  <c r="R348" i="2"/>
  <c r="A348" i="2"/>
  <c r="AD347" i="2"/>
  <c r="AE347" i="2" s="1"/>
  <c r="AA347" i="2"/>
  <c r="AB347" i="2" s="1"/>
  <c r="X347" i="2"/>
  <c r="Y347" i="2" s="1"/>
  <c r="R347" i="2"/>
  <c r="A347" i="2"/>
  <c r="AD346" i="2"/>
  <c r="AE346" i="2" s="1"/>
  <c r="AA346" i="2"/>
  <c r="AB346" i="2" s="1"/>
  <c r="X346" i="2"/>
  <c r="Y346" i="2" s="1"/>
  <c r="R346" i="2"/>
  <c r="A346" i="2"/>
  <c r="AD345" i="2"/>
  <c r="AE345" i="2" s="1"/>
  <c r="AA345" i="2"/>
  <c r="AB345" i="2" s="1"/>
  <c r="X345" i="2"/>
  <c r="Y345" i="2" s="1"/>
  <c r="R345" i="2"/>
  <c r="A345" i="2"/>
  <c r="AG344" i="2"/>
  <c r="AD343" i="2"/>
  <c r="AE343" i="2" s="1"/>
  <c r="AA343" i="2"/>
  <c r="AB343" i="2" s="1"/>
  <c r="X343" i="2"/>
  <c r="Y343" i="2" s="1"/>
  <c r="R343" i="2"/>
  <c r="A343" i="2"/>
  <c r="AD342" i="2"/>
  <c r="AE342" i="2" s="1"/>
  <c r="AA342" i="2"/>
  <c r="AB342" i="2" s="1"/>
  <c r="X342" i="2"/>
  <c r="Y342" i="2" s="1"/>
  <c r="R342" i="2"/>
  <c r="A342" i="2"/>
  <c r="AD341" i="2"/>
  <c r="AE341" i="2" s="1"/>
  <c r="AA341" i="2"/>
  <c r="AB341" i="2" s="1"/>
  <c r="X341" i="2"/>
  <c r="Y341" i="2" s="1"/>
  <c r="R341" i="2"/>
  <c r="A341" i="2"/>
  <c r="AD340" i="2"/>
  <c r="AE340" i="2" s="1"/>
  <c r="AA340" i="2"/>
  <c r="AB340" i="2" s="1"/>
  <c r="X340" i="2"/>
  <c r="Y340" i="2" s="1"/>
  <c r="R340" i="2"/>
  <c r="A340" i="2"/>
  <c r="AD339" i="2"/>
  <c r="AE339" i="2" s="1"/>
  <c r="AA339" i="2"/>
  <c r="AB339" i="2" s="1"/>
  <c r="X339" i="2"/>
  <c r="Y339" i="2" s="1"/>
  <c r="R339" i="2"/>
  <c r="A339" i="2"/>
  <c r="AD338" i="2"/>
  <c r="AE338" i="2" s="1"/>
  <c r="AA338" i="2"/>
  <c r="AB338" i="2" s="1"/>
  <c r="X338" i="2"/>
  <c r="Y338" i="2" s="1"/>
  <c r="R338" i="2"/>
  <c r="A338" i="2"/>
  <c r="AD337" i="2"/>
  <c r="AE337" i="2" s="1"/>
  <c r="AA337" i="2"/>
  <c r="AB337" i="2" s="1"/>
  <c r="X337" i="2"/>
  <c r="Y337" i="2" s="1"/>
  <c r="R337" i="2"/>
  <c r="A337" i="2"/>
  <c r="AD336" i="2"/>
  <c r="AE336" i="2" s="1"/>
  <c r="AA336" i="2"/>
  <c r="AB336" i="2" s="1"/>
  <c r="X336" i="2"/>
  <c r="Y336" i="2" s="1"/>
  <c r="R336" i="2"/>
  <c r="A336" i="2"/>
  <c r="AD335" i="2"/>
  <c r="AE335" i="2" s="1"/>
  <c r="AA335" i="2"/>
  <c r="AB335" i="2" s="1"/>
  <c r="X335" i="2"/>
  <c r="Y335" i="2" s="1"/>
  <c r="R335" i="2"/>
  <c r="A335" i="2"/>
  <c r="AD334" i="2"/>
  <c r="AE334" i="2" s="1"/>
  <c r="AA334" i="2"/>
  <c r="AB334" i="2" s="1"/>
  <c r="X334" i="2"/>
  <c r="Y334" i="2" s="1"/>
  <c r="R334" i="2"/>
  <c r="A334" i="2"/>
  <c r="AD333" i="2"/>
  <c r="AE333" i="2" s="1"/>
  <c r="AA333" i="2"/>
  <c r="AB333" i="2" s="1"/>
  <c r="X333" i="2"/>
  <c r="Y333" i="2" s="1"/>
  <c r="R333" i="2"/>
  <c r="A333" i="2"/>
  <c r="AD332" i="2"/>
  <c r="AE332" i="2" s="1"/>
  <c r="AA332" i="2"/>
  <c r="AB332" i="2" s="1"/>
  <c r="X332" i="2"/>
  <c r="Y332" i="2" s="1"/>
  <c r="R332" i="2"/>
  <c r="A332" i="2"/>
  <c r="AD331" i="2"/>
  <c r="AE331" i="2" s="1"/>
  <c r="AA331" i="2"/>
  <c r="AB331" i="2" s="1"/>
  <c r="X331" i="2"/>
  <c r="Y331" i="2" s="1"/>
  <c r="R331" i="2"/>
  <c r="A331" i="2"/>
  <c r="AD330" i="2"/>
  <c r="AE330" i="2" s="1"/>
  <c r="AA330" i="2"/>
  <c r="AB330" i="2" s="1"/>
  <c r="X330" i="2"/>
  <c r="Y330" i="2" s="1"/>
  <c r="R330" i="2"/>
  <c r="A330" i="2"/>
  <c r="AD329" i="2"/>
  <c r="AE329" i="2" s="1"/>
  <c r="AA329" i="2"/>
  <c r="AB329" i="2" s="1"/>
  <c r="X329" i="2"/>
  <c r="Y329" i="2" s="1"/>
  <c r="R329" i="2"/>
  <c r="A329" i="2"/>
  <c r="AD328" i="2"/>
  <c r="AE328" i="2" s="1"/>
  <c r="AA328" i="2"/>
  <c r="AB328" i="2" s="1"/>
  <c r="X328" i="2"/>
  <c r="Y328" i="2" s="1"/>
  <c r="R328" i="2"/>
  <c r="A328" i="2"/>
  <c r="AD327" i="2"/>
  <c r="AE327" i="2" s="1"/>
  <c r="AA327" i="2"/>
  <c r="AB327" i="2" s="1"/>
  <c r="X327" i="2"/>
  <c r="Y327" i="2" s="1"/>
  <c r="R327" i="2"/>
  <c r="A327" i="2"/>
  <c r="AD326" i="2"/>
  <c r="AE326" i="2" s="1"/>
  <c r="AA326" i="2"/>
  <c r="AB326" i="2" s="1"/>
  <c r="X326" i="2"/>
  <c r="Y326" i="2" s="1"/>
  <c r="R326" i="2"/>
  <c r="A326" i="2"/>
  <c r="AD325" i="2"/>
  <c r="AE325" i="2" s="1"/>
  <c r="AA325" i="2"/>
  <c r="AB325" i="2" s="1"/>
  <c r="X325" i="2"/>
  <c r="Y325" i="2" s="1"/>
  <c r="R325" i="2"/>
  <c r="A325" i="2"/>
  <c r="AD324" i="2"/>
  <c r="AE324" i="2" s="1"/>
  <c r="AA324" i="2"/>
  <c r="AB324" i="2" s="1"/>
  <c r="X324" i="2"/>
  <c r="Y324" i="2" s="1"/>
  <c r="R324" i="2"/>
  <c r="A324" i="2"/>
  <c r="AD323" i="2"/>
  <c r="AE323" i="2" s="1"/>
  <c r="AA323" i="2"/>
  <c r="AB323" i="2" s="1"/>
  <c r="X323" i="2"/>
  <c r="Y323" i="2" s="1"/>
  <c r="R323" i="2"/>
  <c r="A323" i="2"/>
  <c r="AD322" i="2"/>
  <c r="AE322" i="2" s="1"/>
  <c r="AA322" i="2"/>
  <c r="AB322" i="2" s="1"/>
  <c r="X322" i="2"/>
  <c r="Y322" i="2" s="1"/>
  <c r="R322" i="2"/>
  <c r="A322" i="2"/>
  <c r="AD321" i="2"/>
  <c r="AE321" i="2" s="1"/>
  <c r="AA321" i="2"/>
  <c r="AB321" i="2" s="1"/>
  <c r="X321" i="2"/>
  <c r="Y321" i="2" s="1"/>
  <c r="R321" i="2"/>
  <c r="A321" i="2"/>
  <c r="AG320" i="2"/>
  <c r="AD319" i="2"/>
  <c r="AE319" i="2" s="1"/>
  <c r="AA319" i="2"/>
  <c r="AB319" i="2" s="1"/>
  <c r="X319" i="2"/>
  <c r="Y319" i="2" s="1"/>
  <c r="R319" i="2"/>
  <c r="A319" i="2"/>
  <c r="AD318" i="2"/>
  <c r="AE318" i="2" s="1"/>
  <c r="AA318" i="2"/>
  <c r="AB318" i="2" s="1"/>
  <c r="X318" i="2"/>
  <c r="Y318" i="2" s="1"/>
  <c r="R318" i="2"/>
  <c r="A318" i="2"/>
  <c r="AD317" i="2"/>
  <c r="AE317" i="2" s="1"/>
  <c r="AA317" i="2"/>
  <c r="AB317" i="2" s="1"/>
  <c r="X317" i="2"/>
  <c r="Y317" i="2" s="1"/>
  <c r="R317" i="2"/>
  <c r="A317" i="2"/>
  <c r="AD316" i="2"/>
  <c r="AE316" i="2" s="1"/>
  <c r="AA316" i="2"/>
  <c r="AB316" i="2" s="1"/>
  <c r="X316" i="2"/>
  <c r="Y316" i="2" s="1"/>
  <c r="R316" i="2"/>
  <c r="A316" i="2"/>
  <c r="AD315" i="2"/>
  <c r="AE315" i="2" s="1"/>
  <c r="AA315" i="2"/>
  <c r="AB315" i="2" s="1"/>
  <c r="X315" i="2"/>
  <c r="Y315" i="2" s="1"/>
  <c r="R315" i="2"/>
  <c r="A315" i="2"/>
  <c r="AD314" i="2"/>
  <c r="AE314" i="2" s="1"/>
  <c r="AA314" i="2"/>
  <c r="AB314" i="2" s="1"/>
  <c r="X314" i="2"/>
  <c r="Y314" i="2" s="1"/>
  <c r="R314" i="2"/>
  <c r="A314" i="2"/>
  <c r="AD313" i="2"/>
  <c r="AE313" i="2" s="1"/>
  <c r="AA313" i="2"/>
  <c r="AB313" i="2" s="1"/>
  <c r="X313" i="2"/>
  <c r="Y313" i="2" s="1"/>
  <c r="R313" i="2"/>
  <c r="A313" i="2"/>
  <c r="AD312" i="2"/>
  <c r="AE312" i="2" s="1"/>
  <c r="AA312" i="2"/>
  <c r="AB312" i="2" s="1"/>
  <c r="X312" i="2"/>
  <c r="Y312" i="2" s="1"/>
  <c r="R312" i="2"/>
  <c r="A312" i="2"/>
  <c r="AD311" i="2"/>
  <c r="AE311" i="2" s="1"/>
  <c r="AA311" i="2"/>
  <c r="AB311" i="2" s="1"/>
  <c r="X311" i="2"/>
  <c r="Y311" i="2" s="1"/>
  <c r="R311" i="2"/>
  <c r="A311" i="2"/>
  <c r="AD310" i="2"/>
  <c r="AE310" i="2" s="1"/>
  <c r="AA310" i="2"/>
  <c r="AB310" i="2" s="1"/>
  <c r="X310" i="2"/>
  <c r="Y310" i="2" s="1"/>
  <c r="R310" i="2"/>
  <c r="A310" i="2"/>
  <c r="AD309" i="2"/>
  <c r="AE309" i="2" s="1"/>
  <c r="AA309" i="2"/>
  <c r="AB309" i="2" s="1"/>
  <c r="X309" i="2"/>
  <c r="Y309" i="2" s="1"/>
  <c r="R309" i="2"/>
  <c r="A309" i="2"/>
  <c r="AD308" i="2"/>
  <c r="AE308" i="2" s="1"/>
  <c r="AA308" i="2"/>
  <c r="AB308" i="2" s="1"/>
  <c r="X308" i="2"/>
  <c r="Y308" i="2" s="1"/>
  <c r="R308" i="2"/>
  <c r="A308" i="2"/>
  <c r="AD307" i="2"/>
  <c r="AE307" i="2" s="1"/>
  <c r="AA307" i="2"/>
  <c r="AB307" i="2" s="1"/>
  <c r="X307" i="2"/>
  <c r="Y307" i="2" s="1"/>
  <c r="R307" i="2"/>
  <c r="A307" i="2"/>
  <c r="AD306" i="2"/>
  <c r="AE306" i="2" s="1"/>
  <c r="AA306" i="2"/>
  <c r="AB306" i="2" s="1"/>
  <c r="X306" i="2"/>
  <c r="Y306" i="2" s="1"/>
  <c r="R306" i="2"/>
  <c r="A306" i="2"/>
  <c r="AD305" i="2"/>
  <c r="AE305" i="2" s="1"/>
  <c r="AA305" i="2"/>
  <c r="AB305" i="2" s="1"/>
  <c r="X305" i="2"/>
  <c r="Y305" i="2" s="1"/>
  <c r="R305" i="2"/>
  <c r="A305" i="2"/>
  <c r="AD304" i="2"/>
  <c r="AE304" i="2" s="1"/>
  <c r="AA304" i="2"/>
  <c r="AB304" i="2" s="1"/>
  <c r="X304" i="2"/>
  <c r="Y304" i="2" s="1"/>
  <c r="R304" i="2"/>
  <c r="A304" i="2"/>
  <c r="AE303" i="2"/>
  <c r="AD303" i="2"/>
  <c r="AA303" i="2"/>
  <c r="AB303" i="2" s="1"/>
  <c r="X303" i="2"/>
  <c r="Y303" i="2" s="1"/>
  <c r="R303" i="2"/>
  <c r="A303" i="2"/>
  <c r="AD302" i="2"/>
  <c r="AE302" i="2" s="1"/>
  <c r="AA302" i="2"/>
  <c r="AB302" i="2" s="1"/>
  <c r="X302" i="2"/>
  <c r="Y302" i="2" s="1"/>
  <c r="R302" i="2"/>
  <c r="A302" i="2"/>
  <c r="AD301" i="2"/>
  <c r="AE301" i="2" s="1"/>
  <c r="AA301" i="2"/>
  <c r="AB301" i="2" s="1"/>
  <c r="X301" i="2"/>
  <c r="Y301" i="2" s="1"/>
  <c r="R301" i="2"/>
  <c r="A301" i="2"/>
  <c r="AD300" i="2"/>
  <c r="AE300" i="2" s="1"/>
  <c r="AA300" i="2"/>
  <c r="AB300" i="2" s="1"/>
  <c r="X300" i="2"/>
  <c r="Y300" i="2" s="1"/>
  <c r="R300" i="2"/>
  <c r="A300" i="2"/>
  <c r="AD299" i="2"/>
  <c r="AE299" i="2" s="1"/>
  <c r="AA299" i="2"/>
  <c r="AB299" i="2" s="1"/>
  <c r="X299" i="2"/>
  <c r="Y299" i="2" s="1"/>
  <c r="R299" i="2"/>
  <c r="A299" i="2"/>
  <c r="AD298" i="2"/>
  <c r="AE298" i="2" s="1"/>
  <c r="AA298" i="2"/>
  <c r="AB298" i="2" s="1"/>
  <c r="X298" i="2"/>
  <c r="Y298" i="2" s="1"/>
  <c r="R298" i="2"/>
  <c r="A298" i="2"/>
  <c r="AD297" i="2"/>
  <c r="AE297" i="2" s="1"/>
  <c r="AA297" i="2"/>
  <c r="AB297" i="2" s="1"/>
  <c r="X297" i="2"/>
  <c r="Y297" i="2" s="1"/>
  <c r="R297" i="2"/>
  <c r="A297" i="2"/>
  <c r="AD296" i="2"/>
  <c r="AE296" i="2" s="1"/>
  <c r="AA296" i="2"/>
  <c r="AB296" i="2" s="1"/>
  <c r="X296" i="2"/>
  <c r="Y296" i="2" s="1"/>
  <c r="R296" i="2"/>
  <c r="A296" i="2"/>
  <c r="AD295" i="2"/>
  <c r="AE295" i="2" s="1"/>
  <c r="AA295" i="2"/>
  <c r="AB295" i="2" s="1"/>
  <c r="X295" i="2"/>
  <c r="Y295" i="2" s="1"/>
  <c r="R295" i="2"/>
  <c r="A295" i="2"/>
  <c r="AD294" i="2"/>
  <c r="AE294" i="2" s="1"/>
  <c r="AA294" i="2"/>
  <c r="AB294" i="2" s="1"/>
  <c r="X294" i="2"/>
  <c r="Y294" i="2" s="1"/>
  <c r="R294" i="2"/>
  <c r="A294" i="2"/>
  <c r="AD293" i="2"/>
  <c r="AE293" i="2" s="1"/>
  <c r="AA293" i="2"/>
  <c r="AB293" i="2" s="1"/>
  <c r="X293" i="2"/>
  <c r="Y293" i="2" s="1"/>
  <c r="R293" i="2"/>
  <c r="A293" i="2"/>
  <c r="AD292" i="2"/>
  <c r="AE292" i="2" s="1"/>
  <c r="AA292" i="2"/>
  <c r="AB292" i="2" s="1"/>
  <c r="X292" i="2"/>
  <c r="Y292" i="2" s="1"/>
  <c r="R292" i="2"/>
  <c r="A292" i="2"/>
  <c r="AD291" i="2"/>
  <c r="AE291" i="2" s="1"/>
  <c r="AA291" i="2"/>
  <c r="AB291" i="2" s="1"/>
  <c r="X291" i="2"/>
  <c r="Y291" i="2" s="1"/>
  <c r="R291" i="2"/>
  <c r="A291" i="2"/>
  <c r="AD290" i="2"/>
  <c r="AE290" i="2" s="1"/>
  <c r="AA290" i="2"/>
  <c r="AB290" i="2" s="1"/>
  <c r="X290" i="2"/>
  <c r="Y290" i="2" s="1"/>
  <c r="R290" i="2"/>
  <c r="A290" i="2"/>
  <c r="AD289" i="2"/>
  <c r="AE289" i="2" s="1"/>
  <c r="AA289" i="2"/>
  <c r="AB289" i="2" s="1"/>
  <c r="X289" i="2"/>
  <c r="Y289" i="2" s="1"/>
  <c r="R289" i="2"/>
  <c r="A289" i="2"/>
  <c r="AD288" i="2"/>
  <c r="AE288" i="2" s="1"/>
  <c r="AA288" i="2"/>
  <c r="AB288" i="2" s="1"/>
  <c r="X288" i="2"/>
  <c r="Y288" i="2" s="1"/>
  <c r="R288" i="2"/>
  <c r="A288" i="2"/>
  <c r="AD287" i="2"/>
  <c r="AE287" i="2" s="1"/>
  <c r="AA287" i="2"/>
  <c r="AB287" i="2" s="1"/>
  <c r="X287" i="2"/>
  <c r="Y287" i="2" s="1"/>
  <c r="R287" i="2"/>
  <c r="A287" i="2"/>
  <c r="AD286" i="2"/>
  <c r="AE286" i="2" s="1"/>
  <c r="AA286" i="2"/>
  <c r="AB286" i="2" s="1"/>
  <c r="X286" i="2"/>
  <c r="Y286" i="2" s="1"/>
  <c r="R286" i="2"/>
  <c r="A286" i="2"/>
  <c r="BD285" i="2"/>
  <c r="AW285" i="2"/>
  <c r="AX285" i="2" s="1"/>
  <c r="AV285" i="2"/>
  <c r="AU285" i="2"/>
  <c r="AT285" i="2"/>
  <c r="AR285" i="2"/>
  <c r="AS285" i="2" s="1"/>
  <c r="BB285" i="2" s="1"/>
  <c r="AY285" i="2" s="1"/>
  <c r="AQ285" i="2"/>
  <c r="AP285" i="2"/>
  <c r="AG285" i="2"/>
  <c r="AD285" i="2"/>
  <c r="AE285" i="2" s="1"/>
  <c r="AA285" i="2"/>
  <c r="AB285" i="2" s="1"/>
  <c r="X285" i="2"/>
  <c r="Y285" i="2" s="1"/>
  <c r="R285" i="2"/>
  <c r="A285" i="2"/>
  <c r="AD284" i="2"/>
  <c r="AE284" i="2" s="1"/>
  <c r="AA284" i="2"/>
  <c r="AB284" i="2" s="1"/>
  <c r="X284" i="2"/>
  <c r="Y284" i="2" s="1"/>
  <c r="R284" i="2"/>
  <c r="A284" i="2"/>
  <c r="AG283" i="2"/>
  <c r="AD282" i="2"/>
  <c r="AE282" i="2" s="1"/>
  <c r="AA282" i="2"/>
  <c r="AB282" i="2" s="1"/>
  <c r="X282" i="2"/>
  <c r="Y282" i="2" s="1"/>
  <c r="R282" i="2"/>
  <c r="A282" i="2"/>
  <c r="AD281" i="2"/>
  <c r="AE281" i="2" s="1"/>
  <c r="AA281" i="2"/>
  <c r="AB281" i="2" s="1"/>
  <c r="X281" i="2"/>
  <c r="Y281" i="2" s="1"/>
  <c r="R281" i="2"/>
  <c r="A281" i="2"/>
  <c r="AD280" i="2"/>
  <c r="AE280" i="2" s="1"/>
  <c r="AA280" i="2"/>
  <c r="AB280" i="2" s="1"/>
  <c r="X280" i="2"/>
  <c r="Y280" i="2" s="1"/>
  <c r="R280" i="2"/>
  <c r="A280" i="2"/>
  <c r="AD279" i="2"/>
  <c r="AE279" i="2" s="1"/>
  <c r="AA279" i="2"/>
  <c r="AB279" i="2" s="1"/>
  <c r="X279" i="2"/>
  <c r="Y279" i="2" s="1"/>
  <c r="R279" i="2"/>
  <c r="A279" i="2"/>
  <c r="AD278" i="2"/>
  <c r="AE278" i="2" s="1"/>
  <c r="AA278" i="2"/>
  <c r="AB278" i="2" s="1"/>
  <c r="X278" i="2"/>
  <c r="Y278" i="2" s="1"/>
  <c r="R278" i="2"/>
  <c r="A278" i="2"/>
  <c r="AD277" i="2"/>
  <c r="AE277" i="2" s="1"/>
  <c r="AA277" i="2"/>
  <c r="AB277" i="2" s="1"/>
  <c r="X277" i="2"/>
  <c r="Y277" i="2" s="1"/>
  <c r="R277" i="2"/>
  <c r="A277" i="2"/>
  <c r="AD276" i="2"/>
  <c r="AE276" i="2" s="1"/>
  <c r="AA276" i="2"/>
  <c r="AB276" i="2" s="1"/>
  <c r="X276" i="2"/>
  <c r="Y276" i="2" s="1"/>
  <c r="R276" i="2"/>
  <c r="A276" i="2"/>
  <c r="AD275" i="2"/>
  <c r="AE275" i="2" s="1"/>
  <c r="AA275" i="2"/>
  <c r="AB275" i="2" s="1"/>
  <c r="X275" i="2"/>
  <c r="Y275" i="2" s="1"/>
  <c r="R275" i="2"/>
  <c r="A275" i="2"/>
  <c r="AD274" i="2"/>
  <c r="AE274" i="2" s="1"/>
  <c r="AA274" i="2"/>
  <c r="AB274" i="2" s="1"/>
  <c r="X274" i="2"/>
  <c r="Y274" i="2" s="1"/>
  <c r="R274" i="2"/>
  <c r="A274" i="2"/>
  <c r="AG273" i="2"/>
  <c r="AD272" i="2"/>
  <c r="AE272" i="2" s="1"/>
  <c r="AA272" i="2"/>
  <c r="AB272" i="2" s="1"/>
  <c r="X272" i="2"/>
  <c r="Y272" i="2" s="1"/>
  <c r="A272" i="2"/>
  <c r="AD271" i="2"/>
  <c r="AE271" i="2" s="1"/>
  <c r="AA271" i="2"/>
  <c r="AB271" i="2" s="1"/>
  <c r="X271" i="2"/>
  <c r="Y271" i="2" s="1"/>
  <c r="A271" i="2"/>
  <c r="AD270" i="2"/>
  <c r="AE270" i="2" s="1"/>
  <c r="AA270" i="2"/>
  <c r="AB270" i="2" s="1"/>
  <c r="X270" i="2"/>
  <c r="Y270" i="2" s="1"/>
  <c r="A270" i="2"/>
  <c r="AD269" i="2"/>
  <c r="AE269" i="2" s="1"/>
  <c r="AA269" i="2"/>
  <c r="AB269" i="2" s="1"/>
  <c r="X269" i="2"/>
  <c r="Y269" i="2" s="1"/>
  <c r="A269" i="2"/>
  <c r="AD268" i="2"/>
  <c r="AE268" i="2" s="1"/>
  <c r="AA268" i="2"/>
  <c r="AB268" i="2" s="1"/>
  <c r="X268" i="2"/>
  <c r="Y268" i="2" s="1"/>
  <c r="A268" i="2"/>
  <c r="AD267" i="2"/>
  <c r="AE267" i="2" s="1"/>
  <c r="AA267" i="2"/>
  <c r="AB267" i="2" s="1"/>
  <c r="X267" i="2"/>
  <c r="Y267" i="2" s="1"/>
  <c r="A267" i="2"/>
  <c r="AD266" i="2"/>
  <c r="AE266" i="2" s="1"/>
  <c r="AA266" i="2"/>
  <c r="AB266" i="2" s="1"/>
  <c r="X266" i="2"/>
  <c r="Y266" i="2" s="1"/>
  <c r="A266" i="2"/>
  <c r="AG265" i="2"/>
  <c r="AD264" i="2"/>
  <c r="AE264" i="2" s="1"/>
  <c r="AA264" i="2"/>
  <c r="AB264" i="2" s="1"/>
  <c r="X264" i="2"/>
  <c r="Y264" i="2" s="1"/>
  <c r="R264" i="2"/>
  <c r="A264" i="2"/>
  <c r="AD263" i="2"/>
  <c r="AE263" i="2" s="1"/>
  <c r="AA263" i="2"/>
  <c r="AB263" i="2" s="1"/>
  <c r="X263" i="2"/>
  <c r="Y263" i="2" s="1"/>
  <c r="R263" i="2"/>
  <c r="A263" i="2"/>
  <c r="AD262" i="2"/>
  <c r="AE262" i="2" s="1"/>
  <c r="AA262" i="2"/>
  <c r="AB262" i="2" s="1"/>
  <c r="X262" i="2"/>
  <c r="Y262" i="2" s="1"/>
  <c r="R262" i="2"/>
  <c r="A262" i="2"/>
  <c r="AD261" i="2"/>
  <c r="AE261" i="2" s="1"/>
  <c r="AA261" i="2"/>
  <c r="AB261" i="2" s="1"/>
  <c r="X261" i="2"/>
  <c r="Y261" i="2" s="1"/>
  <c r="R261" i="2"/>
  <c r="A261" i="2"/>
  <c r="AD260" i="2"/>
  <c r="AE260" i="2" s="1"/>
  <c r="AA260" i="2"/>
  <c r="AB260" i="2" s="1"/>
  <c r="X260" i="2"/>
  <c r="Y260" i="2" s="1"/>
  <c r="R260" i="2"/>
  <c r="A260" i="2"/>
  <c r="AD259" i="2"/>
  <c r="AE259" i="2" s="1"/>
  <c r="AA259" i="2"/>
  <c r="AB259" i="2" s="1"/>
  <c r="X259" i="2"/>
  <c r="Y259" i="2" s="1"/>
  <c r="R259" i="2"/>
  <c r="A259" i="2"/>
  <c r="AD258" i="2"/>
  <c r="AE258" i="2" s="1"/>
  <c r="AA258" i="2"/>
  <c r="AB258" i="2" s="1"/>
  <c r="X258" i="2"/>
  <c r="Y258" i="2" s="1"/>
  <c r="R258" i="2"/>
  <c r="A258" i="2"/>
  <c r="AD257" i="2"/>
  <c r="AE257" i="2" s="1"/>
  <c r="AA257" i="2"/>
  <c r="AB257" i="2" s="1"/>
  <c r="X257" i="2"/>
  <c r="Y257" i="2" s="1"/>
  <c r="R257" i="2"/>
  <c r="A257" i="2"/>
  <c r="AD256" i="2"/>
  <c r="AE256" i="2" s="1"/>
  <c r="AA256" i="2"/>
  <c r="AB256" i="2" s="1"/>
  <c r="X256" i="2"/>
  <c r="Y256" i="2" s="1"/>
  <c r="R256" i="2"/>
  <c r="A256" i="2"/>
  <c r="AD255" i="2"/>
  <c r="AE255" i="2" s="1"/>
  <c r="AA255" i="2"/>
  <c r="AB255" i="2" s="1"/>
  <c r="X255" i="2"/>
  <c r="Y255" i="2" s="1"/>
  <c r="R255" i="2"/>
  <c r="A255" i="2"/>
  <c r="AD254" i="2"/>
  <c r="AE254" i="2" s="1"/>
  <c r="AA254" i="2"/>
  <c r="AB254" i="2" s="1"/>
  <c r="X254" i="2"/>
  <c r="Y254" i="2" s="1"/>
  <c r="R254" i="2"/>
  <c r="A254" i="2"/>
  <c r="AD253" i="2"/>
  <c r="AE253" i="2" s="1"/>
  <c r="AA253" i="2"/>
  <c r="AB253" i="2" s="1"/>
  <c r="X253" i="2"/>
  <c r="Y253" i="2" s="1"/>
  <c r="R253" i="2"/>
  <c r="A253" i="2"/>
  <c r="AD252" i="2"/>
  <c r="AE252" i="2" s="1"/>
  <c r="AA252" i="2"/>
  <c r="AB252" i="2" s="1"/>
  <c r="X252" i="2"/>
  <c r="Y252" i="2" s="1"/>
  <c r="R252" i="2"/>
  <c r="A252" i="2"/>
  <c r="AD251" i="2"/>
  <c r="AE251" i="2" s="1"/>
  <c r="AA251" i="2"/>
  <c r="AB251" i="2" s="1"/>
  <c r="X251" i="2"/>
  <c r="Y251" i="2" s="1"/>
  <c r="R251" i="2"/>
  <c r="A251" i="2"/>
  <c r="AD250" i="2"/>
  <c r="AE250" i="2" s="1"/>
  <c r="AA250" i="2"/>
  <c r="AB250" i="2" s="1"/>
  <c r="X250" i="2"/>
  <c r="Y250" i="2" s="1"/>
  <c r="R250" i="2"/>
  <c r="A250" i="2"/>
  <c r="AD249" i="2"/>
  <c r="AE249" i="2" s="1"/>
  <c r="AA249" i="2"/>
  <c r="AB249" i="2" s="1"/>
  <c r="X249" i="2"/>
  <c r="Y249" i="2" s="1"/>
  <c r="R249" i="2"/>
  <c r="A249" i="2"/>
  <c r="AD248" i="2"/>
  <c r="AE248" i="2" s="1"/>
  <c r="AA248" i="2"/>
  <c r="AB248" i="2" s="1"/>
  <c r="X248" i="2"/>
  <c r="Y248" i="2" s="1"/>
  <c r="R248" i="2"/>
  <c r="A248" i="2"/>
  <c r="AD247" i="2"/>
  <c r="AE247" i="2" s="1"/>
  <c r="AA247" i="2"/>
  <c r="AB247" i="2" s="1"/>
  <c r="X247" i="2"/>
  <c r="Y247" i="2" s="1"/>
  <c r="R247" i="2"/>
  <c r="A247" i="2"/>
  <c r="AD246" i="2"/>
  <c r="AE246" i="2" s="1"/>
  <c r="AA246" i="2"/>
  <c r="AB246" i="2" s="1"/>
  <c r="X246" i="2"/>
  <c r="Y246" i="2" s="1"/>
  <c r="R246" i="2"/>
  <c r="A246" i="2"/>
  <c r="AD245" i="2"/>
  <c r="AE245" i="2" s="1"/>
  <c r="AA245" i="2"/>
  <c r="AB245" i="2" s="1"/>
  <c r="X245" i="2"/>
  <c r="Y245" i="2" s="1"/>
  <c r="R245" i="2"/>
  <c r="A245" i="2"/>
  <c r="AD244" i="2"/>
  <c r="AE244" i="2" s="1"/>
  <c r="AA244" i="2"/>
  <c r="AB244" i="2" s="1"/>
  <c r="X244" i="2"/>
  <c r="Y244" i="2" s="1"/>
  <c r="R244" i="2"/>
  <c r="A244" i="2"/>
  <c r="AD243" i="2"/>
  <c r="AE243" i="2" s="1"/>
  <c r="AA243" i="2"/>
  <c r="AB243" i="2" s="1"/>
  <c r="X243" i="2"/>
  <c r="Y243" i="2" s="1"/>
  <c r="R243" i="2"/>
  <c r="A243" i="2"/>
  <c r="AG242" i="2"/>
  <c r="AD241" i="2"/>
  <c r="AE241" i="2" s="1"/>
  <c r="AA241" i="2"/>
  <c r="AB241" i="2" s="1"/>
  <c r="X241" i="2"/>
  <c r="Y241" i="2" s="1"/>
  <c r="R241" i="2"/>
  <c r="A241" i="2"/>
  <c r="AD240" i="2"/>
  <c r="AE240" i="2" s="1"/>
  <c r="AA240" i="2"/>
  <c r="AB240" i="2" s="1"/>
  <c r="X240" i="2"/>
  <c r="Y240" i="2" s="1"/>
  <c r="R240" i="2"/>
  <c r="A240" i="2"/>
  <c r="AD239" i="2"/>
  <c r="AE239" i="2" s="1"/>
  <c r="AA239" i="2"/>
  <c r="AB239" i="2" s="1"/>
  <c r="X239" i="2"/>
  <c r="Y239" i="2" s="1"/>
  <c r="R239" i="2"/>
  <c r="A239" i="2"/>
  <c r="AD238" i="2"/>
  <c r="AE238" i="2" s="1"/>
  <c r="AA238" i="2"/>
  <c r="AB238" i="2" s="1"/>
  <c r="X238" i="2"/>
  <c r="Y238" i="2" s="1"/>
  <c r="R238" i="2"/>
  <c r="A238" i="2"/>
  <c r="AD237" i="2"/>
  <c r="AE237" i="2" s="1"/>
  <c r="AA237" i="2"/>
  <c r="AB237" i="2" s="1"/>
  <c r="X237" i="2"/>
  <c r="Y237" i="2" s="1"/>
  <c r="R237" i="2"/>
  <c r="A237" i="2"/>
  <c r="AD236" i="2"/>
  <c r="AE236" i="2" s="1"/>
  <c r="AA236" i="2"/>
  <c r="AB236" i="2" s="1"/>
  <c r="X236" i="2"/>
  <c r="Y236" i="2" s="1"/>
  <c r="R236" i="2"/>
  <c r="A236" i="2"/>
  <c r="AD235" i="2"/>
  <c r="AE235" i="2" s="1"/>
  <c r="AA235" i="2"/>
  <c r="AB235" i="2" s="1"/>
  <c r="X235" i="2"/>
  <c r="Y235" i="2" s="1"/>
  <c r="R235" i="2"/>
  <c r="A235" i="2"/>
  <c r="AD234" i="2"/>
  <c r="AE234" i="2" s="1"/>
  <c r="AA234" i="2"/>
  <c r="AB234" i="2" s="1"/>
  <c r="X234" i="2"/>
  <c r="Y234" i="2" s="1"/>
  <c r="R234" i="2"/>
  <c r="A234" i="2"/>
  <c r="AD233" i="2"/>
  <c r="AE233" i="2" s="1"/>
  <c r="AA233" i="2"/>
  <c r="AB233" i="2" s="1"/>
  <c r="X233" i="2"/>
  <c r="Y233" i="2" s="1"/>
  <c r="R233" i="2"/>
  <c r="A233" i="2"/>
  <c r="AD232" i="2"/>
  <c r="AE232" i="2" s="1"/>
  <c r="AA232" i="2"/>
  <c r="AB232" i="2" s="1"/>
  <c r="X232" i="2"/>
  <c r="Y232" i="2" s="1"/>
  <c r="R232" i="2"/>
  <c r="A232" i="2"/>
  <c r="AG231" i="2"/>
  <c r="AD230" i="2"/>
  <c r="AE230" i="2" s="1"/>
  <c r="AA230" i="2"/>
  <c r="AB230" i="2" s="1"/>
  <c r="X230" i="2"/>
  <c r="Y230" i="2" s="1"/>
  <c r="R230" i="2"/>
  <c r="A230" i="2"/>
  <c r="AD229" i="2"/>
  <c r="AE229" i="2" s="1"/>
  <c r="AA229" i="2"/>
  <c r="AB229" i="2" s="1"/>
  <c r="X229" i="2"/>
  <c r="Y229" i="2" s="1"/>
  <c r="R229" i="2"/>
  <c r="A229" i="2"/>
  <c r="AD228" i="2"/>
  <c r="AE228" i="2" s="1"/>
  <c r="AA228" i="2"/>
  <c r="AB228" i="2" s="1"/>
  <c r="X228" i="2"/>
  <c r="Y228" i="2" s="1"/>
  <c r="R228" i="2"/>
  <c r="A228" i="2"/>
  <c r="AD227" i="2"/>
  <c r="AE227" i="2" s="1"/>
  <c r="AA227" i="2"/>
  <c r="AB227" i="2" s="1"/>
  <c r="X227" i="2"/>
  <c r="Y227" i="2" s="1"/>
  <c r="R227" i="2"/>
  <c r="A227" i="2"/>
  <c r="AD226" i="2"/>
  <c r="AE226" i="2" s="1"/>
  <c r="AA226" i="2"/>
  <c r="AB226" i="2" s="1"/>
  <c r="X226" i="2"/>
  <c r="Y226" i="2" s="1"/>
  <c r="R226" i="2"/>
  <c r="A226" i="2"/>
  <c r="AD225" i="2"/>
  <c r="AE225" i="2" s="1"/>
  <c r="AA225" i="2"/>
  <c r="AB225" i="2" s="1"/>
  <c r="X225" i="2"/>
  <c r="Y225" i="2" s="1"/>
  <c r="R225" i="2"/>
  <c r="A225" i="2"/>
  <c r="AD224" i="2"/>
  <c r="AE224" i="2" s="1"/>
  <c r="AA224" i="2"/>
  <c r="AB224" i="2" s="1"/>
  <c r="X224" i="2"/>
  <c r="Y224" i="2" s="1"/>
  <c r="R224" i="2"/>
  <c r="A224" i="2"/>
  <c r="AD223" i="2"/>
  <c r="AE223" i="2" s="1"/>
  <c r="AA223" i="2"/>
  <c r="AB223" i="2" s="1"/>
  <c r="X223" i="2"/>
  <c r="Y223" i="2" s="1"/>
  <c r="R223" i="2"/>
  <c r="A223" i="2"/>
  <c r="AD222" i="2"/>
  <c r="AE222" i="2" s="1"/>
  <c r="AA222" i="2"/>
  <c r="AB222" i="2" s="1"/>
  <c r="X222" i="2"/>
  <c r="Y222" i="2" s="1"/>
  <c r="R222" i="2"/>
  <c r="A222" i="2"/>
  <c r="AD221" i="2"/>
  <c r="AE221" i="2" s="1"/>
  <c r="AA221" i="2"/>
  <c r="AB221" i="2" s="1"/>
  <c r="X221" i="2"/>
  <c r="Y221" i="2" s="1"/>
  <c r="R221" i="2"/>
  <c r="A221" i="2"/>
  <c r="AD220" i="2"/>
  <c r="AE220" i="2" s="1"/>
  <c r="AA220" i="2"/>
  <c r="AB220" i="2" s="1"/>
  <c r="X220" i="2"/>
  <c r="Y220" i="2" s="1"/>
  <c r="R220" i="2"/>
  <c r="A220" i="2"/>
  <c r="AD219" i="2"/>
  <c r="AE219" i="2" s="1"/>
  <c r="AA219" i="2"/>
  <c r="AB219" i="2" s="1"/>
  <c r="X219" i="2"/>
  <c r="Y219" i="2" s="1"/>
  <c r="R219" i="2"/>
  <c r="A219" i="2"/>
  <c r="AD218" i="2"/>
  <c r="AE218" i="2" s="1"/>
  <c r="AA218" i="2"/>
  <c r="AB218" i="2" s="1"/>
  <c r="X218" i="2"/>
  <c r="Y218" i="2" s="1"/>
  <c r="R218" i="2"/>
  <c r="A218" i="2"/>
  <c r="AD217" i="2"/>
  <c r="AE217" i="2" s="1"/>
  <c r="AA217" i="2"/>
  <c r="AB217" i="2" s="1"/>
  <c r="X217" i="2"/>
  <c r="Y217" i="2" s="1"/>
  <c r="R217" i="2"/>
  <c r="A217" i="2"/>
  <c r="AD216" i="2"/>
  <c r="AE216" i="2" s="1"/>
  <c r="AA216" i="2"/>
  <c r="AB216" i="2" s="1"/>
  <c r="X216" i="2"/>
  <c r="Y216" i="2" s="1"/>
  <c r="R216" i="2"/>
  <c r="A216" i="2"/>
  <c r="AD215" i="2"/>
  <c r="AE215" i="2" s="1"/>
  <c r="AA215" i="2"/>
  <c r="AB215" i="2" s="1"/>
  <c r="X215" i="2"/>
  <c r="Y215" i="2" s="1"/>
  <c r="R215" i="2"/>
  <c r="A215" i="2"/>
  <c r="AD214" i="2"/>
  <c r="AE214" i="2" s="1"/>
  <c r="AA214" i="2"/>
  <c r="AB214" i="2" s="1"/>
  <c r="X214" i="2"/>
  <c r="Y214" i="2" s="1"/>
  <c r="R214" i="2"/>
  <c r="A214" i="2"/>
  <c r="AD213" i="2"/>
  <c r="AE213" i="2" s="1"/>
  <c r="AA213" i="2"/>
  <c r="AB213" i="2" s="1"/>
  <c r="X213" i="2"/>
  <c r="Y213" i="2" s="1"/>
  <c r="R213" i="2"/>
  <c r="A213" i="2"/>
  <c r="AD212" i="2"/>
  <c r="AE212" i="2" s="1"/>
  <c r="AA212" i="2"/>
  <c r="AB212" i="2" s="1"/>
  <c r="X212" i="2"/>
  <c r="Y212" i="2" s="1"/>
  <c r="R212" i="2"/>
  <c r="A212" i="2"/>
  <c r="AG211" i="2"/>
  <c r="AD210" i="2"/>
  <c r="AE210" i="2" s="1"/>
  <c r="AA210" i="2"/>
  <c r="AB210" i="2" s="1"/>
  <c r="X210" i="2"/>
  <c r="Y210" i="2" s="1"/>
  <c r="A210" i="2"/>
  <c r="AD209" i="2"/>
  <c r="AE209" i="2" s="1"/>
  <c r="AA209" i="2"/>
  <c r="AB209" i="2" s="1"/>
  <c r="X209" i="2"/>
  <c r="Y209" i="2" s="1"/>
  <c r="A209" i="2"/>
  <c r="AD208" i="2"/>
  <c r="AE208" i="2" s="1"/>
  <c r="AA208" i="2"/>
  <c r="AB208" i="2" s="1"/>
  <c r="X208" i="2"/>
  <c r="Y208" i="2" s="1"/>
  <c r="A208" i="2"/>
  <c r="AD207" i="2"/>
  <c r="AE207" i="2" s="1"/>
  <c r="AA207" i="2"/>
  <c r="AB207" i="2" s="1"/>
  <c r="X207" i="2"/>
  <c r="Y207" i="2" s="1"/>
  <c r="A207" i="2"/>
  <c r="AD206" i="2"/>
  <c r="AE206" i="2" s="1"/>
  <c r="AA206" i="2"/>
  <c r="AB206" i="2" s="1"/>
  <c r="X206" i="2"/>
  <c r="Y206" i="2" s="1"/>
  <c r="A206" i="2"/>
  <c r="AV205" i="2"/>
  <c r="AD205" i="2"/>
  <c r="AE205" i="2" s="1"/>
  <c r="AA205" i="2"/>
  <c r="AB205" i="2" s="1"/>
  <c r="X205" i="2"/>
  <c r="Y205" i="2" s="1"/>
  <c r="A205" i="2"/>
  <c r="AD204" i="2"/>
  <c r="AE204" i="2" s="1"/>
  <c r="AA204" i="2"/>
  <c r="AB204" i="2" s="1"/>
  <c r="X204" i="2"/>
  <c r="Y204" i="2" s="1"/>
  <c r="A204" i="2"/>
  <c r="AD203" i="2"/>
  <c r="AE203" i="2" s="1"/>
  <c r="AA203" i="2"/>
  <c r="AB203" i="2" s="1"/>
  <c r="X203" i="2"/>
  <c r="Y203" i="2" s="1"/>
  <c r="A203" i="2"/>
  <c r="AD202" i="2"/>
  <c r="AE202" i="2" s="1"/>
  <c r="AA202" i="2"/>
  <c r="AB202" i="2" s="1"/>
  <c r="X202" i="2"/>
  <c r="Y202" i="2" s="1"/>
  <c r="A202" i="2"/>
  <c r="AD201" i="2"/>
  <c r="AE201" i="2" s="1"/>
  <c r="AA201" i="2"/>
  <c r="AB201" i="2" s="1"/>
  <c r="X201" i="2"/>
  <c r="Y201" i="2" s="1"/>
  <c r="A201" i="2"/>
  <c r="AD200" i="2"/>
  <c r="AE200" i="2" s="1"/>
  <c r="AA200" i="2"/>
  <c r="AB200" i="2" s="1"/>
  <c r="X200" i="2"/>
  <c r="Y200" i="2" s="1"/>
  <c r="A200" i="2"/>
  <c r="AG199" i="2"/>
  <c r="AD198" i="2"/>
  <c r="AE198" i="2" s="1"/>
  <c r="AA198" i="2"/>
  <c r="AB198" i="2" s="1"/>
  <c r="X198" i="2"/>
  <c r="Y198" i="2" s="1"/>
  <c r="R198" i="2"/>
  <c r="A198" i="2"/>
  <c r="AD197" i="2"/>
  <c r="AE197" i="2" s="1"/>
  <c r="AA197" i="2"/>
  <c r="AB197" i="2" s="1"/>
  <c r="X197" i="2"/>
  <c r="Y197" i="2" s="1"/>
  <c r="R197" i="2"/>
  <c r="A197" i="2"/>
  <c r="AD196" i="2"/>
  <c r="AE196" i="2" s="1"/>
  <c r="AA196" i="2"/>
  <c r="AB196" i="2" s="1"/>
  <c r="X196" i="2"/>
  <c r="Y196" i="2" s="1"/>
  <c r="R196" i="2"/>
  <c r="A196" i="2"/>
  <c r="AD195" i="2"/>
  <c r="AE195" i="2" s="1"/>
  <c r="AB195" i="2"/>
  <c r="AA195" i="2"/>
  <c r="X195" i="2"/>
  <c r="Y195" i="2" s="1"/>
  <c r="R195" i="2"/>
  <c r="A195" i="2"/>
  <c r="AD194" i="2"/>
  <c r="AE194" i="2" s="1"/>
  <c r="AA194" i="2"/>
  <c r="AB194" i="2" s="1"/>
  <c r="X194" i="2"/>
  <c r="Y194" i="2" s="1"/>
  <c r="R194" i="2"/>
  <c r="A194" i="2"/>
  <c r="AD193" i="2"/>
  <c r="AE193" i="2" s="1"/>
  <c r="AA193" i="2"/>
  <c r="AB193" i="2" s="1"/>
  <c r="X193" i="2"/>
  <c r="Y193" i="2" s="1"/>
  <c r="R193" i="2"/>
  <c r="A193" i="2"/>
  <c r="AG192" i="2"/>
  <c r="AD191" i="2"/>
  <c r="AE191" i="2" s="1"/>
  <c r="AA191" i="2"/>
  <c r="AB191" i="2" s="1"/>
  <c r="X191" i="2"/>
  <c r="Y191" i="2" s="1"/>
  <c r="A191" i="2"/>
  <c r="AD190" i="2"/>
  <c r="AE190" i="2" s="1"/>
  <c r="AA190" i="2"/>
  <c r="AB190" i="2" s="1"/>
  <c r="X190" i="2"/>
  <c r="Y190" i="2" s="1"/>
  <c r="A190" i="2"/>
  <c r="AD189" i="2"/>
  <c r="AE189" i="2" s="1"/>
  <c r="AA189" i="2"/>
  <c r="AB189" i="2" s="1"/>
  <c r="X189" i="2"/>
  <c r="Y189" i="2" s="1"/>
  <c r="A189" i="2"/>
  <c r="AD188" i="2"/>
  <c r="AE188" i="2" s="1"/>
  <c r="AA188" i="2"/>
  <c r="AB188" i="2" s="1"/>
  <c r="X188" i="2"/>
  <c r="Y188" i="2" s="1"/>
  <c r="A188" i="2"/>
  <c r="AD187" i="2"/>
  <c r="AE187" i="2" s="1"/>
  <c r="AA187" i="2"/>
  <c r="AB187" i="2" s="1"/>
  <c r="X187" i="2"/>
  <c r="Y187" i="2" s="1"/>
  <c r="A187" i="2"/>
  <c r="AD186" i="2"/>
  <c r="AE186" i="2" s="1"/>
  <c r="AA186" i="2"/>
  <c r="AB186" i="2" s="1"/>
  <c r="X186" i="2"/>
  <c r="Y186" i="2" s="1"/>
  <c r="A186" i="2"/>
  <c r="AD185" i="2"/>
  <c r="AE185" i="2" s="1"/>
  <c r="AA185" i="2"/>
  <c r="AB185" i="2" s="1"/>
  <c r="X185" i="2"/>
  <c r="Y185" i="2" s="1"/>
  <c r="A185" i="2"/>
  <c r="AD184" i="2"/>
  <c r="AE184" i="2" s="1"/>
  <c r="AA184" i="2"/>
  <c r="AB184" i="2" s="1"/>
  <c r="X184" i="2"/>
  <c r="Y184" i="2" s="1"/>
  <c r="A184" i="2"/>
  <c r="AD183" i="2"/>
  <c r="AE183" i="2" s="1"/>
  <c r="AA183" i="2"/>
  <c r="AB183" i="2" s="1"/>
  <c r="X183" i="2"/>
  <c r="Y183" i="2" s="1"/>
  <c r="A183" i="2"/>
  <c r="AG182" i="2"/>
  <c r="AD181" i="2"/>
  <c r="AE181" i="2" s="1"/>
  <c r="AA181" i="2"/>
  <c r="AB181" i="2" s="1"/>
  <c r="X181" i="2"/>
  <c r="Y181" i="2" s="1"/>
  <c r="R181" i="2"/>
  <c r="A181" i="2"/>
  <c r="AD180" i="2"/>
  <c r="AE180" i="2" s="1"/>
  <c r="AA180" i="2"/>
  <c r="AB180" i="2" s="1"/>
  <c r="X180" i="2"/>
  <c r="Y180" i="2" s="1"/>
  <c r="R180" i="2"/>
  <c r="A180" i="2"/>
  <c r="AD179" i="2"/>
  <c r="AE179" i="2" s="1"/>
  <c r="AA179" i="2"/>
  <c r="AB179" i="2" s="1"/>
  <c r="X179" i="2"/>
  <c r="Y179" i="2" s="1"/>
  <c r="R179" i="2"/>
  <c r="A179" i="2"/>
  <c r="AD178" i="2"/>
  <c r="AE178" i="2" s="1"/>
  <c r="AA178" i="2"/>
  <c r="AB178" i="2" s="1"/>
  <c r="X178" i="2"/>
  <c r="Y178" i="2" s="1"/>
  <c r="R178" i="2"/>
  <c r="A178" i="2"/>
  <c r="AD177" i="2"/>
  <c r="AE177" i="2" s="1"/>
  <c r="AA177" i="2"/>
  <c r="AB177" i="2" s="1"/>
  <c r="X177" i="2"/>
  <c r="Y177" i="2" s="1"/>
  <c r="R177" i="2"/>
  <c r="A177" i="2"/>
  <c r="AD176" i="2"/>
  <c r="AE176" i="2" s="1"/>
  <c r="AA176" i="2"/>
  <c r="AB176" i="2" s="1"/>
  <c r="X176" i="2"/>
  <c r="Y176" i="2" s="1"/>
  <c r="R176" i="2"/>
  <c r="A176" i="2"/>
  <c r="AD175" i="2"/>
  <c r="AE175" i="2" s="1"/>
  <c r="AA175" i="2"/>
  <c r="AB175" i="2" s="1"/>
  <c r="X175" i="2"/>
  <c r="Y175" i="2" s="1"/>
  <c r="R175" i="2"/>
  <c r="A175" i="2"/>
  <c r="AD174" i="2"/>
  <c r="AE174" i="2" s="1"/>
  <c r="AA174" i="2"/>
  <c r="AB174" i="2" s="1"/>
  <c r="X174" i="2"/>
  <c r="Y174" i="2" s="1"/>
  <c r="R174" i="2"/>
  <c r="A174" i="2"/>
  <c r="AD173" i="2"/>
  <c r="AE173" i="2" s="1"/>
  <c r="AA173" i="2"/>
  <c r="AB173" i="2" s="1"/>
  <c r="X173" i="2"/>
  <c r="Y173" i="2" s="1"/>
  <c r="R173" i="2"/>
  <c r="A173" i="2"/>
  <c r="AD172" i="2"/>
  <c r="AE172" i="2" s="1"/>
  <c r="AA172" i="2"/>
  <c r="AB172" i="2" s="1"/>
  <c r="X172" i="2"/>
  <c r="Y172" i="2" s="1"/>
  <c r="R172" i="2"/>
  <c r="A172" i="2"/>
  <c r="BD171" i="2"/>
  <c r="AW171" i="2"/>
  <c r="AX171" i="2" s="1"/>
  <c r="AV171" i="2"/>
  <c r="AU171" i="2"/>
  <c r="AD171" i="2"/>
  <c r="AE171" i="2" s="1"/>
  <c r="AA171" i="2"/>
  <c r="AB171" i="2" s="1"/>
  <c r="X171" i="2"/>
  <c r="Y171" i="2" s="1"/>
  <c r="R171" i="2"/>
  <c r="A171" i="2"/>
  <c r="AD170" i="2"/>
  <c r="AE170" i="2" s="1"/>
  <c r="AA170" i="2"/>
  <c r="AB170" i="2" s="1"/>
  <c r="X170" i="2"/>
  <c r="Y170" i="2" s="1"/>
  <c r="R170" i="2"/>
  <c r="A170" i="2"/>
  <c r="AD169" i="2"/>
  <c r="AE169" i="2" s="1"/>
  <c r="AA169" i="2"/>
  <c r="AB169" i="2" s="1"/>
  <c r="X169" i="2"/>
  <c r="Y169" i="2" s="1"/>
  <c r="R169" i="2"/>
  <c r="A169" i="2"/>
  <c r="AD168" i="2"/>
  <c r="AE168" i="2" s="1"/>
  <c r="AA168" i="2"/>
  <c r="AB168" i="2" s="1"/>
  <c r="X168" i="2"/>
  <c r="Y168" i="2" s="1"/>
  <c r="R168" i="2"/>
  <c r="A168" i="2"/>
  <c r="AD167" i="2"/>
  <c r="AE167" i="2" s="1"/>
  <c r="AA167" i="2"/>
  <c r="AB167" i="2" s="1"/>
  <c r="X167" i="2"/>
  <c r="Y167" i="2" s="1"/>
  <c r="R167" i="2"/>
  <c r="A167" i="2"/>
  <c r="AD166" i="2"/>
  <c r="AE166" i="2" s="1"/>
  <c r="AA166" i="2"/>
  <c r="AB166" i="2" s="1"/>
  <c r="X166" i="2"/>
  <c r="Y166" i="2" s="1"/>
  <c r="R166" i="2"/>
  <c r="A166" i="2"/>
  <c r="AD165" i="2"/>
  <c r="AE165" i="2" s="1"/>
  <c r="AA165" i="2"/>
  <c r="AB165" i="2" s="1"/>
  <c r="X165" i="2"/>
  <c r="Y165" i="2" s="1"/>
  <c r="R165" i="2"/>
  <c r="A165" i="2"/>
  <c r="AD164" i="2"/>
  <c r="AE164" i="2" s="1"/>
  <c r="AA164" i="2"/>
  <c r="AB164" i="2" s="1"/>
  <c r="X164" i="2"/>
  <c r="Y164" i="2" s="1"/>
  <c r="R164" i="2"/>
  <c r="A164" i="2"/>
  <c r="AD163" i="2"/>
  <c r="AE163" i="2" s="1"/>
  <c r="AA163" i="2"/>
  <c r="AB163" i="2" s="1"/>
  <c r="X163" i="2"/>
  <c r="Y163" i="2" s="1"/>
  <c r="R163" i="2"/>
  <c r="A163" i="2"/>
  <c r="AD162" i="2"/>
  <c r="AE162" i="2" s="1"/>
  <c r="AA162" i="2"/>
  <c r="AB162" i="2" s="1"/>
  <c r="X162" i="2"/>
  <c r="Y162" i="2" s="1"/>
  <c r="R162" i="2"/>
  <c r="A162" i="2"/>
  <c r="AD161" i="2"/>
  <c r="AE161" i="2" s="1"/>
  <c r="AA161" i="2"/>
  <c r="AB161" i="2" s="1"/>
  <c r="X161" i="2"/>
  <c r="Y161" i="2" s="1"/>
  <c r="R161" i="2"/>
  <c r="A161" i="2"/>
  <c r="AD160" i="2"/>
  <c r="AE160" i="2" s="1"/>
  <c r="AA160" i="2"/>
  <c r="AB160" i="2" s="1"/>
  <c r="X160" i="2"/>
  <c r="Y160" i="2" s="1"/>
  <c r="R160" i="2"/>
  <c r="A160" i="2"/>
  <c r="AD159" i="2"/>
  <c r="AE159" i="2" s="1"/>
  <c r="AA159" i="2"/>
  <c r="AB159" i="2" s="1"/>
  <c r="X159" i="2"/>
  <c r="Y159" i="2" s="1"/>
  <c r="R159" i="2"/>
  <c r="A159" i="2"/>
  <c r="AD158" i="2"/>
  <c r="AE158" i="2" s="1"/>
  <c r="AA158" i="2"/>
  <c r="AB158" i="2" s="1"/>
  <c r="X158" i="2"/>
  <c r="Y158" i="2" s="1"/>
  <c r="R158" i="2"/>
  <c r="A158" i="2"/>
  <c r="AD157" i="2"/>
  <c r="AE157" i="2" s="1"/>
  <c r="AA157" i="2"/>
  <c r="AB157" i="2" s="1"/>
  <c r="X157" i="2"/>
  <c r="Y157" i="2" s="1"/>
  <c r="R157" i="2"/>
  <c r="A157" i="2"/>
  <c r="AD156" i="2"/>
  <c r="AE156" i="2" s="1"/>
  <c r="AA156" i="2"/>
  <c r="AB156" i="2" s="1"/>
  <c r="X156" i="2"/>
  <c r="Y156" i="2" s="1"/>
  <c r="R156" i="2"/>
  <c r="A156" i="2"/>
  <c r="AD155" i="2"/>
  <c r="AE155" i="2" s="1"/>
  <c r="AA155" i="2"/>
  <c r="AB155" i="2" s="1"/>
  <c r="X155" i="2"/>
  <c r="Y155" i="2" s="1"/>
  <c r="R155" i="2"/>
  <c r="A155" i="2"/>
  <c r="AG154" i="2"/>
  <c r="AD153" i="2"/>
  <c r="AE153" i="2" s="1"/>
  <c r="AA153" i="2"/>
  <c r="AB153" i="2" s="1"/>
  <c r="X153" i="2"/>
  <c r="Y153" i="2" s="1"/>
  <c r="A153" i="2"/>
  <c r="AD152" i="2"/>
  <c r="AE152" i="2" s="1"/>
  <c r="AA152" i="2"/>
  <c r="AB152" i="2" s="1"/>
  <c r="X152" i="2"/>
  <c r="Y152" i="2" s="1"/>
  <c r="A152" i="2"/>
  <c r="AD151" i="2"/>
  <c r="AE151" i="2" s="1"/>
  <c r="AA151" i="2"/>
  <c r="AB151" i="2" s="1"/>
  <c r="X151" i="2"/>
  <c r="Y151" i="2" s="1"/>
  <c r="A151" i="2"/>
  <c r="AD150" i="2"/>
  <c r="AE150" i="2" s="1"/>
  <c r="AA150" i="2"/>
  <c r="AB150" i="2" s="1"/>
  <c r="X150" i="2"/>
  <c r="Y150" i="2" s="1"/>
  <c r="A150" i="2"/>
  <c r="AD149" i="2"/>
  <c r="AE149" i="2" s="1"/>
  <c r="AA149" i="2"/>
  <c r="AB149" i="2" s="1"/>
  <c r="X149" i="2"/>
  <c r="Y149" i="2" s="1"/>
  <c r="A149" i="2"/>
  <c r="AD148" i="2"/>
  <c r="AE148" i="2" s="1"/>
  <c r="AA148" i="2"/>
  <c r="AB148" i="2" s="1"/>
  <c r="X148" i="2"/>
  <c r="Y148" i="2" s="1"/>
  <c r="A148" i="2"/>
  <c r="AD147" i="2"/>
  <c r="AE147" i="2" s="1"/>
  <c r="AA147" i="2"/>
  <c r="AB147" i="2" s="1"/>
  <c r="X147" i="2"/>
  <c r="Y147" i="2" s="1"/>
  <c r="A147" i="2"/>
  <c r="AD146" i="2"/>
  <c r="AE146" i="2" s="1"/>
  <c r="AA146" i="2"/>
  <c r="AB146" i="2" s="1"/>
  <c r="X146" i="2"/>
  <c r="Y146" i="2" s="1"/>
  <c r="A146" i="2"/>
  <c r="AD145" i="2"/>
  <c r="AE145" i="2" s="1"/>
  <c r="AA145" i="2"/>
  <c r="AB145" i="2" s="1"/>
  <c r="X145" i="2"/>
  <c r="Y145" i="2" s="1"/>
  <c r="A145" i="2"/>
  <c r="AD144" i="2"/>
  <c r="AE144" i="2" s="1"/>
  <c r="AA144" i="2"/>
  <c r="AB144" i="2" s="1"/>
  <c r="X144" i="2"/>
  <c r="Y144" i="2" s="1"/>
  <c r="A144" i="2"/>
  <c r="AD143" i="2"/>
  <c r="AE143" i="2" s="1"/>
  <c r="AA143" i="2"/>
  <c r="AB143" i="2" s="1"/>
  <c r="X143" i="2"/>
  <c r="Y143" i="2" s="1"/>
  <c r="A143" i="2"/>
  <c r="AD142" i="2"/>
  <c r="AE142" i="2" s="1"/>
  <c r="AA142" i="2"/>
  <c r="AB142" i="2" s="1"/>
  <c r="X142" i="2"/>
  <c r="Y142" i="2" s="1"/>
  <c r="A142" i="2"/>
  <c r="AG141" i="2"/>
  <c r="AD140" i="2"/>
  <c r="AE140" i="2" s="1"/>
  <c r="AA140" i="2"/>
  <c r="AB140" i="2" s="1"/>
  <c r="X140" i="2"/>
  <c r="Y140" i="2" s="1"/>
  <c r="A140" i="2"/>
  <c r="AD139" i="2"/>
  <c r="AE139" i="2" s="1"/>
  <c r="AA139" i="2"/>
  <c r="AB139" i="2" s="1"/>
  <c r="X139" i="2"/>
  <c r="Y139" i="2" s="1"/>
  <c r="A139" i="2"/>
  <c r="AD138" i="2"/>
  <c r="AE138" i="2" s="1"/>
  <c r="AA138" i="2"/>
  <c r="AB138" i="2" s="1"/>
  <c r="X138" i="2"/>
  <c r="Y138" i="2" s="1"/>
  <c r="A138" i="2"/>
  <c r="AD137" i="2"/>
  <c r="AE137" i="2" s="1"/>
  <c r="AA137" i="2"/>
  <c r="AB137" i="2" s="1"/>
  <c r="X137" i="2"/>
  <c r="Y137" i="2" s="1"/>
  <c r="A137" i="2"/>
  <c r="AD136" i="2"/>
  <c r="AE136" i="2" s="1"/>
  <c r="AA136" i="2"/>
  <c r="AB136" i="2" s="1"/>
  <c r="X136" i="2"/>
  <c r="Y136" i="2" s="1"/>
  <c r="A136" i="2"/>
  <c r="AD135" i="2"/>
  <c r="AE135" i="2" s="1"/>
  <c r="AA135" i="2"/>
  <c r="AB135" i="2" s="1"/>
  <c r="X135" i="2"/>
  <c r="Y135" i="2" s="1"/>
  <c r="A135" i="2"/>
  <c r="AD134" i="2"/>
  <c r="AE134" i="2" s="1"/>
  <c r="AA134" i="2"/>
  <c r="AB134" i="2" s="1"/>
  <c r="X134" i="2"/>
  <c r="Y134" i="2" s="1"/>
  <c r="A134" i="2"/>
  <c r="AD133" i="2"/>
  <c r="AE133" i="2" s="1"/>
  <c r="AA133" i="2"/>
  <c r="AB133" i="2" s="1"/>
  <c r="X133" i="2"/>
  <c r="Y133" i="2" s="1"/>
  <c r="A133" i="2"/>
  <c r="AD132" i="2"/>
  <c r="AE132" i="2" s="1"/>
  <c r="AA132" i="2"/>
  <c r="AB132" i="2" s="1"/>
  <c r="X132" i="2"/>
  <c r="Y132" i="2" s="1"/>
  <c r="A132" i="2"/>
  <c r="AD131" i="2"/>
  <c r="AE131" i="2" s="1"/>
  <c r="AA131" i="2"/>
  <c r="AB131" i="2" s="1"/>
  <c r="X131" i="2"/>
  <c r="Y131" i="2" s="1"/>
  <c r="A131" i="2"/>
  <c r="AD130" i="2"/>
  <c r="AE130" i="2" s="1"/>
  <c r="AA130" i="2"/>
  <c r="AB130" i="2" s="1"/>
  <c r="X130" i="2"/>
  <c r="Y130" i="2" s="1"/>
  <c r="A130" i="2"/>
  <c r="AD129" i="2"/>
  <c r="AE129" i="2" s="1"/>
  <c r="AA129" i="2"/>
  <c r="AB129" i="2" s="1"/>
  <c r="X129" i="2"/>
  <c r="Y129" i="2" s="1"/>
  <c r="A129" i="2"/>
  <c r="AD128" i="2"/>
  <c r="AE128" i="2" s="1"/>
  <c r="AA128" i="2"/>
  <c r="AB128" i="2" s="1"/>
  <c r="X128" i="2"/>
  <c r="Y128" i="2" s="1"/>
  <c r="A128" i="2"/>
  <c r="AD127" i="2"/>
  <c r="AE127" i="2" s="1"/>
  <c r="AA127" i="2"/>
  <c r="AB127" i="2" s="1"/>
  <c r="X127" i="2"/>
  <c r="Y127" i="2" s="1"/>
  <c r="A127" i="2"/>
  <c r="AD126" i="2"/>
  <c r="AE126" i="2" s="1"/>
  <c r="AA126" i="2"/>
  <c r="AB126" i="2" s="1"/>
  <c r="X126" i="2"/>
  <c r="Y126" i="2" s="1"/>
  <c r="A126" i="2"/>
  <c r="AD125" i="2"/>
  <c r="AE125" i="2" s="1"/>
  <c r="AA125" i="2"/>
  <c r="AB125" i="2" s="1"/>
  <c r="X125" i="2"/>
  <c r="Y125" i="2" s="1"/>
  <c r="A125" i="2"/>
  <c r="AG124" i="2"/>
  <c r="AD123" i="2"/>
  <c r="AE123" i="2" s="1"/>
  <c r="AA123" i="2"/>
  <c r="AB123" i="2" s="1"/>
  <c r="X123" i="2"/>
  <c r="Y123" i="2" s="1"/>
  <c r="A123" i="2"/>
  <c r="AD122" i="2"/>
  <c r="AE122" i="2" s="1"/>
  <c r="AA122" i="2"/>
  <c r="AB122" i="2" s="1"/>
  <c r="X122" i="2"/>
  <c r="Y122" i="2" s="1"/>
  <c r="A122" i="2"/>
  <c r="AD121" i="2"/>
  <c r="AE121" i="2" s="1"/>
  <c r="AA121" i="2"/>
  <c r="AB121" i="2" s="1"/>
  <c r="X121" i="2"/>
  <c r="Y121" i="2" s="1"/>
  <c r="A121" i="2"/>
  <c r="AD120" i="2"/>
  <c r="AE120" i="2" s="1"/>
  <c r="AA120" i="2"/>
  <c r="AB120" i="2" s="1"/>
  <c r="X120" i="2"/>
  <c r="Y120" i="2" s="1"/>
  <c r="A120" i="2"/>
  <c r="AD119" i="2"/>
  <c r="AE119" i="2" s="1"/>
  <c r="AA119" i="2"/>
  <c r="AB119" i="2" s="1"/>
  <c r="X119" i="2"/>
  <c r="Y119" i="2" s="1"/>
  <c r="A119" i="2"/>
  <c r="AD118" i="2"/>
  <c r="AE118" i="2" s="1"/>
  <c r="AA118" i="2"/>
  <c r="AB118" i="2" s="1"/>
  <c r="X118" i="2"/>
  <c r="Y118" i="2" s="1"/>
  <c r="A118" i="2"/>
  <c r="AD117" i="2"/>
  <c r="AE117" i="2" s="1"/>
  <c r="AA117" i="2"/>
  <c r="AB117" i="2" s="1"/>
  <c r="X117" i="2"/>
  <c r="Y117" i="2" s="1"/>
  <c r="A117" i="2"/>
  <c r="AD116" i="2"/>
  <c r="AE116" i="2" s="1"/>
  <c r="AA116" i="2"/>
  <c r="AB116" i="2" s="1"/>
  <c r="X116" i="2"/>
  <c r="Y116" i="2" s="1"/>
  <c r="A116" i="2"/>
  <c r="AD115" i="2"/>
  <c r="AE115" i="2" s="1"/>
  <c r="AA115" i="2"/>
  <c r="AB115" i="2" s="1"/>
  <c r="X115" i="2"/>
  <c r="Y115" i="2" s="1"/>
  <c r="A115" i="2"/>
  <c r="AG114" i="2"/>
  <c r="AD113" i="2"/>
  <c r="AE113" i="2" s="1"/>
  <c r="AA113" i="2"/>
  <c r="AB113" i="2" s="1"/>
  <c r="X113" i="2"/>
  <c r="Y113" i="2" s="1"/>
  <c r="R113" i="2"/>
  <c r="A113" i="2"/>
  <c r="AD112" i="2"/>
  <c r="AE112" i="2" s="1"/>
  <c r="AA112" i="2"/>
  <c r="AB112" i="2" s="1"/>
  <c r="X112" i="2"/>
  <c r="Y112" i="2" s="1"/>
  <c r="R112" i="2"/>
  <c r="A112" i="2"/>
  <c r="AD111" i="2"/>
  <c r="AE111" i="2" s="1"/>
  <c r="AA111" i="2"/>
  <c r="AB111" i="2" s="1"/>
  <c r="X111" i="2"/>
  <c r="Y111" i="2" s="1"/>
  <c r="R111" i="2"/>
  <c r="A111" i="2"/>
  <c r="AD110" i="2"/>
  <c r="AE110" i="2" s="1"/>
  <c r="AA110" i="2"/>
  <c r="AB110" i="2" s="1"/>
  <c r="X110" i="2"/>
  <c r="Y110" i="2" s="1"/>
  <c r="R110" i="2"/>
  <c r="A110" i="2"/>
  <c r="AD109" i="2"/>
  <c r="AE109" i="2" s="1"/>
  <c r="AA109" i="2"/>
  <c r="AB109" i="2" s="1"/>
  <c r="X109" i="2"/>
  <c r="Y109" i="2" s="1"/>
  <c r="R109" i="2"/>
  <c r="A109" i="2"/>
  <c r="AD108" i="2"/>
  <c r="AE108" i="2" s="1"/>
  <c r="AA108" i="2"/>
  <c r="AB108" i="2" s="1"/>
  <c r="X108" i="2"/>
  <c r="Y108" i="2" s="1"/>
  <c r="R108" i="2"/>
  <c r="A108" i="2"/>
  <c r="AD107" i="2"/>
  <c r="AE107" i="2" s="1"/>
  <c r="AA107" i="2"/>
  <c r="AB107" i="2" s="1"/>
  <c r="X107" i="2"/>
  <c r="Y107" i="2" s="1"/>
  <c r="R107" i="2"/>
  <c r="A107" i="2"/>
  <c r="AD106" i="2"/>
  <c r="AE106" i="2" s="1"/>
  <c r="AA106" i="2"/>
  <c r="AB106" i="2" s="1"/>
  <c r="X106" i="2"/>
  <c r="Y106" i="2" s="1"/>
  <c r="R106" i="2"/>
  <c r="A106" i="2"/>
  <c r="AD105" i="2"/>
  <c r="AE105" i="2" s="1"/>
  <c r="AA105" i="2"/>
  <c r="AB105" i="2" s="1"/>
  <c r="X105" i="2"/>
  <c r="Y105" i="2" s="1"/>
  <c r="R105" i="2"/>
  <c r="A105" i="2"/>
  <c r="AD104" i="2"/>
  <c r="AE104" i="2" s="1"/>
  <c r="AA104" i="2"/>
  <c r="AB104" i="2" s="1"/>
  <c r="X104" i="2"/>
  <c r="Y104" i="2" s="1"/>
  <c r="R104" i="2"/>
  <c r="A104" i="2"/>
  <c r="AD103" i="2"/>
  <c r="AE103" i="2" s="1"/>
  <c r="AA103" i="2"/>
  <c r="AB103" i="2" s="1"/>
  <c r="X103" i="2"/>
  <c r="Y103" i="2" s="1"/>
  <c r="R103" i="2"/>
  <c r="A103" i="2"/>
  <c r="AD102" i="2"/>
  <c r="AE102" i="2" s="1"/>
  <c r="AA102" i="2"/>
  <c r="AB102" i="2" s="1"/>
  <c r="X102" i="2"/>
  <c r="Y102" i="2" s="1"/>
  <c r="R102" i="2"/>
  <c r="A102" i="2"/>
  <c r="AD101" i="2"/>
  <c r="AE101" i="2" s="1"/>
  <c r="AA101" i="2"/>
  <c r="AB101" i="2" s="1"/>
  <c r="X101" i="2"/>
  <c r="Y101" i="2" s="1"/>
  <c r="R101" i="2"/>
  <c r="A101" i="2"/>
  <c r="AD100" i="2"/>
  <c r="AE100" i="2" s="1"/>
  <c r="AA100" i="2"/>
  <c r="AB100" i="2" s="1"/>
  <c r="X100" i="2"/>
  <c r="Y100" i="2" s="1"/>
  <c r="R100" i="2"/>
  <c r="A100" i="2"/>
  <c r="AD99" i="2"/>
  <c r="AE99" i="2" s="1"/>
  <c r="AA99" i="2"/>
  <c r="AB99" i="2" s="1"/>
  <c r="X99" i="2"/>
  <c r="Y99" i="2" s="1"/>
  <c r="R99" i="2"/>
  <c r="A99" i="2"/>
  <c r="AD98" i="2"/>
  <c r="AE98" i="2" s="1"/>
  <c r="AA98" i="2"/>
  <c r="AB98" i="2" s="1"/>
  <c r="X98" i="2"/>
  <c r="Y98" i="2" s="1"/>
  <c r="R98" i="2"/>
  <c r="A98" i="2"/>
  <c r="AG97" i="2"/>
  <c r="AD96" i="2"/>
  <c r="AE96" i="2" s="1"/>
  <c r="AA96" i="2"/>
  <c r="AB96" i="2" s="1"/>
  <c r="X96" i="2"/>
  <c r="Y96" i="2" s="1"/>
  <c r="A96" i="2"/>
  <c r="AD95" i="2"/>
  <c r="AE95" i="2" s="1"/>
  <c r="AA95" i="2"/>
  <c r="AB95" i="2" s="1"/>
  <c r="X95" i="2"/>
  <c r="Y95" i="2" s="1"/>
  <c r="A95" i="2"/>
  <c r="AD94" i="2"/>
  <c r="AE94" i="2" s="1"/>
  <c r="AA94" i="2"/>
  <c r="AB94" i="2" s="1"/>
  <c r="X94" i="2"/>
  <c r="Y94" i="2" s="1"/>
  <c r="A94" i="2"/>
  <c r="AD93" i="2"/>
  <c r="AE93" i="2" s="1"/>
  <c r="AA93" i="2"/>
  <c r="AB93" i="2" s="1"/>
  <c r="X93" i="2"/>
  <c r="Y93" i="2" s="1"/>
  <c r="A93" i="2"/>
  <c r="AD92" i="2"/>
  <c r="AE92" i="2" s="1"/>
  <c r="AA92" i="2"/>
  <c r="AB92" i="2" s="1"/>
  <c r="X92" i="2"/>
  <c r="Y92" i="2" s="1"/>
  <c r="A92" i="2"/>
  <c r="AD91" i="2"/>
  <c r="AE91" i="2" s="1"/>
  <c r="AA91" i="2"/>
  <c r="AB91" i="2" s="1"/>
  <c r="X91" i="2"/>
  <c r="Y91" i="2" s="1"/>
  <c r="A91" i="2"/>
  <c r="AD90" i="2"/>
  <c r="AE90" i="2" s="1"/>
  <c r="AA90" i="2"/>
  <c r="AB90" i="2" s="1"/>
  <c r="X90" i="2"/>
  <c r="Y90" i="2" s="1"/>
  <c r="A90" i="2"/>
  <c r="AD89" i="2"/>
  <c r="AE89" i="2" s="1"/>
  <c r="AA89" i="2"/>
  <c r="AB89" i="2" s="1"/>
  <c r="X89" i="2"/>
  <c r="Y89" i="2" s="1"/>
  <c r="A89" i="2"/>
  <c r="AD88" i="2"/>
  <c r="AE88" i="2" s="1"/>
  <c r="AA88" i="2"/>
  <c r="AB88" i="2" s="1"/>
  <c r="X88" i="2"/>
  <c r="Y88" i="2" s="1"/>
  <c r="A88" i="2"/>
  <c r="AD87" i="2"/>
  <c r="AE87" i="2" s="1"/>
  <c r="AA87" i="2"/>
  <c r="AB87" i="2" s="1"/>
  <c r="X87" i="2"/>
  <c r="Y87" i="2" s="1"/>
  <c r="A87" i="2"/>
  <c r="AD86" i="2"/>
  <c r="AE86" i="2" s="1"/>
  <c r="AA86" i="2"/>
  <c r="AB86" i="2" s="1"/>
  <c r="X86" i="2"/>
  <c r="Y86" i="2" s="1"/>
  <c r="A86" i="2"/>
  <c r="AD85" i="2"/>
  <c r="AE85" i="2" s="1"/>
  <c r="AA85" i="2"/>
  <c r="AB85" i="2" s="1"/>
  <c r="X85" i="2"/>
  <c r="Y85" i="2" s="1"/>
  <c r="A85" i="2"/>
  <c r="AD84" i="2"/>
  <c r="AE84" i="2" s="1"/>
  <c r="AA84" i="2"/>
  <c r="AB84" i="2" s="1"/>
  <c r="X84" i="2"/>
  <c r="Y84" i="2" s="1"/>
  <c r="A84" i="2"/>
  <c r="AD83" i="2"/>
  <c r="AE83" i="2" s="1"/>
  <c r="AA83" i="2"/>
  <c r="AB83" i="2" s="1"/>
  <c r="X83" i="2"/>
  <c r="Y83" i="2" s="1"/>
  <c r="A83" i="2"/>
  <c r="AD82" i="2"/>
  <c r="AE82" i="2" s="1"/>
  <c r="AA82" i="2"/>
  <c r="AB82" i="2" s="1"/>
  <c r="X82" i="2"/>
  <c r="Y82" i="2" s="1"/>
  <c r="A82" i="2"/>
  <c r="AD81" i="2"/>
  <c r="AE81" i="2" s="1"/>
  <c r="AA81" i="2"/>
  <c r="AB81" i="2" s="1"/>
  <c r="X81" i="2"/>
  <c r="Y81" i="2" s="1"/>
  <c r="A81" i="2"/>
  <c r="AD80" i="2"/>
  <c r="AE80" i="2" s="1"/>
  <c r="AA80" i="2"/>
  <c r="AB80" i="2" s="1"/>
  <c r="X80" i="2"/>
  <c r="Y80" i="2" s="1"/>
  <c r="A80" i="2"/>
  <c r="AD79" i="2"/>
  <c r="AE79" i="2" s="1"/>
  <c r="AA79" i="2"/>
  <c r="AB79" i="2" s="1"/>
  <c r="X79" i="2"/>
  <c r="Y79" i="2" s="1"/>
  <c r="A79" i="2"/>
  <c r="AD78" i="2"/>
  <c r="AE78" i="2" s="1"/>
  <c r="AA78" i="2"/>
  <c r="AB78" i="2" s="1"/>
  <c r="X78" i="2"/>
  <c r="Y78" i="2" s="1"/>
  <c r="A78" i="2"/>
  <c r="AD77" i="2"/>
  <c r="AE77" i="2" s="1"/>
  <c r="AA77" i="2"/>
  <c r="AB77" i="2" s="1"/>
  <c r="X77" i="2"/>
  <c r="Y77" i="2" s="1"/>
  <c r="A77" i="2"/>
  <c r="AD76" i="2"/>
  <c r="AE76" i="2" s="1"/>
  <c r="AA76" i="2"/>
  <c r="AB76" i="2" s="1"/>
  <c r="X76" i="2"/>
  <c r="Y76" i="2" s="1"/>
  <c r="A76" i="2"/>
  <c r="AG75" i="2"/>
  <c r="AD74" i="2"/>
  <c r="AE74" i="2" s="1"/>
  <c r="AA74" i="2"/>
  <c r="AB74" i="2" s="1"/>
  <c r="X74" i="2"/>
  <c r="Y74" i="2" s="1"/>
  <c r="R74" i="2"/>
  <c r="A74" i="2"/>
  <c r="AD73" i="2"/>
  <c r="AE73" i="2" s="1"/>
  <c r="AA73" i="2"/>
  <c r="AB73" i="2" s="1"/>
  <c r="X73" i="2"/>
  <c r="Y73" i="2" s="1"/>
  <c r="R73" i="2"/>
  <c r="A73" i="2"/>
  <c r="AD72" i="2"/>
  <c r="AE72" i="2" s="1"/>
  <c r="AA72" i="2"/>
  <c r="AB72" i="2" s="1"/>
  <c r="X72" i="2"/>
  <c r="Y72" i="2" s="1"/>
  <c r="R72" i="2"/>
  <c r="A72" i="2"/>
  <c r="AD71" i="2"/>
  <c r="AE71" i="2" s="1"/>
  <c r="AA71" i="2"/>
  <c r="AB71" i="2" s="1"/>
  <c r="X71" i="2"/>
  <c r="Y71" i="2" s="1"/>
  <c r="R71" i="2"/>
  <c r="A71" i="2"/>
  <c r="AD70" i="2"/>
  <c r="AE70" i="2" s="1"/>
  <c r="AA70" i="2"/>
  <c r="AB70" i="2" s="1"/>
  <c r="X70" i="2"/>
  <c r="Y70" i="2" s="1"/>
  <c r="R70" i="2"/>
  <c r="A70" i="2"/>
  <c r="AD69" i="2"/>
  <c r="AE69" i="2" s="1"/>
  <c r="AA69" i="2"/>
  <c r="AB69" i="2" s="1"/>
  <c r="X69" i="2"/>
  <c r="Y69" i="2" s="1"/>
  <c r="R69" i="2"/>
  <c r="A69" i="2"/>
  <c r="AD68" i="2"/>
  <c r="AE68" i="2" s="1"/>
  <c r="AA68" i="2"/>
  <c r="AB68" i="2" s="1"/>
  <c r="X68" i="2"/>
  <c r="Y68" i="2" s="1"/>
  <c r="R68" i="2"/>
  <c r="A68" i="2"/>
  <c r="AD67" i="2"/>
  <c r="AE67" i="2" s="1"/>
  <c r="AA67" i="2"/>
  <c r="AB67" i="2" s="1"/>
  <c r="X67" i="2"/>
  <c r="Y67" i="2" s="1"/>
  <c r="R67" i="2"/>
  <c r="A67" i="2"/>
  <c r="AD66" i="2"/>
  <c r="AE66" i="2" s="1"/>
  <c r="AA66" i="2"/>
  <c r="AB66" i="2" s="1"/>
  <c r="X66" i="2"/>
  <c r="Y66" i="2" s="1"/>
  <c r="R66" i="2"/>
  <c r="A66" i="2"/>
  <c r="AD65" i="2"/>
  <c r="AE65" i="2" s="1"/>
  <c r="AA65" i="2"/>
  <c r="AB65" i="2" s="1"/>
  <c r="X65" i="2"/>
  <c r="Y65" i="2" s="1"/>
  <c r="R65" i="2"/>
  <c r="A65" i="2"/>
  <c r="AD64" i="2"/>
  <c r="AE64" i="2" s="1"/>
  <c r="AA64" i="2"/>
  <c r="AB64" i="2" s="1"/>
  <c r="X64" i="2"/>
  <c r="Y64" i="2" s="1"/>
  <c r="R64" i="2"/>
  <c r="A64" i="2"/>
  <c r="AD63" i="2"/>
  <c r="AE63" i="2" s="1"/>
  <c r="AA63" i="2"/>
  <c r="AB63" i="2" s="1"/>
  <c r="X63" i="2"/>
  <c r="Y63" i="2" s="1"/>
  <c r="R63" i="2"/>
  <c r="A63" i="2"/>
  <c r="AD62" i="2"/>
  <c r="AE62" i="2" s="1"/>
  <c r="AA62" i="2"/>
  <c r="AB62" i="2" s="1"/>
  <c r="X62" i="2"/>
  <c r="Y62" i="2" s="1"/>
  <c r="R62" i="2"/>
  <c r="A62" i="2"/>
  <c r="AD61" i="2"/>
  <c r="AE61" i="2" s="1"/>
  <c r="AA61" i="2"/>
  <c r="AB61" i="2" s="1"/>
  <c r="X61" i="2"/>
  <c r="Y61" i="2" s="1"/>
  <c r="R61" i="2"/>
  <c r="A61" i="2"/>
  <c r="AD60" i="2"/>
  <c r="AE60" i="2" s="1"/>
  <c r="AA60" i="2"/>
  <c r="AB60" i="2" s="1"/>
  <c r="X60" i="2"/>
  <c r="Y60" i="2" s="1"/>
  <c r="R60" i="2"/>
  <c r="A60" i="2"/>
  <c r="BD59" i="2"/>
  <c r="AW59" i="2"/>
  <c r="AX59" i="2" s="1"/>
  <c r="AV59" i="2"/>
  <c r="AU59" i="2"/>
  <c r="AT59" i="2"/>
  <c r="AR59" i="2"/>
  <c r="AS59" i="2" s="1"/>
  <c r="BB59" i="2" s="1"/>
  <c r="AY59" i="2" s="1"/>
  <c r="AQ59" i="2"/>
  <c r="AP59" i="2"/>
  <c r="AD59" i="2"/>
  <c r="AE59" i="2" s="1"/>
  <c r="AA59" i="2"/>
  <c r="AB59" i="2" s="1"/>
  <c r="X59" i="2"/>
  <c r="Y59" i="2" s="1"/>
  <c r="R59" i="2"/>
  <c r="A59" i="2"/>
  <c r="AG59" i="2" s="1"/>
  <c r="AD58" i="2"/>
  <c r="AE58" i="2" s="1"/>
  <c r="AA58" i="2"/>
  <c r="AB58" i="2" s="1"/>
  <c r="X58" i="2"/>
  <c r="Y58" i="2" s="1"/>
  <c r="R58" i="2"/>
  <c r="A58" i="2"/>
  <c r="AD57" i="2"/>
  <c r="AE57" i="2" s="1"/>
  <c r="AA57" i="2"/>
  <c r="AB57" i="2" s="1"/>
  <c r="X57" i="2"/>
  <c r="Y57" i="2" s="1"/>
  <c r="R57" i="2"/>
  <c r="A57" i="2"/>
  <c r="AD56" i="2"/>
  <c r="AE56" i="2" s="1"/>
  <c r="AA56" i="2"/>
  <c r="AB56" i="2" s="1"/>
  <c r="X56" i="2"/>
  <c r="Y56" i="2" s="1"/>
  <c r="R56" i="2"/>
  <c r="A56" i="2"/>
  <c r="AD55" i="2"/>
  <c r="AE55" i="2" s="1"/>
  <c r="AA55" i="2"/>
  <c r="AB55" i="2" s="1"/>
  <c r="X55" i="2"/>
  <c r="Y55" i="2" s="1"/>
  <c r="R55" i="2"/>
  <c r="A55" i="2"/>
  <c r="AD54" i="2"/>
  <c r="AE54" i="2" s="1"/>
  <c r="AA54" i="2"/>
  <c r="AB54" i="2" s="1"/>
  <c r="X54" i="2"/>
  <c r="Y54" i="2" s="1"/>
  <c r="R54" i="2"/>
  <c r="A54" i="2"/>
  <c r="AD53" i="2"/>
  <c r="AE53" i="2" s="1"/>
  <c r="AA53" i="2"/>
  <c r="AB53" i="2" s="1"/>
  <c r="X53" i="2"/>
  <c r="Y53" i="2" s="1"/>
  <c r="R53" i="2"/>
  <c r="A53" i="2"/>
  <c r="AD52" i="2"/>
  <c r="AE52" i="2" s="1"/>
  <c r="AA52" i="2"/>
  <c r="AB52" i="2" s="1"/>
  <c r="X52" i="2"/>
  <c r="Y52" i="2" s="1"/>
  <c r="R52" i="2"/>
  <c r="A52" i="2"/>
  <c r="AD51" i="2"/>
  <c r="AE51" i="2" s="1"/>
  <c r="AA51" i="2"/>
  <c r="AB51" i="2" s="1"/>
  <c r="X51" i="2"/>
  <c r="Y51" i="2" s="1"/>
  <c r="R51" i="2"/>
  <c r="A51" i="2"/>
  <c r="AD50" i="2"/>
  <c r="AE50" i="2" s="1"/>
  <c r="AA50" i="2"/>
  <c r="AB50" i="2" s="1"/>
  <c r="X50" i="2"/>
  <c r="Y50" i="2" s="1"/>
  <c r="R50" i="2"/>
  <c r="A50" i="2"/>
  <c r="AD49" i="2"/>
  <c r="AE49" i="2" s="1"/>
  <c r="AA49" i="2"/>
  <c r="AB49" i="2" s="1"/>
  <c r="X49" i="2"/>
  <c r="Y49" i="2" s="1"/>
  <c r="R49" i="2"/>
  <c r="A49" i="2"/>
  <c r="AD48" i="2"/>
  <c r="AE48" i="2" s="1"/>
  <c r="AA48" i="2"/>
  <c r="AB48" i="2" s="1"/>
  <c r="X48" i="2"/>
  <c r="Y48" i="2" s="1"/>
  <c r="R48" i="2"/>
  <c r="A48" i="2"/>
  <c r="AD47" i="2"/>
  <c r="AE47" i="2" s="1"/>
  <c r="AA47" i="2"/>
  <c r="AB47" i="2" s="1"/>
  <c r="X47" i="2"/>
  <c r="Y47" i="2" s="1"/>
  <c r="R47" i="2"/>
  <c r="A47" i="2"/>
  <c r="AD46" i="2"/>
  <c r="AE46" i="2" s="1"/>
  <c r="AA46" i="2"/>
  <c r="AB46" i="2" s="1"/>
  <c r="X46" i="2"/>
  <c r="Y46" i="2" s="1"/>
  <c r="R46" i="2"/>
  <c r="A46" i="2"/>
  <c r="AD45" i="2"/>
  <c r="AE45" i="2" s="1"/>
  <c r="AA45" i="2"/>
  <c r="AB45" i="2" s="1"/>
  <c r="X45" i="2"/>
  <c r="Y45" i="2" s="1"/>
  <c r="R45" i="2"/>
  <c r="A45" i="2"/>
  <c r="AD44" i="2"/>
  <c r="AE44" i="2" s="1"/>
  <c r="AA44" i="2"/>
  <c r="AB44" i="2" s="1"/>
  <c r="X44" i="2"/>
  <c r="Y44" i="2" s="1"/>
  <c r="R44" i="2"/>
  <c r="A44" i="2"/>
  <c r="AD43" i="2"/>
  <c r="AE43" i="2" s="1"/>
  <c r="AA43" i="2"/>
  <c r="AB43" i="2" s="1"/>
  <c r="X43" i="2"/>
  <c r="Y43" i="2" s="1"/>
  <c r="R43" i="2"/>
  <c r="A43" i="2"/>
  <c r="AD42" i="2"/>
  <c r="AE42" i="2" s="1"/>
  <c r="AA42" i="2"/>
  <c r="AB42" i="2" s="1"/>
  <c r="X42" i="2"/>
  <c r="Y42" i="2" s="1"/>
  <c r="R42" i="2"/>
  <c r="A42" i="2"/>
  <c r="AD41" i="2"/>
  <c r="AE41" i="2" s="1"/>
  <c r="AA41" i="2"/>
  <c r="AB41" i="2" s="1"/>
  <c r="X41" i="2"/>
  <c r="Y41" i="2" s="1"/>
  <c r="R41" i="2"/>
  <c r="A41" i="2"/>
  <c r="AD40" i="2"/>
  <c r="AE40" i="2" s="1"/>
  <c r="AA40" i="2"/>
  <c r="AB40" i="2" s="1"/>
  <c r="X40" i="2"/>
  <c r="Y40" i="2" s="1"/>
  <c r="R40" i="2"/>
  <c r="A40" i="2"/>
  <c r="AD39" i="2"/>
  <c r="AE39" i="2" s="1"/>
  <c r="AA39" i="2"/>
  <c r="AB39" i="2" s="1"/>
  <c r="X39" i="2"/>
  <c r="Y39" i="2" s="1"/>
  <c r="R39" i="2"/>
  <c r="A39" i="2"/>
  <c r="AD38" i="2"/>
  <c r="AE38" i="2" s="1"/>
  <c r="AA38" i="2"/>
  <c r="AB38" i="2" s="1"/>
  <c r="X38" i="2"/>
  <c r="Y38" i="2" s="1"/>
  <c r="R38" i="2"/>
  <c r="A38" i="2"/>
  <c r="AG37" i="2"/>
  <c r="AD36" i="2"/>
  <c r="AE36" i="2" s="1"/>
  <c r="AA36" i="2"/>
  <c r="AB36" i="2" s="1"/>
  <c r="X36" i="2"/>
  <c r="Y36" i="2" s="1"/>
  <c r="A36" i="2"/>
  <c r="AD35" i="2"/>
  <c r="AE35" i="2" s="1"/>
  <c r="AA35" i="2"/>
  <c r="AB35" i="2" s="1"/>
  <c r="X35" i="2"/>
  <c r="Y35" i="2" s="1"/>
  <c r="A35" i="2"/>
  <c r="AD34" i="2"/>
  <c r="AE34" i="2" s="1"/>
  <c r="AA34" i="2"/>
  <c r="AB34" i="2" s="1"/>
  <c r="X34" i="2"/>
  <c r="Y34" i="2" s="1"/>
  <c r="A34" i="2"/>
  <c r="AD33" i="2"/>
  <c r="AE33" i="2" s="1"/>
  <c r="AA33" i="2"/>
  <c r="AB33" i="2" s="1"/>
  <c r="X33" i="2"/>
  <c r="Y33" i="2" s="1"/>
  <c r="A33" i="2"/>
  <c r="AD32" i="2"/>
  <c r="AE32" i="2" s="1"/>
  <c r="AA32" i="2"/>
  <c r="AB32" i="2" s="1"/>
  <c r="X32" i="2"/>
  <c r="Y32" i="2" s="1"/>
  <c r="A32" i="2"/>
  <c r="AD31" i="2"/>
  <c r="AE31" i="2" s="1"/>
  <c r="AA31" i="2"/>
  <c r="AB31" i="2" s="1"/>
  <c r="X31" i="2"/>
  <c r="Y31" i="2" s="1"/>
  <c r="A31" i="2"/>
  <c r="AD30" i="2"/>
  <c r="AE30" i="2" s="1"/>
  <c r="AA30" i="2"/>
  <c r="AB30" i="2" s="1"/>
  <c r="X30" i="2"/>
  <c r="Y30" i="2" s="1"/>
  <c r="A30" i="2"/>
  <c r="AD29" i="2"/>
  <c r="AE29" i="2" s="1"/>
  <c r="AA29" i="2"/>
  <c r="AB29" i="2" s="1"/>
  <c r="X29" i="2"/>
  <c r="Y29" i="2" s="1"/>
  <c r="A29" i="2"/>
  <c r="AD28" i="2"/>
  <c r="AE28" i="2" s="1"/>
  <c r="AA28" i="2"/>
  <c r="AB28" i="2" s="1"/>
  <c r="X28" i="2"/>
  <c r="Y28" i="2" s="1"/>
  <c r="A28" i="2"/>
  <c r="AD27" i="2"/>
  <c r="AE27" i="2" s="1"/>
  <c r="AA27" i="2"/>
  <c r="AB27" i="2" s="1"/>
  <c r="X27" i="2"/>
  <c r="Y27" i="2" s="1"/>
  <c r="A27" i="2"/>
  <c r="AD26" i="2"/>
  <c r="AE26" i="2" s="1"/>
  <c r="AA26" i="2"/>
  <c r="AB26" i="2" s="1"/>
  <c r="X26" i="2"/>
  <c r="Y26" i="2" s="1"/>
  <c r="A26" i="2"/>
  <c r="AD25" i="2"/>
  <c r="AE25" i="2" s="1"/>
  <c r="AA25" i="2"/>
  <c r="AB25" i="2" s="1"/>
  <c r="X25" i="2"/>
  <c r="Y25" i="2" s="1"/>
  <c r="A25" i="2"/>
  <c r="AD24" i="2"/>
  <c r="AE24" i="2" s="1"/>
  <c r="AA24" i="2"/>
  <c r="AB24" i="2" s="1"/>
  <c r="X24" i="2"/>
  <c r="Y24" i="2" s="1"/>
  <c r="A24" i="2"/>
  <c r="AD23" i="2"/>
  <c r="AE23" i="2" s="1"/>
  <c r="AA23" i="2"/>
  <c r="AB23" i="2" s="1"/>
  <c r="X23" i="2"/>
  <c r="Y23" i="2" s="1"/>
  <c r="A23" i="2"/>
  <c r="AG22" i="2"/>
  <c r="AD21" i="2"/>
  <c r="AE21" i="2" s="1"/>
  <c r="AA21" i="2"/>
  <c r="AB21" i="2" s="1"/>
  <c r="X21" i="2"/>
  <c r="Y21" i="2" s="1"/>
  <c r="R21" i="2"/>
  <c r="A21" i="2"/>
  <c r="AD20" i="2"/>
  <c r="AE20" i="2" s="1"/>
  <c r="AA20" i="2"/>
  <c r="AB20" i="2" s="1"/>
  <c r="X20" i="2"/>
  <c r="Y20" i="2" s="1"/>
  <c r="R20" i="2"/>
  <c r="A20" i="2"/>
  <c r="AD19" i="2"/>
  <c r="AE19" i="2" s="1"/>
  <c r="AA19" i="2"/>
  <c r="AB19" i="2" s="1"/>
  <c r="X19" i="2"/>
  <c r="Y19" i="2" s="1"/>
  <c r="R19" i="2"/>
  <c r="A19" i="2"/>
  <c r="AD18" i="2"/>
  <c r="AE18" i="2" s="1"/>
  <c r="AA18" i="2"/>
  <c r="AB18" i="2" s="1"/>
  <c r="X18" i="2"/>
  <c r="Y18" i="2" s="1"/>
  <c r="R18" i="2"/>
  <c r="A18" i="2"/>
  <c r="AD17" i="2"/>
  <c r="AE17" i="2" s="1"/>
  <c r="AA17" i="2"/>
  <c r="AB17" i="2" s="1"/>
  <c r="X17" i="2"/>
  <c r="Y17" i="2" s="1"/>
  <c r="R17" i="2"/>
  <c r="A17" i="2"/>
  <c r="AD16" i="2"/>
  <c r="AE16" i="2" s="1"/>
  <c r="AA16" i="2"/>
  <c r="AB16" i="2" s="1"/>
  <c r="X16" i="2"/>
  <c r="Y16" i="2" s="1"/>
  <c r="R16" i="2"/>
  <c r="A16" i="2"/>
  <c r="AD15" i="2"/>
  <c r="AE15" i="2" s="1"/>
  <c r="AA15" i="2"/>
  <c r="AB15" i="2" s="1"/>
  <c r="X15" i="2"/>
  <c r="Y15" i="2" s="1"/>
  <c r="R15" i="2"/>
  <c r="A15" i="2"/>
  <c r="AD14" i="2"/>
  <c r="AE14" i="2" s="1"/>
  <c r="AA14" i="2"/>
  <c r="AB14" i="2" s="1"/>
  <c r="X14" i="2"/>
  <c r="Y14" i="2" s="1"/>
  <c r="R14" i="2"/>
  <c r="A14" i="2"/>
  <c r="AD13" i="2"/>
  <c r="AE13" i="2" s="1"/>
  <c r="AA13" i="2"/>
  <c r="AB13" i="2" s="1"/>
  <c r="X13" i="2"/>
  <c r="Y13" i="2" s="1"/>
  <c r="R13" i="2"/>
  <c r="A13" i="2"/>
  <c r="AD735" i="1"/>
  <c r="AE735" i="1" s="1"/>
  <c r="AA735" i="1"/>
  <c r="AB735" i="1" s="1"/>
  <c r="X735" i="1"/>
  <c r="Y735" i="1" s="1"/>
  <c r="AD734" i="1"/>
  <c r="AE734" i="1" s="1"/>
  <c r="AA734" i="1"/>
  <c r="AB734" i="1" s="1"/>
  <c r="X734" i="1"/>
  <c r="Y734" i="1" s="1"/>
  <c r="AD733" i="1"/>
  <c r="AE733" i="1" s="1"/>
  <c r="AA733" i="1"/>
  <c r="AB733" i="1" s="1"/>
  <c r="X733" i="1"/>
  <c r="Y733" i="1" s="1"/>
  <c r="AD732" i="1"/>
  <c r="AE732" i="1" s="1"/>
  <c r="AA732" i="1"/>
  <c r="AB732" i="1" s="1"/>
  <c r="X732" i="1"/>
  <c r="Y732" i="1" s="1"/>
  <c r="AD731" i="1"/>
  <c r="AE731" i="1" s="1"/>
  <c r="AA731" i="1"/>
  <c r="AB731" i="1" s="1"/>
  <c r="X731" i="1"/>
  <c r="Y731" i="1" s="1"/>
  <c r="AD730" i="1"/>
  <c r="AE730" i="1" s="1"/>
  <c r="AA730" i="1"/>
  <c r="AB730" i="1" s="1"/>
  <c r="X730" i="1"/>
  <c r="Y730" i="1" s="1"/>
  <c r="AD729" i="1"/>
  <c r="AE729" i="1" s="1"/>
  <c r="AA729" i="1"/>
  <c r="AB729" i="1" s="1"/>
  <c r="X729" i="1"/>
  <c r="Y729" i="1" s="1"/>
  <c r="AD728" i="1"/>
  <c r="AE728" i="1" s="1"/>
  <c r="AA728" i="1"/>
  <c r="AB728" i="1" s="1"/>
  <c r="X728" i="1"/>
  <c r="Y728" i="1" s="1"/>
  <c r="AD727" i="1"/>
  <c r="AE727" i="1" s="1"/>
  <c r="AA727" i="1"/>
  <c r="AB727" i="1" s="1"/>
  <c r="X727" i="1"/>
  <c r="Y727" i="1" s="1"/>
  <c r="AD726" i="1"/>
  <c r="AE726" i="1" s="1"/>
  <c r="AA726" i="1"/>
  <c r="AB726" i="1" s="1"/>
  <c r="X726" i="1"/>
  <c r="Y726" i="1" s="1"/>
  <c r="AD725" i="1"/>
  <c r="AE725" i="1" s="1"/>
  <c r="AA725" i="1"/>
  <c r="AB725" i="1" s="1"/>
  <c r="X725" i="1"/>
  <c r="Y725" i="1" s="1"/>
  <c r="AD724" i="1"/>
  <c r="AE724" i="1" s="1"/>
  <c r="AA724" i="1"/>
  <c r="AB724" i="1" s="1"/>
  <c r="X724" i="1"/>
  <c r="Y724" i="1" s="1"/>
  <c r="AD723" i="1"/>
  <c r="AE723" i="1" s="1"/>
  <c r="AA723" i="1"/>
  <c r="AB723" i="1" s="1"/>
  <c r="X723" i="1"/>
  <c r="Y723" i="1" s="1"/>
  <c r="AD722" i="1"/>
  <c r="AE722" i="1" s="1"/>
  <c r="AA722" i="1"/>
  <c r="AB722" i="1" s="1"/>
  <c r="X722" i="1"/>
  <c r="Y722" i="1" s="1"/>
  <c r="AD721" i="1"/>
  <c r="AE721" i="1" s="1"/>
  <c r="AA721" i="1"/>
  <c r="AB721" i="1" s="1"/>
  <c r="X721" i="1"/>
  <c r="Y721" i="1" s="1"/>
  <c r="AD720" i="1"/>
  <c r="AE720" i="1" s="1"/>
  <c r="AA720" i="1"/>
  <c r="AB720" i="1" s="1"/>
  <c r="X720" i="1"/>
  <c r="Y720" i="1" s="1"/>
  <c r="AD719" i="1"/>
  <c r="AE719" i="1" s="1"/>
  <c r="AA719" i="1"/>
  <c r="AB719" i="1" s="1"/>
  <c r="X719" i="1"/>
  <c r="Y719" i="1" s="1"/>
  <c r="AD718" i="1"/>
  <c r="AE718" i="1" s="1"/>
  <c r="AA718" i="1"/>
  <c r="AB718" i="1" s="1"/>
  <c r="X718" i="1"/>
  <c r="Y718" i="1" s="1"/>
  <c r="AD717" i="1"/>
  <c r="AE717" i="1" s="1"/>
  <c r="AA717" i="1"/>
  <c r="AB717" i="1" s="1"/>
  <c r="X717" i="1"/>
  <c r="Y717" i="1" s="1"/>
  <c r="AD707" i="1"/>
  <c r="AE707" i="1" s="1"/>
  <c r="AA707" i="1"/>
  <c r="AB707" i="1" s="1"/>
  <c r="X707" i="1"/>
  <c r="Y707" i="1" s="1"/>
  <c r="AD706" i="1"/>
  <c r="AE706" i="1" s="1"/>
  <c r="AA706" i="1"/>
  <c r="AB706" i="1" s="1"/>
  <c r="X706" i="1"/>
  <c r="Y706" i="1" s="1"/>
  <c r="AD705" i="1"/>
  <c r="AE705" i="1" s="1"/>
  <c r="AA705" i="1"/>
  <c r="AB705" i="1" s="1"/>
  <c r="X705" i="1"/>
  <c r="Y705" i="1" s="1"/>
  <c r="AD704" i="1"/>
  <c r="AE704" i="1" s="1"/>
  <c r="AA704" i="1"/>
  <c r="AB704" i="1" s="1"/>
  <c r="X704" i="1"/>
  <c r="Y704" i="1" s="1"/>
  <c r="AD703" i="1"/>
  <c r="AE703" i="1" s="1"/>
  <c r="AA703" i="1"/>
  <c r="AB703" i="1" s="1"/>
  <c r="X703" i="1"/>
  <c r="Y703" i="1" s="1"/>
  <c r="AD702" i="1"/>
  <c r="AE702" i="1" s="1"/>
  <c r="AA702" i="1"/>
  <c r="AB702" i="1" s="1"/>
  <c r="X702" i="1"/>
  <c r="Y702" i="1" s="1"/>
  <c r="AD701" i="1"/>
  <c r="AE701" i="1" s="1"/>
  <c r="AA701" i="1"/>
  <c r="AB701" i="1" s="1"/>
  <c r="X701" i="1"/>
  <c r="Y701" i="1" s="1"/>
  <c r="AD700" i="1"/>
  <c r="AE700" i="1" s="1"/>
  <c r="AA700" i="1"/>
  <c r="AB700" i="1" s="1"/>
  <c r="X700" i="1"/>
  <c r="Y700" i="1" s="1"/>
  <c r="AD699" i="1"/>
  <c r="AE699" i="1" s="1"/>
  <c r="AA699" i="1"/>
  <c r="AB699" i="1" s="1"/>
  <c r="X699" i="1"/>
  <c r="Y699" i="1" s="1"/>
  <c r="AD698" i="1"/>
  <c r="AE698" i="1" s="1"/>
  <c r="AA698" i="1"/>
  <c r="AB698" i="1" s="1"/>
  <c r="X698" i="1"/>
  <c r="Y698" i="1" s="1"/>
  <c r="AD697" i="1"/>
  <c r="AE697" i="1" s="1"/>
  <c r="AA697" i="1"/>
  <c r="AB697" i="1" s="1"/>
  <c r="X697" i="1"/>
  <c r="Y697" i="1" s="1"/>
  <c r="AD696" i="1"/>
  <c r="AE696" i="1" s="1"/>
  <c r="AA696" i="1"/>
  <c r="AB696" i="1" s="1"/>
  <c r="X696" i="1"/>
  <c r="Y696" i="1" s="1"/>
  <c r="AD695" i="1"/>
  <c r="AE695" i="1" s="1"/>
  <c r="AA695" i="1"/>
  <c r="AB695" i="1" s="1"/>
  <c r="X695" i="1"/>
  <c r="Y695" i="1" s="1"/>
  <c r="AD694" i="1"/>
  <c r="AE694" i="1" s="1"/>
  <c r="AA694" i="1"/>
  <c r="AB694" i="1" s="1"/>
  <c r="X694" i="1"/>
  <c r="Y694" i="1" s="1"/>
  <c r="AD693" i="1"/>
  <c r="AE693" i="1" s="1"/>
  <c r="AA693" i="1"/>
  <c r="AB693" i="1" s="1"/>
  <c r="X693" i="1"/>
  <c r="Y693" i="1" s="1"/>
  <c r="AD690" i="1"/>
  <c r="AE690" i="1" s="1"/>
  <c r="AA690" i="1"/>
  <c r="AB690" i="1" s="1"/>
  <c r="X690" i="1"/>
  <c r="Y690" i="1" s="1"/>
  <c r="AD689" i="1"/>
  <c r="AE689" i="1" s="1"/>
  <c r="AA689" i="1"/>
  <c r="AB689" i="1" s="1"/>
  <c r="X689" i="1"/>
  <c r="Y689" i="1" s="1"/>
  <c r="AD688" i="1"/>
  <c r="AE688" i="1" s="1"/>
  <c r="AA688" i="1"/>
  <c r="AB688" i="1" s="1"/>
  <c r="X688" i="1"/>
  <c r="Y688" i="1" s="1"/>
  <c r="AD687" i="1"/>
  <c r="AE687" i="1" s="1"/>
  <c r="AA687" i="1"/>
  <c r="AB687" i="1" s="1"/>
  <c r="X687" i="1"/>
  <c r="Y687" i="1" s="1"/>
  <c r="AD686" i="1"/>
  <c r="AE686" i="1" s="1"/>
  <c r="AA686" i="1"/>
  <c r="AB686" i="1" s="1"/>
  <c r="X686" i="1"/>
  <c r="Y686" i="1" s="1"/>
  <c r="AD685" i="1"/>
  <c r="AE685" i="1" s="1"/>
  <c r="AA685" i="1"/>
  <c r="AB685" i="1" s="1"/>
  <c r="X685" i="1"/>
  <c r="Y685" i="1" s="1"/>
  <c r="AD684" i="1"/>
  <c r="AE684" i="1" s="1"/>
  <c r="AA684" i="1"/>
  <c r="AB684" i="1" s="1"/>
  <c r="X684" i="1"/>
  <c r="Y684" i="1" s="1"/>
  <c r="AD683" i="1"/>
  <c r="AE683" i="1" s="1"/>
  <c r="AA683" i="1"/>
  <c r="AB683" i="1" s="1"/>
  <c r="X683" i="1"/>
  <c r="Y683" i="1" s="1"/>
  <c r="AD682" i="1"/>
  <c r="AE682" i="1" s="1"/>
  <c r="AA682" i="1"/>
  <c r="AB682" i="1" s="1"/>
  <c r="X682" i="1"/>
  <c r="Y682" i="1" s="1"/>
  <c r="AD681" i="1"/>
  <c r="AE681" i="1" s="1"/>
  <c r="AA681" i="1"/>
  <c r="AB681" i="1" s="1"/>
  <c r="X681" i="1"/>
  <c r="Y681" i="1" s="1"/>
  <c r="AD680" i="1"/>
  <c r="AE680" i="1" s="1"/>
  <c r="AA680" i="1"/>
  <c r="AB680" i="1" s="1"/>
  <c r="X680" i="1"/>
  <c r="Y680" i="1" s="1"/>
  <c r="AD679" i="1"/>
  <c r="AE679" i="1" s="1"/>
  <c r="AA679" i="1"/>
  <c r="AB679" i="1" s="1"/>
  <c r="X679" i="1"/>
  <c r="Y679" i="1" s="1"/>
  <c r="AD678" i="1"/>
  <c r="AE678" i="1" s="1"/>
  <c r="AA678" i="1"/>
  <c r="AB678" i="1" s="1"/>
  <c r="X678" i="1"/>
  <c r="Y678" i="1" s="1"/>
  <c r="AD677" i="1"/>
  <c r="AE677" i="1" s="1"/>
  <c r="AA677" i="1"/>
  <c r="AB677" i="1" s="1"/>
  <c r="X677" i="1"/>
  <c r="Y677" i="1" s="1"/>
  <c r="AD676" i="1"/>
  <c r="AE676" i="1" s="1"/>
  <c r="AA676" i="1"/>
  <c r="AB676" i="1" s="1"/>
  <c r="X676" i="1"/>
  <c r="Y676" i="1" s="1"/>
  <c r="AD675" i="1"/>
  <c r="AE675" i="1" s="1"/>
  <c r="AA675" i="1"/>
  <c r="AB675" i="1" s="1"/>
  <c r="X675" i="1"/>
  <c r="Y675" i="1" s="1"/>
  <c r="AD674" i="1"/>
  <c r="AE674" i="1" s="1"/>
  <c r="AA674" i="1"/>
  <c r="AB674" i="1" s="1"/>
  <c r="X674" i="1"/>
  <c r="Y674" i="1" s="1"/>
  <c r="AD673" i="1"/>
  <c r="AE673" i="1" s="1"/>
  <c r="AA673" i="1"/>
  <c r="AB673" i="1" s="1"/>
  <c r="X673" i="1"/>
  <c r="Y673" i="1" s="1"/>
  <c r="AD672" i="1"/>
  <c r="AE672" i="1" s="1"/>
  <c r="AA672" i="1"/>
  <c r="AB672" i="1" s="1"/>
  <c r="X672" i="1"/>
  <c r="Y672" i="1" s="1"/>
  <c r="AD671" i="1"/>
  <c r="AE671" i="1" s="1"/>
  <c r="AA671" i="1"/>
  <c r="AB671" i="1" s="1"/>
  <c r="X671" i="1"/>
  <c r="Y671" i="1" s="1"/>
  <c r="AD670" i="1"/>
  <c r="AE670" i="1" s="1"/>
  <c r="AA670" i="1"/>
  <c r="AB670" i="1" s="1"/>
  <c r="X670" i="1"/>
  <c r="Y670" i="1" s="1"/>
  <c r="AD669" i="1"/>
  <c r="AE669" i="1" s="1"/>
  <c r="AA669" i="1"/>
  <c r="AB669" i="1" s="1"/>
  <c r="X669" i="1"/>
  <c r="Y669" i="1" s="1"/>
  <c r="AD668" i="1"/>
  <c r="AE668" i="1" s="1"/>
  <c r="AA668" i="1"/>
  <c r="AB668" i="1" s="1"/>
  <c r="X668" i="1"/>
  <c r="Y668" i="1" s="1"/>
  <c r="AD667" i="1"/>
  <c r="AE667" i="1" s="1"/>
  <c r="AA667" i="1"/>
  <c r="AB667" i="1" s="1"/>
  <c r="X667" i="1"/>
  <c r="Y667" i="1" s="1"/>
  <c r="AD666" i="1"/>
  <c r="AE666" i="1" s="1"/>
  <c r="AA666" i="1"/>
  <c r="AB666" i="1" s="1"/>
  <c r="X666" i="1"/>
  <c r="Y666" i="1" s="1"/>
  <c r="AD665" i="1"/>
  <c r="AE665" i="1" s="1"/>
  <c r="AA665" i="1"/>
  <c r="AB665" i="1" s="1"/>
  <c r="X665" i="1"/>
  <c r="Y665" i="1" s="1"/>
  <c r="AD664" i="1"/>
  <c r="AE664" i="1" s="1"/>
  <c r="AA664" i="1"/>
  <c r="AB664" i="1" s="1"/>
  <c r="X664" i="1"/>
  <c r="Y664" i="1" s="1"/>
  <c r="AD663" i="1"/>
  <c r="AE663" i="1" s="1"/>
  <c r="AA663" i="1"/>
  <c r="AB663" i="1" s="1"/>
  <c r="X663" i="1"/>
  <c r="Y663" i="1" s="1"/>
  <c r="AD662" i="1"/>
  <c r="AE662" i="1" s="1"/>
  <c r="AA662" i="1"/>
  <c r="AB662" i="1" s="1"/>
  <c r="X662" i="1"/>
  <c r="Y662" i="1" s="1"/>
  <c r="AD661" i="1"/>
  <c r="AE661" i="1" s="1"/>
  <c r="AA661" i="1"/>
  <c r="AB661" i="1" s="1"/>
  <c r="AD658" i="1"/>
  <c r="AE658" i="1" s="1"/>
  <c r="AA658" i="1"/>
  <c r="AB658" i="1" s="1"/>
  <c r="X658" i="1"/>
  <c r="Y658" i="1" s="1"/>
  <c r="AD657" i="1"/>
  <c r="AE657" i="1" s="1"/>
  <c r="AA657" i="1"/>
  <c r="AB657" i="1" s="1"/>
  <c r="X657" i="1"/>
  <c r="Y657" i="1" s="1"/>
  <c r="AD656" i="1"/>
  <c r="AE656" i="1" s="1"/>
  <c r="AA656" i="1"/>
  <c r="AB656" i="1" s="1"/>
  <c r="X656" i="1"/>
  <c r="Y656" i="1" s="1"/>
  <c r="AD655" i="1"/>
  <c r="AE655" i="1" s="1"/>
  <c r="AA655" i="1"/>
  <c r="AB655" i="1" s="1"/>
  <c r="X655" i="1"/>
  <c r="Y655" i="1" s="1"/>
  <c r="AD654" i="1"/>
  <c r="AE654" i="1" s="1"/>
  <c r="AA654" i="1"/>
  <c r="AB654" i="1" s="1"/>
  <c r="X654" i="1"/>
  <c r="Y654" i="1" s="1"/>
  <c r="AD653" i="1"/>
  <c r="AE653" i="1" s="1"/>
  <c r="AA653" i="1"/>
  <c r="AB653" i="1" s="1"/>
  <c r="X653" i="1"/>
  <c r="Y653" i="1" s="1"/>
  <c r="AD652" i="1"/>
  <c r="AE652" i="1" s="1"/>
  <c r="AA652" i="1"/>
  <c r="AB652" i="1" s="1"/>
  <c r="X652" i="1"/>
  <c r="Y652" i="1" s="1"/>
  <c r="AD651" i="1"/>
  <c r="AE651" i="1" s="1"/>
  <c r="AA651" i="1"/>
  <c r="AB651" i="1" s="1"/>
  <c r="X651" i="1"/>
  <c r="Y651" i="1" s="1"/>
  <c r="AD650" i="1"/>
  <c r="AE650" i="1" s="1"/>
  <c r="AA650" i="1"/>
  <c r="AB650" i="1" s="1"/>
  <c r="X650" i="1"/>
  <c r="Y650" i="1" s="1"/>
  <c r="AD649" i="1"/>
  <c r="AE649" i="1" s="1"/>
  <c r="AA649" i="1"/>
  <c r="AB649" i="1" s="1"/>
  <c r="X649" i="1"/>
  <c r="Y649" i="1" s="1"/>
  <c r="AD648" i="1"/>
  <c r="AE648" i="1" s="1"/>
  <c r="AA648" i="1"/>
  <c r="AB648" i="1" s="1"/>
  <c r="X648" i="1"/>
  <c r="Y648" i="1" s="1"/>
  <c r="AD647" i="1"/>
  <c r="AE647" i="1" s="1"/>
  <c r="AA647" i="1"/>
  <c r="AB647" i="1" s="1"/>
  <c r="X647" i="1"/>
  <c r="Y647" i="1" s="1"/>
  <c r="AD644" i="1"/>
  <c r="AE644" i="1" s="1"/>
  <c r="AA644" i="1"/>
  <c r="AB644" i="1" s="1"/>
  <c r="X644" i="1"/>
  <c r="Y644" i="1" s="1"/>
  <c r="AD643" i="1"/>
  <c r="AE643" i="1" s="1"/>
  <c r="AA643" i="1"/>
  <c r="AB643" i="1" s="1"/>
  <c r="X643" i="1"/>
  <c r="Y643" i="1" s="1"/>
  <c r="AD642" i="1"/>
  <c r="AE642" i="1" s="1"/>
  <c r="AA642" i="1"/>
  <c r="AB642" i="1" s="1"/>
  <c r="X642" i="1"/>
  <c r="Y642" i="1" s="1"/>
  <c r="AD641" i="1"/>
  <c r="AE641" i="1" s="1"/>
  <c r="AA641" i="1"/>
  <c r="AB641" i="1" s="1"/>
  <c r="X641" i="1"/>
  <c r="Y641" i="1" s="1"/>
  <c r="AD640" i="1"/>
  <c r="AE640" i="1" s="1"/>
  <c r="AA640" i="1"/>
  <c r="AB640" i="1" s="1"/>
  <c r="X640" i="1"/>
  <c r="Y640" i="1" s="1"/>
  <c r="AD639" i="1"/>
  <c r="AE639" i="1" s="1"/>
  <c r="AA639" i="1"/>
  <c r="AB639" i="1" s="1"/>
  <c r="X639" i="1"/>
  <c r="Y639" i="1" s="1"/>
  <c r="AD638" i="1"/>
  <c r="AE638" i="1" s="1"/>
  <c r="AA638" i="1"/>
  <c r="AB638" i="1" s="1"/>
  <c r="X638" i="1"/>
  <c r="Y638" i="1" s="1"/>
  <c r="AD637" i="1"/>
  <c r="AE637" i="1" s="1"/>
  <c r="AA637" i="1"/>
  <c r="AB637" i="1" s="1"/>
  <c r="X637" i="1"/>
  <c r="Y637" i="1" s="1"/>
  <c r="AD636" i="1"/>
  <c r="AE636" i="1" s="1"/>
  <c r="AA636" i="1"/>
  <c r="AB636" i="1" s="1"/>
  <c r="X636" i="1"/>
  <c r="Y636" i="1" s="1"/>
  <c r="AD635" i="1"/>
  <c r="AE635" i="1" s="1"/>
  <c r="AA635" i="1"/>
  <c r="AB635" i="1" s="1"/>
  <c r="X635" i="1"/>
  <c r="Y635" i="1" s="1"/>
  <c r="AD634" i="1"/>
  <c r="AE634" i="1" s="1"/>
  <c r="AA634" i="1"/>
  <c r="AB634" i="1" s="1"/>
  <c r="X634" i="1"/>
  <c r="Y634" i="1" s="1"/>
  <c r="AD633" i="1"/>
  <c r="AE633" i="1" s="1"/>
  <c r="AA633" i="1"/>
  <c r="AB633" i="1" s="1"/>
  <c r="X633" i="1"/>
  <c r="Y633" i="1" s="1"/>
  <c r="AD632" i="1"/>
  <c r="AE632" i="1" s="1"/>
  <c r="AA632" i="1"/>
  <c r="AB632" i="1" s="1"/>
  <c r="X632" i="1"/>
  <c r="Y632" i="1" s="1"/>
  <c r="AD631" i="1"/>
  <c r="AE631" i="1" s="1"/>
  <c r="AA631" i="1"/>
  <c r="AB631" i="1" s="1"/>
  <c r="X631" i="1"/>
  <c r="Y631" i="1" s="1"/>
  <c r="AD630" i="1"/>
  <c r="AE630" i="1" s="1"/>
  <c r="AA630" i="1"/>
  <c r="AB630" i="1" s="1"/>
  <c r="X630" i="1"/>
  <c r="Y630" i="1" s="1"/>
  <c r="AD629" i="1"/>
  <c r="AE629" i="1" s="1"/>
  <c r="AA629" i="1"/>
  <c r="AB629" i="1" s="1"/>
  <c r="X629" i="1"/>
  <c r="Y629" i="1" s="1"/>
  <c r="AD628" i="1"/>
  <c r="AE628" i="1" s="1"/>
  <c r="AA628" i="1"/>
  <c r="AB628" i="1" s="1"/>
  <c r="X628" i="1"/>
  <c r="Y628" i="1" s="1"/>
  <c r="AD627" i="1"/>
  <c r="AE627" i="1" s="1"/>
  <c r="AA627" i="1"/>
  <c r="AB627" i="1" s="1"/>
  <c r="X627" i="1"/>
  <c r="Y627" i="1" s="1"/>
  <c r="AD626" i="1"/>
  <c r="AE626" i="1" s="1"/>
  <c r="AA626" i="1"/>
  <c r="AB626" i="1" s="1"/>
  <c r="X626" i="1"/>
  <c r="Y626" i="1" s="1"/>
  <c r="AD625" i="1"/>
  <c r="AE625" i="1" s="1"/>
  <c r="AA625" i="1"/>
  <c r="AB625" i="1" s="1"/>
  <c r="X625" i="1"/>
  <c r="Y625" i="1" s="1"/>
  <c r="AD624" i="1"/>
  <c r="AE624" i="1" s="1"/>
  <c r="AA624" i="1"/>
  <c r="AB624" i="1" s="1"/>
  <c r="X624" i="1"/>
  <c r="Y624" i="1" s="1"/>
  <c r="AD623" i="1"/>
  <c r="AE623" i="1" s="1"/>
  <c r="AA623" i="1"/>
  <c r="AB623" i="1" s="1"/>
  <c r="X623" i="1"/>
  <c r="Y623" i="1" s="1"/>
  <c r="AD622" i="1"/>
  <c r="AE622" i="1" s="1"/>
  <c r="AA622" i="1"/>
  <c r="AB622" i="1" s="1"/>
  <c r="X622" i="1"/>
  <c r="Y622" i="1" s="1"/>
  <c r="AD621" i="1"/>
  <c r="AE621" i="1" s="1"/>
  <c r="AA621" i="1"/>
  <c r="AB621" i="1" s="1"/>
  <c r="X621" i="1"/>
  <c r="Y621" i="1" s="1"/>
  <c r="AD620" i="1"/>
  <c r="AE620" i="1" s="1"/>
  <c r="AA620" i="1"/>
  <c r="AB620" i="1" s="1"/>
  <c r="X620" i="1"/>
  <c r="Y620" i="1" s="1"/>
  <c r="AD619" i="1"/>
  <c r="AE619" i="1" s="1"/>
  <c r="AA619" i="1"/>
  <c r="AB619" i="1" s="1"/>
  <c r="X619" i="1"/>
  <c r="Y619" i="1" s="1"/>
  <c r="AD618" i="1"/>
  <c r="AE618" i="1" s="1"/>
  <c r="AA618" i="1"/>
  <c r="AB618" i="1" s="1"/>
  <c r="X618" i="1"/>
  <c r="Y618" i="1" s="1"/>
  <c r="AD617" i="1"/>
  <c r="AE617" i="1" s="1"/>
  <c r="AA617" i="1"/>
  <c r="AB617" i="1" s="1"/>
  <c r="X617" i="1"/>
  <c r="Y617" i="1" s="1"/>
  <c r="AD616" i="1"/>
  <c r="AE616" i="1" s="1"/>
  <c r="AA616" i="1"/>
  <c r="AB616" i="1" s="1"/>
  <c r="X616" i="1"/>
  <c r="Y616" i="1" s="1"/>
  <c r="AD615" i="1"/>
  <c r="AE615" i="1" s="1"/>
  <c r="AA615" i="1"/>
  <c r="AB615" i="1" s="1"/>
  <c r="X615" i="1"/>
  <c r="Y615" i="1" s="1"/>
  <c r="AD614" i="1"/>
  <c r="AE614" i="1" s="1"/>
  <c r="AA614" i="1"/>
  <c r="AB614" i="1" s="1"/>
  <c r="AD611" i="1"/>
  <c r="AE611" i="1" s="1"/>
  <c r="AA611" i="1"/>
  <c r="AB611" i="1" s="1"/>
  <c r="X611" i="1"/>
  <c r="Y611" i="1" s="1"/>
  <c r="AD610" i="1"/>
  <c r="AE610" i="1" s="1"/>
  <c r="AA610" i="1"/>
  <c r="AB610" i="1" s="1"/>
  <c r="X610" i="1"/>
  <c r="Y610" i="1" s="1"/>
  <c r="AD609" i="1"/>
  <c r="AE609" i="1" s="1"/>
  <c r="AA609" i="1"/>
  <c r="AB609" i="1" s="1"/>
  <c r="Y609" i="1"/>
  <c r="X609" i="1"/>
  <c r="AD608" i="1"/>
  <c r="AE608" i="1" s="1"/>
  <c r="AA608" i="1"/>
  <c r="AB608" i="1" s="1"/>
  <c r="X608" i="1"/>
  <c r="Y608" i="1" s="1"/>
  <c r="AD607" i="1"/>
  <c r="AE607" i="1" s="1"/>
  <c r="AA607" i="1"/>
  <c r="AB607" i="1" s="1"/>
  <c r="X607" i="1"/>
  <c r="Y607" i="1" s="1"/>
  <c r="AD606" i="1"/>
  <c r="AE606" i="1" s="1"/>
  <c r="AA606" i="1"/>
  <c r="AB606" i="1" s="1"/>
  <c r="X606" i="1"/>
  <c r="Y606" i="1" s="1"/>
  <c r="AD605" i="1"/>
  <c r="AE605" i="1" s="1"/>
  <c r="AA605" i="1"/>
  <c r="AB605" i="1" s="1"/>
  <c r="X605" i="1"/>
  <c r="Y605" i="1" s="1"/>
  <c r="AD604" i="1"/>
  <c r="AE604" i="1" s="1"/>
  <c r="AA604" i="1"/>
  <c r="AB604" i="1" s="1"/>
  <c r="X604" i="1"/>
  <c r="Y604" i="1" s="1"/>
  <c r="AD603" i="1"/>
  <c r="AE603" i="1" s="1"/>
  <c r="AA603" i="1"/>
  <c r="AB603" i="1" s="1"/>
  <c r="X603" i="1"/>
  <c r="Y603" i="1" s="1"/>
  <c r="AD602" i="1"/>
  <c r="AE602" i="1" s="1"/>
  <c r="AA602" i="1"/>
  <c r="AB602" i="1" s="1"/>
  <c r="X602" i="1"/>
  <c r="Y602" i="1" s="1"/>
  <c r="AD601" i="1"/>
  <c r="AE601" i="1" s="1"/>
  <c r="AA601" i="1"/>
  <c r="AB601" i="1" s="1"/>
  <c r="X601" i="1"/>
  <c r="Y601" i="1" s="1"/>
  <c r="AD600" i="1"/>
  <c r="AE600" i="1" s="1"/>
  <c r="AA600" i="1"/>
  <c r="AB600" i="1" s="1"/>
  <c r="X600" i="1"/>
  <c r="Y600" i="1" s="1"/>
  <c r="AD599" i="1"/>
  <c r="AE599" i="1" s="1"/>
  <c r="AA599" i="1"/>
  <c r="AB599" i="1" s="1"/>
  <c r="X599" i="1"/>
  <c r="Y599" i="1" s="1"/>
  <c r="AD598" i="1"/>
  <c r="AE598" i="1" s="1"/>
  <c r="AA598" i="1"/>
  <c r="AB598" i="1" s="1"/>
  <c r="X598" i="1"/>
  <c r="Y598" i="1" s="1"/>
  <c r="AD597" i="1"/>
  <c r="AE597" i="1" s="1"/>
  <c r="AA597" i="1"/>
  <c r="AB597" i="1" s="1"/>
  <c r="X597" i="1"/>
  <c r="Y597" i="1" s="1"/>
  <c r="AD596" i="1"/>
  <c r="AE596" i="1" s="1"/>
  <c r="AA596" i="1"/>
  <c r="AB596" i="1" s="1"/>
  <c r="X596" i="1"/>
  <c r="Y596" i="1" s="1"/>
  <c r="AD595" i="1"/>
  <c r="AE595" i="1" s="1"/>
  <c r="AA595" i="1"/>
  <c r="AB595" i="1" s="1"/>
  <c r="X595" i="1"/>
  <c r="Y595" i="1" s="1"/>
  <c r="AD594" i="1"/>
  <c r="AE594" i="1" s="1"/>
  <c r="AA594" i="1"/>
  <c r="AB594" i="1" s="1"/>
  <c r="X594" i="1"/>
  <c r="Y594" i="1" s="1"/>
  <c r="AD593" i="1"/>
  <c r="AE593" i="1" s="1"/>
  <c r="AA593" i="1"/>
  <c r="AB593" i="1" s="1"/>
  <c r="X593" i="1"/>
  <c r="Y593" i="1" s="1"/>
  <c r="AD592" i="1"/>
  <c r="AE592" i="1" s="1"/>
  <c r="AA592" i="1"/>
  <c r="AB592" i="1" s="1"/>
  <c r="X592" i="1"/>
  <c r="Y592" i="1" s="1"/>
  <c r="AD591" i="1"/>
  <c r="AE591" i="1" s="1"/>
  <c r="AA591" i="1"/>
  <c r="AB591" i="1" s="1"/>
  <c r="X591" i="1"/>
  <c r="Y591" i="1" s="1"/>
  <c r="AD590" i="1"/>
  <c r="AE590" i="1" s="1"/>
  <c r="AA590" i="1"/>
  <c r="AB590" i="1" s="1"/>
  <c r="X590" i="1"/>
  <c r="Y590" i="1" s="1"/>
  <c r="AD589" i="1"/>
  <c r="AE589" i="1" s="1"/>
  <c r="AA589" i="1"/>
  <c r="AB589" i="1" s="1"/>
  <c r="X589" i="1"/>
  <c r="Y589" i="1" s="1"/>
  <c r="AD588" i="1"/>
  <c r="AE588" i="1" s="1"/>
  <c r="AA588" i="1"/>
  <c r="AB588" i="1" s="1"/>
  <c r="AD585" i="1"/>
  <c r="AE585" i="1" s="1"/>
  <c r="AA585" i="1"/>
  <c r="AB585" i="1" s="1"/>
  <c r="X585" i="1"/>
  <c r="Y585" i="1" s="1"/>
  <c r="AD584" i="1"/>
  <c r="AE584" i="1" s="1"/>
  <c r="AA584" i="1"/>
  <c r="AB584" i="1" s="1"/>
  <c r="X584" i="1"/>
  <c r="Y584" i="1" s="1"/>
  <c r="AD583" i="1"/>
  <c r="AE583" i="1" s="1"/>
  <c r="AA583" i="1"/>
  <c r="AB583" i="1" s="1"/>
  <c r="X583" i="1"/>
  <c r="Y583" i="1" s="1"/>
  <c r="AD582" i="1"/>
  <c r="AE582" i="1" s="1"/>
  <c r="AA582" i="1"/>
  <c r="AB582" i="1" s="1"/>
  <c r="X582" i="1"/>
  <c r="Y582" i="1" s="1"/>
  <c r="AD581" i="1"/>
  <c r="AE581" i="1" s="1"/>
  <c r="AA581" i="1"/>
  <c r="AB581" i="1" s="1"/>
  <c r="X581" i="1"/>
  <c r="Y581" i="1" s="1"/>
  <c r="AD580" i="1"/>
  <c r="AE580" i="1" s="1"/>
  <c r="AA580" i="1"/>
  <c r="AB580" i="1" s="1"/>
  <c r="X580" i="1"/>
  <c r="Y580" i="1" s="1"/>
  <c r="AD579" i="1"/>
  <c r="AE579" i="1" s="1"/>
  <c r="AA579" i="1"/>
  <c r="AB579" i="1" s="1"/>
  <c r="X579" i="1"/>
  <c r="Y579" i="1" s="1"/>
  <c r="AD578" i="1"/>
  <c r="AE578" i="1" s="1"/>
  <c r="AA578" i="1"/>
  <c r="AB578" i="1" s="1"/>
  <c r="X578" i="1"/>
  <c r="Y578" i="1" s="1"/>
  <c r="AD577" i="1"/>
  <c r="AE577" i="1" s="1"/>
  <c r="AA577" i="1"/>
  <c r="AB577" i="1" s="1"/>
  <c r="X577" i="1"/>
  <c r="Y577" i="1" s="1"/>
  <c r="AD576" i="1"/>
  <c r="AE576" i="1" s="1"/>
  <c r="AA576" i="1"/>
  <c r="AB576" i="1" s="1"/>
  <c r="X576" i="1"/>
  <c r="Y576" i="1" s="1"/>
  <c r="AD575" i="1"/>
  <c r="AE575" i="1" s="1"/>
  <c r="AA575" i="1"/>
  <c r="AB575" i="1" s="1"/>
  <c r="X575" i="1"/>
  <c r="Y575" i="1" s="1"/>
  <c r="AD574" i="1"/>
  <c r="AE574" i="1" s="1"/>
  <c r="AA574" i="1"/>
  <c r="AB574" i="1" s="1"/>
  <c r="X574" i="1"/>
  <c r="Y574" i="1" s="1"/>
  <c r="AD572" i="1"/>
  <c r="AE572" i="1" s="1"/>
  <c r="AA572" i="1"/>
  <c r="AB572" i="1" s="1"/>
  <c r="X572" i="1"/>
  <c r="Y572" i="1" s="1"/>
  <c r="AD571" i="1"/>
  <c r="AE571" i="1" s="1"/>
  <c r="AA571" i="1"/>
  <c r="AB571" i="1" s="1"/>
  <c r="X571" i="1"/>
  <c r="Y571" i="1" s="1"/>
  <c r="AD570" i="1"/>
  <c r="AE570" i="1" s="1"/>
  <c r="AA570" i="1"/>
  <c r="AB570" i="1" s="1"/>
  <c r="X570" i="1"/>
  <c r="Y570" i="1" s="1"/>
  <c r="AD569" i="1"/>
  <c r="AE569" i="1" s="1"/>
  <c r="AA569" i="1"/>
  <c r="AB569" i="1" s="1"/>
  <c r="X569" i="1"/>
  <c r="Y569" i="1" s="1"/>
  <c r="AD568" i="1"/>
  <c r="AE568" i="1" s="1"/>
  <c r="AA568" i="1"/>
  <c r="AB568" i="1" s="1"/>
  <c r="X568" i="1"/>
  <c r="Y568" i="1" s="1"/>
  <c r="AD566" i="1"/>
  <c r="AE566" i="1" s="1"/>
  <c r="AA566" i="1"/>
  <c r="AB566" i="1" s="1"/>
  <c r="X566" i="1"/>
  <c r="Y566" i="1" s="1"/>
  <c r="AD565" i="1"/>
  <c r="AE565" i="1" s="1"/>
  <c r="AA565" i="1"/>
  <c r="AB565" i="1" s="1"/>
  <c r="X565" i="1"/>
  <c r="Y565" i="1" s="1"/>
  <c r="AD564" i="1"/>
  <c r="AE564" i="1" s="1"/>
  <c r="AA564" i="1"/>
  <c r="AB564" i="1" s="1"/>
  <c r="X564" i="1"/>
  <c r="Y564" i="1" s="1"/>
  <c r="AD563" i="1"/>
  <c r="AE563" i="1" s="1"/>
  <c r="AA563" i="1"/>
  <c r="AB563" i="1" s="1"/>
  <c r="X563" i="1"/>
  <c r="Y563" i="1" s="1"/>
  <c r="AD562" i="1"/>
  <c r="AE562" i="1" s="1"/>
  <c r="AA562" i="1"/>
  <c r="AB562" i="1" s="1"/>
  <c r="X562" i="1"/>
  <c r="Y562" i="1" s="1"/>
  <c r="AD561" i="1"/>
  <c r="AE561" i="1" s="1"/>
  <c r="AA561" i="1"/>
  <c r="AB561" i="1" s="1"/>
  <c r="X561" i="1"/>
  <c r="Y561" i="1" s="1"/>
  <c r="AD559" i="1"/>
  <c r="AE559" i="1" s="1"/>
  <c r="AA559" i="1"/>
  <c r="AB559" i="1" s="1"/>
  <c r="X559" i="1"/>
  <c r="Y559" i="1" s="1"/>
  <c r="AD558" i="1"/>
  <c r="AE558" i="1" s="1"/>
  <c r="AA558" i="1"/>
  <c r="AB558" i="1" s="1"/>
  <c r="X558" i="1"/>
  <c r="Y558" i="1" s="1"/>
  <c r="AD557" i="1"/>
  <c r="AE557" i="1" s="1"/>
  <c r="AA557" i="1"/>
  <c r="AB557" i="1" s="1"/>
  <c r="X557" i="1"/>
  <c r="Y557" i="1" s="1"/>
  <c r="AD556" i="1"/>
  <c r="AE556" i="1" s="1"/>
  <c r="AA556" i="1"/>
  <c r="AB556" i="1" s="1"/>
  <c r="X556" i="1"/>
  <c r="Y556" i="1" s="1"/>
  <c r="AD554" i="1"/>
  <c r="AE554" i="1" s="1"/>
  <c r="AA554" i="1"/>
  <c r="AB554" i="1" s="1"/>
  <c r="X554" i="1"/>
  <c r="Y554" i="1" s="1"/>
  <c r="AD553" i="1"/>
  <c r="AE553" i="1" s="1"/>
  <c r="AA553" i="1"/>
  <c r="AB553" i="1" s="1"/>
  <c r="X553" i="1"/>
  <c r="Y553" i="1" s="1"/>
  <c r="AD552" i="1"/>
  <c r="AE552" i="1" s="1"/>
  <c r="AA552" i="1"/>
  <c r="AB552" i="1" s="1"/>
  <c r="X552" i="1"/>
  <c r="Y552" i="1" s="1"/>
  <c r="AD551" i="1"/>
  <c r="AE551" i="1" s="1"/>
  <c r="AA551" i="1"/>
  <c r="AB551" i="1" s="1"/>
  <c r="X551" i="1"/>
  <c r="Y551" i="1" s="1"/>
  <c r="AD550" i="1"/>
  <c r="AE550" i="1" s="1"/>
  <c r="AA550" i="1"/>
  <c r="AB550" i="1" s="1"/>
  <c r="X550" i="1"/>
  <c r="Y550" i="1" s="1"/>
  <c r="AD549" i="1"/>
  <c r="AE549" i="1" s="1"/>
  <c r="AA549" i="1"/>
  <c r="AB549" i="1" s="1"/>
  <c r="X549" i="1"/>
  <c r="Y549" i="1" s="1"/>
  <c r="AD548" i="1"/>
  <c r="AE548" i="1" s="1"/>
  <c r="AA548" i="1"/>
  <c r="AB548" i="1" s="1"/>
  <c r="X548" i="1"/>
  <c r="Y548" i="1" s="1"/>
  <c r="AD547" i="1"/>
  <c r="AE547" i="1" s="1"/>
  <c r="AA547" i="1"/>
  <c r="AB547" i="1" s="1"/>
  <c r="X547" i="1"/>
  <c r="Y547" i="1" s="1"/>
  <c r="AD546" i="1"/>
  <c r="AE546" i="1" s="1"/>
  <c r="AA546" i="1"/>
  <c r="AB546" i="1" s="1"/>
  <c r="X546" i="1"/>
  <c r="Y546" i="1" s="1"/>
  <c r="AD545" i="1"/>
  <c r="AE545" i="1" s="1"/>
  <c r="AA545" i="1"/>
  <c r="AB545" i="1" s="1"/>
  <c r="X545" i="1"/>
  <c r="Y545" i="1" s="1"/>
  <c r="AD544" i="1"/>
  <c r="AE544" i="1" s="1"/>
  <c r="AA544" i="1"/>
  <c r="AB544" i="1" s="1"/>
  <c r="X544" i="1"/>
  <c r="Y544" i="1" s="1"/>
  <c r="AD543" i="1"/>
  <c r="AE543" i="1" s="1"/>
  <c r="AA543" i="1"/>
  <c r="AB543" i="1" s="1"/>
  <c r="X543" i="1"/>
  <c r="Y543" i="1" s="1"/>
  <c r="AD542" i="1"/>
  <c r="AE542" i="1" s="1"/>
  <c r="AA542" i="1"/>
  <c r="AB542" i="1" s="1"/>
  <c r="X542" i="1"/>
  <c r="Y542" i="1" s="1"/>
  <c r="AD541" i="1"/>
  <c r="AE541" i="1" s="1"/>
  <c r="AA541" i="1"/>
  <c r="AB541" i="1" s="1"/>
  <c r="X541" i="1"/>
  <c r="Y541" i="1" s="1"/>
  <c r="AD540" i="1"/>
  <c r="AE540" i="1" s="1"/>
  <c r="AA540" i="1"/>
  <c r="AB540" i="1" s="1"/>
  <c r="X540" i="1"/>
  <c r="Y540" i="1" s="1"/>
  <c r="AD539" i="1"/>
  <c r="AE539" i="1" s="1"/>
  <c r="AA539" i="1"/>
  <c r="AB539" i="1" s="1"/>
  <c r="X539" i="1"/>
  <c r="Y539" i="1" s="1"/>
  <c r="AD538" i="1"/>
  <c r="AE538" i="1" s="1"/>
  <c r="AA538" i="1"/>
  <c r="AB538" i="1" s="1"/>
  <c r="X538" i="1"/>
  <c r="Y538" i="1" s="1"/>
  <c r="AD536" i="1"/>
  <c r="AE536" i="1" s="1"/>
  <c r="AA536" i="1"/>
  <c r="AB536" i="1" s="1"/>
  <c r="X536" i="1"/>
  <c r="Y536" i="1" s="1"/>
  <c r="AD535" i="1"/>
  <c r="AE535" i="1" s="1"/>
  <c r="AA535" i="1"/>
  <c r="AB535" i="1" s="1"/>
  <c r="X535" i="1"/>
  <c r="Y535" i="1" s="1"/>
  <c r="AD534" i="1"/>
  <c r="AE534" i="1" s="1"/>
  <c r="AA534" i="1"/>
  <c r="AB534" i="1" s="1"/>
  <c r="X534" i="1"/>
  <c r="Y534" i="1" s="1"/>
  <c r="AD533" i="1"/>
  <c r="AE533" i="1" s="1"/>
  <c r="AA533" i="1"/>
  <c r="AB533" i="1" s="1"/>
  <c r="X533" i="1"/>
  <c r="Y533" i="1" s="1"/>
  <c r="AD532" i="1"/>
  <c r="AE532" i="1" s="1"/>
  <c r="AA532" i="1"/>
  <c r="AB532" i="1" s="1"/>
  <c r="X532" i="1"/>
  <c r="Y532" i="1" s="1"/>
  <c r="AD531" i="1"/>
  <c r="AE531" i="1" s="1"/>
  <c r="AA531" i="1"/>
  <c r="AB531" i="1" s="1"/>
  <c r="X531" i="1"/>
  <c r="Y531" i="1" s="1"/>
  <c r="AD530" i="1"/>
  <c r="AE530" i="1" s="1"/>
  <c r="AA530" i="1"/>
  <c r="AB530" i="1" s="1"/>
  <c r="X530" i="1"/>
  <c r="Y530" i="1" s="1"/>
  <c r="AD529" i="1"/>
  <c r="AE529" i="1" s="1"/>
  <c r="AA529" i="1"/>
  <c r="AB529" i="1" s="1"/>
  <c r="X529" i="1"/>
  <c r="Y529" i="1" s="1"/>
  <c r="AD528" i="1"/>
  <c r="AE528" i="1" s="1"/>
  <c r="AA528" i="1"/>
  <c r="AB528" i="1" s="1"/>
  <c r="X528" i="1"/>
  <c r="Y528" i="1" s="1"/>
  <c r="AD527" i="1"/>
  <c r="AE527" i="1" s="1"/>
  <c r="AA527" i="1"/>
  <c r="AB527" i="1" s="1"/>
  <c r="X527" i="1"/>
  <c r="Y527" i="1" s="1"/>
  <c r="AD526" i="1"/>
  <c r="AE526" i="1" s="1"/>
  <c r="AA526" i="1"/>
  <c r="AB526" i="1" s="1"/>
  <c r="X526" i="1"/>
  <c r="Y526" i="1" s="1"/>
  <c r="AD525" i="1"/>
  <c r="AE525" i="1" s="1"/>
  <c r="AA525" i="1"/>
  <c r="AB525" i="1" s="1"/>
  <c r="X525" i="1"/>
  <c r="Y525" i="1" s="1"/>
  <c r="AD524" i="1"/>
  <c r="AE524" i="1" s="1"/>
  <c r="AA524" i="1"/>
  <c r="AB524" i="1" s="1"/>
  <c r="X524" i="1"/>
  <c r="Y524" i="1" s="1"/>
  <c r="AD523" i="1"/>
  <c r="AE523" i="1" s="1"/>
  <c r="AA523" i="1"/>
  <c r="AB523" i="1" s="1"/>
  <c r="X523" i="1"/>
  <c r="Y523" i="1" s="1"/>
  <c r="AD522" i="1"/>
  <c r="AE522" i="1" s="1"/>
  <c r="AA522" i="1"/>
  <c r="AB522" i="1" s="1"/>
  <c r="X522" i="1"/>
  <c r="Y522" i="1" s="1"/>
  <c r="AD521" i="1"/>
  <c r="AE521" i="1" s="1"/>
  <c r="AA521" i="1"/>
  <c r="AB521" i="1" s="1"/>
  <c r="X521" i="1"/>
  <c r="Y521" i="1" s="1"/>
  <c r="AD520" i="1"/>
  <c r="AE520" i="1" s="1"/>
  <c r="AA520" i="1"/>
  <c r="AB520" i="1" s="1"/>
  <c r="X520" i="1"/>
  <c r="Y520" i="1" s="1"/>
  <c r="AD519" i="1"/>
  <c r="AE519" i="1" s="1"/>
  <c r="AA519" i="1"/>
  <c r="AB519" i="1" s="1"/>
  <c r="X519" i="1"/>
  <c r="Y519" i="1" s="1"/>
  <c r="AD518" i="1"/>
  <c r="AE518" i="1" s="1"/>
  <c r="AA518" i="1"/>
  <c r="AB518" i="1" s="1"/>
  <c r="X518" i="1"/>
  <c r="Y518" i="1" s="1"/>
  <c r="AD517" i="1"/>
  <c r="AE517" i="1" s="1"/>
  <c r="AA517" i="1"/>
  <c r="AB517" i="1" s="1"/>
  <c r="X517" i="1"/>
  <c r="Y517" i="1" s="1"/>
  <c r="AD516" i="1"/>
  <c r="AE516" i="1" s="1"/>
  <c r="AA516" i="1"/>
  <c r="AB516" i="1" s="1"/>
  <c r="X516" i="1"/>
  <c r="Y516" i="1" s="1"/>
  <c r="AD515" i="1"/>
  <c r="AE515" i="1" s="1"/>
  <c r="AA515" i="1"/>
  <c r="AB515" i="1" s="1"/>
  <c r="X515" i="1"/>
  <c r="Y515" i="1" s="1"/>
  <c r="AD514" i="1"/>
  <c r="AE514" i="1" s="1"/>
  <c r="AA514" i="1"/>
  <c r="AB514" i="1" s="1"/>
  <c r="X514" i="1"/>
  <c r="Y514" i="1" s="1"/>
  <c r="AD513" i="1"/>
  <c r="AE513" i="1" s="1"/>
  <c r="AA513" i="1"/>
  <c r="AB513" i="1" s="1"/>
  <c r="X513" i="1"/>
  <c r="Y513" i="1" s="1"/>
  <c r="AD511" i="1"/>
  <c r="AE511" i="1" s="1"/>
  <c r="AA511" i="1"/>
  <c r="AB511" i="1" s="1"/>
  <c r="X511" i="1"/>
  <c r="Y511" i="1" s="1"/>
  <c r="AD510" i="1"/>
  <c r="AE510" i="1" s="1"/>
  <c r="AA510" i="1"/>
  <c r="AB510" i="1" s="1"/>
  <c r="X510" i="1"/>
  <c r="Y510" i="1" s="1"/>
  <c r="AD509" i="1"/>
  <c r="AE509" i="1" s="1"/>
  <c r="AA509" i="1"/>
  <c r="AB509" i="1" s="1"/>
  <c r="X509" i="1"/>
  <c r="Y509" i="1" s="1"/>
  <c r="AD508" i="1"/>
  <c r="AE508" i="1" s="1"/>
  <c r="AA508" i="1"/>
  <c r="AB508" i="1" s="1"/>
  <c r="X508" i="1"/>
  <c r="Y508" i="1" s="1"/>
  <c r="AD507" i="1"/>
  <c r="AE507" i="1" s="1"/>
  <c r="AA507" i="1"/>
  <c r="AB507" i="1" s="1"/>
  <c r="X507" i="1"/>
  <c r="Y507" i="1" s="1"/>
  <c r="AD506" i="1"/>
  <c r="AE506" i="1" s="1"/>
  <c r="AA506" i="1"/>
  <c r="AB506" i="1" s="1"/>
  <c r="X506" i="1"/>
  <c r="Y506" i="1" s="1"/>
  <c r="AD505" i="1"/>
  <c r="AE505" i="1" s="1"/>
  <c r="AA505" i="1"/>
  <c r="AB505" i="1" s="1"/>
  <c r="X505" i="1"/>
  <c r="Y505" i="1" s="1"/>
  <c r="AD504" i="1"/>
  <c r="AE504" i="1" s="1"/>
  <c r="AA504" i="1"/>
  <c r="AB504" i="1" s="1"/>
  <c r="X504" i="1"/>
  <c r="Y504" i="1" s="1"/>
  <c r="AD503" i="1"/>
  <c r="AE503" i="1" s="1"/>
  <c r="AA503" i="1"/>
  <c r="AB503" i="1" s="1"/>
  <c r="X503" i="1"/>
  <c r="Y503" i="1" s="1"/>
  <c r="AD502" i="1"/>
  <c r="AE502" i="1" s="1"/>
  <c r="AA502" i="1"/>
  <c r="AB502" i="1" s="1"/>
  <c r="X502" i="1"/>
  <c r="Y502" i="1" s="1"/>
  <c r="AD501" i="1"/>
  <c r="AE501" i="1" s="1"/>
  <c r="AA501" i="1"/>
  <c r="AB501" i="1" s="1"/>
  <c r="X501" i="1"/>
  <c r="Y501" i="1" s="1"/>
  <c r="AD500" i="1"/>
  <c r="AE500" i="1" s="1"/>
  <c r="AA500" i="1"/>
  <c r="AB500" i="1" s="1"/>
  <c r="X500" i="1"/>
  <c r="Y500" i="1" s="1"/>
  <c r="AD499" i="1"/>
  <c r="AE499" i="1" s="1"/>
  <c r="AA499" i="1"/>
  <c r="AB499" i="1" s="1"/>
  <c r="X499" i="1"/>
  <c r="Y499" i="1" s="1"/>
  <c r="AD498" i="1"/>
  <c r="AE498" i="1" s="1"/>
  <c r="AA498" i="1"/>
  <c r="AB498" i="1" s="1"/>
  <c r="X498" i="1"/>
  <c r="Y498" i="1" s="1"/>
  <c r="AD497" i="1"/>
  <c r="AE497" i="1" s="1"/>
  <c r="AA497" i="1"/>
  <c r="AB497" i="1" s="1"/>
  <c r="X497" i="1"/>
  <c r="Y497" i="1" s="1"/>
  <c r="AD496" i="1"/>
  <c r="AE496" i="1" s="1"/>
  <c r="AA496" i="1"/>
  <c r="AB496" i="1" s="1"/>
  <c r="X496" i="1"/>
  <c r="Y496" i="1" s="1"/>
  <c r="AD495" i="1"/>
  <c r="AE495" i="1" s="1"/>
  <c r="AA495" i="1"/>
  <c r="AB495" i="1" s="1"/>
  <c r="X495" i="1"/>
  <c r="Y495" i="1" s="1"/>
  <c r="AD494" i="1"/>
  <c r="AE494" i="1" s="1"/>
  <c r="AA494" i="1"/>
  <c r="AB494" i="1" s="1"/>
  <c r="X494" i="1"/>
  <c r="Y494" i="1" s="1"/>
  <c r="AD493" i="1"/>
  <c r="AE493" i="1" s="1"/>
  <c r="AA493" i="1"/>
  <c r="AB493" i="1" s="1"/>
  <c r="X493" i="1"/>
  <c r="Y493" i="1" s="1"/>
  <c r="AD492" i="1"/>
  <c r="AE492" i="1" s="1"/>
  <c r="AA492" i="1"/>
  <c r="AB492" i="1" s="1"/>
  <c r="X492" i="1"/>
  <c r="Y492" i="1" s="1"/>
  <c r="AD491" i="1"/>
  <c r="AE491" i="1" s="1"/>
  <c r="AA491" i="1"/>
  <c r="AB491" i="1" s="1"/>
  <c r="X491" i="1"/>
  <c r="Y491" i="1" s="1"/>
  <c r="AD490" i="1"/>
  <c r="AE490" i="1" s="1"/>
  <c r="AA490" i="1"/>
  <c r="AB490" i="1" s="1"/>
  <c r="X490" i="1"/>
  <c r="Y490" i="1" s="1"/>
  <c r="AD489" i="1"/>
  <c r="AE489" i="1" s="1"/>
  <c r="AA489" i="1"/>
  <c r="AB489" i="1" s="1"/>
  <c r="X489" i="1"/>
  <c r="Y489" i="1" s="1"/>
  <c r="AD488" i="1"/>
  <c r="AE488" i="1" s="1"/>
  <c r="AA488" i="1"/>
  <c r="AB488" i="1" s="1"/>
  <c r="X488" i="1"/>
  <c r="Y488" i="1" s="1"/>
  <c r="AD487" i="1"/>
  <c r="AE487" i="1" s="1"/>
  <c r="AA487" i="1"/>
  <c r="AB487" i="1" s="1"/>
  <c r="X487" i="1"/>
  <c r="Y487" i="1" s="1"/>
  <c r="AD486" i="1"/>
  <c r="AE486" i="1" s="1"/>
  <c r="AA486" i="1"/>
  <c r="AB486" i="1" s="1"/>
  <c r="X486" i="1"/>
  <c r="Y486" i="1" s="1"/>
  <c r="AD483" i="1"/>
  <c r="AE483" i="1" s="1"/>
  <c r="AA483" i="1"/>
  <c r="AB483" i="1" s="1"/>
  <c r="X483" i="1"/>
  <c r="Y483" i="1" s="1"/>
  <c r="AD482" i="1"/>
  <c r="AE482" i="1" s="1"/>
  <c r="AA482" i="1"/>
  <c r="AB482" i="1" s="1"/>
  <c r="X482" i="1"/>
  <c r="Y482" i="1" s="1"/>
  <c r="AD481" i="1"/>
  <c r="AE481" i="1" s="1"/>
  <c r="AA481" i="1"/>
  <c r="AB481" i="1" s="1"/>
  <c r="X481" i="1"/>
  <c r="Y481" i="1" s="1"/>
  <c r="AD480" i="1"/>
  <c r="AE480" i="1" s="1"/>
  <c r="AA480" i="1"/>
  <c r="AB480" i="1" s="1"/>
  <c r="X480" i="1"/>
  <c r="Y480" i="1" s="1"/>
  <c r="AD479" i="1"/>
  <c r="AE479" i="1" s="1"/>
  <c r="AA479" i="1"/>
  <c r="AB479" i="1" s="1"/>
  <c r="X479" i="1"/>
  <c r="Y479" i="1" s="1"/>
  <c r="AD478" i="1"/>
  <c r="AE478" i="1" s="1"/>
  <c r="AA478" i="1"/>
  <c r="AB478" i="1" s="1"/>
  <c r="X478" i="1"/>
  <c r="Y478" i="1" s="1"/>
  <c r="AD477" i="1"/>
  <c r="AE477" i="1" s="1"/>
  <c r="AA477" i="1"/>
  <c r="AB477" i="1" s="1"/>
  <c r="X477" i="1"/>
  <c r="Y477" i="1" s="1"/>
  <c r="AD476" i="1"/>
  <c r="AE476" i="1" s="1"/>
  <c r="AA476" i="1"/>
  <c r="AB476" i="1" s="1"/>
  <c r="X476" i="1"/>
  <c r="Y476" i="1" s="1"/>
  <c r="AD475" i="1"/>
  <c r="AE475" i="1" s="1"/>
  <c r="AA475" i="1"/>
  <c r="AB475" i="1" s="1"/>
  <c r="X475" i="1"/>
  <c r="Y475" i="1" s="1"/>
  <c r="AD474" i="1"/>
  <c r="AE474" i="1" s="1"/>
  <c r="AA474" i="1"/>
  <c r="AB474" i="1" s="1"/>
  <c r="X474" i="1"/>
  <c r="Y474" i="1" s="1"/>
  <c r="AD473" i="1"/>
  <c r="AE473" i="1" s="1"/>
  <c r="AA473" i="1"/>
  <c r="AB473" i="1" s="1"/>
  <c r="X473" i="1"/>
  <c r="Y473" i="1" s="1"/>
  <c r="AD472" i="1"/>
  <c r="AE472" i="1" s="1"/>
  <c r="AA472" i="1"/>
  <c r="AB472" i="1" s="1"/>
  <c r="X472" i="1"/>
  <c r="Y472" i="1" s="1"/>
  <c r="AD471" i="1"/>
  <c r="AE471" i="1" s="1"/>
  <c r="AA471" i="1"/>
  <c r="AB471" i="1" s="1"/>
  <c r="X471" i="1"/>
  <c r="Y471" i="1" s="1"/>
  <c r="AD470" i="1"/>
  <c r="AE470" i="1" s="1"/>
  <c r="AA470" i="1"/>
  <c r="AB470" i="1" s="1"/>
  <c r="X470" i="1"/>
  <c r="Y470" i="1" s="1"/>
  <c r="AD469" i="1"/>
  <c r="AE469" i="1" s="1"/>
  <c r="AA469" i="1"/>
  <c r="AB469" i="1" s="1"/>
  <c r="X469" i="1"/>
  <c r="Y469" i="1" s="1"/>
  <c r="AD468" i="1"/>
  <c r="AE468" i="1" s="1"/>
  <c r="AA468" i="1"/>
  <c r="AB468" i="1" s="1"/>
  <c r="X468" i="1"/>
  <c r="Y468" i="1" s="1"/>
  <c r="AD467" i="1"/>
  <c r="AE467" i="1" s="1"/>
  <c r="AA467" i="1"/>
  <c r="AB467" i="1" s="1"/>
  <c r="X467" i="1"/>
  <c r="Y467" i="1" s="1"/>
  <c r="AD466" i="1"/>
  <c r="AE466" i="1" s="1"/>
  <c r="AA466" i="1"/>
  <c r="AB466" i="1" s="1"/>
  <c r="X466" i="1"/>
  <c r="Y466" i="1" s="1"/>
  <c r="AD465" i="1"/>
  <c r="AE465" i="1" s="1"/>
  <c r="AA465" i="1"/>
  <c r="AB465" i="1" s="1"/>
  <c r="X465" i="1"/>
  <c r="Y465" i="1" s="1"/>
  <c r="AD464" i="1"/>
  <c r="AE464" i="1" s="1"/>
  <c r="AA464" i="1"/>
  <c r="AB464" i="1" s="1"/>
  <c r="X464" i="1"/>
  <c r="Y464" i="1" s="1"/>
  <c r="AD463" i="1"/>
  <c r="AE463" i="1" s="1"/>
  <c r="AA463" i="1"/>
  <c r="AB463" i="1" s="1"/>
  <c r="X463" i="1"/>
  <c r="Y463" i="1" s="1"/>
  <c r="AD462" i="1"/>
  <c r="AE462" i="1" s="1"/>
  <c r="AA462" i="1"/>
  <c r="AB462" i="1" s="1"/>
  <c r="X462" i="1"/>
  <c r="Y462" i="1" s="1"/>
  <c r="AD461" i="1"/>
  <c r="AE461" i="1" s="1"/>
  <c r="AA461" i="1"/>
  <c r="AB461" i="1" s="1"/>
  <c r="X461" i="1"/>
  <c r="Y461" i="1" s="1"/>
  <c r="AD460" i="1"/>
  <c r="AE460" i="1" s="1"/>
  <c r="AA460" i="1"/>
  <c r="AB460" i="1" s="1"/>
  <c r="X460" i="1"/>
  <c r="Y460" i="1" s="1"/>
  <c r="AD459" i="1"/>
  <c r="AE459" i="1" s="1"/>
  <c r="AA459" i="1"/>
  <c r="AB459" i="1" s="1"/>
  <c r="X459" i="1"/>
  <c r="Y459" i="1" s="1"/>
  <c r="AD458" i="1"/>
  <c r="AE458" i="1" s="1"/>
  <c r="AA458" i="1"/>
  <c r="AB458" i="1" s="1"/>
  <c r="X458" i="1"/>
  <c r="Y458" i="1" s="1"/>
  <c r="AD457" i="1"/>
  <c r="AE457" i="1" s="1"/>
  <c r="AA457" i="1"/>
  <c r="AB457" i="1" s="1"/>
  <c r="X457" i="1"/>
  <c r="Y457" i="1" s="1"/>
  <c r="AD456" i="1"/>
  <c r="AE456" i="1" s="1"/>
  <c r="AA456" i="1"/>
  <c r="AB456" i="1" s="1"/>
  <c r="X456" i="1"/>
  <c r="Y456" i="1" s="1"/>
  <c r="AD455" i="1"/>
  <c r="AE455" i="1" s="1"/>
  <c r="AA455" i="1"/>
  <c r="AB455" i="1" s="1"/>
  <c r="X455" i="1"/>
  <c r="Y455" i="1" s="1"/>
  <c r="AD454" i="1"/>
  <c r="AE454" i="1" s="1"/>
  <c r="AA454" i="1"/>
  <c r="AB454" i="1" s="1"/>
  <c r="X454" i="1"/>
  <c r="Y454" i="1" s="1"/>
  <c r="AD453" i="1"/>
  <c r="AE453" i="1" s="1"/>
  <c r="AA453" i="1"/>
  <c r="AB453" i="1" s="1"/>
  <c r="X453" i="1"/>
  <c r="Y453" i="1" s="1"/>
  <c r="AD452" i="1"/>
  <c r="AE452" i="1" s="1"/>
  <c r="AA452" i="1"/>
  <c r="AB452" i="1" s="1"/>
  <c r="X452" i="1"/>
  <c r="Y452" i="1" s="1"/>
  <c r="AD451" i="1"/>
  <c r="AE451" i="1" s="1"/>
  <c r="AA451" i="1"/>
  <c r="AB451" i="1" s="1"/>
  <c r="X451" i="1"/>
  <c r="Y451" i="1" s="1"/>
  <c r="AD450" i="1"/>
  <c r="AE450" i="1" s="1"/>
  <c r="AA450" i="1"/>
  <c r="AB450" i="1" s="1"/>
  <c r="X450" i="1"/>
  <c r="Y450" i="1" s="1"/>
  <c r="AD449" i="1"/>
  <c r="AE449" i="1" s="1"/>
  <c r="AA449" i="1"/>
  <c r="AB449" i="1" s="1"/>
  <c r="X449" i="1"/>
  <c r="Y449" i="1" s="1"/>
  <c r="AD448" i="1"/>
  <c r="AE448" i="1" s="1"/>
  <c r="AA448" i="1"/>
  <c r="AB448" i="1" s="1"/>
  <c r="X448" i="1"/>
  <c r="Y448" i="1" s="1"/>
  <c r="AD447" i="1"/>
  <c r="AE447" i="1" s="1"/>
  <c r="AA447" i="1"/>
  <c r="AB447" i="1" s="1"/>
  <c r="X447" i="1"/>
  <c r="Y447" i="1" s="1"/>
  <c r="AD446" i="1"/>
  <c r="AE446" i="1" s="1"/>
  <c r="AA446" i="1"/>
  <c r="AB446" i="1" s="1"/>
  <c r="X446" i="1"/>
  <c r="Y446" i="1" s="1"/>
  <c r="AD444" i="1"/>
  <c r="AE444" i="1" s="1"/>
  <c r="AA444" i="1"/>
  <c r="AB444" i="1" s="1"/>
  <c r="X444" i="1"/>
  <c r="Y444" i="1" s="1"/>
  <c r="AD443" i="1"/>
  <c r="AE443" i="1" s="1"/>
  <c r="AA443" i="1"/>
  <c r="AB443" i="1" s="1"/>
  <c r="X443" i="1"/>
  <c r="Y443" i="1" s="1"/>
  <c r="AD442" i="1"/>
  <c r="AE442" i="1" s="1"/>
  <c r="AA442" i="1"/>
  <c r="AB442" i="1" s="1"/>
  <c r="X442" i="1"/>
  <c r="Y442" i="1" s="1"/>
  <c r="AD441" i="1"/>
  <c r="AE441" i="1" s="1"/>
  <c r="AA441" i="1"/>
  <c r="AB441" i="1" s="1"/>
  <c r="X441" i="1"/>
  <c r="Y441" i="1" s="1"/>
  <c r="AD440" i="1"/>
  <c r="AE440" i="1" s="1"/>
  <c r="AA440" i="1"/>
  <c r="AB440" i="1" s="1"/>
  <c r="X440" i="1"/>
  <c r="Y440" i="1" s="1"/>
  <c r="AD439" i="1"/>
  <c r="AE439" i="1" s="1"/>
  <c r="AA439" i="1"/>
  <c r="AB439" i="1" s="1"/>
  <c r="X439" i="1"/>
  <c r="Y439" i="1" s="1"/>
  <c r="AD438" i="1"/>
  <c r="AE438" i="1" s="1"/>
  <c r="AA438" i="1"/>
  <c r="AB438" i="1" s="1"/>
  <c r="X438" i="1"/>
  <c r="Y438" i="1" s="1"/>
  <c r="AD437" i="1"/>
  <c r="AE437" i="1" s="1"/>
  <c r="AA437" i="1"/>
  <c r="AB437" i="1" s="1"/>
  <c r="X437" i="1"/>
  <c r="Y437" i="1" s="1"/>
  <c r="AD436" i="1"/>
  <c r="AE436" i="1" s="1"/>
  <c r="AA436" i="1"/>
  <c r="AB436" i="1" s="1"/>
  <c r="X436" i="1"/>
  <c r="Y436" i="1" s="1"/>
  <c r="AD435" i="1"/>
  <c r="AE435" i="1" s="1"/>
  <c r="AA435" i="1"/>
  <c r="AB435" i="1" s="1"/>
  <c r="X435" i="1"/>
  <c r="Y435" i="1" s="1"/>
  <c r="AD434" i="1"/>
  <c r="AE434" i="1" s="1"/>
  <c r="AA434" i="1"/>
  <c r="AB434" i="1" s="1"/>
  <c r="X434" i="1"/>
  <c r="Y434" i="1" s="1"/>
  <c r="AD433" i="1"/>
  <c r="AE433" i="1" s="1"/>
  <c r="AA433" i="1"/>
  <c r="AB433" i="1" s="1"/>
  <c r="X433" i="1"/>
  <c r="Y433" i="1" s="1"/>
  <c r="AD432" i="1"/>
  <c r="AE432" i="1" s="1"/>
  <c r="AA432" i="1"/>
  <c r="AB432" i="1" s="1"/>
  <c r="X432" i="1"/>
  <c r="Y432" i="1" s="1"/>
  <c r="AD431" i="1"/>
  <c r="AE431" i="1" s="1"/>
  <c r="AA431" i="1"/>
  <c r="AB431" i="1" s="1"/>
  <c r="X431" i="1"/>
  <c r="Y431" i="1" s="1"/>
  <c r="AD430" i="1"/>
  <c r="AE430" i="1" s="1"/>
  <c r="AA430" i="1"/>
  <c r="AB430" i="1" s="1"/>
  <c r="X430" i="1"/>
  <c r="Y430" i="1" s="1"/>
  <c r="AD429" i="1"/>
  <c r="AE429" i="1" s="1"/>
  <c r="AA429" i="1"/>
  <c r="AB429" i="1" s="1"/>
  <c r="X429" i="1"/>
  <c r="Y429" i="1" s="1"/>
  <c r="AD428" i="1"/>
  <c r="AE428" i="1" s="1"/>
  <c r="AA428" i="1"/>
  <c r="AB428" i="1" s="1"/>
  <c r="X428" i="1"/>
  <c r="Y428" i="1" s="1"/>
  <c r="AD427" i="1"/>
  <c r="AE427" i="1" s="1"/>
  <c r="AA427" i="1"/>
  <c r="AB427" i="1" s="1"/>
  <c r="X427" i="1"/>
  <c r="Y427" i="1" s="1"/>
  <c r="AD426" i="1"/>
  <c r="AE426" i="1" s="1"/>
  <c r="AA426" i="1"/>
  <c r="AB426" i="1" s="1"/>
  <c r="X426" i="1"/>
  <c r="Y426" i="1" s="1"/>
  <c r="AD425" i="1"/>
  <c r="AE425" i="1" s="1"/>
  <c r="AA425" i="1"/>
  <c r="AB425" i="1" s="1"/>
  <c r="X425" i="1"/>
  <c r="Y425" i="1" s="1"/>
  <c r="AD424" i="1"/>
  <c r="AE424" i="1" s="1"/>
  <c r="AA424" i="1"/>
  <c r="AB424" i="1" s="1"/>
  <c r="X424" i="1"/>
  <c r="Y424" i="1" s="1"/>
  <c r="AD423" i="1"/>
  <c r="AE423" i="1" s="1"/>
  <c r="AA423" i="1"/>
  <c r="AB423" i="1" s="1"/>
  <c r="X423" i="1"/>
  <c r="Y423" i="1" s="1"/>
  <c r="AD422" i="1"/>
  <c r="AE422" i="1" s="1"/>
  <c r="AA422" i="1"/>
  <c r="AB422" i="1" s="1"/>
  <c r="X422" i="1"/>
  <c r="Y422" i="1" s="1"/>
  <c r="AD421" i="1"/>
  <c r="AE421" i="1" s="1"/>
  <c r="AA421" i="1"/>
  <c r="AB421" i="1" s="1"/>
  <c r="X421" i="1"/>
  <c r="Y421" i="1" s="1"/>
  <c r="AD420" i="1"/>
  <c r="AE420" i="1" s="1"/>
  <c r="AA420" i="1"/>
  <c r="AB420" i="1" s="1"/>
  <c r="X420" i="1"/>
  <c r="Y420" i="1" s="1"/>
  <c r="AD419" i="1"/>
  <c r="AE419" i="1" s="1"/>
  <c r="AA419" i="1"/>
  <c r="AB419" i="1" s="1"/>
  <c r="X419" i="1"/>
  <c r="Y419" i="1" s="1"/>
  <c r="AD418" i="1"/>
  <c r="AE418" i="1" s="1"/>
  <c r="AA418" i="1"/>
  <c r="AB418" i="1" s="1"/>
  <c r="X418" i="1"/>
  <c r="Y418" i="1" s="1"/>
  <c r="AD416" i="1"/>
  <c r="AE416" i="1" s="1"/>
  <c r="AA416" i="1"/>
  <c r="AB416" i="1" s="1"/>
  <c r="X416" i="1"/>
  <c r="Y416" i="1" s="1"/>
  <c r="R416" i="1"/>
  <c r="AD415" i="1"/>
  <c r="AE415" i="1" s="1"/>
  <c r="AA415" i="1"/>
  <c r="AB415" i="1" s="1"/>
  <c r="X415" i="1"/>
  <c r="Y415" i="1" s="1"/>
  <c r="R415" i="1"/>
  <c r="AD414" i="1"/>
  <c r="AE414" i="1" s="1"/>
  <c r="AA414" i="1"/>
  <c r="AB414" i="1" s="1"/>
  <c r="X414" i="1"/>
  <c r="Y414" i="1" s="1"/>
  <c r="R414" i="1"/>
  <c r="AD413" i="1"/>
  <c r="AE413" i="1" s="1"/>
  <c r="AA413" i="1"/>
  <c r="AB413" i="1" s="1"/>
  <c r="X413" i="1"/>
  <c r="Y413" i="1" s="1"/>
  <c r="R413" i="1"/>
  <c r="AD412" i="1"/>
  <c r="AE412" i="1" s="1"/>
  <c r="AA412" i="1"/>
  <c r="AB412" i="1" s="1"/>
  <c r="X412" i="1"/>
  <c r="Y412" i="1" s="1"/>
  <c r="R412" i="1"/>
  <c r="AD411" i="1"/>
  <c r="AE411" i="1" s="1"/>
  <c r="AA411" i="1"/>
  <c r="AB411" i="1" s="1"/>
  <c r="X411" i="1"/>
  <c r="Y411" i="1" s="1"/>
  <c r="R411" i="1"/>
  <c r="AD410" i="1"/>
  <c r="AE410" i="1" s="1"/>
  <c r="AA410" i="1"/>
  <c r="AB410" i="1" s="1"/>
  <c r="X410" i="1"/>
  <c r="Y410" i="1" s="1"/>
  <c r="R410" i="1"/>
  <c r="AD408" i="1"/>
  <c r="AE408" i="1" s="1"/>
  <c r="AA408" i="1"/>
  <c r="AB408" i="1" s="1"/>
  <c r="X408" i="1"/>
  <c r="Y408" i="1" s="1"/>
  <c r="R408" i="1"/>
  <c r="AD407" i="1"/>
  <c r="AE407" i="1" s="1"/>
  <c r="AA407" i="1"/>
  <c r="AB407" i="1" s="1"/>
  <c r="X407" i="1"/>
  <c r="Y407" i="1" s="1"/>
  <c r="R407" i="1"/>
  <c r="AD406" i="1"/>
  <c r="AE406" i="1" s="1"/>
  <c r="AA406" i="1"/>
  <c r="AB406" i="1" s="1"/>
  <c r="X406" i="1"/>
  <c r="Y406" i="1" s="1"/>
  <c r="R406" i="1"/>
  <c r="AD405" i="1"/>
  <c r="AE405" i="1" s="1"/>
  <c r="AA405" i="1"/>
  <c r="AB405" i="1" s="1"/>
  <c r="X405" i="1"/>
  <c r="Y405" i="1" s="1"/>
  <c r="R405" i="1"/>
  <c r="AD404" i="1"/>
  <c r="AE404" i="1" s="1"/>
  <c r="AA404" i="1"/>
  <c r="AB404" i="1" s="1"/>
  <c r="X404" i="1"/>
  <c r="Y404" i="1" s="1"/>
  <c r="R404" i="1"/>
  <c r="AD403" i="1"/>
  <c r="AE403" i="1" s="1"/>
  <c r="AA403" i="1"/>
  <c r="AB403" i="1" s="1"/>
  <c r="X403" i="1"/>
  <c r="Y403" i="1" s="1"/>
  <c r="R403" i="1"/>
  <c r="AD402" i="1"/>
  <c r="AE402" i="1" s="1"/>
  <c r="AA402" i="1"/>
  <c r="AB402" i="1" s="1"/>
  <c r="X402" i="1"/>
  <c r="Y402" i="1" s="1"/>
  <c r="R402" i="1"/>
  <c r="AD400" i="1"/>
  <c r="AE400" i="1" s="1"/>
  <c r="AA400" i="1"/>
  <c r="AB400" i="1" s="1"/>
  <c r="X400" i="1"/>
  <c r="Y400" i="1" s="1"/>
  <c r="AD399" i="1"/>
  <c r="AE399" i="1" s="1"/>
  <c r="AA399" i="1"/>
  <c r="AB399" i="1" s="1"/>
  <c r="X399" i="1"/>
  <c r="Y399" i="1" s="1"/>
  <c r="AD398" i="1"/>
  <c r="AE398" i="1" s="1"/>
  <c r="AA398" i="1"/>
  <c r="AB398" i="1" s="1"/>
  <c r="X398" i="1"/>
  <c r="Y398" i="1" s="1"/>
  <c r="AD397" i="1"/>
  <c r="AE397" i="1" s="1"/>
  <c r="AA397" i="1"/>
  <c r="AB397" i="1" s="1"/>
  <c r="X397" i="1"/>
  <c r="Y397" i="1" s="1"/>
  <c r="R397" i="1"/>
  <c r="AD396" i="1"/>
  <c r="AE396" i="1" s="1"/>
  <c r="AA396" i="1"/>
  <c r="AB396" i="1" s="1"/>
  <c r="X396" i="1"/>
  <c r="Y396" i="1" s="1"/>
  <c r="R396" i="1"/>
  <c r="AD395" i="1"/>
  <c r="AE395" i="1" s="1"/>
  <c r="AA395" i="1"/>
  <c r="AB395" i="1" s="1"/>
  <c r="X395" i="1"/>
  <c r="Y395" i="1" s="1"/>
  <c r="R395" i="1"/>
  <c r="AD394" i="1"/>
  <c r="AE394" i="1" s="1"/>
  <c r="AA394" i="1"/>
  <c r="AB394" i="1" s="1"/>
  <c r="X394" i="1"/>
  <c r="Y394" i="1" s="1"/>
  <c r="R394" i="1"/>
  <c r="AD393" i="1"/>
  <c r="AE393" i="1" s="1"/>
  <c r="AA393" i="1"/>
  <c r="AB393" i="1" s="1"/>
  <c r="X393" i="1"/>
  <c r="Y393" i="1" s="1"/>
  <c r="R393" i="1"/>
  <c r="AD392" i="1"/>
  <c r="AE392" i="1" s="1"/>
  <c r="AA392" i="1"/>
  <c r="AB392" i="1" s="1"/>
  <c r="X392" i="1"/>
  <c r="Y392" i="1" s="1"/>
  <c r="R392" i="1"/>
  <c r="AD391" i="1"/>
  <c r="AE391" i="1" s="1"/>
  <c r="AA391" i="1"/>
  <c r="AB391" i="1" s="1"/>
  <c r="X391" i="1"/>
  <c r="Y391" i="1" s="1"/>
  <c r="R391" i="1"/>
  <c r="AD390" i="1"/>
  <c r="AE390" i="1" s="1"/>
  <c r="AA390" i="1"/>
  <c r="AB390" i="1" s="1"/>
  <c r="X390" i="1"/>
  <c r="Y390" i="1" s="1"/>
  <c r="R390" i="1"/>
  <c r="AD389" i="1"/>
  <c r="AE389" i="1" s="1"/>
  <c r="AA389" i="1"/>
  <c r="AB389" i="1" s="1"/>
  <c r="X389" i="1"/>
  <c r="Y389" i="1" s="1"/>
  <c r="R389" i="1"/>
  <c r="AD388" i="1"/>
  <c r="AE388" i="1" s="1"/>
  <c r="AA388" i="1"/>
  <c r="AB388" i="1" s="1"/>
  <c r="X388" i="1"/>
  <c r="Y388" i="1" s="1"/>
  <c r="R388" i="1"/>
  <c r="AD387" i="1"/>
  <c r="AE387" i="1" s="1"/>
  <c r="AA387" i="1"/>
  <c r="AB387" i="1" s="1"/>
  <c r="X387" i="1"/>
  <c r="Y387" i="1" s="1"/>
  <c r="R387" i="1"/>
  <c r="AD386" i="1"/>
  <c r="AE386" i="1" s="1"/>
  <c r="AA386" i="1"/>
  <c r="AB386" i="1" s="1"/>
  <c r="X386" i="1"/>
  <c r="Y386" i="1" s="1"/>
  <c r="R386" i="1"/>
  <c r="AD385" i="1"/>
  <c r="AE385" i="1" s="1"/>
  <c r="AA385" i="1"/>
  <c r="AB385" i="1" s="1"/>
  <c r="X385" i="1"/>
  <c r="Y385" i="1" s="1"/>
  <c r="R385" i="1"/>
  <c r="AD384" i="1"/>
  <c r="AE384" i="1" s="1"/>
  <c r="AA384" i="1"/>
  <c r="AB384" i="1" s="1"/>
  <c r="X384" i="1"/>
  <c r="Y384" i="1" s="1"/>
  <c r="R384" i="1"/>
  <c r="AD383" i="1"/>
  <c r="AE383" i="1" s="1"/>
  <c r="AA383" i="1"/>
  <c r="AB383" i="1" s="1"/>
  <c r="X383" i="1"/>
  <c r="Y383" i="1" s="1"/>
  <c r="R383" i="1"/>
  <c r="AD382" i="1"/>
  <c r="AE382" i="1" s="1"/>
  <c r="AA382" i="1"/>
  <c r="AB382" i="1" s="1"/>
  <c r="X382" i="1"/>
  <c r="Y382" i="1" s="1"/>
  <c r="R382" i="1"/>
  <c r="AD381" i="1"/>
  <c r="AE381" i="1" s="1"/>
  <c r="AA381" i="1"/>
  <c r="AB381" i="1" s="1"/>
  <c r="X381" i="1"/>
  <c r="Y381" i="1" s="1"/>
  <c r="R381" i="1"/>
  <c r="AD380" i="1"/>
  <c r="AE380" i="1" s="1"/>
  <c r="AA380" i="1"/>
  <c r="AB380" i="1" s="1"/>
  <c r="X380" i="1"/>
  <c r="Y380" i="1" s="1"/>
  <c r="R380" i="1"/>
  <c r="AD379" i="1"/>
  <c r="AE379" i="1" s="1"/>
  <c r="AA379" i="1"/>
  <c r="AB379" i="1" s="1"/>
  <c r="X379" i="1"/>
  <c r="Y379" i="1" s="1"/>
  <c r="R379" i="1"/>
  <c r="AD378" i="1"/>
  <c r="AE378" i="1" s="1"/>
  <c r="AA378" i="1"/>
  <c r="AB378" i="1" s="1"/>
  <c r="X378" i="1"/>
  <c r="Y378" i="1" s="1"/>
  <c r="R378" i="1"/>
  <c r="AD377" i="1"/>
  <c r="AE377" i="1" s="1"/>
  <c r="AA377" i="1"/>
  <c r="AB377" i="1" s="1"/>
  <c r="X377" i="1"/>
  <c r="Y377" i="1" s="1"/>
  <c r="R377" i="1"/>
  <c r="AD376" i="1"/>
  <c r="AE376" i="1" s="1"/>
  <c r="AA376" i="1"/>
  <c r="AB376" i="1" s="1"/>
  <c r="X376" i="1"/>
  <c r="Y376" i="1" s="1"/>
  <c r="R376" i="1"/>
  <c r="AD375" i="1"/>
  <c r="AE375" i="1" s="1"/>
  <c r="AA375" i="1"/>
  <c r="AB375" i="1" s="1"/>
  <c r="X375" i="1"/>
  <c r="Y375" i="1" s="1"/>
  <c r="R375" i="1"/>
  <c r="AD374" i="1"/>
  <c r="AE374" i="1" s="1"/>
  <c r="AA374" i="1"/>
  <c r="AB374" i="1" s="1"/>
  <c r="X374" i="1"/>
  <c r="Y374" i="1" s="1"/>
  <c r="R374" i="1"/>
  <c r="AD373" i="1"/>
  <c r="AE373" i="1" s="1"/>
  <c r="AA373" i="1"/>
  <c r="AB373" i="1" s="1"/>
  <c r="X373" i="1"/>
  <c r="Y373" i="1" s="1"/>
  <c r="R373" i="1"/>
  <c r="AD372" i="1"/>
  <c r="AE372" i="1" s="1"/>
  <c r="AA372" i="1"/>
  <c r="AB372" i="1" s="1"/>
  <c r="X372" i="1"/>
  <c r="Y372" i="1" s="1"/>
  <c r="R372" i="1"/>
  <c r="AD371" i="1"/>
  <c r="AE371" i="1" s="1"/>
  <c r="AA371" i="1"/>
  <c r="AB371" i="1" s="1"/>
  <c r="X371" i="1"/>
  <c r="Y371" i="1" s="1"/>
  <c r="R371" i="1"/>
  <c r="AD370" i="1"/>
  <c r="AE370" i="1" s="1"/>
  <c r="AA370" i="1"/>
  <c r="AB370" i="1" s="1"/>
  <c r="X370" i="1"/>
  <c r="Y370" i="1" s="1"/>
  <c r="R370" i="1"/>
  <c r="AD369" i="1"/>
  <c r="AE369" i="1" s="1"/>
  <c r="AA369" i="1"/>
  <c r="AB369" i="1" s="1"/>
  <c r="X369" i="1"/>
  <c r="Y369" i="1" s="1"/>
  <c r="R369" i="1"/>
  <c r="AD368" i="1"/>
  <c r="AE368" i="1" s="1"/>
  <c r="AA368" i="1"/>
  <c r="AB368" i="1" s="1"/>
  <c r="X368" i="1"/>
  <c r="Y368" i="1" s="1"/>
  <c r="R368" i="1"/>
  <c r="AD367" i="1"/>
  <c r="AE367" i="1" s="1"/>
  <c r="AA367" i="1"/>
  <c r="AB367" i="1" s="1"/>
  <c r="X367" i="1"/>
  <c r="Y367" i="1" s="1"/>
  <c r="R367" i="1"/>
  <c r="AD366" i="1"/>
  <c r="AE366" i="1" s="1"/>
  <c r="AA366" i="1"/>
  <c r="AB366" i="1" s="1"/>
  <c r="X366" i="1"/>
  <c r="Y366" i="1" s="1"/>
  <c r="R366" i="1"/>
  <c r="AD365" i="1"/>
  <c r="AE365" i="1" s="1"/>
  <c r="AA365" i="1"/>
  <c r="AB365" i="1" s="1"/>
  <c r="X365" i="1"/>
  <c r="Y365" i="1" s="1"/>
  <c r="R365" i="1"/>
  <c r="AD364" i="1"/>
  <c r="AE364" i="1" s="1"/>
  <c r="AA364" i="1"/>
  <c r="AB364" i="1" s="1"/>
  <c r="X364" i="1"/>
  <c r="Y364" i="1" s="1"/>
  <c r="R364" i="1"/>
  <c r="AD363" i="1"/>
  <c r="AE363" i="1" s="1"/>
  <c r="AA363" i="1"/>
  <c r="AB363" i="1" s="1"/>
  <c r="X363" i="1"/>
  <c r="Y363" i="1" s="1"/>
  <c r="R363" i="1"/>
  <c r="AD362" i="1"/>
  <c r="AE362" i="1" s="1"/>
  <c r="AA362" i="1"/>
  <c r="AB362" i="1" s="1"/>
  <c r="X362" i="1"/>
  <c r="Y362" i="1" s="1"/>
  <c r="R362" i="1"/>
  <c r="AD361" i="1"/>
  <c r="AE361" i="1" s="1"/>
  <c r="AA361" i="1"/>
  <c r="AB361" i="1" s="1"/>
  <c r="X361" i="1"/>
  <c r="Y361" i="1" s="1"/>
  <c r="R361" i="1"/>
  <c r="AD360" i="1"/>
  <c r="AE360" i="1" s="1"/>
  <c r="AA360" i="1"/>
  <c r="AB360" i="1" s="1"/>
  <c r="X360" i="1"/>
  <c r="Y360" i="1" s="1"/>
  <c r="R360" i="1"/>
  <c r="AD359" i="1"/>
  <c r="AE359" i="1" s="1"/>
  <c r="AA359" i="1"/>
  <c r="AB359" i="1" s="1"/>
  <c r="X359" i="1"/>
  <c r="Y359" i="1" s="1"/>
  <c r="R359" i="1"/>
  <c r="AD358" i="1"/>
  <c r="AE358" i="1" s="1"/>
  <c r="AA358" i="1"/>
  <c r="AB358" i="1" s="1"/>
  <c r="X358" i="1"/>
  <c r="Y358" i="1" s="1"/>
  <c r="R358" i="1"/>
  <c r="AD357" i="1"/>
  <c r="AE357" i="1" s="1"/>
  <c r="AA357" i="1"/>
  <c r="AB357" i="1" s="1"/>
  <c r="X357" i="1"/>
  <c r="Y357" i="1" s="1"/>
  <c r="R357" i="1"/>
  <c r="AD356" i="1"/>
  <c r="AE356" i="1" s="1"/>
  <c r="AA356" i="1"/>
  <c r="AB356" i="1" s="1"/>
  <c r="X356" i="1"/>
  <c r="Y356" i="1" s="1"/>
  <c r="R356" i="1"/>
  <c r="AD354" i="1"/>
  <c r="AE354" i="1" s="1"/>
  <c r="AA354" i="1"/>
  <c r="AB354" i="1" s="1"/>
  <c r="X354" i="1"/>
  <c r="Y354" i="1" s="1"/>
  <c r="AD353" i="1"/>
  <c r="AE353" i="1" s="1"/>
  <c r="AA353" i="1"/>
  <c r="AB353" i="1" s="1"/>
  <c r="X353" i="1"/>
  <c r="Y353" i="1" s="1"/>
  <c r="AD352" i="1"/>
  <c r="AE352" i="1" s="1"/>
  <c r="AA352" i="1"/>
  <c r="AB352" i="1" s="1"/>
  <c r="X352" i="1"/>
  <c r="Y352" i="1" s="1"/>
  <c r="AD351" i="1"/>
  <c r="AE351" i="1" s="1"/>
  <c r="AA351" i="1"/>
  <c r="AB351" i="1" s="1"/>
  <c r="X351" i="1"/>
  <c r="Y351" i="1" s="1"/>
  <c r="AD350" i="1"/>
  <c r="AE350" i="1" s="1"/>
  <c r="AA350" i="1"/>
  <c r="AB350" i="1" s="1"/>
  <c r="X350" i="1"/>
  <c r="Y350" i="1" s="1"/>
  <c r="AD349" i="1"/>
  <c r="AE349" i="1" s="1"/>
  <c r="AA349" i="1"/>
  <c r="AB349" i="1" s="1"/>
  <c r="X349" i="1"/>
  <c r="Y349" i="1" s="1"/>
  <c r="AD348" i="1"/>
  <c r="AE348" i="1" s="1"/>
  <c r="AA348" i="1"/>
  <c r="AB348" i="1" s="1"/>
  <c r="X348" i="1"/>
  <c r="Y348" i="1" s="1"/>
  <c r="AD347" i="1"/>
  <c r="AE347" i="1" s="1"/>
  <c r="AA347" i="1"/>
  <c r="AB347" i="1" s="1"/>
  <c r="X347" i="1"/>
  <c r="Y347" i="1" s="1"/>
  <c r="AD346" i="1"/>
  <c r="AE346" i="1" s="1"/>
  <c r="AA346" i="1"/>
  <c r="AB346" i="1" s="1"/>
  <c r="X346" i="1"/>
  <c r="Y346" i="1" s="1"/>
  <c r="AD344" i="1"/>
  <c r="AE344" i="1" s="1"/>
  <c r="AA344" i="1"/>
  <c r="AB344" i="1" s="1"/>
  <c r="X344" i="1"/>
  <c r="Y344" i="1" s="1"/>
  <c r="AD343" i="1"/>
  <c r="AE343" i="1" s="1"/>
  <c r="AA343" i="1"/>
  <c r="AB343" i="1" s="1"/>
  <c r="X343" i="1"/>
  <c r="Y343" i="1" s="1"/>
  <c r="AD342" i="1"/>
  <c r="AE342" i="1" s="1"/>
  <c r="AA342" i="1"/>
  <c r="AB342" i="1" s="1"/>
  <c r="X342" i="1"/>
  <c r="Y342" i="1" s="1"/>
  <c r="AD341" i="1"/>
  <c r="AE341" i="1" s="1"/>
  <c r="AA341" i="1"/>
  <c r="AB341" i="1" s="1"/>
  <c r="X341" i="1"/>
  <c r="Y341" i="1" s="1"/>
  <c r="AD340" i="1"/>
  <c r="AE340" i="1" s="1"/>
  <c r="AA340" i="1"/>
  <c r="AB340" i="1" s="1"/>
  <c r="X340" i="1"/>
  <c r="Y340" i="1" s="1"/>
  <c r="AD339" i="1"/>
  <c r="AE339" i="1" s="1"/>
  <c r="AA339" i="1"/>
  <c r="AB339" i="1" s="1"/>
  <c r="X339" i="1"/>
  <c r="Y339" i="1" s="1"/>
  <c r="AD338" i="1"/>
  <c r="AE338" i="1" s="1"/>
  <c r="AA338" i="1"/>
  <c r="AB338" i="1" s="1"/>
  <c r="X338" i="1"/>
  <c r="Y338" i="1" s="1"/>
  <c r="AD337" i="1"/>
  <c r="AE337" i="1" s="1"/>
  <c r="AA337" i="1"/>
  <c r="AB337" i="1" s="1"/>
  <c r="X337" i="1"/>
  <c r="Y337" i="1" s="1"/>
  <c r="AD336" i="1"/>
  <c r="AE336" i="1" s="1"/>
  <c r="AA336" i="1"/>
  <c r="AB336" i="1" s="1"/>
  <c r="X336" i="1"/>
  <c r="Y336" i="1" s="1"/>
  <c r="AD335" i="1"/>
  <c r="AE335" i="1" s="1"/>
  <c r="AA335" i="1"/>
  <c r="AB335" i="1" s="1"/>
  <c r="X335" i="1"/>
  <c r="Y335" i="1" s="1"/>
  <c r="AD334" i="1"/>
  <c r="AE334" i="1" s="1"/>
  <c r="AA334" i="1"/>
  <c r="AB334" i="1" s="1"/>
  <c r="X334" i="1"/>
  <c r="Y334" i="1" s="1"/>
  <c r="AD333" i="1"/>
  <c r="AE333" i="1" s="1"/>
  <c r="AA333" i="1"/>
  <c r="AB333" i="1" s="1"/>
  <c r="X333" i="1"/>
  <c r="Y333" i="1" s="1"/>
  <c r="AD331" i="1"/>
  <c r="AE331" i="1" s="1"/>
  <c r="AA331" i="1"/>
  <c r="AB331" i="1" s="1"/>
  <c r="X331" i="1"/>
  <c r="Y331" i="1" s="1"/>
  <c r="R331" i="1"/>
  <c r="AD330" i="1"/>
  <c r="AE330" i="1" s="1"/>
  <c r="AA330" i="1"/>
  <c r="AB330" i="1" s="1"/>
  <c r="X330" i="1"/>
  <c r="Y330" i="1" s="1"/>
  <c r="R330" i="1"/>
  <c r="AD329" i="1"/>
  <c r="AE329" i="1" s="1"/>
  <c r="AA329" i="1"/>
  <c r="AB329" i="1" s="1"/>
  <c r="X329" i="1"/>
  <c r="Y329" i="1" s="1"/>
  <c r="AD328" i="1"/>
  <c r="AE328" i="1" s="1"/>
  <c r="AA328" i="1"/>
  <c r="AB328" i="1" s="1"/>
  <c r="X328" i="1"/>
  <c r="Y328" i="1" s="1"/>
  <c r="AD327" i="1"/>
  <c r="AE327" i="1" s="1"/>
  <c r="AA327" i="1"/>
  <c r="AB327" i="1" s="1"/>
  <c r="X327" i="1"/>
  <c r="Y327" i="1" s="1"/>
  <c r="AD326" i="1"/>
  <c r="AE326" i="1" s="1"/>
  <c r="AA326" i="1"/>
  <c r="AB326" i="1" s="1"/>
  <c r="X326" i="1"/>
  <c r="Y326" i="1" s="1"/>
  <c r="AD325" i="1"/>
  <c r="AE325" i="1" s="1"/>
  <c r="AA325" i="1"/>
  <c r="AB325" i="1" s="1"/>
  <c r="X325" i="1"/>
  <c r="Y325" i="1" s="1"/>
  <c r="AD324" i="1"/>
  <c r="AE324" i="1" s="1"/>
  <c r="AA324" i="1"/>
  <c r="AB324" i="1" s="1"/>
  <c r="X324" i="1"/>
  <c r="Y324" i="1" s="1"/>
  <c r="AD322" i="1"/>
  <c r="AE322" i="1" s="1"/>
  <c r="AA322" i="1"/>
  <c r="AB322" i="1" s="1"/>
  <c r="X322" i="1"/>
  <c r="Y322" i="1" s="1"/>
  <c r="R322" i="1"/>
  <c r="AD321" i="1"/>
  <c r="AE321" i="1" s="1"/>
  <c r="AA321" i="1"/>
  <c r="AB321" i="1" s="1"/>
  <c r="X321" i="1"/>
  <c r="Y321" i="1" s="1"/>
  <c r="R321" i="1"/>
  <c r="AD320" i="1"/>
  <c r="AE320" i="1" s="1"/>
  <c r="AA320" i="1"/>
  <c r="AB320" i="1" s="1"/>
  <c r="X320" i="1"/>
  <c r="Y320" i="1" s="1"/>
  <c r="R320" i="1"/>
  <c r="AD319" i="1"/>
  <c r="AE319" i="1" s="1"/>
  <c r="AA319" i="1"/>
  <c r="AB319" i="1" s="1"/>
  <c r="X319" i="1"/>
  <c r="Y319" i="1" s="1"/>
  <c r="R319" i="1"/>
  <c r="AD318" i="1"/>
  <c r="AE318" i="1" s="1"/>
  <c r="AA318" i="1"/>
  <c r="AB318" i="1" s="1"/>
  <c r="X318" i="1"/>
  <c r="Y318" i="1" s="1"/>
  <c r="R318" i="1"/>
  <c r="AD317" i="1"/>
  <c r="AE317" i="1" s="1"/>
  <c r="AA317" i="1"/>
  <c r="AB317" i="1" s="1"/>
  <c r="X317" i="1"/>
  <c r="Y317" i="1" s="1"/>
  <c r="R317" i="1"/>
  <c r="AD316" i="1"/>
  <c r="AE316" i="1" s="1"/>
  <c r="AA316" i="1"/>
  <c r="AB316" i="1" s="1"/>
  <c r="X316" i="1"/>
  <c r="Y316" i="1" s="1"/>
  <c r="R316" i="1"/>
  <c r="AD315" i="1"/>
  <c r="AE315" i="1" s="1"/>
  <c r="AA315" i="1"/>
  <c r="AB315" i="1" s="1"/>
  <c r="X315" i="1"/>
  <c r="Y315" i="1" s="1"/>
  <c r="R315" i="1"/>
  <c r="AD314" i="1"/>
  <c r="AE314" i="1" s="1"/>
  <c r="AA314" i="1"/>
  <c r="AB314" i="1" s="1"/>
  <c r="X314" i="1"/>
  <c r="Y314" i="1" s="1"/>
  <c r="R314" i="1"/>
  <c r="AD313" i="1"/>
  <c r="AE313" i="1" s="1"/>
  <c r="AA313" i="1"/>
  <c r="AB313" i="1" s="1"/>
  <c r="X313" i="1"/>
  <c r="Y313" i="1" s="1"/>
  <c r="R313" i="1"/>
  <c r="AD311" i="1"/>
  <c r="AE311" i="1" s="1"/>
  <c r="AA311" i="1"/>
  <c r="AB311" i="1" s="1"/>
  <c r="X311" i="1"/>
  <c r="Y311" i="1" s="1"/>
  <c r="R311" i="1"/>
  <c r="AD310" i="1"/>
  <c r="AE310" i="1" s="1"/>
  <c r="AA310" i="1"/>
  <c r="AB310" i="1" s="1"/>
  <c r="X310" i="1"/>
  <c r="Y310" i="1" s="1"/>
  <c r="R310" i="1"/>
  <c r="AD309" i="1"/>
  <c r="AE309" i="1" s="1"/>
  <c r="AA309" i="1"/>
  <c r="AB309" i="1" s="1"/>
  <c r="X309" i="1"/>
  <c r="Y309" i="1" s="1"/>
  <c r="R309" i="1"/>
  <c r="AD308" i="1"/>
  <c r="AE308" i="1" s="1"/>
  <c r="AA308" i="1"/>
  <c r="AB308" i="1" s="1"/>
  <c r="X308" i="1"/>
  <c r="Y308" i="1" s="1"/>
  <c r="R308" i="1"/>
  <c r="AD307" i="1"/>
  <c r="AE307" i="1" s="1"/>
  <c r="AA307" i="1"/>
  <c r="AB307" i="1" s="1"/>
  <c r="X307" i="1"/>
  <c r="Y307" i="1" s="1"/>
  <c r="R307" i="1"/>
  <c r="AD306" i="1"/>
  <c r="AE306" i="1" s="1"/>
  <c r="AA306" i="1"/>
  <c r="AB306" i="1" s="1"/>
  <c r="X306" i="1"/>
  <c r="Y306" i="1" s="1"/>
  <c r="R306" i="1"/>
  <c r="AD305" i="1"/>
  <c r="AE305" i="1" s="1"/>
  <c r="AA305" i="1"/>
  <c r="AB305" i="1" s="1"/>
  <c r="X305" i="1"/>
  <c r="Y305" i="1" s="1"/>
  <c r="R305" i="1"/>
  <c r="AD304" i="1"/>
  <c r="AE304" i="1" s="1"/>
  <c r="AA304" i="1"/>
  <c r="AB304" i="1" s="1"/>
  <c r="X304" i="1"/>
  <c r="Y304" i="1" s="1"/>
  <c r="R304" i="1"/>
  <c r="AD302" i="1"/>
  <c r="AE302" i="1" s="1"/>
  <c r="AA302" i="1"/>
  <c r="AB302" i="1" s="1"/>
  <c r="X302" i="1"/>
  <c r="Y302" i="1" s="1"/>
  <c r="R302" i="1"/>
  <c r="AD301" i="1"/>
  <c r="AE301" i="1" s="1"/>
  <c r="AA301" i="1"/>
  <c r="AB301" i="1" s="1"/>
  <c r="X301" i="1"/>
  <c r="Y301" i="1" s="1"/>
  <c r="R301" i="1"/>
  <c r="AD300" i="1"/>
  <c r="AE300" i="1" s="1"/>
  <c r="AA300" i="1"/>
  <c r="AB300" i="1" s="1"/>
  <c r="X300" i="1"/>
  <c r="Y300" i="1" s="1"/>
  <c r="R300" i="1"/>
  <c r="AD299" i="1"/>
  <c r="AE299" i="1" s="1"/>
  <c r="AA299" i="1"/>
  <c r="AB299" i="1" s="1"/>
  <c r="X299" i="1"/>
  <c r="Y299" i="1" s="1"/>
  <c r="R299" i="1"/>
  <c r="AD298" i="1"/>
  <c r="AE298" i="1" s="1"/>
  <c r="AA298" i="1"/>
  <c r="AB298" i="1" s="1"/>
  <c r="X298" i="1"/>
  <c r="Y298" i="1" s="1"/>
  <c r="R298" i="1"/>
  <c r="AD297" i="1"/>
  <c r="AE297" i="1" s="1"/>
  <c r="AA297" i="1"/>
  <c r="AB297" i="1" s="1"/>
  <c r="X297" i="1"/>
  <c r="Y297" i="1" s="1"/>
  <c r="R297" i="1"/>
  <c r="AD296" i="1"/>
  <c r="AE296" i="1" s="1"/>
  <c r="AA296" i="1"/>
  <c r="AB296" i="1" s="1"/>
  <c r="X296" i="1"/>
  <c r="Y296" i="1" s="1"/>
  <c r="R296" i="1"/>
  <c r="AD295" i="1"/>
  <c r="AE295" i="1" s="1"/>
  <c r="AA295" i="1"/>
  <c r="AB295" i="1" s="1"/>
  <c r="X295" i="1"/>
  <c r="Y295" i="1" s="1"/>
  <c r="R295" i="1"/>
  <c r="AD294" i="1"/>
  <c r="AE294" i="1" s="1"/>
  <c r="AA294" i="1"/>
  <c r="AB294" i="1" s="1"/>
  <c r="X294" i="1"/>
  <c r="Y294" i="1" s="1"/>
  <c r="R294" i="1"/>
  <c r="AD293" i="1"/>
  <c r="AE293" i="1" s="1"/>
  <c r="AA293" i="1"/>
  <c r="AB293" i="1" s="1"/>
  <c r="X293" i="1"/>
  <c r="Y293" i="1" s="1"/>
  <c r="R293" i="1"/>
  <c r="AD292" i="1"/>
  <c r="AE292" i="1" s="1"/>
  <c r="AA292" i="1"/>
  <c r="AB292" i="1" s="1"/>
  <c r="X292" i="1"/>
  <c r="Y292" i="1" s="1"/>
  <c r="R292" i="1"/>
  <c r="AD291" i="1"/>
  <c r="AE291" i="1" s="1"/>
  <c r="AA291" i="1"/>
  <c r="AB291" i="1" s="1"/>
  <c r="X291" i="1"/>
  <c r="Y291" i="1" s="1"/>
  <c r="R291" i="1"/>
  <c r="AD290" i="1"/>
  <c r="AE290" i="1" s="1"/>
  <c r="AA290" i="1"/>
  <c r="AB290" i="1" s="1"/>
  <c r="X290" i="1"/>
  <c r="Y290" i="1" s="1"/>
  <c r="R290" i="1"/>
  <c r="AD289" i="1"/>
  <c r="AE289" i="1" s="1"/>
  <c r="AA289" i="1"/>
  <c r="AB289" i="1" s="1"/>
  <c r="X289" i="1"/>
  <c r="Y289" i="1" s="1"/>
  <c r="R289" i="1"/>
  <c r="AD288" i="1"/>
  <c r="AE288" i="1" s="1"/>
  <c r="AA288" i="1"/>
  <c r="AB288" i="1" s="1"/>
  <c r="X288" i="1"/>
  <c r="Y288" i="1" s="1"/>
  <c r="R288" i="1"/>
  <c r="BB287" i="1"/>
  <c r="AP287" i="1"/>
  <c r="AG287" i="1"/>
  <c r="AD285" i="1"/>
  <c r="AE285" i="1" s="1"/>
  <c r="AA285" i="1"/>
  <c r="AB285" i="1" s="1"/>
  <c r="X285" i="1"/>
  <c r="Y285" i="1" s="1"/>
  <c r="AD284" i="1"/>
  <c r="AE284" i="1" s="1"/>
  <c r="AA284" i="1"/>
  <c r="AB284" i="1" s="1"/>
  <c r="X284" i="1"/>
  <c r="Y284" i="1" s="1"/>
  <c r="AD283" i="1"/>
  <c r="AE283" i="1" s="1"/>
  <c r="AA283" i="1"/>
  <c r="AB283" i="1" s="1"/>
  <c r="X283" i="1"/>
  <c r="Y283" i="1" s="1"/>
  <c r="AD282" i="1"/>
  <c r="AE282" i="1" s="1"/>
  <c r="AA282" i="1"/>
  <c r="AB282" i="1" s="1"/>
  <c r="X282" i="1"/>
  <c r="Y282" i="1" s="1"/>
  <c r="AD281" i="1"/>
  <c r="AE281" i="1" s="1"/>
  <c r="AA281" i="1"/>
  <c r="AB281" i="1" s="1"/>
  <c r="X281" i="1"/>
  <c r="Y281" i="1" s="1"/>
  <c r="AD280" i="1"/>
  <c r="AE280" i="1" s="1"/>
  <c r="AA280" i="1"/>
  <c r="AB280" i="1" s="1"/>
  <c r="X280" i="1"/>
  <c r="Y280" i="1" s="1"/>
  <c r="AD279" i="1"/>
  <c r="AE279" i="1" s="1"/>
  <c r="AA279" i="1"/>
  <c r="AB279" i="1" s="1"/>
  <c r="X279" i="1"/>
  <c r="Y279" i="1" s="1"/>
  <c r="AD278" i="1"/>
  <c r="AE278" i="1" s="1"/>
  <c r="AA278" i="1"/>
  <c r="AB278" i="1" s="1"/>
  <c r="X278" i="1"/>
  <c r="Y278" i="1" s="1"/>
  <c r="AD277" i="1"/>
  <c r="AE277" i="1" s="1"/>
  <c r="AA277" i="1"/>
  <c r="AB277" i="1" s="1"/>
  <c r="X277" i="1"/>
  <c r="Y277" i="1" s="1"/>
  <c r="AD276" i="1"/>
  <c r="AE276" i="1" s="1"/>
  <c r="AA276" i="1"/>
  <c r="AB276" i="1" s="1"/>
  <c r="X276" i="1"/>
  <c r="Y276" i="1" s="1"/>
  <c r="AD275" i="1"/>
  <c r="AE275" i="1" s="1"/>
  <c r="AA275" i="1"/>
  <c r="AB275" i="1" s="1"/>
  <c r="X275" i="1"/>
  <c r="Y275" i="1" s="1"/>
  <c r="AD274" i="1"/>
  <c r="AE274" i="1" s="1"/>
  <c r="AA274" i="1"/>
  <c r="AB274" i="1" s="1"/>
  <c r="X274" i="1"/>
  <c r="Y274" i="1" s="1"/>
  <c r="AD273" i="1"/>
  <c r="AE273" i="1" s="1"/>
  <c r="AA273" i="1"/>
  <c r="AB273" i="1" s="1"/>
  <c r="X273" i="1"/>
  <c r="Y273" i="1" s="1"/>
  <c r="AD272" i="1"/>
  <c r="AE272" i="1" s="1"/>
  <c r="AA272" i="1"/>
  <c r="AB272" i="1" s="1"/>
  <c r="X272" i="1"/>
  <c r="Y272" i="1" s="1"/>
  <c r="AD271" i="1"/>
  <c r="AE271" i="1" s="1"/>
  <c r="AA271" i="1"/>
  <c r="AB271" i="1" s="1"/>
  <c r="X271" i="1"/>
  <c r="Y271" i="1" s="1"/>
  <c r="AD270" i="1"/>
  <c r="AE270" i="1" s="1"/>
  <c r="AA270" i="1"/>
  <c r="AB270" i="1" s="1"/>
  <c r="X270" i="1"/>
  <c r="Y270" i="1" s="1"/>
  <c r="AD269" i="1"/>
  <c r="AE269" i="1" s="1"/>
  <c r="AA269" i="1"/>
  <c r="AB269" i="1" s="1"/>
  <c r="X269" i="1"/>
  <c r="Y269" i="1" s="1"/>
  <c r="AD267" i="1"/>
  <c r="AE267" i="1" s="1"/>
  <c r="AA267" i="1"/>
  <c r="AB267" i="1" s="1"/>
  <c r="X267" i="1"/>
  <c r="Y267" i="1" s="1"/>
  <c r="R267" i="1"/>
  <c r="AD266" i="1"/>
  <c r="AE266" i="1" s="1"/>
  <c r="AA266" i="1"/>
  <c r="AB266" i="1" s="1"/>
  <c r="X266" i="1"/>
  <c r="Y266" i="1" s="1"/>
  <c r="R266" i="1"/>
  <c r="AD265" i="1"/>
  <c r="AE265" i="1" s="1"/>
  <c r="AA265" i="1"/>
  <c r="AB265" i="1" s="1"/>
  <c r="X265" i="1"/>
  <c r="Y265" i="1" s="1"/>
  <c r="R265" i="1"/>
  <c r="AD264" i="1"/>
  <c r="AE264" i="1" s="1"/>
  <c r="AA264" i="1"/>
  <c r="AB264" i="1" s="1"/>
  <c r="X264" i="1"/>
  <c r="Y264" i="1" s="1"/>
  <c r="R264" i="1"/>
  <c r="AD263" i="1"/>
  <c r="AE263" i="1" s="1"/>
  <c r="AA263" i="1"/>
  <c r="AB263" i="1" s="1"/>
  <c r="X263" i="1"/>
  <c r="Y263" i="1" s="1"/>
  <c r="R263" i="1"/>
  <c r="AD262" i="1"/>
  <c r="AE262" i="1" s="1"/>
  <c r="AA262" i="1"/>
  <c r="AB262" i="1" s="1"/>
  <c r="X262" i="1"/>
  <c r="Y262" i="1" s="1"/>
  <c r="R262" i="1"/>
  <c r="AD261" i="1"/>
  <c r="AE261" i="1" s="1"/>
  <c r="AA261" i="1"/>
  <c r="AB261" i="1" s="1"/>
  <c r="X261" i="1"/>
  <c r="Y261" i="1" s="1"/>
  <c r="R261" i="1"/>
  <c r="AD260" i="1"/>
  <c r="AE260" i="1" s="1"/>
  <c r="AA260" i="1"/>
  <c r="AB260" i="1" s="1"/>
  <c r="X260" i="1"/>
  <c r="Y260" i="1" s="1"/>
  <c r="R260" i="1"/>
  <c r="AD259" i="1"/>
  <c r="AE259" i="1" s="1"/>
  <c r="AA259" i="1"/>
  <c r="AB259" i="1" s="1"/>
  <c r="X259" i="1"/>
  <c r="Y259" i="1" s="1"/>
  <c r="R259" i="1"/>
  <c r="AD258" i="1"/>
  <c r="AE258" i="1" s="1"/>
  <c r="AA258" i="1"/>
  <c r="AB258" i="1" s="1"/>
  <c r="X258" i="1"/>
  <c r="Y258" i="1" s="1"/>
  <c r="R258" i="1"/>
  <c r="AD257" i="1"/>
  <c r="AE257" i="1" s="1"/>
  <c r="AA257" i="1"/>
  <c r="AB257" i="1" s="1"/>
  <c r="X257" i="1"/>
  <c r="Y257" i="1" s="1"/>
  <c r="R257" i="1"/>
  <c r="AD256" i="1"/>
  <c r="AE256" i="1" s="1"/>
  <c r="AA256" i="1"/>
  <c r="AB256" i="1" s="1"/>
  <c r="X256" i="1"/>
  <c r="Y256" i="1" s="1"/>
  <c r="R256" i="1"/>
  <c r="AD255" i="1"/>
  <c r="AE255" i="1" s="1"/>
  <c r="AA255" i="1"/>
  <c r="AB255" i="1" s="1"/>
  <c r="X255" i="1"/>
  <c r="Y255" i="1" s="1"/>
  <c r="R255" i="1"/>
  <c r="AD253" i="1"/>
  <c r="AE253" i="1" s="1"/>
  <c r="AA253" i="1"/>
  <c r="AB253" i="1" s="1"/>
  <c r="X253" i="1"/>
  <c r="Y253" i="1" s="1"/>
  <c r="AD252" i="1"/>
  <c r="AE252" i="1" s="1"/>
  <c r="AA252" i="1"/>
  <c r="AB252" i="1" s="1"/>
  <c r="X252" i="1"/>
  <c r="Y252" i="1" s="1"/>
  <c r="AD251" i="1"/>
  <c r="AE251" i="1" s="1"/>
  <c r="AA251" i="1"/>
  <c r="AB251" i="1" s="1"/>
  <c r="X251" i="1"/>
  <c r="Y251" i="1" s="1"/>
  <c r="AD250" i="1"/>
  <c r="AE250" i="1" s="1"/>
  <c r="AA250" i="1"/>
  <c r="AB250" i="1" s="1"/>
  <c r="X250" i="1"/>
  <c r="Y250" i="1" s="1"/>
  <c r="AD249" i="1"/>
  <c r="AE249" i="1" s="1"/>
  <c r="AA249" i="1"/>
  <c r="AB249" i="1" s="1"/>
  <c r="X249" i="1"/>
  <c r="Y249" i="1" s="1"/>
  <c r="AD248" i="1"/>
  <c r="AE248" i="1" s="1"/>
  <c r="AA248" i="1"/>
  <c r="AB248" i="1" s="1"/>
  <c r="X248" i="1"/>
  <c r="Y248" i="1" s="1"/>
  <c r="AD247" i="1"/>
  <c r="AE247" i="1" s="1"/>
  <c r="AA247" i="1"/>
  <c r="AB247" i="1" s="1"/>
  <c r="X247" i="1"/>
  <c r="Y247" i="1" s="1"/>
  <c r="AD246" i="1"/>
  <c r="AE246" i="1" s="1"/>
  <c r="AA246" i="1"/>
  <c r="AB246" i="1" s="1"/>
  <c r="X246" i="1"/>
  <c r="Y246" i="1" s="1"/>
  <c r="AD245" i="1"/>
  <c r="AE245" i="1" s="1"/>
  <c r="AA245" i="1"/>
  <c r="AB245" i="1" s="1"/>
  <c r="X245" i="1"/>
  <c r="Y245" i="1" s="1"/>
  <c r="AD244" i="1"/>
  <c r="AE244" i="1" s="1"/>
  <c r="AA244" i="1"/>
  <c r="AB244" i="1" s="1"/>
  <c r="X244" i="1"/>
  <c r="Y244" i="1" s="1"/>
  <c r="AD243" i="1"/>
  <c r="AE243" i="1" s="1"/>
  <c r="AA243" i="1"/>
  <c r="AB243" i="1" s="1"/>
  <c r="X243" i="1"/>
  <c r="Y243" i="1" s="1"/>
  <c r="AD242" i="1"/>
  <c r="AE242" i="1" s="1"/>
  <c r="AA242" i="1"/>
  <c r="AB242" i="1" s="1"/>
  <c r="X242" i="1"/>
  <c r="Y242" i="1" s="1"/>
  <c r="AD241" i="1"/>
  <c r="AE241" i="1" s="1"/>
  <c r="AA241" i="1"/>
  <c r="AB241" i="1" s="1"/>
  <c r="X241" i="1"/>
  <c r="Y241" i="1" s="1"/>
  <c r="AD239" i="1"/>
  <c r="AE239" i="1" s="1"/>
  <c r="AA239" i="1"/>
  <c r="AB239" i="1" s="1"/>
  <c r="X239" i="1"/>
  <c r="Y239" i="1" s="1"/>
  <c r="R239" i="1"/>
  <c r="AD238" i="1"/>
  <c r="AE238" i="1" s="1"/>
  <c r="AA238" i="1"/>
  <c r="AB238" i="1" s="1"/>
  <c r="X238" i="1"/>
  <c r="Y238" i="1" s="1"/>
  <c r="R238" i="1"/>
  <c r="AD237" i="1"/>
  <c r="AE237" i="1" s="1"/>
  <c r="AA237" i="1"/>
  <c r="AB237" i="1" s="1"/>
  <c r="X237" i="1"/>
  <c r="Y237" i="1" s="1"/>
  <c r="R237" i="1"/>
  <c r="AD236" i="1"/>
  <c r="AE236" i="1" s="1"/>
  <c r="AA236" i="1"/>
  <c r="AB236" i="1" s="1"/>
  <c r="X236" i="1"/>
  <c r="Y236" i="1" s="1"/>
  <c r="R236" i="1"/>
  <c r="AD235" i="1"/>
  <c r="AE235" i="1" s="1"/>
  <c r="AA235" i="1"/>
  <c r="AB235" i="1" s="1"/>
  <c r="X235" i="1"/>
  <c r="Y235" i="1" s="1"/>
  <c r="R235" i="1"/>
  <c r="AD234" i="1"/>
  <c r="AE234" i="1" s="1"/>
  <c r="AA234" i="1"/>
  <c r="AB234" i="1" s="1"/>
  <c r="X234" i="1"/>
  <c r="Y234" i="1" s="1"/>
  <c r="R234" i="1"/>
  <c r="AD233" i="1"/>
  <c r="AE233" i="1" s="1"/>
  <c r="AA233" i="1"/>
  <c r="AB233" i="1" s="1"/>
  <c r="X233" i="1"/>
  <c r="Y233" i="1" s="1"/>
  <c r="R233" i="1"/>
  <c r="AD232" i="1"/>
  <c r="AE232" i="1" s="1"/>
  <c r="AA232" i="1"/>
  <c r="AB232" i="1" s="1"/>
  <c r="X232" i="1"/>
  <c r="Y232" i="1" s="1"/>
  <c r="R232" i="1"/>
  <c r="AD231" i="1"/>
  <c r="AE231" i="1" s="1"/>
  <c r="AA231" i="1"/>
  <c r="AB231" i="1" s="1"/>
  <c r="X231" i="1"/>
  <c r="Y231" i="1" s="1"/>
  <c r="R231" i="1"/>
  <c r="AD230" i="1"/>
  <c r="AE230" i="1" s="1"/>
  <c r="AA230" i="1"/>
  <c r="AB230" i="1" s="1"/>
  <c r="X230" i="1"/>
  <c r="Y230" i="1" s="1"/>
  <c r="R230" i="1"/>
  <c r="AD229" i="1"/>
  <c r="AE229" i="1" s="1"/>
  <c r="AA229" i="1"/>
  <c r="AB229" i="1" s="1"/>
  <c r="X229" i="1"/>
  <c r="Y229" i="1" s="1"/>
  <c r="R229" i="1"/>
  <c r="AD228" i="1"/>
  <c r="AE228" i="1" s="1"/>
  <c r="AA228" i="1"/>
  <c r="AB228" i="1" s="1"/>
  <c r="X228" i="1"/>
  <c r="Y228" i="1" s="1"/>
  <c r="R228" i="1"/>
  <c r="AD227" i="1"/>
  <c r="AE227" i="1" s="1"/>
  <c r="AA227" i="1"/>
  <c r="AB227" i="1" s="1"/>
  <c r="X227" i="1"/>
  <c r="Y227" i="1" s="1"/>
  <c r="R227" i="1"/>
  <c r="AD226" i="1"/>
  <c r="AE226" i="1" s="1"/>
  <c r="AA226" i="1"/>
  <c r="AB226" i="1" s="1"/>
  <c r="X226" i="1"/>
  <c r="Y226" i="1" s="1"/>
  <c r="R226" i="1"/>
  <c r="AD225" i="1"/>
  <c r="AE225" i="1" s="1"/>
  <c r="AA225" i="1"/>
  <c r="AB225" i="1" s="1"/>
  <c r="X225" i="1"/>
  <c r="Y225" i="1" s="1"/>
  <c r="R225" i="1"/>
  <c r="AD224" i="1"/>
  <c r="AE224" i="1" s="1"/>
  <c r="AA224" i="1"/>
  <c r="AB224" i="1" s="1"/>
  <c r="X224" i="1"/>
  <c r="Y224" i="1" s="1"/>
  <c r="R224" i="1"/>
  <c r="AD223" i="1"/>
  <c r="AE223" i="1" s="1"/>
  <c r="AA223" i="1"/>
  <c r="AB223" i="1" s="1"/>
  <c r="X223" i="1"/>
  <c r="Y223" i="1" s="1"/>
  <c r="R223" i="1"/>
  <c r="AD222" i="1"/>
  <c r="AE222" i="1" s="1"/>
  <c r="AA222" i="1"/>
  <c r="AB222" i="1" s="1"/>
  <c r="X222" i="1"/>
  <c r="Y222" i="1" s="1"/>
  <c r="R222" i="1"/>
  <c r="AD221" i="1"/>
  <c r="AE221" i="1" s="1"/>
  <c r="AA221" i="1"/>
  <c r="AB221" i="1" s="1"/>
  <c r="X221" i="1"/>
  <c r="Y221" i="1" s="1"/>
  <c r="R221" i="1"/>
  <c r="AD219" i="1"/>
  <c r="AE219" i="1" s="1"/>
  <c r="AA219" i="1"/>
  <c r="AB219" i="1" s="1"/>
  <c r="X219" i="1"/>
  <c r="Y219" i="1" s="1"/>
  <c r="R219" i="1"/>
  <c r="AD218" i="1"/>
  <c r="AE218" i="1" s="1"/>
  <c r="AA218" i="1"/>
  <c r="AB218" i="1" s="1"/>
  <c r="X218" i="1"/>
  <c r="Y218" i="1" s="1"/>
  <c r="R218" i="1"/>
  <c r="AD217" i="1"/>
  <c r="AE217" i="1" s="1"/>
  <c r="AA217" i="1"/>
  <c r="AB217" i="1" s="1"/>
  <c r="X217" i="1"/>
  <c r="Y217" i="1" s="1"/>
  <c r="R217" i="1"/>
  <c r="AD216" i="1"/>
  <c r="AE216" i="1" s="1"/>
  <c r="AA216" i="1"/>
  <c r="AB216" i="1" s="1"/>
  <c r="X216" i="1"/>
  <c r="Y216" i="1" s="1"/>
  <c r="R216" i="1"/>
  <c r="AD215" i="1"/>
  <c r="AE215" i="1" s="1"/>
  <c r="AA215" i="1"/>
  <c r="AB215" i="1" s="1"/>
  <c r="X215" i="1"/>
  <c r="Y215" i="1" s="1"/>
  <c r="R215" i="1"/>
  <c r="AD214" i="1"/>
  <c r="AE214" i="1" s="1"/>
  <c r="AA214" i="1"/>
  <c r="AB214" i="1" s="1"/>
  <c r="X214" i="1"/>
  <c r="Y214" i="1" s="1"/>
  <c r="R214" i="1"/>
  <c r="AD213" i="1"/>
  <c r="AE213" i="1" s="1"/>
  <c r="AA213" i="1"/>
  <c r="AB213" i="1" s="1"/>
  <c r="X213" i="1"/>
  <c r="Y213" i="1" s="1"/>
  <c r="R213" i="1"/>
  <c r="AD212" i="1"/>
  <c r="AE212" i="1" s="1"/>
  <c r="AA212" i="1"/>
  <c r="AB212" i="1" s="1"/>
  <c r="X212" i="1"/>
  <c r="Y212" i="1" s="1"/>
  <c r="R212" i="1"/>
  <c r="AD211" i="1"/>
  <c r="AE211" i="1" s="1"/>
  <c r="AA211" i="1"/>
  <c r="AB211" i="1" s="1"/>
  <c r="X211" i="1"/>
  <c r="Y211" i="1" s="1"/>
  <c r="R211" i="1"/>
  <c r="AD210" i="1"/>
  <c r="AE210" i="1" s="1"/>
  <c r="AA210" i="1"/>
  <c r="AB210" i="1" s="1"/>
  <c r="X210" i="1"/>
  <c r="Y210" i="1" s="1"/>
  <c r="R210" i="1"/>
  <c r="AD209" i="1"/>
  <c r="AE209" i="1" s="1"/>
  <c r="AA209" i="1"/>
  <c r="AB209" i="1" s="1"/>
  <c r="X209" i="1"/>
  <c r="Y209" i="1" s="1"/>
  <c r="R209" i="1"/>
  <c r="AD208" i="1"/>
  <c r="AE208" i="1" s="1"/>
  <c r="AA208" i="1"/>
  <c r="AB208" i="1" s="1"/>
  <c r="X208" i="1"/>
  <c r="Y208" i="1" s="1"/>
  <c r="R208" i="1"/>
  <c r="AD207" i="1"/>
  <c r="AE207" i="1" s="1"/>
  <c r="AA207" i="1"/>
  <c r="AB207" i="1" s="1"/>
  <c r="X207" i="1"/>
  <c r="Y207" i="1" s="1"/>
  <c r="R207" i="1"/>
  <c r="AD206" i="1"/>
  <c r="AE206" i="1" s="1"/>
  <c r="AA206" i="1"/>
  <c r="AB206" i="1" s="1"/>
  <c r="X206" i="1"/>
  <c r="Y206" i="1" s="1"/>
  <c r="R206" i="1"/>
  <c r="AD205" i="1"/>
  <c r="AE205" i="1" s="1"/>
  <c r="AA205" i="1"/>
  <c r="AB205" i="1" s="1"/>
  <c r="X205" i="1"/>
  <c r="Y205" i="1" s="1"/>
  <c r="R205" i="1"/>
  <c r="AD204" i="1"/>
  <c r="AE204" i="1" s="1"/>
  <c r="AA204" i="1"/>
  <c r="AB204" i="1" s="1"/>
  <c r="X204" i="1"/>
  <c r="Y204" i="1" s="1"/>
  <c r="R204" i="1"/>
  <c r="AD203" i="1"/>
  <c r="AE203" i="1" s="1"/>
  <c r="AA203" i="1"/>
  <c r="AB203" i="1" s="1"/>
  <c r="X203" i="1"/>
  <c r="Y203" i="1" s="1"/>
  <c r="R203" i="1"/>
  <c r="AD202" i="1"/>
  <c r="AE202" i="1" s="1"/>
  <c r="AA202" i="1"/>
  <c r="AB202" i="1" s="1"/>
  <c r="X202" i="1"/>
  <c r="Y202" i="1" s="1"/>
  <c r="R202" i="1"/>
  <c r="AD201" i="1"/>
  <c r="AE201" i="1" s="1"/>
  <c r="AA201" i="1"/>
  <c r="AB201" i="1" s="1"/>
  <c r="X201" i="1"/>
  <c r="Y201" i="1" s="1"/>
  <c r="R201" i="1"/>
  <c r="AD200" i="1"/>
  <c r="AE200" i="1" s="1"/>
  <c r="AA200" i="1"/>
  <c r="AB200" i="1" s="1"/>
  <c r="X200" i="1"/>
  <c r="Y200" i="1" s="1"/>
  <c r="R200" i="1"/>
  <c r="AD199" i="1"/>
  <c r="AE199" i="1" s="1"/>
  <c r="AA199" i="1"/>
  <c r="AB199" i="1" s="1"/>
  <c r="X199" i="1"/>
  <c r="Y199" i="1" s="1"/>
  <c r="R199" i="1"/>
  <c r="AD198" i="1"/>
  <c r="AE198" i="1" s="1"/>
  <c r="AA198" i="1"/>
  <c r="AB198" i="1" s="1"/>
  <c r="X198" i="1"/>
  <c r="Y198" i="1" s="1"/>
  <c r="R198" i="1"/>
  <c r="AD197" i="1"/>
  <c r="AE197" i="1" s="1"/>
  <c r="AA197" i="1"/>
  <c r="AB197" i="1" s="1"/>
  <c r="X197" i="1"/>
  <c r="Y197" i="1" s="1"/>
  <c r="R197" i="1"/>
  <c r="AD196" i="1"/>
  <c r="AE196" i="1" s="1"/>
  <c r="AA196" i="1"/>
  <c r="AB196" i="1" s="1"/>
  <c r="X196" i="1"/>
  <c r="Y196" i="1" s="1"/>
  <c r="R196" i="1"/>
  <c r="AD195" i="1"/>
  <c r="AE195" i="1" s="1"/>
  <c r="AA195" i="1"/>
  <c r="AB195" i="1" s="1"/>
  <c r="X195" i="1"/>
  <c r="Y195" i="1" s="1"/>
  <c r="R195" i="1"/>
  <c r="AD194" i="1"/>
  <c r="AE194" i="1" s="1"/>
  <c r="AA194" i="1"/>
  <c r="AB194" i="1" s="1"/>
  <c r="X194" i="1"/>
  <c r="Y194" i="1" s="1"/>
  <c r="R194" i="1"/>
  <c r="AD193" i="1"/>
  <c r="AE193" i="1" s="1"/>
  <c r="AA193" i="1"/>
  <c r="AB193" i="1" s="1"/>
  <c r="X193" i="1"/>
  <c r="Y193" i="1" s="1"/>
  <c r="R193" i="1"/>
  <c r="AD192" i="1"/>
  <c r="AE192" i="1" s="1"/>
  <c r="AA192" i="1"/>
  <c r="AB192" i="1" s="1"/>
  <c r="X192" i="1"/>
  <c r="Y192" i="1" s="1"/>
  <c r="R192" i="1"/>
  <c r="AD191" i="1"/>
  <c r="AE191" i="1" s="1"/>
  <c r="AA191" i="1"/>
  <c r="AB191" i="1" s="1"/>
  <c r="X191" i="1"/>
  <c r="Y191" i="1" s="1"/>
  <c r="R191" i="1"/>
  <c r="AD190" i="1"/>
  <c r="AE190" i="1" s="1"/>
  <c r="AA190" i="1"/>
  <c r="AB190" i="1" s="1"/>
  <c r="X190" i="1"/>
  <c r="Y190" i="1" s="1"/>
  <c r="R190" i="1"/>
  <c r="AD189" i="1"/>
  <c r="AE189" i="1" s="1"/>
  <c r="AA189" i="1"/>
  <c r="AB189" i="1" s="1"/>
  <c r="X189" i="1"/>
  <c r="Y189" i="1" s="1"/>
  <c r="R189" i="1"/>
  <c r="AD188" i="1"/>
  <c r="AE188" i="1" s="1"/>
  <c r="AA188" i="1"/>
  <c r="AB188" i="1" s="1"/>
  <c r="X188" i="1"/>
  <c r="Y188" i="1" s="1"/>
  <c r="R188" i="1"/>
  <c r="AD187" i="1"/>
  <c r="AE187" i="1" s="1"/>
  <c r="AA187" i="1"/>
  <c r="AB187" i="1" s="1"/>
  <c r="X187" i="1"/>
  <c r="Y187" i="1" s="1"/>
  <c r="R187" i="1"/>
  <c r="AD186" i="1"/>
  <c r="AE186" i="1" s="1"/>
  <c r="AA186" i="1"/>
  <c r="AB186" i="1" s="1"/>
  <c r="X186" i="1"/>
  <c r="Y186" i="1" s="1"/>
  <c r="AD185" i="1"/>
  <c r="AE185" i="1" s="1"/>
  <c r="AA185" i="1"/>
  <c r="AB185" i="1" s="1"/>
  <c r="X185" i="1"/>
  <c r="Y185" i="1" s="1"/>
  <c r="AD184" i="1"/>
  <c r="AE184" i="1" s="1"/>
  <c r="AA184" i="1"/>
  <c r="AB184" i="1" s="1"/>
  <c r="X184" i="1"/>
  <c r="Y184" i="1" s="1"/>
  <c r="AD183" i="1"/>
  <c r="AE183" i="1" s="1"/>
  <c r="AA183" i="1"/>
  <c r="AB183" i="1" s="1"/>
  <c r="X183" i="1"/>
  <c r="Y183" i="1" s="1"/>
  <c r="AD182" i="1"/>
  <c r="AE182" i="1" s="1"/>
  <c r="AA182" i="1"/>
  <c r="AB182" i="1" s="1"/>
  <c r="X182" i="1"/>
  <c r="Y182" i="1" s="1"/>
  <c r="AD181" i="1"/>
  <c r="AE181" i="1" s="1"/>
  <c r="AA181" i="1"/>
  <c r="AB181" i="1" s="1"/>
  <c r="X181" i="1"/>
  <c r="Y181" i="1" s="1"/>
  <c r="AD180" i="1"/>
  <c r="AE180" i="1" s="1"/>
  <c r="AA180" i="1"/>
  <c r="AB180" i="1" s="1"/>
  <c r="X180" i="1"/>
  <c r="Y180" i="1" s="1"/>
  <c r="AD179" i="1"/>
  <c r="AE179" i="1" s="1"/>
  <c r="AA179" i="1"/>
  <c r="AB179" i="1" s="1"/>
  <c r="X179" i="1"/>
  <c r="Y179" i="1" s="1"/>
  <c r="AD178" i="1"/>
  <c r="AE178" i="1" s="1"/>
  <c r="AA178" i="1"/>
  <c r="AB178" i="1" s="1"/>
  <c r="X178" i="1"/>
  <c r="Y178" i="1" s="1"/>
  <c r="AD177" i="1"/>
  <c r="AE177" i="1" s="1"/>
  <c r="AA177" i="1"/>
  <c r="AB177" i="1" s="1"/>
  <c r="X177" i="1"/>
  <c r="Y177" i="1" s="1"/>
  <c r="AD176" i="1"/>
  <c r="AE176" i="1" s="1"/>
  <c r="AA176" i="1"/>
  <c r="AB176" i="1" s="1"/>
  <c r="X176" i="1"/>
  <c r="Y176" i="1" s="1"/>
  <c r="AD175" i="1"/>
  <c r="AE175" i="1" s="1"/>
  <c r="AA175" i="1"/>
  <c r="AB175" i="1" s="1"/>
  <c r="X175" i="1"/>
  <c r="Y175" i="1" s="1"/>
  <c r="AD174" i="1"/>
  <c r="AE174" i="1" s="1"/>
  <c r="AA174" i="1"/>
  <c r="AB174" i="1" s="1"/>
  <c r="X174" i="1"/>
  <c r="Y174" i="1" s="1"/>
  <c r="AD171" i="1"/>
  <c r="AE171" i="1" s="1"/>
  <c r="AA171" i="1"/>
  <c r="AB171" i="1" s="1"/>
  <c r="X171" i="1"/>
  <c r="Y171" i="1" s="1"/>
  <c r="AD170" i="1"/>
  <c r="AE170" i="1" s="1"/>
  <c r="AA170" i="1"/>
  <c r="AB170" i="1" s="1"/>
  <c r="X170" i="1"/>
  <c r="Y170" i="1" s="1"/>
  <c r="AD169" i="1"/>
  <c r="AE169" i="1" s="1"/>
  <c r="AA169" i="1"/>
  <c r="AB169" i="1" s="1"/>
  <c r="X169" i="1"/>
  <c r="Y169" i="1" s="1"/>
  <c r="AD168" i="1"/>
  <c r="AE168" i="1" s="1"/>
  <c r="AA168" i="1"/>
  <c r="AB168" i="1" s="1"/>
  <c r="X168" i="1"/>
  <c r="Y168" i="1" s="1"/>
  <c r="AD167" i="1"/>
  <c r="AE167" i="1" s="1"/>
  <c r="AA167" i="1"/>
  <c r="AB167" i="1" s="1"/>
  <c r="X167" i="1"/>
  <c r="Y167" i="1" s="1"/>
  <c r="AD166" i="1"/>
  <c r="AE166" i="1" s="1"/>
  <c r="AA166" i="1"/>
  <c r="AB166" i="1" s="1"/>
  <c r="X166" i="1"/>
  <c r="Y166" i="1" s="1"/>
  <c r="AD165" i="1"/>
  <c r="AE165" i="1" s="1"/>
  <c r="AA165" i="1"/>
  <c r="AB165" i="1" s="1"/>
  <c r="X165" i="1"/>
  <c r="Y165" i="1" s="1"/>
  <c r="AD164" i="1"/>
  <c r="AE164" i="1" s="1"/>
  <c r="AA164" i="1"/>
  <c r="AB164" i="1" s="1"/>
  <c r="X164" i="1"/>
  <c r="Y164" i="1" s="1"/>
  <c r="AD163" i="1"/>
  <c r="AE163" i="1" s="1"/>
  <c r="AA163" i="1"/>
  <c r="AB163" i="1" s="1"/>
  <c r="X163" i="1"/>
  <c r="Y163" i="1" s="1"/>
  <c r="AD162" i="1"/>
  <c r="AE162" i="1" s="1"/>
  <c r="AA162" i="1"/>
  <c r="AB162" i="1" s="1"/>
  <c r="X162" i="1"/>
  <c r="Y162" i="1" s="1"/>
  <c r="AD161" i="1"/>
  <c r="AE161" i="1" s="1"/>
  <c r="AA161" i="1"/>
  <c r="AB161" i="1" s="1"/>
  <c r="X161" i="1"/>
  <c r="Y161" i="1" s="1"/>
  <c r="AD160" i="1"/>
  <c r="AE160" i="1" s="1"/>
  <c r="AA160" i="1"/>
  <c r="AB160" i="1" s="1"/>
  <c r="X160" i="1"/>
  <c r="Y160" i="1" s="1"/>
  <c r="AD159" i="1"/>
  <c r="AE159" i="1" s="1"/>
  <c r="AA159" i="1"/>
  <c r="AB159" i="1" s="1"/>
  <c r="X159" i="1"/>
  <c r="Y159" i="1" s="1"/>
  <c r="AD158" i="1"/>
  <c r="AE158" i="1" s="1"/>
  <c r="AA158" i="1"/>
  <c r="AB158" i="1" s="1"/>
  <c r="X158" i="1"/>
  <c r="Y158" i="1" s="1"/>
  <c r="AD157" i="1"/>
  <c r="AE157" i="1" s="1"/>
  <c r="AA157" i="1"/>
  <c r="AB157" i="1" s="1"/>
  <c r="X157" i="1"/>
  <c r="Y157" i="1" s="1"/>
  <c r="AD156" i="1"/>
  <c r="AE156" i="1" s="1"/>
  <c r="AA156" i="1"/>
  <c r="AB156" i="1" s="1"/>
  <c r="X156" i="1"/>
  <c r="Y156" i="1" s="1"/>
  <c r="AD155" i="1"/>
  <c r="AE155" i="1" s="1"/>
  <c r="AA155" i="1"/>
  <c r="AB155" i="1" s="1"/>
  <c r="X155" i="1"/>
  <c r="Y155" i="1" s="1"/>
  <c r="AD154" i="1"/>
  <c r="AE154" i="1" s="1"/>
  <c r="AA154" i="1"/>
  <c r="AB154" i="1" s="1"/>
  <c r="X154" i="1"/>
  <c r="Y154" i="1" s="1"/>
  <c r="AD153" i="1"/>
  <c r="AE153" i="1" s="1"/>
  <c r="AA153" i="1"/>
  <c r="AB153" i="1" s="1"/>
  <c r="X153" i="1"/>
  <c r="Y153" i="1" s="1"/>
  <c r="AD152" i="1"/>
  <c r="AE152" i="1" s="1"/>
  <c r="AA152" i="1"/>
  <c r="AB152" i="1" s="1"/>
  <c r="X152" i="1"/>
  <c r="Y152" i="1" s="1"/>
  <c r="AD150" i="1"/>
  <c r="AE150" i="1" s="1"/>
  <c r="AA150" i="1"/>
  <c r="AB150" i="1" s="1"/>
  <c r="X150" i="1"/>
  <c r="Y150" i="1" s="1"/>
  <c r="AD149" i="1"/>
  <c r="AE149" i="1" s="1"/>
  <c r="AA149" i="1"/>
  <c r="AB149" i="1" s="1"/>
  <c r="X149" i="1"/>
  <c r="Y149" i="1" s="1"/>
  <c r="AD148" i="1"/>
  <c r="AE148" i="1" s="1"/>
  <c r="AA148" i="1"/>
  <c r="AB148" i="1" s="1"/>
  <c r="X148" i="1"/>
  <c r="Y148" i="1" s="1"/>
  <c r="AD147" i="1"/>
  <c r="AE147" i="1" s="1"/>
  <c r="AA147" i="1"/>
  <c r="AB147" i="1" s="1"/>
  <c r="X147" i="1"/>
  <c r="Y147" i="1" s="1"/>
  <c r="AD146" i="1"/>
  <c r="AE146" i="1" s="1"/>
  <c r="AA146" i="1"/>
  <c r="AB146" i="1" s="1"/>
  <c r="X146" i="1"/>
  <c r="Y146" i="1" s="1"/>
  <c r="AD145" i="1"/>
  <c r="AE145" i="1" s="1"/>
  <c r="AA145" i="1"/>
  <c r="AB145" i="1" s="1"/>
  <c r="X145" i="1"/>
  <c r="Y145" i="1" s="1"/>
  <c r="AD144" i="1"/>
  <c r="AE144" i="1" s="1"/>
  <c r="AA144" i="1"/>
  <c r="AB144" i="1" s="1"/>
  <c r="X144" i="1"/>
  <c r="Y144" i="1" s="1"/>
  <c r="AD143" i="1"/>
  <c r="AE143" i="1" s="1"/>
  <c r="AA143" i="1"/>
  <c r="AB143" i="1" s="1"/>
  <c r="X143" i="1"/>
  <c r="Y143" i="1" s="1"/>
  <c r="AD142" i="1"/>
  <c r="AE142" i="1" s="1"/>
  <c r="AA142" i="1"/>
  <c r="AB142" i="1" s="1"/>
  <c r="X142" i="1"/>
  <c r="Y142" i="1" s="1"/>
  <c r="AD141" i="1"/>
  <c r="AE141" i="1" s="1"/>
  <c r="AA141" i="1"/>
  <c r="AB141" i="1" s="1"/>
  <c r="X141" i="1"/>
  <c r="Y141" i="1" s="1"/>
  <c r="AD140" i="1"/>
  <c r="AE140" i="1" s="1"/>
  <c r="AA140" i="1"/>
  <c r="AB140" i="1" s="1"/>
  <c r="X140" i="1"/>
  <c r="Y140" i="1" s="1"/>
  <c r="AD139" i="1"/>
  <c r="AE139" i="1" s="1"/>
  <c r="AA139" i="1"/>
  <c r="AB139" i="1" s="1"/>
  <c r="X139" i="1"/>
  <c r="Y139" i="1" s="1"/>
  <c r="AD138" i="1"/>
  <c r="AE138" i="1" s="1"/>
  <c r="AA138" i="1"/>
  <c r="AB138" i="1" s="1"/>
  <c r="X138" i="1"/>
  <c r="Y138" i="1" s="1"/>
  <c r="AD137" i="1"/>
  <c r="AE137" i="1" s="1"/>
  <c r="AA137" i="1"/>
  <c r="AB137" i="1" s="1"/>
  <c r="X137" i="1"/>
  <c r="Y137" i="1" s="1"/>
  <c r="AD136" i="1"/>
  <c r="AE136" i="1" s="1"/>
  <c r="AA136" i="1"/>
  <c r="AB136" i="1" s="1"/>
  <c r="X136" i="1"/>
  <c r="Y136" i="1" s="1"/>
  <c r="AD135" i="1"/>
  <c r="AE135" i="1" s="1"/>
  <c r="AA135" i="1"/>
  <c r="AB135" i="1" s="1"/>
  <c r="X135" i="1"/>
  <c r="Y135" i="1" s="1"/>
  <c r="AD134" i="1"/>
  <c r="AE134" i="1" s="1"/>
  <c r="AA134" i="1"/>
  <c r="AB134" i="1" s="1"/>
  <c r="X134" i="1"/>
  <c r="Y134" i="1" s="1"/>
  <c r="AD133" i="1"/>
  <c r="AE133" i="1" s="1"/>
  <c r="AA133" i="1"/>
  <c r="AB133" i="1" s="1"/>
  <c r="X133" i="1"/>
  <c r="Y133" i="1" s="1"/>
  <c r="AD132" i="1"/>
  <c r="AE132" i="1" s="1"/>
  <c r="AA132" i="1"/>
  <c r="AB132" i="1" s="1"/>
  <c r="X132" i="1"/>
  <c r="Y132" i="1" s="1"/>
  <c r="AD131" i="1"/>
  <c r="AE131" i="1" s="1"/>
  <c r="AA131" i="1"/>
  <c r="AB131" i="1" s="1"/>
  <c r="X131" i="1"/>
  <c r="Y131" i="1" s="1"/>
  <c r="AD130" i="1"/>
  <c r="AE130" i="1" s="1"/>
  <c r="AA130" i="1"/>
  <c r="AB130" i="1" s="1"/>
  <c r="X130" i="1"/>
  <c r="Y130" i="1" s="1"/>
  <c r="AD129" i="1"/>
  <c r="AE129" i="1" s="1"/>
  <c r="AA129" i="1"/>
  <c r="AB129" i="1" s="1"/>
  <c r="X129" i="1"/>
  <c r="Y129" i="1" s="1"/>
  <c r="AD128" i="1"/>
  <c r="AE128" i="1" s="1"/>
  <c r="AA128" i="1"/>
  <c r="AB128" i="1" s="1"/>
  <c r="X128" i="1"/>
  <c r="Y128" i="1" s="1"/>
  <c r="AD127" i="1"/>
  <c r="AE127" i="1" s="1"/>
  <c r="AA127" i="1"/>
  <c r="AB127" i="1" s="1"/>
  <c r="X127" i="1"/>
  <c r="Y127" i="1" s="1"/>
  <c r="AD126" i="1"/>
  <c r="AE126" i="1" s="1"/>
  <c r="AA126" i="1"/>
  <c r="AB126" i="1" s="1"/>
  <c r="X126" i="1"/>
  <c r="Y126" i="1" s="1"/>
  <c r="AD125" i="1"/>
  <c r="AE125" i="1" s="1"/>
  <c r="AA125" i="1"/>
  <c r="AB125" i="1" s="1"/>
  <c r="X125" i="1"/>
  <c r="Y125" i="1" s="1"/>
  <c r="AD124" i="1"/>
  <c r="AE124" i="1" s="1"/>
  <c r="AA124" i="1"/>
  <c r="AB124" i="1" s="1"/>
  <c r="X124" i="1"/>
  <c r="Y124" i="1" s="1"/>
  <c r="AD123" i="1"/>
  <c r="AE123" i="1" s="1"/>
  <c r="AA123" i="1"/>
  <c r="AB123" i="1" s="1"/>
  <c r="X123" i="1"/>
  <c r="Y123" i="1" s="1"/>
  <c r="AD121" i="1"/>
  <c r="AE121" i="1" s="1"/>
  <c r="AA121" i="1"/>
  <c r="AB121" i="1" s="1"/>
  <c r="X121" i="1"/>
  <c r="Y121" i="1" s="1"/>
  <c r="AD120" i="1"/>
  <c r="AE120" i="1" s="1"/>
  <c r="AA120" i="1"/>
  <c r="AB120" i="1" s="1"/>
  <c r="X120" i="1"/>
  <c r="Y120" i="1" s="1"/>
  <c r="AD119" i="1"/>
  <c r="AE119" i="1" s="1"/>
  <c r="AA119" i="1"/>
  <c r="AB119" i="1" s="1"/>
  <c r="X119" i="1"/>
  <c r="Y119" i="1" s="1"/>
  <c r="AD117" i="1"/>
  <c r="AE117" i="1" s="1"/>
  <c r="AA117" i="1"/>
  <c r="AB117" i="1" s="1"/>
  <c r="X117" i="1"/>
  <c r="Y117" i="1" s="1"/>
  <c r="R117" i="1"/>
  <c r="AD116" i="1"/>
  <c r="AE116" i="1" s="1"/>
  <c r="AA116" i="1"/>
  <c r="AB116" i="1" s="1"/>
  <c r="X116" i="1"/>
  <c r="Y116" i="1" s="1"/>
  <c r="R116" i="1"/>
  <c r="AD115" i="1"/>
  <c r="AE115" i="1" s="1"/>
  <c r="AA115" i="1"/>
  <c r="AB115" i="1" s="1"/>
  <c r="X115" i="1"/>
  <c r="Y115" i="1" s="1"/>
  <c r="R115" i="1"/>
  <c r="AD114" i="1"/>
  <c r="AE114" i="1" s="1"/>
  <c r="AA114" i="1"/>
  <c r="AB114" i="1" s="1"/>
  <c r="X114" i="1"/>
  <c r="Y114" i="1" s="1"/>
  <c r="R114" i="1"/>
  <c r="AD113" i="1"/>
  <c r="AE113" i="1" s="1"/>
  <c r="AA113" i="1"/>
  <c r="AB113" i="1" s="1"/>
  <c r="X113" i="1"/>
  <c r="Y113" i="1" s="1"/>
  <c r="R113" i="1"/>
  <c r="AD112" i="1"/>
  <c r="AE112" i="1" s="1"/>
  <c r="AA112" i="1"/>
  <c r="AB112" i="1" s="1"/>
  <c r="X112" i="1"/>
  <c r="Y112" i="1" s="1"/>
  <c r="R112" i="1"/>
  <c r="AD111" i="1"/>
  <c r="AE111" i="1" s="1"/>
  <c r="AA111" i="1"/>
  <c r="AB111" i="1" s="1"/>
  <c r="X111" i="1"/>
  <c r="Y111" i="1" s="1"/>
  <c r="R111" i="1"/>
  <c r="AD110" i="1"/>
  <c r="AE110" i="1" s="1"/>
  <c r="AA110" i="1"/>
  <c r="AB110" i="1" s="1"/>
  <c r="X110" i="1"/>
  <c r="Y110" i="1" s="1"/>
  <c r="R110" i="1"/>
  <c r="AD109" i="1"/>
  <c r="AE109" i="1" s="1"/>
  <c r="AA109" i="1"/>
  <c r="AB109" i="1" s="1"/>
  <c r="X109" i="1"/>
  <c r="Y109" i="1" s="1"/>
  <c r="R109" i="1"/>
  <c r="AD108" i="1"/>
  <c r="AE108" i="1" s="1"/>
  <c r="AA108" i="1"/>
  <c r="AB108" i="1" s="1"/>
  <c r="Y108" i="1"/>
  <c r="X108" i="1"/>
  <c r="R108" i="1"/>
  <c r="AD107" i="1"/>
  <c r="AE107" i="1" s="1"/>
  <c r="AA107" i="1"/>
  <c r="AB107" i="1" s="1"/>
  <c r="X107" i="1"/>
  <c r="Y107" i="1" s="1"/>
  <c r="R107" i="1"/>
  <c r="AD106" i="1"/>
  <c r="AE106" i="1" s="1"/>
  <c r="AA106" i="1"/>
  <c r="AB106" i="1" s="1"/>
  <c r="X106" i="1"/>
  <c r="Y106" i="1" s="1"/>
  <c r="R106" i="1"/>
  <c r="AD105" i="1"/>
  <c r="AE105" i="1" s="1"/>
  <c r="AA105" i="1"/>
  <c r="AB105" i="1" s="1"/>
  <c r="X105" i="1"/>
  <c r="Y105" i="1" s="1"/>
  <c r="R105" i="1"/>
  <c r="AD104" i="1"/>
  <c r="AE104" i="1" s="1"/>
  <c r="AA104" i="1"/>
  <c r="AB104" i="1" s="1"/>
  <c r="X104" i="1"/>
  <c r="Y104" i="1" s="1"/>
  <c r="R104" i="1"/>
  <c r="AD103" i="1"/>
  <c r="AE103" i="1" s="1"/>
  <c r="AA103" i="1"/>
  <c r="AB103" i="1" s="1"/>
  <c r="X103" i="1"/>
  <c r="Y103" i="1" s="1"/>
  <c r="R103" i="1"/>
  <c r="AD102" i="1"/>
  <c r="AE102" i="1" s="1"/>
  <c r="AA102" i="1"/>
  <c r="AB102" i="1" s="1"/>
  <c r="X102" i="1"/>
  <c r="Y102" i="1" s="1"/>
  <c r="R102" i="1"/>
  <c r="AD101" i="1"/>
  <c r="AE101" i="1" s="1"/>
  <c r="AA101" i="1"/>
  <c r="AB101" i="1" s="1"/>
  <c r="X101" i="1"/>
  <c r="Y101" i="1" s="1"/>
  <c r="R101" i="1"/>
  <c r="AD100" i="1"/>
  <c r="AE100" i="1" s="1"/>
  <c r="AA100" i="1"/>
  <c r="AB100" i="1" s="1"/>
  <c r="X100" i="1"/>
  <c r="Y100" i="1" s="1"/>
  <c r="R100" i="1"/>
  <c r="AD99" i="1"/>
  <c r="AE99" i="1" s="1"/>
  <c r="AA99" i="1"/>
  <c r="AB99" i="1" s="1"/>
  <c r="X99" i="1"/>
  <c r="Y99" i="1" s="1"/>
  <c r="R99" i="1"/>
  <c r="AD98" i="1"/>
  <c r="AE98" i="1" s="1"/>
  <c r="AA98" i="1"/>
  <c r="AB98" i="1" s="1"/>
  <c r="X98" i="1"/>
  <c r="Y98" i="1" s="1"/>
  <c r="R98" i="1"/>
  <c r="AD97" i="1"/>
  <c r="AE97" i="1" s="1"/>
  <c r="AA97" i="1"/>
  <c r="AB97" i="1" s="1"/>
  <c r="X97" i="1"/>
  <c r="Y97" i="1" s="1"/>
  <c r="R97" i="1"/>
  <c r="AD95" i="1"/>
  <c r="AE95" i="1" s="1"/>
  <c r="AA95" i="1"/>
  <c r="AB95" i="1" s="1"/>
  <c r="X95" i="1"/>
  <c r="Y95" i="1" s="1"/>
  <c r="AD94" i="1"/>
  <c r="AE94" i="1" s="1"/>
  <c r="AA94" i="1"/>
  <c r="AB94" i="1" s="1"/>
  <c r="X94" i="1"/>
  <c r="Y94" i="1" s="1"/>
  <c r="AD93" i="1"/>
  <c r="AE93" i="1" s="1"/>
  <c r="AA93" i="1"/>
  <c r="AB93" i="1" s="1"/>
  <c r="X93" i="1"/>
  <c r="Y93" i="1" s="1"/>
  <c r="AD92" i="1"/>
  <c r="AE92" i="1" s="1"/>
  <c r="AA92" i="1"/>
  <c r="AB92" i="1" s="1"/>
  <c r="X92" i="1"/>
  <c r="Y92" i="1" s="1"/>
  <c r="AD91" i="1"/>
  <c r="AE91" i="1" s="1"/>
  <c r="AA91" i="1"/>
  <c r="AB91" i="1" s="1"/>
  <c r="X91" i="1"/>
  <c r="Y91" i="1" s="1"/>
  <c r="AD90" i="1"/>
  <c r="AE90" i="1" s="1"/>
  <c r="AA90" i="1"/>
  <c r="AB90" i="1" s="1"/>
  <c r="X90" i="1"/>
  <c r="Y90" i="1" s="1"/>
  <c r="AD89" i="1"/>
  <c r="AE89" i="1" s="1"/>
  <c r="AA89" i="1"/>
  <c r="AB89" i="1" s="1"/>
  <c r="X89" i="1"/>
  <c r="Y89" i="1" s="1"/>
  <c r="AD88" i="1"/>
  <c r="AE88" i="1" s="1"/>
  <c r="AA88" i="1"/>
  <c r="AB88" i="1" s="1"/>
  <c r="X88" i="1"/>
  <c r="Y88" i="1" s="1"/>
  <c r="AD87" i="1"/>
  <c r="AE87" i="1" s="1"/>
  <c r="AA87" i="1"/>
  <c r="AB87" i="1" s="1"/>
  <c r="X87" i="1"/>
  <c r="Y87" i="1" s="1"/>
  <c r="AD86" i="1"/>
  <c r="AE86" i="1" s="1"/>
  <c r="AA86" i="1"/>
  <c r="AB86" i="1" s="1"/>
  <c r="X86" i="1"/>
  <c r="Y86" i="1" s="1"/>
  <c r="AD85" i="1"/>
  <c r="AE85" i="1" s="1"/>
  <c r="AA85" i="1"/>
  <c r="AB85" i="1" s="1"/>
  <c r="X85" i="1"/>
  <c r="Y85" i="1" s="1"/>
  <c r="AD84" i="1"/>
  <c r="AE84" i="1" s="1"/>
  <c r="AA84" i="1"/>
  <c r="AB84" i="1" s="1"/>
  <c r="X84" i="1"/>
  <c r="Y84" i="1" s="1"/>
  <c r="AD83" i="1"/>
  <c r="AE83" i="1" s="1"/>
  <c r="AA83" i="1"/>
  <c r="AB83" i="1" s="1"/>
  <c r="X83" i="1"/>
  <c r="Y83" i="1" s="1"/>
  <c r="AD82" i="1"/>
  <c r="AE82" i="1" s="1"/>
  <c r="AA82" i="1"/>
  <c r="AB82" i="1" s="1"/>
  <c r="X82" i="1"/>
  <c r="Y82" i="1" s="1"/>
  <c r="AD81" i="1"/>
  <c r="AE81" i="1" s="1"/>
  <c r="AA81" i="1"/>
  <c r="AB81" i="1" s="1"/>
  <c r="X81" i="1"/>
  <c r="Y81" i="1" s="1"/>
  <c r="AD80" i="1"/>
  <c r="AE80" i="1" s="1"/>
  <c r="AA80" i="1"/>
  <c r="AB80" i="1" s="1"/>
  <c r="X80" i="1"/>
  <c r="Y80" i="1" s="1"/>
  <c r="AD79" i="1"/>
  <c r="AE79" i="1" s="1"/>
  <c r="AA79" i="1"/>
  <c r="AB79" i="1" s="1"/>
  <c r="X79" i="1"/>
  <c r="Y79" i="1" s="1"/>
  <c r="AD78" i="1"/>
  <c r="AE78" i="1" s="1"/>
  <c r="AA78" i="1"/>
  <c r="AB78" i="1" s="1"/>
  <c r="X78" i="1"/>
  <c r="Y78" i="1" s="1"/>
  <c r="AD77" i="1"/>
  <c r="AE77" i="1" s="1"/>
  <c r="AA77" i="1"/>
  <c r="AB77" i="1" s="1"/>
  <c r="X77" i="1"/>
  <c r="Y77" i="1" s="1"/>
  <c r="AD76" i="1"/>
  <c r="AE76" i="1" s="1"/>
  <c r="AA76" i="1"/>
  <c r="AB76" i="1" s="1"/>
  <c r="X76" i="1"/>
  <c r="Y76" i="1" s="1"/>
  <c r="AD75" i="1"/>
  <c r="AE75" i="1" s="1"/>
  <c r="AA75" i="1"/>
  <c r="AB75" i="1" s="1"/>
  <c r="X75" i="1"/>
  <c r="Y75" i="1" s="1"/>
  <c r="AD74" i="1"/>
  <c r="AE74" i="1" s="1"/>
  <c r="AA74" i="1"/>
  <c r="AB74" i="1" s="1"/>
  <c r="X74" i="1"/>
  <c r="Y74" i="1" s="1"/>
  <c r="AD73" i="1"/>
  <c r="AE73" i="1" s="1"/>
  <c r="AA73" i="1"/>
  <c r="AB73" i="1" s="1"/>
  <c r="X73" i="1"/>
  <c r="Y73" i="1" s="1"/>
  <c r="AD72" i="1"/>
  <c r="AE72" i="1" s="1"/>
  <c r="AA72" i="1"/>
  <c r="AB72" i="1" s="1"/>
  <c r="X72" i="1"/>
  <c r="Y72" i="1" s="1"/>
  <c r="AD71" i="1"/>
  <c r="AE71" i="1" s="1"/>
  <c r="AA71" i="1"/>
  <c r="AB71" i="1" s="1"/>
  <c r="X71" i="1"/>
  <c r="Y71" i="1" s="1"/>
  <c r="AD70" i="1"/>
  <c r="AE70" i="1" s="1"/>
  <c r="AA70" i="1"/>
  <c r="AB70" i="1" s="1"/>
  <c r="X70" i="1"/>
  <c r="Y70" i="1" s="1"/>
  <c r="AD69" i="1"/>
  <c r="AE69" i="1" s="1"/>
  <c r="AA69" i="1"/>
  <c r="AB69" i="1" s="1"/>
  <c r="X69" i="1"/>
  <c r="Y69" i="1" s="1"/>
  <c r="AD67" i="1"/>
  <c r="AE67" i="1" s="1"/>
  <c r="AA67" i="1"/>
  <c r="AB67" i="1" s="1"/>
  <c r="X67" i="1"/>
  <c r="Y67" i="1" s="1"/>
  <c r="AD66" i="1"/>
  <c r="AE66" i="1" s="1"/>
  <c r="AA66" i="1"/>
  <c r="AB66" i="1" s="1"/>
  <c r="X66" i="1"/>
  <c r="Y66" i="1" s="1"/>
  <c r="AD65" i="1"/>
  <c r="AE65" i="1" s="1"/>
  <c r="AA65" i="1"/>
  <c r="AB65" i="1" s="1"/>
  <c r="X65" i="1"/>
  <c r="Y65" i="1" s="1"/>
  <c r="AD64" i="1"/>
  <c r="AE64" i="1" s="1"/>
  <c r="AA64" i="1"/>
  <c r="AB64" i="1" s="1"/>
  <c r="X64" i="1"/>
  <c r="Y64" i="1" s="1"/>
  <c r="AD63" i="1"/>
  <c r="AE63" i="1" s="1"/>
  <c r="AA63" i="1"/>
  <c r="AB63" i="1" s="1"/>
  <c r="X63" i="1"/>
  <c r="Y63" i="1" s="1"/>
  <c r="AD62" i="1"/>
  <c r="AE62" i="1" s="1"/>
  <c r="AA62" i="1"/>
  <c r="AB62" i="1" s="1"/>
  <c r="X62" i="1"/>
  <c r="Y62" i="1" s="1"/>
  <c r="AD61" i="1"/>
  <c r="AE61" i="1" s="1"/>
  <c r="AA61" i="1"/>
  <c r="AB61" i="1" s="1"/>
  <c r="X61" i="1"/>
  <c r="Y61" i="1" s="1"/>
  <c r="AD60" i="1"/>
  <c r="AE60" i="1" s="1"/>
  <c r="AA60" i="1"/>
  <c r="AB60" i="1" s="1"/>
  <c r="X60" i="1"/>
  <c r="Y60" i="1" s="1"/>
  <c r="AD59" i="1"/>
  <c r="AE59" i="1" s="1"/>
  <c r="AA59" i="1"/>
  <c r="AB59" i="1" s="1"/>
  <c r="X59" i="1"/>
  <c r="Y59" i="1" s="1"/>
  <c r="AD58" i="1"/>
  <c r="AE58" i="1" s="1"/>
  <c r="AA58" i="1"/>
  <c r="AB58" i="1" s="1"/>
  <c r="X58" i="1"/>
  <c r="Y58" i="1" s="1"/>
  <c r="AD57" i="1"/>
  <c r="AE57" i="1" s="1"/>
  <c r="AA57" i="1"/>
  <c r="AB57" i="1" s="1"/>
  <c r="X57" i="1"/>
  <c r="Y57" i="1" s="1"/>
  <c r="AD56" i="1"/>
  <c r="AE56" i="1" s="1"/>
  <c r="AA56" i="1"/>
  <c r="AB56" i="1" s="1"/>
  <c r="X56" i="1"/>
  <c r="Y56" i="1" s="1"/>
  <c r="AD55" i="1"/>
  <c r="AE55" i="1" s="1"/>
  <c r="AA55" i="1"/>
  <c r="AB55" i="1" s="1"/>
  <c r="X55" i="1"/>
  <c r="Y55" i="1" s="1"/>
  <c r="AD54" i="1"/>
  <c r="AE54" i="1" s="1"/>
  <c r="AA54" i="1"/>
  <c r="AB54" i="1" s="1"/>
  <c r="X54" i="1"/>
  <c r="Y54" i="1" s="1"/>
  <c r="AD53" i="1"/>
  <c r="AE53" i="1" s="1"/>
  <c r="AA53" i="1"/>
  <c r="AB53" i="1" s="1"/>
  <c r="X53" i="1"/>
  <c r="Y53" i="1" s="1"/>
  <c r="AD52" i="1"/>
  <c r="AE52" i="1" s="1"/>
  <c r="AA52" i="1"/>
  <c r="AB52" i="1" s="1"/>
  <c r="X52" i="1"/>
  <c r="Y52" i="1" s="1"/>
  <c r="AD51" i="1"/>
  <c r="AE51" i="1" s="1"/>
  <c r="AA51" i="1"/>
  <c r="AB51" i="1" s="1"/>
  <c r="X51" i="1"/>
  <c r="Y51" i="1" s="1"/>
  <c r="AD50" i="1"/>
  <c r="AE50" i="1" s="1"/>
  <c r="AA50" i="1"/>
  <c r="AB50" i="1" s="1"/>
  <c r="X50" i="1"/>
  <c r="Y50" i="1" s="1"/>
  <c r="AD49" i="1"/>
  <c r="AE49" i="1" s="1"/>
  <c r="AA49" i="1"/>
  <c r="AB49" i="1" s="1"/>
  <c r="X49" i="1"/>
  <c r="Y49" i="1" s="1"/>
  <c r="AD48" i="1"/>
  <c r="AE48" i="1" s="1"/>
  <c r="AA48" i="1"/>
  <c r="AB48" i="1" s="1"/>
  <c r="X48" i="1"/>
  <c r="Y48" i="1" s="1"/>
  <c r="AD47" i="1"/>
  <c r="AE47" i="1" s="1"/>
  <c r="AA47" i="1"/>
  <c r="AB47" i="1" s="1"/>
  <c r="X47" i="1"/>
  <c r="Y47" i="1" s="1"/>
  <c r="AD46" i="1"/>
  <c r="AE46" i="1" s="1"/>
  <c r="AA46" i="1"/>
  <c r="AB46" i="1" s="1"/>
  <c r="X46" i="1"/>
  <c r="Y46" i="1" s="1"/>
  <c r="AD45" i="1"/>
  <c r="AE45" i="1" s="1"/>
  <c r="AA45" i="1"/>
  <c r="AB45" i="1" s="1"/>
  <c r="X45" i="1"/>
  <c r="Y45" i="1" s="1"/>
  <c r="AD44" i="1"/>
  <c r="AE44" i="1" s="1"/>
  <c r="AA44" i="1"/>
  <c r="AB44" i="1" s="1"/>
  <c r="X44" i="1"/>
  <c r="Y44" i="1" s="1"/>
  <c r="AD43" i="1"/>
  <c r="AE43" i="1" s="1"/>
  <c r="AA43" i="1"/>
  <c r="AB43" i="1" s="1"/>
  <c r="X43" i="1"/>
  <c r="Y43" i="1" s="1"/>
  <c r="AD42" i="1"/>
  <c r="AE42" i="1" s="1"/>
  <c r="AA42" i="1"/>
  <c r="AB42" i="1" s="1"/>
  <c r="X42" i="1"/>
  <c r="Y42" i="1" s="1"/>
  <c r="AD40" i="1"/>
  <c r="AE40" i="1" s="1"/>
  <c r="AA40" i="1"/>
  <c r="AB40" i="1" s="1"/>
  <c r="X40" i="1"/>
  <c r="Y40" i="1" s="1"/>
  <c r="R40" i="1"/>
  <c r="AD37" i="1"/>
  <c r="AE37" i="1" s="1"/>
  <c r="AA37" i="1"/>
  <c r="AB37" i="1" s="1"/>
  <c r="X37" i="1"/>
  <c r="Y37" i="1" s="1"/>
  <c r="AD36" i="1"/>
  <c r="AE36" i="1" s="1"/>
  <c r="AA36" i="1"/>
  <c r="AB36" i="1" s="1"/>
  <c r="X36" i="1"/>
  <c r="Y36" i="1" s="1"/>
  <c r="AD35" i="1"/>
  <c r="AE35" i="1" s="1"/>
  <c r="AA35" i="1"/>
  <c r="AB35" i="1" s="1"/>
  <c r="X35" i="1"/>
  <c r="Y35" i="1" s="1"/>
  <c r="AD34" i="1"/>
  <c r="AE34" i="1" s="1"/>
  <c r="AA34" i="1"/>
  <c r="AB34" i="1" s="1"/>
  <c r="X34" i="1"/>
  <c r="Y34" i="1" s="1"/>
  <c r="AD33" i="1"/>
  <c r="AE33" i="1" s="1"/>
  <c r="AA33" i="1"/>
  <c r="AB33" i="1" s="1"/>
  <c r="X33" i="1"/>
  <c r="Y33" i="1" s="1"/>
  <c r="AD32" i="1"/>
  <c r="AE32" i="1" s="1"/>
  <c r="AA32" i="1"/>
  <c r="AB32" i="1" s="1"/>
  <c r="X32" i="1"/>
  <c r="Y32" i="1" s="1"/>
  <c r="AD31" i="1"/>
  <c r="AE31" i="1" s="1"/>
  <c r="AA31" i="1"/>
  <c r="AB31" i="1" s="1"/>
  <c r="X31" i="1"/>
  <c r="Y31" i="1" s="1"/>
  <c r="AD30" i="1"/>
  <c r="AE30" i="1" s="1"/>
  <c r="AA30" i="1"/>
  <c r="AB30" i="1" s="1"/>
  <c r="X30" i="1"/>
  <c r="Y30" i="1" s="1"/>
  <c r="AD29" i="1"/>
  <c r="AE29" i="1" s="1"/>
  <c r="AA29" i="1"/>
  <c r="AB29" i="1" s="1"/>
  <c r="X29" i="1"/>
  <c r="Y29" i="1" s="1"/>
  <c r="AD28" i="1"/>
  <c r="AE28" i="1" s="1"/>
  <c r="AA28" i="1"/>
  <c r="AB28" i="1" s="1"/>
  <c r="X28" i="1"/>
  <c r="Y28" i="1" s="1"/>
  <c r="AD27" i="1"/>
  <c r="AE27" i="1" s="1"/>
  <c r="AA27" i="1"/>
  <c r="AB27" i="1" s="1"/>
  <c r="X27" i="1"/>
  <c r="Y27" i="1" s="1"/>
  <c r="AD26" i="1"/>
  <c r="AE26" i="1" s="1"/>
  <c r="AA26" i="1"/>
  <c r="AB26" i="1" s="1"/>
  <c r="X26" i="1"/>
  <c r="Y26" i="1" s="1"/>
  <c r="AD25" i="1"/>
  <c r="AE25" i="1" s="1"/>
  <c r="AA25" i="1"/>
  <c r="AB25" i="1" s="1"/>
  <c r="X25" i="1"/>
  <c r="Y25" i="1" s="1"/>
  <c r="AD24" i="1"/>
  <c r="AE24" i="1" s="1"/>
  <c r="AA24" i="1"/>
  <c r="AB24" i="1" s="1"/>
  <c r="X24" i="1"/>
  <c r="Y24" i="1" s="1"/>
  <c r="AD23" i="1"/>
  <c r="AE23" i="1" s="1"/>
  <c r="AA23" i="1"/>
  <c r="AB23" i="1" s="1"/>
  <c r="X23" i="1"/>
  <c r="Y23" i="1" s="1"/>
  <c r="AD22" i="1"/>
  <c r="AE22" i="1" s="1"/>
  <c r="AA22" i="1"/>
  <c r="AB22" i="1" s="1"/>
  <c r="X22" i="1"/>
  <c r="Y22" i="1" s="1"/>
  <c r="AD19" i="1"/>
  <c r="AE19" i="1" s="1"/>
  <c r="AA19" i="1"/>
  <c r="AB19" i="1" s="1"/>
  <c r="X19" i="1"/>
  <c r="Y19" i="1" s="1"/>
  <c r="R19" i="1"/>
  <c r="AD18" i="1"/>
  <c r="AE18" i="1" s="1"/>
  <c r="AA18" i="1"/>
  <c r="AB18" i="1" s="1"/>
  <c r="X18" i="1"/>
  <c r="Y18" i="1" s="1"/>
  <c r="R18" i="1"/>
  <c r="AD17" i="1"/>
  <c r="AE17" i="1" s="1"/>
  <c r="AA17" i="1"/>
  <c r="AB17" i="1" s="1"/>
  <c r="X17" i="1"/>
  <c r="Y17" i="1" s="1"/>
  <c r="R17" i="1"/>
  <c r="AD16" i="1"/>
  <c r="AE16" i="1" s="1"/>
  <c r="AA16" i="1"/>
  <c r="AB16" i="1" s="1"/>
  <c r="X16" i="1"/>
  <c r="Y16" i="1" s="1"/>
  <c r="R16" i="1"/>
  <c r="AD15" i="1"/>
  <c r="AE15" i="1" s="1"/>
  <c r="AA15" i="1"/>
  <c r="AB15" i="1" s="1"/>
  <c r="X15" i="1"/>
  <c r="Y15" i="1" s="1"/>
  <c r="R15" i="1"/>
  <c r="AD14" i="1"/>
  <c r="AE14" i="1" s="1"/>
  <c r="AA14" i="1"/>
  <c r="AB14" i="1" s="1"/>
  <c r="X14" i="1"/>
  <c r="Y14" i="1" s="1"/>
  <c r="R14" i="1"/>
  <c r="A14" i="1"/>
  <c r="AW511" i="2" l="1"/>
  <c r="AX511" i="2" s="1"/>
  <c r="AV511" i="2"/>
  <c r="AU511" i="2"/>
  <c r="AT511" i="2"/>
  <c r="AR511" i="2"/>
  <c r="AS511" i="2" s="1"/>
  <c r="BB511" i="2" s="1"/>
  <c r="AY511" i="2" s="1"/>
  <c r="AQ511" i="2"/>
  <c r="AP511" i="2"/>
  <c r="AG511" i="2"/>
  <c r="BD511" i="2"/>
  <c r="AR510" i="2"/>
  <c r="AS510" i="2" s="1"/>
  <c r="BB510" i="2" s="1"/>
  <c r="AY510" i="2" s="1"/>
  <c r="AQ510" i="2"/>
  <c r="AP510" i="2"/>
  <c r="AG510" i="2"/>
  <c r="BD510" i="2"/>
  <c r="AT510" i="2"/>
  <c r="AU510" i="2"/>
  <c r="AV510" i="2"/>
  <c r="AW510" i="2"/>
  <c r="AX510" i="2" s="1"/>
  <c r="AU509" i="2"/>
  <c r="AV509" i="2"/>
  <c r="AW509" i="2"/>
  <c r="AX509" i="2" s="1"/>
  <c r="BD509" i="2"/>
  <c r="AG509" i="2"/>
  <c r="AP509" i="2"/>
  <c r="AQ509" i="2"/>
  <c r="AR509" i="2"/>
  <c r="AS509" i="2" s="1"/>
  <c r="BB509" i="2" s="1"/>
  <c r="AY509" i="2" s="1"/>
  <c r="AT509" i="2"/>
  <c r="AQ508" i="2"/>
  <c r="AP508" i="2"/>
  <c r="AV508" i="2"/>
  <c r="AW508" i="2"/>
  <c r="AX508" i="2" s="1"/>
  <c r="AR508" i="2"/>
  <c r="BD508" i="2"/>
  <c r="AG508" i="2"/>
  <c r="AT508" i="2"/>
  <c r="AS508" i="2"/>
  <c r="BB508" i="2" s="1"/>
  <c r="AY508" i="2" s="1"/>
  <c r="AU508" i="2"/>
  <c r="AW507" i="2"/>
  <c r="AX507" i="2" s="1"/>
  <c r="AV507" i="2"/>
  <c r="AU507" i="2"/>
  <c r="AR507" i="2"/>
  <c r="AS507" i="2" s="1"/>
  <c r="BB507" i="2" s="1"/>
  <c r="AY507" i="2" s="1"/>
  <c r="AQ507" i="2"/>
  <c r="AP507" i="2"/>
  <c r="AG507" i="2"/>
  <c r="AT507" i="2"/>
  <c r="BD507" i="2"/>
  <c r="AI506" i="2"/>
  <c r="AJ506" i="2"/>
  <c r="AH506" i="2"/>
  <c r="AK506" i="2"/>
  <c r="AI505" i="2"/>
  <c r="AH505" i="2"/>
  <c r="AJ505" i="2"/>
  <c r="AK505" i="2"/>
  <c r="AH504" i="2"/>
  <c r="AK504" i="2"/>
  <c r="AI504" i="2"/>
  <c r="AJ504" i="2"/>
  <c r="AH503" i="2"/>
  <c r="AI503" i="2"/>
  <c r="AJ503" i="2"/>
  <c r="AK503" i="2"/>
  <c r="AV502" i="2"/>
  <c r="AU502" i="2"/>
  <c r="AR502" i="2"/>
  <c r="AQ502" i="2"/>
  <c r="BD502" i="2"/>
  <c r="AW502" i="2"/>
  <c r="AX502" i="2" s="1"/>
  <c r="AT502" i="2"/>
  <c r="AP502" i="2"/>
  <c r="AG502" i="2"/>
  <c r="AS502" i="2"/>
  <c r="BB502" i="2" s="1"/>
  <c r="AY502" i="2" s="1"/>
  <c r="AV501" i="2"/>
  <c r="AU501" i="2"/>
  <c r="AT501" i="2"/>
  <c r="AR501" i="2"/>
  <c r="AS501" i="2" s="1"/>
  <c r="BB501" i="2" s="1"/>
  <c r="AY501" i="2" s="1"/>
  <c r="AP501" i="2"/>
  <c r="AG501" i="2"/>
  <c r="AQ501" i="2"/>
  <c r="BD501" i="2"/>
  <c r="AW501" i="2"/>
  <c r="AX501" i="2" s="1"/>
  <c r="BD500" i="2"/>
  <c r="AG500" i="2"/>
  <c r="AW500" i="2"/>
  <c r="AX500" i="2" s="1"/>
  <c r="AV500" i="2"/>
  <c r="AU500" i="2"/>
  <c r="AT500" i="2"/>
  <c r="AR500" i="2"/>
  <c r="AS500" i="2" s="1"/>
  <c r="BB500" i="2" s="1"/>
  <c r="AY500" i="2" s="1"/>
  <c r="AQ500" i="2"/>
  <c r="AP500" i="2"/>
  <c r="BD499" i="2"/>
  <c r="AW499" i="2"/>
  <c r="AX499" i="2" s="1"/>
  <c r="AV499" i="2"/>
  <c r="AU499" i="2"/>
  <c r="AR499" i="2"/>
  <c r="AS499" i="2" s="1"/>
  <c r="BB499" i="2" s="1"/>
  <c r="AY499" i="2" s="1"/>
  <c r="AQ499" i="2"/>
  <c r="AP499" i="2"/>
  <c r="AG499" i="2"/>
  <c r="AT499" i="2"/>
  <c r="AQ498" i="2"/>
  <c r="BD498" i="2"/>
  <c r="AW498" i="2"/>
  <c r="AX498" i="2" s="1"/>
  <c r="AR498" i="2"/>
  <c r="AS498" i="2" s="1"/>
  <c r="BB498" i="2" s="1"/>
  <c r="AY498" i="2" s="1"/>
  <c r="AT498" i="2"/>
  <c r="AU498" i="2"/>
  <c r="AV498" i="2"/>
  <c r="AP498" i="2"/>
  <c r="AG498" i="2"/>
  <c r="AP497" i="2"/>
  <c r="AQ497" i="2"/>
  <c r="AR497" i="2"/>
  <c r="AS497" i="2" s="1"/>
  <c r="BB497" i="2" s="1"/>
  <c r="AY497" i="2" s="1"/>
  <c r="AT497" i="2"/>
  <c r="AU497" i="2"/>
  <c r="AV497" i="2"/>
  <c r="AG497" i="2"/>
  <c r="BD497" i="2"/>
  <c r="AW497" i="2"/>
  <c r="AX497" i="2" s="1"/>
  <c r="AP496" i="2"/>
  <c r="AQ496" i="2"/>
  <c r="BD496" i="2"/>
  <c r="AW496" i="2"/>
  <c r="AX496" i="2" s="1"/>
  <c r="AG496" i="2"/>
  <c r="AV496" i="2"/>
  <c r="AU496" i="2"/>
  <c r="AT496" i="2"/>
  <c r="AR496" i="2"/>
  <c r="AS496" i="2" s="1"/>
  <c r="BB496" i="2" s="1"/>
  <c r="AY496" i="2" s="1"/>
  <c r="BD495" i="2"/>
  <c r="AT495" i="2"/>
  <c r="AV495" i="2"/>
  <c r="AU495" i="2"/>
  <c r="AR495" i="2"/>
  <c r="AS495" i="2" s="1"/>
  <c r="BB495" i="2" s="1"/>
  <c r="AY495" i="2" s="1"/>
  <c r="AQ495" i="2"/>
  <c r="AP495" i="2"/>
  <c r="AG495" i="2"/>
  <c r="AW495" i="2"/>
  <c r="AX495" i="2" s="1"/>
  <c r="AK494" i="2"/>
  <c r="AJ494" i="2"/>
  <c r="AI494" i="2"/>
  <c r="AH494" i="2"/>
  <c r="AK493" i="2"/>
  <c r="AH493" i="2"/>
  <c r="AI493" i="2"/>
  <c r="AJ493" i="2"/>
  <c r="AH492" i="2"/>
  <c r="AI492" i="2"/>
  <c r="AJ492" i="2"/>
  <c r="AK492" i="2"/>
  <c r="AV491" i="2"/>
  <c r="BD491" i="2"/>
  <c r="AQ491" i="2"/>
  <c r="AU491" i="2"/>
  <c r="AW491" i="2"/>
  <c r="AX491" i="2" s="1"/>
  <c r="AG491" i="2"/>
  <c r="AP491" i="2"/>
  <c r="AR491" i="2"/>
  <c r="AS491" i="2" s="1"/>
  <c r="BB491" i="2" s="1"/>
  <c r="AY491" i="2" s="1"/>
  <c r="AT491" i="2"/>
  <c r="AQ490" i="2"/>
  <c r="AP490" i="2"/>
  <c r="AV490" i="2"/>
  <c r="BD490" i="2"/>
  <c r="AW490" i="2"/>
  <c r="AX490" i="2" s="1"/>
  <c r="AU490" i="2"/>
  <c r="AT490" i="2"/>
  <c r="AR490" i="2"/>
  <c r="AS490" i="2" s="1"/>
  <c r="BB490" i="2" s="1"/>
  <c r="AY490" i="2" s="1"/>
  <c r="AG490" i="2"/>
  <c r="AT489" i="2"/>
  <c r="AR489" i="2"/>
  <c r="AS489" i="2" s="1"/>
  <c r="BB489" i="2" s="1"/>
  <c r="AY489" i="2" s="1"/>
  <c r="AQ489" i="2"/>
  <c r="AP489" i="2"/>
  <c r="AG489" i="2"/>
  <c r="BD489" i="2"/>
  <c r="AW489" i="2"/>
  <c r="AX489" i="2" s="1"/>
  <c r="AV489" i="2"/>
  <c r="AU489" i="2"/>
  <c r="AH488" i="2"/>
  <c r="AK488" i="2"/>
  <c r="AJ488" i="2"/>
  <c r="AI488" i="2"/>
  <c r="AG487" i="2"/>
  <c r="AP487" i="2"/>
  <c r="AR487" i="2"/>
  <c r="AS487" i="2" s="1"/>
  <c r="BB487" i="2" s="1"/>
  <c r="AY487" i="2" s="1"/>
  <c r="AT487" i="2"/>
  <c r="AV487" i="2"/>
  <c r="AW487" i="2"/>
  <c r="AX487" i="2" s="1"/>
  <c r="AQ487" i="2"/>
  <c r="BD487" i="2"/>
  <c r="AU487" i="2"/>
  <c r="BD486" i="2"/>
  <c r="AW486" i="2"/>
  <c r="AX486" i="2" s="1"/>
  <c r="AV486" i="2"/>
  <c r="AT486" i="2"/>
  <c r="AR486" i="2"/>
  <c r="AS486" i="2" s="1"/>
  <c r="BB486" i="2" s="1"/>
  <c r="AY486" i="2" s="1"/>
  <c r="AQ486" i="2"/>
  <c r="AP486" i="2"/>
  <c r="AG486" i="2"/>
  <c r="AU486" i="2"/>
  <c r="BD485" i="2"/>
  <c r="AW485" i="2"/>
  <c r="AX485" i="2" s="1"/>
  <c r="AV485" i="2"/>
  <c r="AU485" i="2"/>
  <c r="AT485" i="2"/>
  <c r="AR485" i="2"/>
  <c r="AS485" i="2" s="1"/>
  <c r="BB485" i="2" s="1"/>
  <c r="AY485" i="2" s="1"/>
  <c r="AQ485" i="2"/>
  <c r="AP485" i="2"/>
  <c r="AG485" i="2"/>
  <c r="AW484" i="2"/>
  <c r="AX484" i="2" s="1"/>
  <c r="AV484" i="2"/>
  <c r="AU484" i="2"/>
  <c r="AT484" i="2"/>
  <c r="AR484" i="2"/>
  <c r="AQ484" i="2"/>
  <c r="AP484" i="2"/>
  <c r="AS484" i="2" s="1"/>
  <c r="BB484" i="2" s="1"/>
  <c r="AY484" i="2" s="1"/>
  <c r="AG484" i="2"/>
  <c r="BD484" i="2"/>
  <c r="BD483" i="2"/>
  <c r="AW483" i="2"/>
  <c r="AX483" i="2" s="1"/>
  <c r="AV483" i="2"/>
  <c r="AU483" i="2"/>
  <c r="AT483" i="2"/>
  <c r="AQ483" i="2"/>
  <c r="AP483" i="2"/>
  <c r="AG483" i="2"/>
  <c r="AR483" i="2"/>
  <c r="AS483" i="2" s="1"/>
  <c r="BB483" i="2" s="1"/>
  <c r="AY483" i="2" s="1"/>
  <c r="BD482" i="2"/>
  <c r="AW482" i="2"/>
  <c r="AX482" i="2" s="1"/>
  <c r="AV482" i="2"/>
  <c r="AU482" i="2"/>
  <c r="AT482" i="2"/>
  <c r="AR482" i="2"/>
  <c r="AS482" i="2" s="1"/>
  <c r="BB482" i="2" s="1"/>
  <c r="AY482" i="2" s="1"/>
  <c r="AQ482" i="2"/>
  <c r="AP482" i="2"/>
  <c r="AG482" i="2"/>
  <c r="AT481" i="2"/>
  <c r="AR481" i="2"/>
  <c r="AQ481" i="2"/>
  <c r="BD481" i="2"/>
  <c r="AV481" i="2"/>
  <c r="AW481" i="2"/>
  <c r="AX481" i="2" s="1"/>
  <c r="AG481" i="2"/>
  <c r="AU481" i="2"/>
  <c r="AP481" i="2"/>
  <c r="AS481" i="2" s="1"/>
  <c r="BB481" i="2" s="1"/>
  <c r="AY481" i="2" s="1"/>
  <c r="AW480" i="2"/>
  <c r="AV480" i="2"/>
  <c r="AU480" i="2"/>
  <c r="AT480" i="2"/>
  <c r="AR480" i="2"/>
  <c r="AQ480" i="2"/>
  <c r="AP480" i="2"/>
  <c r="AG480" i="2"/>
  <c r="BD480" i="2"/>
  <c r="AS480" i="2"/>
  <c r="BB480" i="2"/>
  <c r="AY480" i="2" s="1"/>
  <c r="AX480" i="2"/>
  <c r="BD479" i="2"/>
  <c r="AW479" i="2"/>
  <c r="AX479" i="2" s="1"/>
  <c r="AT479" i="2"/>
  <c r="AU479" i="2"/>
  <c r="AV479" i="2"/>
  <c r="AG479" i="2"/>
  <c r="AP479" i="2"/>
  <c r="AQ479" i="2"/>
  <c r="AR479" i="2"/>
  <c r="AS479" i="2" s="1"/>
  <c r="BB479" i="2" s="1"/>
  <c r="AY479" i="2" s="1"/>
  <c r="AR478" i="2"/>
  <c r="AQ478" i="2"/>
  <c r="BD478" i="2"/>
  <c r="AP478" i="2"/>
  <c r="AG478" i="2"/>
  <c r="AW478" i="2"/>
  <c r="AX478" i="2" s="1"/>
  <c r="AV478" i="2"/>
  <c r="AU478" i="2"/>
  <c r="AT478" i="2"/>
  <c r="AS478" i="2"/>
  <c r="BB478" i="2" s="1"/>
  <c r="AY478" i="2" s="1"/>
  <c r="AQ477" i="2"/>
  <c r="AP477" i="2"/>
  <c r="AG477" i="2"/>
  <c r="AR477" i="2"/>
  <c r="BD477" i="2"/>
  <c r="AU477" i="2"/>
  <c r="AV477" i="2"/>
  <c r="AW477" i="2"/>
  <c r="AX477" i="2" s="1"/>
  <c r="AS477" i="2"/>
  <c r="BB477" i="2" s="1"/>
  <c r="AY477" i="2" s="1"/>
  <c r="AT477" i="2"/>
  <c r="AW476" i="2"/>
  <c r="AX476" i="2" s="1"/>
  <c r="AV476" i="2"/>
  <c r="BD476" i="2"/>
  <c r="AU476" i="2"/>
  <c r="AT476" i="2"/>
  <c r="AR476" i="2"/>
  <c r="AS476" i="2" s="1"/>
  <c r="BB476" i="2" s="1"/>
  <c r="AY476" i="2" s="1"/>
  <c r="AQ476" i="2"/>
  <c r="AP476" i="2"/>
  <c r="AG476" i="2"/>
  <c r="AI475" i="2"/>
  <c r="AJ475" i="2"/>
  <c r="AK475" i="2"/>
  <c r="AH475" i="2"/>
  <c r="BD474" i="2"/>
  <c r="AQ474" i="2"/>
  <c r="AT474" i="2"/>
  <c r="AG474" i="2"/>
  <c r="AP474" i="2"/>
  <c r="AR474" i="2"/>
  <c r="AS474" i="2" s="1"/>
  <c r="BB474" i="2" s="1"/>
  <c r="AY474" i="2" s="1"/>
  <c r="AU474" i="2"/>
  <c r="AV474" i="2"/>
  <c r="AW474" i="2"/>
  <c r="AX474" i="2" s="1"/>
  <c r="AR473" i="2"/>
  <c r="AP473" i="2"/>
  <c r="AG473" i="2"/>
  <c r="AQ473" i="2"/>
  <c r="BD473" i="2"/>
  <c r="AW473" i="2"/>
  <c r="AX473" i="2" s="1"/>
  <c r="AV473" i="2"/>
  <c r="AU473" i="2"/>
  <c r="AT473" i="2"/>
  <c r="AS473" i="2"/>
  <c r="BB473" i="2" s="1"/>
  <c r="AY473" i="2" s="1"/>
  <c r="AR472" i="2"/>
  <c r="AS472" i="2" s="1"/>
  <c r="BB472" i="2" s="1"/>
  <c r="AY472" i="2" s="1"/>
  <c r="AT472" i="2"/>
  <c r="AV472" i="2"/>
  <c r="AW472" i="2"/>
  <c r="AX472" i="2" s="1"/>
  <c r="AU472" i="2"/>
  <c r="BD472" i="2"/>
  <c r="AG472" i="2"/>
  <c r="AP472" i="2"/>
  <c r="AQ472" i="2"/>
  <c r="AW471" i="2"/>
  <c r="AX471" i="2" s="1"/>
  <c r="AV471" i="2"/>
  <c r="AU471" i="2"/>
  <c r="AT471" i="2"/>
  <c r="AR471" i="2"/>
  <c r="AQ471" i="2"/>
  <c r="AP471" i="2"/>
  <c r="AS471" i="2" s="1"/>
  <c r="BB471" i="2" s="1"/>
  <c r="AY471" i="2" s="1"/>
  <c r="AG471" i="2"/>
  <c r="BD471" i="2"/>
  <c r="BD470" i="2"/>
  <c r="AG470" i="2"/>
  <c r="AP470" i="2"/>
  <c r="AQ470" i="2"/>
  <c r="AR470" i="2"/>
  <c r="AS470" i="2" s="1"/>
  <c r="BB470" i="2" s="1"/>
  <c r="AY470" i="2" s="1"/>
  <c r="AT470" i="2"/>
  <c r="AU470" i="2"/>
  <c r="AV470" i="2"/>
  <c r="AW470" i="2"/>
  <c r="AX470" i="2" s="1"/>
  <c r="AG469" i="2"/>
  <c r="AW469" i="2"/>
  <c r="AV469" i="2"/>
  <c r="AX469" i="2" s="1"/>
  <c r="AU469" i="2"/>
  <c r="AT469" i="2"/>
  <c r="AR469" i="2"/>
  <c r="AS469" i="2" s="1"/>
  <c r="BB469" i="2" s="1"/>
  <c r="AY469" i="2" s="1"/>
  <c r="BD469" i="2"/>
  <c r="AP469" i="2"/>
  <c r="AQ469" i="2"/>
  <c r="AP468" i="2"/>
  <c r="AG468" i="2"/>
  <c r="AR468" i="2"/>
  <c r="BD468" i="2"/>
  <c r="AW468" i="2"/>
  <c r="AX468" i="2" s="1"/>
  <c r="AV468" i="2"/>
  <c r="AU468" i="2"/>
  <c r="AT468" i="2"/>
  <c r="AS468" i="2"/>
  <c r="BB468" i="2" s="1"/>
  <c r="AY468" i="2" s="1"/>
  <c r="AQ468" i="2"/>
  <c r="AT467" i="2"/>
  <c r="AU467" i="2"/>
  <c r="AV467" i="2"/>
  <c r="AW467" i="2"/>
  <c r="AX467" i="2" s="1"/>
  <c r="BD467" i="2"/>
  <c r="AR467" i="2"/>
  <c r="AS467" i="2" s="1"/>
  <c r="BB467" i="2" s="1"/>
  <c r="AY467" i="2" s="1"/>
  <c r="AQ467" i="2"/>
  <c r="AP467" i="2"/>
  <c r="AG467" i="2"/>
  <c r="BD466" i="2"/>
  <c r="AG466" i="2"/>
  <c r="AP466" i="2"/>
  <c r="AQ466" i="2"/>
  <c r="AR466" i="2"/>
  <c r="AS466" i="2" s="1"/>
  <c r="BB466" i="2" s="1"/>
  <c r="AY466" i="2" s="1"/>
  <c r="AT466" i="2"/>
  <c r="AU466" i="2"/>
  <c r="AV466" i="2"/>
  <c r="AW466" i="2"/>
  <c r="AX466" i="2" s="1"/>
  <c r="AR465" i="2"/>
  <c r="AU465" i="2"/>
  <c r="AQ465" i="2"/>
  <c r="AT465" i="2"/>
  <c r="AG465" i="2"/>
  <c r="BD465" i="2"/>
  <c r="AP465" i="2"/>
  <c r="AS465" i="2" s="1"/>
  <c r="BB465" i="2" s="1"/>
  <c r="AY465" i="2" s="1"/>
  <c r="AV465" i="2"/>
  <c r="AW465" i="2"/>
  <c r="AX465" i="2" s="1"/>
  <c r="AU464" i="2"/>
  <c r="BD464" i="2"/>
  <c r="AR464" i="2"/>
  <c r="AG464" i="2"/>
  <c r="AQ464" i="2"/>
  <c r="AW464" i="2"/>
  <c r="AX464" i="2" s="1"/>
  <c r="AV464" i="2"/>
  <c r="AT464" i="2"/>
  <c r="AP464" i="2"/>
  <c r="AS464" i="2" s="1"/>
  <c r="BB464" i="2" s="1"/>
  <c r="AY464" i="2" s="1"/>
  <c r="AV463" i="2"/>
  <c r="AR463" i="2"/>
  <c r="AS463" i="2" s="1"/>
  <c r="BB463" i="2" s="1"/>
  <c r="AY463" i="2" s="1"/>
  <c r="AP463" i="2"/>
  <c r="AG463" i="2"/>
  <c r="AQ463" i="2"/>
  <c r="AU463" i="2"/>
  <c r="AW463" i="2"/>
  <c r="AX463" i="2" s="1"/>
  <c r="AT463" i="2"/>
  <c r="BD463" i="2"/>
  <c r="AK462" i="2"/>
  <c r="AH462" i="2"/>
  <c r="AJ462" i="2"/>
  <c r="AI462" i="2"/>
  <c r="AQ461" i="2"/>
  <c r="BD461" i="2"/>
  <c r="AV461" i="2"/>
  <c r="AW461" i="2"/>
  <c r="AX461" i="2" s="1"/>
  <c r="AT461" i="2"/>
  <c r="AR461" i="2"/>
  <c r="AU461" i="2"/>
  <c r="AG461" i="2"/>
  <c r="AP461" i="2"/>
  <c r="AS461" i="2" s="1"/>
  <c r="BB461" i="2" s="1"/>
  <c r="AY461" i="2" s="1"/>
  <c r="AW460" i="2"/>
  <c r="BD460" i="2"/>
  <c r="AG460" i="2"/>
  <c r="AQ460" i="2"/>
  <c r="AP460" i="2"/>
  <c r="AR460" i="2"/>
  <c r="AS460" i="2" s="1"/>
  <c r="BB460" i="2" s="1"/>
  <c r="AY460" i="2" s="1"/>
  <c r="AT460" i="2"/>
  <c r="AV460" i="2"/>
  <c r="AX460" i="2" s="1"/>
  <c r="AU460" i="2"/>
  <c r="AU459" i="2"/>
  <c r="AQ459" i="2"/>
  <c r="AV459" i="2"/>
  <c r="AT459" i="2"/>
  <c r="AR459" i="2"/>
  <c r="AS459" i="2" s="1"/>
  <c r="BB459" i="2" s="1"/>
  <c r="AY459" i="2" s="1"/>
  <c r="AP459" i="2"/>
  <c r="AG459" i="2"/>
  <c r="BD459" i="2"/>
  <c r="AW459" i="2"/>
  <c r="AX459" i="2" s="1"/>
  <c r="AW458" i="2"/>
  <c r="AU458" i="2"/>
  <c r="AQ458" i="2"/>
  <c r="AG458" i="2"/>
  <c r="AV458" i="2"/>
  <c r="AX458" i="2" s="1"/>
  <c r="AT458" i="2"/>
  <c r="AR458" i="2"/>
  <c r="AP458" i="2"/>
  <c r="AS458" i="2"/>
  <c r="BB458" i="2" s="1"/>
  <c r="AY458" i="2" s="1"/>
  <c r="BD458" i="2"/>
  <c r="AQ457" i="2"/>
  <c r="AU457" i="2"/>
  <c r="BD457" i="2"/>
  <c r="AV457" i="2"/>
  <c r="AT457" i="2"/>
  <c r="AR457" i="2"/>
  <c r="AS457" i="2" s="1"/>
  <c r="BB457" i="2" s="1"/>
  <c r="AY457" i="2" s="1"/>
  <c r="AP457" i="2"/>
  <c r="AG457" i="2"/>
  <c r="AW457" i="2"/>
  <c r="AX457" i="2" s="1"/>
  <c r="AT456" i="2"/>
  <c r="AQ456" i="2"/>
  <c r="AP456" i="2"/>
  <c r="AG456" i="2"/>
  <c r="BD456" i="2"/>
  <c r="AW456" i="2"/>
  <c r="AX456" i="2" s="1"/>
  <c r="AV456" i="2"/>
  <c r="AU456" i="2"/>
  <c r="AR456" i="2"/>
  <c r="AS456" i="2" s="1"/>
  <c r="BB456" i="2" s="1"/>
  <c r="AY456" i="2" s="1"/>
  <c r="AP455" i="2"/>
  <c r="BD455" i="2"/>
  <c r="AW455" i="2"/>
  <c r="AX455" i="2" s="1"/>
  <c r="AT455" i="2"/>
  <c r="AG455" i="2"/>
  <c r="AV455" i="2"/>
  <c r="AU455" i="2"/>
  <c r="AQ455" i="2"/>
  <c r="AR455" i="2"/>
  <c r="AS455" i="2" s="1"/>
  <c r="BB455" i="2" s="1"/>
  <c r="AY455" i="2" s="1"/>
  <c r="AG454" i="2"/>
  <c r="AP454" i="2"/>
  <c r="AR454" i="2"/>
  <c r="AS454" i="2" s="1"/>
  <c r="BB454" i="2" s="1"/>
  <c r="AY454" i="2" s="1"/>
  <c r="AT454" i="2"/>
  <c r="BD454" i="2"/>
  <c r="AV454" i="2"/>
  <c r="AW454" i="2"/>
  <c r="AX454" i="2" s="1"/>
  <c r="AQ454" i="2"/>
  <c r="AU454" i="2"/>
  <c r="AV453" i="2"/>
  <c r="AP453" i="2"/>
  <c r="AQ453" i="2"/>
  <c r="AR453" i="2"/>
  <c r="BD453" i="2"/>
  <c r="AT453" i="2"/>
  <c r="AW453" i="2"/>
  <c r="AX453" i="2" s="1"/>
  <c r="AU453" i="2"/>
  <c r="AS453" i="2"/>
  <c r="BB453" i="2" s="1"/>
  <c r="AY453" i="2" s="1"/>
  <c r="AG453" i="2"/>
  <c r="AQ452" i="2"/>
  <c r="AP452" i="2"/>
  <c r="AG452" i="2"/>
  <c r="AW452" i="2"/>
  <c r="AX452" i="2" s="1"/>
  <c r="BD452" i="2"/>
  <c r="AU452" i="2"/>
  <c r="AV452" i="2"/>
  <c r="AT452" i="2"/>
  <c r="AR452" i="2"/>
  <c r="AS452" i="2" s="1"/>
  <c r="BB452" i="2" s="1"/>
  <c r="AY452" i="2" s="1"/>
  <c r="AJ451" i="2"/>
  <c r="AI451" i="2"/>
  <c r="AH451" i="2"/>
  <c r="AK451" i="2"/>
  <c r="AV450" i="2"/>
  <c r="AU450" i="2"/>
  <c r="AR450" i="2"/>
  <c r="AS450" i="2" s="1"/>
  <c r="BB450" i="2" s="1"/>
  <c r="AY450" i="2" s="1"/>
  <c r="AG450" i="2"/>
  <c r="AP450" i="2"/>
  <c r="BD450" i="2"/>
  <c r="AW450" i="2"/>
  <c r="AX450" i="2" s="1"/>
  <c r="AT450" i="2"/>
  <c r="AQ450" i="2"/>
  <c r="BD449" i="2"/>
  <c r="AW449" i="2"/>
  <c r="AX449" i="2" s="1"/>
  <c r="AP449" i="2"/>
  <c r="AG449" i="2"/>
  <c r="AV449" i="2"/>
  <c r="AR449" i="2"/>
  <c r="AS449" i="2" s="1"/>
  <c r="BB449" i="2" s="1"/>
  <c r="AY449" i="2" s="1"/>
  <c r="AT449" i="2"/>
  <c r="AU449" i="2"/>
  <c r="AQ449" i="2"/>
  <c r="AP448" i="2"/>
  <c r="AQ448" i="2"/>
  <c r="BD448" i="2"/>
  <c r="AT448" i="2"/>
  <c r="AW448" i="2"/>
  <c r="AX448" i="2" s="1"/>
  <c r="AR448" i="2"/>
  <c r="AS448" i="2" s="1"/>
  <c r="BB448" i="2" s="1"/>
  <c r="AY448" i="2" s="1"/>
  <c r="AG448" i="2"/>
  <c r="AU448" i="2"/>
  <c r="AV448" i="2"/>
  <c r="AV447" i="2"/>
  <c r="AQ447" i="2"/>
  <c r="AU447" i="2"/>
  <c r="BD447" i="2"/>
  <c r="AW447" i="2"/>
  <c r="AX447" i="2" s="1"/>
  <c r="AT447" i="2"/>
  <c r="AR447" i="2"/>
  <c r="AG447" i="2"/>
  <c r="AP447" i="2"/>
  <c r="AS447" i="2" s="1"/>
  <c r="BB447" i="2" s="1"/>
  <c r="AY447" i="2" s="1"/>
  <c r="BD446" i="2"/>
  <c r="AV446" i="2"/>
  <c r="AP446" i="2"/>
  <c r="AG446" i="2"/>
  <c r="AU446" i="2"/>
  <c r="AQ446" i="2"/>
  <c r="AR446" i="2"/>
  <c r="AS446" i="2" s="1"/>
  <c r="BB446" i="2" s="1"/>
  <c r="AY446" i="2" s="1"/>
  <c r="AT446" i="2"/>
  <c r="AW446" i="2"/>
  <c r="AX446" i="2" s="1"/>
  <c r="AQ445" i="2"/>
  <c r="BD445" i="2"/>
  <c r="AW445" i="2"/>
  <c r="AU445" i="2"/>
  <c r="AP445" i="2"/>
  <c r="AG445" i="2"/>
  <c r="AT445" i="2"/>
  <c r="AV445" i="2"/>
  <c r="AX445" i="2" s="1"/>
  <c r="AR445" i="2"/>
  <c r="AS445" i="2" s="1"/>
  <c r="BB445" i="2" s="1"/>
  <c r="AY445" i="2" s="1"/>
  <c r="AW444" i="2"/>
  <c r="AX444" i="2" s="1"/>
  <c r="AV444" i="2"/>
  <c r="BD444" i="2"/>
  <c r="AU444" i="2"/>
  <c r="AR444" i="2"/>
  <c r="AP444" i="2"/>
  <c r="AG444" i="2"/>
  <c r="AT444" i="2"/>
  <c r="AS444" i="2"/>
  <c r="BB444" i="2" s="1"/>
  <c r="AY444" i="2" s="1"/>
  <c r="AQ444" i="2"/>
  <c r="BD443" i="2"/>
  <c r="AQ443" i="2"/>
  <c r="AW443" i="2"/>
  <c r="AX443" i="2" s="1"/>
  <c r="AU443" i="2"/>
  <c r="AG443" i="2"/>
  <c r="AP443" i="2"/>
  <c r="AT443" i="2"/>
  <c r="AV443" i="2"/>
  <c r="AR443" i="2"/>
  <c r="AS443" i="2" s="1"/>
  <c r="BB443" i="2" s="1"/>
  <c r="AY443" i="2" s="1"/>
  <c r="AG442" i="2"/>
  <c r="AR442" i="2"/>
  <c r="AQ442" i="2"/>
  <c r="AP442" i="2"/>
  <c r="AS442" i="2" s="1"/>
  <c r="BB442" i="2" s="1"/>
  <c r="AY442" i="2" s="1"/>
  <c r="AU442" i="2"/>
  <c r="AW442" i="2"/>
  <c r="AX442" i="2" s="1"/>
  <c r="AV442" i="2"/>
  <c r="AT442" i="2"/>
  <c r="BD442" i="2"/>
  <c r="AR441" i="2"/>
  <c r="AW441" i="2"/>
  <c r="AX441" i="2" s="1"/>
  <c r="AU441" i="2"/>
  <c r="AQ441" i="2"/>
  <c r="AG441" i="2"/>
  <c r="AP441" i="2"/>
  <c r="AS441" i="2" s="1"/>
  <c r="BB441" i="2" s="1"/>
  <c r="AY441" i="2" s="1"/>
  <c r="BD441" i="2"/>
  <c r="AV441" i="2"/>
  <c r="AT441" i="2"/>
  <c r="AV440" i="2"/>
  <c r="AU440" i="2"/>
  <c r="AG440" i="2"/>
  <c r="AT440" i="2"/>
  <c r="AR440" i="2"/>
  <c r="AS440" i="2" s="1"/>
  <c r="BB440" i="2" s="1"/>
  <c r="AY440" i="2" s="1"/>
  <c r="AQ440" i="2"/>
  <c r="AP440" i="2"/>
  <c r="BD440" i="2"/>
  <c r="AW440" i="2"/>
  <c r="AX440" i="2" s="1"/>
  <c r="AV439" i="2"/>
  <c r="AT439" i="2"/>
  <c r="AQ439" i="2"/>
  <c r="AR439" i="2"/>
  <c r="AU439" i="2"/>
  <c r="AW439" i="2"/>
  <c r="AX439" i="2" s="1"/>
  <c r="BD439" i="2"/>
  <c r="AG439" i="2"/>
  <c r="AP439" i="2"/>
  <c r="AS439" i="2" s="1"/>
  <c r="BB439" i="2" s="1"/>
  <c r="AY439" i="2" s="1"/>
  <c r="AQ438" i="2"/>
  <c r="AT438" i="2"/>
  <c r="AG438" i="2"/>
  <c r="AW438" i="2"/>
  <c r="AX438" i="2" s="1"/>
  <c r="BD438" i="2"/>
  <c r="AV438" i="2"/>
  <c r="AU438" i="2"/>
  <c r="AR438" i="2"/>
  <c r="AS438" i="2" s="1"/>
  <c r="BB438" i="2" s="1"/>
  <c r="AY438" i="2" s="1"/>
  <c r="AP438" i="2"/>
  <c r="AG437" i="2"/>
  <c r="AP437" i="2"/>
  <c r="BD437" i="2"/>
  <c r="AW437" i="2"/>
  <c r="AX437" i="2" s="1"/>
  <c r="AT437" i="2"/>
  <c r="AQ437" i="2"/>
  <c r="AR437" i="2"/>
  <c r="AS437" i="2" s="1"/>
  <c r="BB437" i="2" s="1"/>
  <c r="AY437" i="2" s="1"/>
  <c r="AU437" i="2"/>
  <c r="AV437" i="2"/>
  <c r="AU436" i="2"/>
  <c r="AR436" i="2"/>
  <c r="AQ436" i="2"/>
  <c r="AP436" i="2"/>
  <c r="AT436" i="2"/>
  <c r="AW436" i="2"/>
  <c r="AX436" i="2" s="1"/>
  <c r="BD436" i="2"/>
  <c r="AG436" i="2"/>
  <c r="AV436" i="2"/>
  <c r="AS436" i="2"/>
  <c r="BB436" i="2" s="1"/>
  <c r="AY436" i="2" s="1"/>
  <c r="BD435" i="2"/>
  <c r="AR435" i="2"/>
  <c r="AS435" i="2" s="1"/>
  <c r="BB435" i="2" s="1"/>
  <c r="AY435" i="2" s="1"/>
  <c r="AP435" i="2"/>
  <c r="AV435" i="2"/>
  <c r="AG435" i="2"/>
  <c r="AT435" i="2"/>
  <c r="AQ435" i="2"/>
  <c r="AU435" i="2"/>
  <c r="AW435" i="2"/>
  <c r="AX435" i="2" s="1"/>
  <c r="AP434" i="2"/>
  <c r="AV434" i="2"/>
  <c r="BD434" i="2"/>
  <c r="AR434" i="2"/>
  <c r="AS434" i="2" s="1"/>
  <c r="BB434" i="2" s="1"/>
  <c r="AY434" i="2" s="1"/>
  <c r="AU434" i="2"/>
  <c r="AT434" i="2"/>
  <c r="AQ434" i="2"/>
  <c r="AG434" i="2"/>
  <c r="AW434" i="2"/>
  <c r="AX434" i="2" s="1"/>
  <c r="AK433" i="2"/>
  <c r="AH433" i="2"/>
  <c r="AJ433" i="2"/>
  <c r="AI433" i="2"/>
  <c r="AU432" i="2"/>
  <c r="AP432" i="2"/>
  <c r="AG432" i="2"/>
  <c r="BD432" i="2"/>
  <c r="AQ432" i="2"/>
  <c r="AW432" i="2"/>
  <c r="AX432" i="2" s="1"/>
  <c r="AT432" i="2"/>
  <c r="AV432" i="2"/>
  <c r="AR432" i="2"/>
  <c r="AS432" i="2" s="1"/>
  <c r="BB432" i="2" s="1"/>
  <c r="AY432" i="2" s="1"/>
  <c r="BD431" i="2"/>
  <c r="AW431" i="2"/>
  <c r="AX431" i="2" s="1"/>
  <c r="AT431" i="2"/>
  <c r="AR431" i="2"/>
  <c r="AU431" i="2"/>
  <c r="AV431" i="2"/>
  <c r="AQ431" i="2"/>
  <c r="AG431" i="2"/>
  <c r="AP431" i="2"/>
  <c r="AS431" i="2" s="1"/>
  <c r="BB431" i="2" s="1"/>
  <c r="AY431" i="2" s="1"/>
  <c r="AG430" i="2"/>
  <c r="AR430" i="2"/>
  <c r="AT430" i="2"/>
  <c r="AW430" i="2"/>
  <c r="AX430" i="2" s="1"/>
  <c r="AV430" i="2"/>
  <c r="AU430" i="2"/>
  <c r="AP430" i="2"/>
  <c r="AS430" i="2" s="1"/>
  <c r="BB430" i="2" s="1"/>
  <c r="AY430" i="2" s="1"/>
  <c r="AQ430" i="2"/>
  <c r="BD430" i="2"/>
  <c r="AU429" i="2"/>
  <c r="AW429" i="2"/>
  <c r="AV429" i="2"/>
  <c r="AP429" i="2"/>
  <c r="AG429" i="2"/>
  <c r="AR429" i="2"/>
  <c r="AS429" i="2" s="1"/>
  <c r="BB429" i="2" s="1"/>
  <c r="AY429" i="2" s="1"/>
  <c r="AT429" i="2"/>
  <c r="AQ429" i="2"/>
  <c r="BD429" i="2"/>
  <c r="AX429" i="2"/>
  <c r="AQ428" i="2"/>
  <c r="AG428" i="2"/>
  <c r="AV428" i="2"/>
  <c r="AT428" i="2"/>
  <c r="AP428" i="2"/>
  <c r="BD428" i="2"/>
  <c r="AW428" i="2"/>
  <c r="AX428" i="2" s="1"/>
  <c r="AU428" i="2"/>
  <c r="AR428" i="2"/>
  <c r="AS428" i="2" s="1"/>
  <c r="BB428" i="2" s="1"/>
  <c r="AY428" i="2" s="1"/>
  <c r="AG427" i="2"/>
  <c r="AV427" i="2"/>
  <c r="AP427" i="2"/>
  <c r="BD427" i="2"/>
  <c r="AU427" i="2"/>
  <c r="AR427" i="2"/>
  <c r="AS427" i="2" s="1"/>
  <c r="BB427" i="2" s="1"/>
  <c r="AY427" i="2" s="1"/>
  <c r="AW427" i="2"/>
  <c r="AX427" i="2" s="1"/>
  <c r="AT427" i="2"/>
  <c r="AQ427" i="2"/>
  <c r="AV426" i="2"/>
  <c r="AP426" i="2"/>
  <c r="AU426" i="2"/>
  <c r="BD426" i="2"/>
  <c r="AR426" i="2"/>
  <c r="AS426" i="2" s="1"/>
  <c r="BB426" i="2" s="1"/>
  <c r="AY426" i="2" s="1"/>
  <c r="AG426" i="2"/>
  <c r="AQ426" i="2"/>
  <c r="AT426" i="2"/>
  <c r="AW426" i="2"/>
  <c r="AX426" i="2" s="1"/>
  <c r="AR425" i="2"/>
  <c r="AU425" i="2"/>
  <c r="BD425" i="2"/>
  <c r="AQ425" i="2"/>
  <c r="AT425" i="2"/>
  <c r="AG425" i="2"/>
  <c r="AP425" i="2"/>
  <c r="AS425" i="2" s="1"/>
  <c r="BB425" i="2" s="1"/>
  <c r="AY425" i="2" s="1"/>
  <c r="AW425" i="2"/>
  <c r="AX425" i="2" s="1"/>
  <c r="AV425" i="2"/>
  <c r="AU424" i="2"/>
  <c r="AT424" i="2"/>
  <c r="AW424" i="2"/>
  <c r="AX424" i="2" s="1"/>
  <c r="BD424" i="2"/>
  <c r="AV424" i="2"/>
  <c r="AP424" i="2"/>
  <c r="AQ424" i="2"/>
  <c r="AG424" i="2"/>
  <c r="AR424" i="2"/>
  <c r="AS424" i="2" s="1"/>
  <c r="BB424" i="2" s="1"/>
  <c r="AY424" i="2" s="1"/>
  <c r="AG423" i="2"/>
  <c r="AU423" i="2"/>
  <c r="AP423" i="2"/>
  <c r="AV423" i="2"/>
  <c r="AW423" i="2"/>
  <c r="AX423" i="2" s="1"/>
  <c r="AT423" i="2"/>
  <c r="AQ423" i="2"/>
  <c r="BD423" i="2"/>
  <c r="AR423" i="2"/>
  <c r="AS423" i="2" s="1"/>
  <c r="BB423" i="2" s="1"/>
  <c r="AY423" i="2" s="1"/>
  <c r="AV422" i="2"/>
  <c r="AP422" i="2"/>
  <c r="AQ422" i="2"/>
  <c r="AT422" i="2"/>
  <c r="AW422" i="2"/>
  <c r="AX422" i="2" s="1"/>
  <c r="AG422" i="2"/>
  <c r="BD422" i="2"/>
  <c r="AU422" i="2"/>
  <c r="AR422" i="2"/>
  <c r="AS422" i="2" s="1"/>
  <c r="BB422" i="2" s="1"/>
  <c r="AY422" i="2" s="1"/>
  <c r="AW421" i="2"/>
  <c r="AX421" i="2" s="1"/>
  <c r="AU421" i="2"/>
  <c r="AR421" i="2"/>
  <c r="AP421" i="2"/>
  <c r="AG421" i="2"/>
  <c r="AV421" i="2"/>
  <c r="BD421" i="2"/>
  <c r="AS421" i="2"/>
  <c r="BB421" i="2" s="1"/>
  <c r="AY421" i="2" s="1"/>
  <c r="AQ421" i="2"/>
  <c r="AT421" i="2"/>
  <c r="AQ420" i="2"/>
  <c r="BD420" i="2"/>
  <c r="AW420" i="2"/>
  <c r="AT420" i="2"/>
  <c r="AR420" i="2"/>
  <c r="AG420" i="2"/>
  <c r="AV420" i="2"/>
  <c r="AX420" i="2" s="1"/>
  <c r="AP420" i="2"/>
  <c r="AU420" i="2"/>
  <c r="AS420" i="2"/>
  <c r="BB420" i="2" s="1"/>
  <c r="AY420" i="2" s="1"/>
  <c r="AW419" i="2"/>
  <c r="BD419" i="2"/>
  <c r="AU419" i="2"/>
  <c r="AP419" i="2"/>
  <c r="AG419" i="2"/>
  <c r="AQ419" i="2"/>
  <c r="AT419" i="2"/>
  <c r="AV419" i="2"/>
  <c r="AX419" i="2" s="1"/>
  <c r="AR419" i="2"/>
  <c r="AS419" i="2" s="1"/>
  <c r="BB419" i="2" s="1"/>
  <c r="AY419" i="2" s="1"/>
  <c r="AW418" i="2"/>
  <c r="AG418" i="2"/>
  <c r="AQ418" i="2"/>
  <c r="AP418" i="2"/>
  <c r="BD418" i="2"/>
  <c r="AV418" i="2"/>
  <c r="AX418" i="2" s="1"/>
  <c r="AT418" i="2"/>
  <c r="AR418" i="2"/>
  <c r="AS418" i="2" s="1"/>
  <c r="BB418" i="2" s="1"/>
  <c r="AY418" i="2" s="1"/>
  <c r="AU418" i="2"/>
  <c r="AG417" i="2"/>
  <c r="AR417" i="2"/>
  <c r="AW417" i="2"/>
  <c r="AX417" i="2" s="1"/>
  <c r="AT417" i="2"/>
  <c r="AQ417" i="2"/>
  <c r="AU417" i="2"/>
  <c r="AP417" i="2"/>
  <c r="AS417" i="2"/>
  <c r="BB417" i="2" s="1"/>
  <c r="AY417" i="2" s="1"/>
  <c r="AV417" i="2"/>
  <c r="BD417" i="2"/>
  <c r="AV416" i="2"/>
  <c r="AT416" i="2"/>
  <c r="AQ416" i="2"/>
  <c r="AG416" i="2"/>
  <c r="AU416" i="2"/>
  <c r="AR416" i="2"/>
  <c r="AS416" i="2" s="1"/>
  <c r="BB416" i="2" s="1"/>
  <c r="AY416" i="2" s="1"/>
  <c r="BD416" i="2"/>
  <c r="AW416" i="2"/>
  <c r="AX416" i="2" s="1"/>
  <c r="AP416" i="2"/>
  <c r="BD415" i="2"/>
  <c r="AQ415" i="2"/>
  <c r="AU415" i="2"/>
  <c r="AW415" i="2"/>
  <c r="AX415" i="2" s="1"/>
  <c r="AG415" i="2"/>
  <c r="AP415" i="2"/>
  <c r="AR415" i="2"/>
  <c r="AS415" i="2" s="1"/>
  <c r="BB415" i="2" s="1"/>
  <c r="AY415" i="2" s="1"/>
  <c r="AV415" i="2"/>
  <c r="AT415" i="2"/>
  <c r="BD414" i="2"/>
  <c r="AR414" i="2"/>
  <c r="AP414" i="2"/>
  <c r="AG414" i="2"/>
  <c r="AQ414" i="2"/>
  <c r="AT414" i="2"/>
  <c r="AW414" i="2"/>
  <c r="AX414" i="2" s="1"/>
  <c r="AU414" i="2"/>
  <c r="AS414" i="2"/>
  <c r="BB414" i="2" s="1"/>
  <c r="AY414" i="2" s="1"/>
  <c r="AV414" i="2"/>
  <c r="AR413" i="2"/>
  <c r="AU413" i="2"/>
  <c r="AV413" i="2"/>
  <c r="AP413" i="2"/>
  <c r="AQ413" i="2"/>
  <c r="AT413" i="2"/>
  <c r="AW413" i="2"/>
  <c r="AX413" i="2" s="1"/>
  <c r="BD413" i="2"/>
  <c r="AS413" i="2"/>
  <c r="BB413" i="2" s="1"/>
  <c r="AY413" i="2" s="1"/>
  <c r="AG413" i="2"/>
  <c r="AR412" i="2"/>
  <c r="AG412" i="2"/>
  <c r="AW412" i="2"/>
  <c r="AQ412" i="2"/>
  <c r="AU412" i="2"/>
  <c r="AV412" i="2"/>
  <c r="AX412" i="2" s="1"/>
  <c r="AT412" i="2"/>
  <c r="BD412" i="2"/>
  <c r="AP412" i="2"/>
  <c r="AS412" i="2" s="1"/>
  <c r="BB412" i="2" s="1"/>
  <c r="AY412" i="2" s="1"/>
  <c r="AG411" i="2"/>
  <c r="AW411" i="2"/>
  <c r="AX411" i="2" s="1"/>
  <c r="AR411" i="2"/>
  <c r="AQ411" i="2"/>
  <c r="AU411" i="2"/>
  <c r="AV411" i="2"/>
  <c r="AT411" i="2"/>
  <c r="AP411" i="2"/>
  <c r="AS411" i="2" s="1"/>
  <c r="BB411" i="2" s="1"/>
  <c r="AY411" i="2" s="1"/>
  <c r="BD411" i="2"/>
  <c r="AP410" i="2"/>
  <c r="AW410" i="2"/>
  <c r="AV410" i="2"/>
  <c r="AG410" i="2"/>
  <c r="AT410" i="2"/>
  <c r="AR410" i="2"/>
  <c r="BD410" i="2"/>
  <c r="AU410" i="2"/>
  <c r="AX410" i="2"/>
  <c r="AQ410" i="2"/>
  <c r="AS410" i="2"/>
  <c r="BB410" i="2" s="1"/>
  <c r="AY410" i="2" s="1"/>
  <c r="AT409" i="2"/>
  <c r="AQ409" i="2"/>
  <c r="AG409" i="2"/>
  <c r="AP409" i="2"/>
  <c r="AV409" i="2"/>
  <c r="AW409" i="2"/>
  <c r="AX409" i="2" s="1"/>
  <c r="AR409" i="2"/>
  <c r="AS409" i="2" s="1"/>
  <c r="BB409" i="2" s="1"/>
  <c r="AY409" i="2" s="1"/>
  <c r="AU409" i="2"/>
  <c r="BD409" i="2"/>
  <c r="AP408" i="2"/>
  <c r="AU408" i="2"/>
  <c r="BD408" i="2"/>
  <c r="AR408" i="2"/>
  <c r="AS408" i="2" s="1"/>
  <c r="BB408" i="2" s="1"/>
  <c r="AY408" i="2" s="1"/>
  <c r="AW408" i="2"/>
  <c r="AX408" i="2" s="1"/>
  <c r="AG408" i="2"/>
  <c r="AQ408" i="2"/>
  <c r="AT408" i="2"/>
  <c r="AV408" i="2"/>
  <c r="AG407" i="2"/>
  <c r="AT407" i="2"/>
  <c r="AQ407" i="2"/>
  <c r="AR407" i="2"/>
  <c r="AP407" i="2"/>
  <c r="AV407" i="2"/>
  <c r="AU407" i="2"/>
  <c r="BD407" i="2"/>
  <c r="AS407" i="2"/>
  <c r="BB407" i="2" s="1"/>
  <c r="AY407" i="2" s="1"/>
  <c r="AW407" i="2"/>
  <c r="AX407" i="2" s="1"/>
  <c r="AR406" i="2"/>
  <c r="AW406" i="2"/>
  <c r="AV406" i="2"/>
  <c r="AX406" i="2" s="1"/>
  <c r="AG406" i="2"/>
  <c r="BD406" i="2"/>
  <c r="AU406" i="2"/>
  <c r="AT406" i="2"/>
  <c r="AQ406" i="2"/>
  <c r="AP406" i="2"/>
  <c r="AS406" i="2" s="1"/>
  <c r="BB406" i="2" s="1"/>
  <c r="AY406" i="2" s="1"/>
  <c r="AW405" i="2"/>
  <c r="AX405" i="2" s="1"/>
  <c r="AV405" i="2"/>
  <c r="AP405" i="2"/>
  <c r="AU405" i="2"/>
  <c r="AR405" i="2"/>
  <c r="AS405" i="2" s="1"/>
  <c r="BB405" i="2" s="1"/>
  <c r="AY405" i="2" s="1"/>
  <c r="AT405" i="2"/>
  <c r="AG405" i="2"/>
  <c r="AQ405" i="2"/>
  <c r="BD405" i="2"/>
  <c r="AR404" i="2"/>
  <c r="AP404" i="2"/>
  <c r="AS404" i="2" s="1"/>
  <c r="BB404" i="2" s="1"/>
  <c r="AY404" i="2" s="1"/>
  <c r="BD404" i="2"/>
  <c r="AV404" i="2"/>
  <c r="AG404" i="2"/>
  <c r="AQ404" i="2"/>
  <c r="AT404" i="2"/>
  <c r="AW404" i="2"/>
  <c r="AX404" i="2" s="1"/>
  <c r="AU404" i="2"/>
  <c r="AK403" i="2"/>
  <c r="AH403" i="2"/>
  <c r="AJ403" i="2"/>
  <c r="AI403" i="2"/>
  <c r="AQ402" i="2"/>
  <c r="AG402" i="2"/>
  <c r="AP402" i="2"/>
  <c r="AR402" i="2"/>
  <c r="AS402" i="2" s="1"/>
  <c r="BB402" i="2" s="1"/>
  <c r="AY402" i="2" s="1"/>
  <c r="AT402" i="2"/>
  <c r="AV402" i="2"/>
  <c r="BD402" i="2"/>
  <c r="AW402" i="2"/>
  <c r="AX402" i="2" s="1"/>
  <c r="AU402" i="2"/>
  <c r="AP401" i="2"/>
  <c r="AT401" i="2"/>
  <c r="AR401" i="2"/>
  <c r="AW401" i="2"/>
  <c r="AX401" i="2" s="1"/>
  <c r="AG401" i="2"/>
  <c r="AV401" i="2"/>
  <c r="AS401" i="2"/>
  <c r="BB401" i="2"/>
  <c r="AY401" i="2" s="1"/>
  <c r="AQ401" i="2"/>
  <c r="AU401" i="2"/>
  <c r="BD401" i="2"/>
  <c r="AQ400" i="2"/>
  <c r="AP400" i="2"/>
  <c r="AV400" i="2"/>
  <c r="AR400" i="2"/>
  <c r="AS400" i="2" s="1"/>
  <c r="BB400" i="2" s="1"/>
  <c r="AY400" i="2" s="1"/>
  <c r="AU400" i="2"/>
  <c r="BD400" i="2"/>
  <c r="AG400" i="2"/>
  <c r="AW400" i="2"/>
  <c r="AX400" i="2" s="1"/>
  <c r="AT400" i="2"/>
  <c r="AU399" i="2"/>
  <c r="AW399" i="2"/>
  <c r="AV399" i="2"/>
  <c r="AR399" i="2"/>
  <c r="AG399" i="2"/>
  <c r="AT399" i="2"/>
  <c r="AP399" i="2"/>
  <c r="AX399" i="2"/>
  <c r="AQ399" i="2"/>
  <c r="BD399" i="2"/>
  <c r="AS399" i="2"/>
  <c r="BB399" i="2" s="1"/>
  <c r="AY399" i="2" s="1"/>
  <c r="BD398" i="2"/>
  <c r="AT398" i="2"/>
  <c r="AR398" i="2"/>
  <c r="AW398" i="2"/>
  <c r="AX398" i="2" s="1"/>
  <c r="AU398" i="2"/>
  <c r="AQ398" i="2"/>
  <c r="AV398" i="2"/>
  <c r="AP398" i="2"/>
  <c r="AS398" i="2" s="1"/>
  <c r="BB398" i="2" s="1"/>
  <c r="AY398" i="2" s="1"/>
  <c r="AG398" i="2"/>
  <c r="AU397" i="2"/>
  <c r="AP397" i="2"/>
  <c r="AG397" i="2"/>
  <c r="AR397" i="2"/>
  <c r="AS397" i="2" s="1"/>
  <c r="BB397" i="2" s="1"/>
  <c r="AY397" i="2" s="1"/>
  <c r="AT397" i="2"/>
  <c r="AQ397" i="2"/>
  <c r="AW397" i="2"/>
  <c r="AX397" i="2" s="1"/>
  <c r="AV397" i="2"/>
  <c r="BD397" i="2"/>
  <c r="AW396" i="2"/>
  <c r="BD396" i="2"/>
  <c r="AG396" i="2"/>
  <c r="AU396" i="2"/>
  <c r="AR396" i="2"/>
  <c r="AS396" i="2" s="1"/>
  <c r="BB396" i="2" s="1"/>
  <c r="AY396" i="2" s="1"/>
  <c r="AV396" i="2"/>
  <c r="AX396" i="2" s="1"/>
  <c r="AP396" i="2"/>
  <c r="AQ396" i="2"/>
  <c r="AT396" i="2"/>
  <c r="AP395" i="2"/>
  <c r="AQ395" i="2"/>
  <c r="AT395" i="2"/>
  <c r="AW395" i="2"/>
  <c r="AX395" i="2" s="1"/>
  <c r="AG395" i="2"/>
  <c r="AR395" i="2"/>
  <c r="AV395" i="2"/>
  <c r="AS395" i="2"/>
  <c r="BB395" i="2" s="1"/>
  <c r="AY395" i="2" s="1"/>
  <c r="BD395" i="2"/>
  <c r="AU395" i="2"/>
  <c r="AP394" i="2"/>
  <c r="AV394" i="2"/>
  <c r="BD394" i="2"/>
  <c r="AR394" i="2"/>
  <c r="AS394" i="2" s="1"/>
  <c r="BB394" i="2" s="1"/>
  <c r="AY394" i="2" s="1"/>
  <c r="AU394" i="2"/>
  <c r="AG394" i="2"/>
  <c r="AQ394" i="2"/>
  <c r="AT394" i="2"/>
  <c r="AW394" i="2"/>
  <c r="AX394" i="2" s="1"/>
  <c r="AU393" i="2"/>
  <c r="AP393" i="2"/>
  <c r="AV393" i="2"/>
  <c r="AR393" i="2"/>
  <c r="AS393" i="2" s="1"/>
  <c r="BB393" i="2" s="1"/>
  <c r="AY393" i="2" s="1"/>
  <c r="AG393" i="2"/>
  <c r="AQ393" i="2"/>
  <c r="AT393" i="2"/>
  <c r="AW393" i="2"/>
  <c r="AX393" i="2" s="1"/>
  <c r="BD393" i="2"/>
  <c r="AR392" i="2"/>
  <c r="AS392" i="2" s="1"/>
  <c r="BB392" i="2" s="1"/>
  <c r="AY392" i="2" s="1"/>
  <c r="AT392" i="2"/>
  <c r="AU392" i="2"/>
  <c r="AW392" i="2"/>
  <c r="AX392" i="2" s="1"/>
  <c r="BD392" i="2"/>
  <c r="AV392" i="2"/>
  <c r="AG392" i="2"/>
  <c r="AP392" i="2"/>
  <c r="AQ392" i="2"/>
  <c r="BD391" i="2"/>
  <c r="AG391" i="2"/>
  <c r="AP391" i="2"/>
  <c r="AQ391" i="2"/>
  <c r="AR391" i="2"/>
  <c r="AS391" i="2" s="1"/>
  <c r="BB391" i="2" s="1"/>
  <c r="AY391" i="2" s="1"/>
  <c r="AT391" i="2"/>
  <c r="AU391" i="2"/>
  <c r="AV391" i="2"/>
  <c r="AW391" i="2"/>
  <c r="AX391" i="2" s="1"/>
  <c r="AG390" i="2"/>
  <c r="AP390" i="2"/>
  <c r="AQ390" i="2"/>
  <c r="AR390" i="2"/>
  <c r="AS390" i="2" s="1"/>
  <c r="BB390" i="2" s="1"/>
  <c r="AY390" i="2" s="1"/>
  <c r="AT390" i="2"/>
  <c r="AU390" i="2"/>
  <c r="AV390" i="2"/>
  <c r="AW390" i="2"/>
  <c r="AX390" i="2" s="1"/>
  <c r="BD390" i="2"/>
  <c r="AU389" i="2"/>
  <c r="AP389" i="2"/>
  <c r="AQ389" i="2"/>
  <c r="AR389" i="2"/>
  <c r="AS389" i="2" s="1"/>
  <c r="BB389" i="2" s="1"/>
  <c r="AY389" i="2" s="1"/>
  <c r="AG389" i="2"/>
  <c r="AT389" i="2"/>
  <c r="BD389" i="2"/>
  <c r="AW389" i="2"/>
  <c r="AX389" i="2" s="1"/>
  <c r="AV389" i="2"/>
  <c r="AW388" i="2"/>
  <c r="AX388" i="2" s="1"/>
  <c r="AV388" i="2"/>
  <c r="AU388" i="2"/>
  <c r="AT388" i="2"/>
  <c r="BD388" i="2"/>
  <c r="AR388" i="2"/>
  <c r="AS388" i="2" s="1"/>
  <c r="BB388" i="2" s="1"/>
  <c r="AY388" i="2" s="1"/>
  <c r="AQ388" i="2"/>
  <c r="AG388" i="2"/>
  <c r="AP388" i="2"/>
  <c r="AQ387" i="2"/>
  <c r="AR387" i="2"/>
  <c r="AT387" i="2"/>
  <c r="AU387" i="2"/>
  <c r="BD387" i="2"/>
  <c r="AV387" i="2"/>
  <c r="AW387" i="2"/>
  <c r="AX387" i="2" s="1"/>
  <c r="AG387" i="2"/>
  <c r="AP387" i="2"/>
  <c r="AS387" i="2" s="1"/>
  <c r="BB387" i="2" s="1"/>
  <c r="AY387" i="2" s="1"/>
  <c r="BD386" i="2"/>
  <c r="AW386" i="2"/>
  <c r="AX386" i="2" s="1"/>
  <c r="AV386" i="2"/>
  <c r="AU386" i="2"/>
  <c r="AT386" i="2"/>
  <c r="AQ386" i="2"/>
  <c r="AR386" i="2"/>
  <c r="AS386" i="2" s="1"/>
  <c r="BB386" i="2" s="1"/>
  <c r="AY386" i="2" s="1"/>
  <c r="AP386" i="2"/>
  <c r="AG386" i="2"/>
  <c r="AR385" i="2"/>
  <c r="AS385" i="2" s="1"/>
  <c r="BB385" i="2" s="1"/>
  <c r="AY385" i="2" s="1"/>
  <c r="AQ385" i="2"/>
  <c r="AP385" i="2"/>
  <c r="AG385" i="2"/>
  <c r="BD385" i="2"/>
  <c r="AW385" i="2"/>
  <c r="AX385" i="2" s="1"/>
  <c r="AV385" i="2"/>
  <c r="AU385" i="2"/>
  <c r="AT385" i="2"/>
  <c r="AT384" i="2"/>
  <c r="AR384" i="2"/>
  <c r="AQ384" i="2"/>
  <c r="AP384" i="2"/>
  <c r="BD384" i="2"/>
  <c r="AW384" i="2"/>
  <c r="AG384" i="2"/>
  <c r="AV384" i="2"/>
  <c r="AX384" i="2" s="1"/>
  <c r="AU384" i="2"/>
  <c r="AS384" i="2"/>
  <c r="BB384" i="2" s="1"/>
  <c r="AY384" i="2" s="1"/>
  <c r="AV383" i="2"/>
  <c r="AQ383" i="2"/>
  <c r="AR383" i="2"/>
  <c r="AT383" i="2"/>
  <c r="AU383" i="2"/>
  <c r="AP383" i="2"/>
  <c r="AS383" i="2" s="1"/>
  <c r="BB383" i="2" s="1"/>
  <c r="AY383" i="2" s="1"/>
  <c r="AW383" i="2"/>
  <c r="AX383" i="2"/>
  <c r="BD383" i="2"/>
  <c r="AG383" i="2"/>
  <c r="BD382" i="2"/>
  <c r="AV382" i="2"/>
  <c r="AU382" i="2"/>
  <c r="AT382" i="2"/>
  <c r="AR382" i="2"/>
  <c r="AS382" i="2" s="1"/>
  <c r="BB382" i="2" s="1"/>
  <c r="AY382" i="2" s="1"/>
  <c r="AQ382" i="2"/>
  <c r="AP382" i="2"/>
  <c r="AG382" i="2"/>
  <c r="AW382" i="2"/>
  <c r="AX382" i="2"/>
  <c r="AW381" i="2"/>
  <c r="AX381" i="2" s="1"/>
  <c r="AR381" i="2"/>
  <c r="AG381" i="2"/>
  <c r="AP381" i="2"/>
  <c r="AS381" i="2"/>
  <c r="AV381" i="2"/>
  <c r="AQ381" i="2"/>
  <c r="AT381" i="2"/>
  <c r="AU381" i="2"/>
  <c r="BD381" i="2"/>
  <c r="BB381" i="2"/>
  <c r="AY381" i="2" s="1"/>
  <c r="BD380" i="2"/>
  <c r="AQ380" i="2"/>
  <c r="AG380" i="2"/>
  <c r="AP380" i="2"/>
  <c r="AR380" i="2"/>
  <c r="AS380" i="2" s="1"/>
  <c r="BB380" i="2" s="1"/>
  <c r="AY380" i="2" s="1"/>
  <c r="AT380" i="2"/>
  <c r="AU380" i="2"/>
  <c r="AV380" i="2"/>
  <c r="AW380" i="2"/>
  <c r="AX380" i="2" s="1"/>
  <c r="AU379" i="2"/>
  <c r="AR379" i="2"/>
  <c r="AS379" i="2" s="1"/>
  <c r="BB379" i="2" s="1"/>
  <c r="AY379" i="2" s="1"/>
  <c r="AQ379" i="2"/>
  <c r="AG379" i="2"/>
  <c r="AT379" i="2"/>
  <c r="BD379" i="2"/>
  <c r="AP379" i="2"/>
  <c r="AW379" i="2"/>
  <c r="AX379" i="2" s="1"/>
  <c r="AV379" i="2"/>
  <c r="BD378" i="2"/>
  <c r="AR378" i="2"/>
  <c r="AW378" i="2"/>
  <c r="AX378" i="2" s="1"/>
  <c r="AG378" i="2"/>
  <c r="AU378" i="2"/>
  <c r="AT378" i="2"/>
  <c r="AQ378" i="2"/>
  <c r="AP378" i="2"/>
  <c r="AS378" i="2" s="1"/>
  <c r="BB378" i="2" s="1"/>
  <c r="AY378" i="2" s="1"/>
  <c r="AV378" i="2"/>
  <c r="AG377" i="2"/>
  <c r="AP377" i="2"/>
  <c r="AQ377" i="2"/>
  <c r="BD377" i="2"/>
  <c r="AT377" i="2"/>
  <c r="AU377" i="2"/>
  <c r="AR377" i="2"/>
  <c r="AS377" i="2" s="1"/>
  <c r="BB377" i="2" s="1"/>
  <c r="AY377" i="2" s="1"/>
  <c r="AV377" i="2"/>
  <c r="AW377" i="2"/>
  <c r="AX377" i="2" s="1"/>
  <c r="AU376" i="2"/>
  <c r="AV376" i="2"/>
  <c r="AW376" i="2"/>
  <c r="AX376" i="2"/>
  <c r="BD376" i="2"/>
  <c r="AG376" i="2"/>
  <c r="AP376" i="2"/>
  <c r="AQ376" i="2"/>
  <c r="AR376" i="2"/>
  <c r="AS376" i="2"/>
  <c r="BB376" i="2" s="1"/>
  <c r="AY376" i="2" s="1"/>
  <c r="AT376" i="2"/>
  <c r="AW375" i="2"/>
  <c r="AG375" i="2"/>
  <c r="AP375" i="2"/>
  <c r="AQ375" i="2"/>
  <c r="AR375" i="2"/>
  <c r="AS375" i="2"/>
  <c r="BB375" i="2" s="1"/>
  <c r="AY375" i="2" s="1"/>
  <c r="AT375" i="2"/>
  <c r="AU375" i="2"/>
  <c r="AV375" i="2"/>
  <c r="BD375" i="2"/>
  <c r="AX375" i="2"/>
  <c r="BD374" i="2"/>
  <c r="AW374" i="2"/>
  <c r="AX374" i="2" s="1"/>
  <c r="AV374" i="2"/>
  <c r="AU374" i="2"/>
  <c r="AT374" i="2"/>
  <c r="AR374" i="2"/>
  <c r="AS374" i="2" s="1"/>
  <c r="BB374" i="2" s="1"/>
  <c r="AY374" i="2" s="1"/>
  <c r="AQ374" i="2"/>
  <c r="AP374" i="2"/>
  <c r="AG374" i="2"/>
  <c r="AT373" i="2"/>
  <c r="AU373" i="2"/>
  <c r="AV373" i="2"/>
  <c r="AW373" i="2"/>
  <c r="AX373" i="2"/>
  <c r="AP373" i="2"/>
  <c r="BD373" i="2"/>
  <c r="AQ373" i="2"/>
  <c r="AG373" i="2"/>
  <c r="AR373" i="2"/>
  <c r="AS373" i="2" s="1"/>
  <c r="BB373" i="2" s="1"/>
  <c r="AY373" i="2" s="1"/>
  <c r="AU372" i="2"/>
  <c r="AV372" i="2"/>
  <c r="AW372" i="2"/>
  <c r="AX372" i="2"/>
  <c r="BD372" i="2"/>
  <c r="AG372" i="2"/>
  <c r="AP372" i="2"/>
  <c r="AQ372" i="2"/>
  <c r="AR372" i="2"/>
  <c r="AS372" i="2"/>
  <c r="BB372" i="2" s="1"/>
  <c r="AY372" i="2" s="1"/>
  <c r="AT372" i="2"/>
  <c r="AW371" i="2"/>
  <c r="AV371" i="2"/>
  <c r="AU371" i="2"/>
  <c r="AX371" i="2"/>
  <c r="AT371" i="2"/>
  <c r="AG371" i="2"/>
  <c r="BD371" i="2"/>
  <c r="AR371" i="2"/>
  <c r="AS371" i="2" s="1"/>
  <c r="BB371" i="2" s="1"/>
  <c r="AY371" i="2" s="1"/>
  <c r="AQ371" i="2"/>
  <c r="AP371" i="2"/>
  <c r="BD370" i="2"/>
  <c r="AU370" i="2"/>
  <c r="AQ370" i="2"/>
  <c r="AR370" i="2"/>
  <c r="AP370" i="2"/>
  <c r="AS370" i="2"/>
  <c r="BB370" i="2" s="1"/>
  <c r="AY370" i="2" s="1"/>
  <c r="AT370" i="2"/>
  <c r="AG370" i="2"/>
  <c r="AW370" i="2"/>
  <c r="AX370" i="2" s="1"/>
  <c r="AV370" i="2"/>
  <c r="BD369" i="2"/>
  <c r="AV369" i="2"/>
  <c r="AG369" i="2"/>
  <c r="AP369" i="2"/>
  <c r="AQ369" i="2"/>
  <c r="AR369" i="2"/>
  <c r="AS369" i="2" s="1"/>
  <c r="BB369" i="2" s="1"/>
  <c r="AY369" i="2" s="1"/>
  <c r="AW369" i="2"/>
  <c r="AX369" i="2" s="1"/>
  <c r="AT369" i="2"/>
  <c r="AU369" i="2"/>
  <c r="AP368" i="2"/>
  <c r="AG368" i="2"/>
  <c r="BD368" i="2"/>
  <c r="AW368" i="2"/>
  <c r="AX368" i="2" s="1"/>
  <c r="AV368" i="2"/>
  <c r="AU368" i="2"/>
  <c r="AT368" i="2"/>
  <c r="AR368" i="2"/>
  <c r="AS368" i="2" s="1"/>
  <c r="BB368" i="2" s="1"/>
  <c r="AY368" i="2" s="1"/>
  <c r="AQ368" i="2"/>
  <c r="AG367" i="2"/>
  <c r="AP367" i="2"/>
  <c r="AQ367" i="2"/>
  <c r="AR367" i="2"/>
  <c r="AS367" i="2"/>
  <c r="AV367" i="2"/>
  <c r="AU367" i="2"/>
  <c r="AW367" i="2"/>
  <c r="AX367" i="2" s="1"/>
  <c r="BD367" i="2"/>
  <c r="BB367" i="2"/>
  <c r="AY367" i="2" s="1"/>
  <c r="AT367" i="2"/>
  <c r="AU366" i="2"/>
  <c r="BD366" i="2"/>
  <c r="AW366" i="2"/>
  <c r="AX366" i="2" s="1"/>
  <c r="AV366" i="2"/>
  <c r="AT366" i="2"/>
  <c r="AR366" i="2"/>
  <c r="AS366" i="2" s="1"/>
  <c r="BB366" i="2" s="1"/>
  <c r="AY366" i="2" s="1"/>
  <c r="AQ366" i="2"/>
  <c r="AP366" i="2"/>
  <c r="AG366" i="2"/>
  <c r="AQ365" i="2"/>
  <c r="AR365" i="2"/>
  <c r="AT365" i="2"/>
  <c r="BD365" i="2"/>
  <c r="AU365" i="2"/>
  <c r="AV365" i="2"/>
  <c r="AW365" i="2"/>
  <c r="AX365" i="2"/>
  <c r="AP365" i="2"/>
  <c r="AS365" i="2" s="1"/>
  <c r="BB365" i="2" s="1"/>
  <c r="AY365" i="2" s="1"/>
  <c r="AG365" i="2"/>
  <c r="BD364" i="2"/>
  <c r="AU364" i="2"/>
  <c r="AW364" i="2"/>
  <c r="AX364" i="2" s="1"/>
  <c r="AT364" i="2"/>
  <c r="AV364" i="2"/>
  <c r="AR364" i="2"/>
  <c r="AS364" i="2" s="1"/>
  <c r="BB364" i="2" s="1"/>
  <c r="AY364" i="2" s="1"/>
  <c r="AQ364" i="2"/>
  <c r="AP364" i="2"/>
  <c r="AG364" i="2"/>
  <c r="BD363" i="2"/>
  <c r="AW363" i="2"/>
  <c r="AX363" i="2" s="1"/>
  <c r="AV363" i="2"/>
  <c r="AU363" i="2"/>
  <c r="AT363" i="2"/>
  <c r="AR363" i="2"/>
  <c r="AS363" i="2" s="1"/>
  <c r="BB363" i="2" s="1"/>
  <c r="AY363" i="2" s="1"/>
  <c r="AQ363" i="2"/>
  <c r="AP363" i="2"/>
  <c r="AG363" i="2"/>
  <c r="AV362" i="2"/>
  <c r="AW362" i="2"/>
  <c r="AX362" i="2" s="1"/>
  <c r="AU362" i="2"/>
  <c r="AT362" i="2"/>
  <c r="AR362" i="2"/>
  <c r="AS362" i="2" s="1"/>
  <c r="BB362" i="2" s="1"/>
  <c r="AY362" i="2" s="1"/>
  <c r="BD362" i="2"/>
  <c r="AQ362" i="2"/>
  <c r="AG362" i="2"/>
  <c r="AP362" i="2"/>
  <c r="AR361" i="2"/>
  <c r="AS361" i="2" s="1"/>
  <c r="BB361" i="2" s="1"/>
  <c r="AY361" i="2" s="1"/>
  <c r="AQ361" i="2"/>
  <c r="AP361" i="2"/>
  <c r="AG361" i="2"/>
  <c r="AT361" i="2"/>
  <c r="BD361" i="2"/>
  <c r="AW361" i="2"/>
  <c r="AX361" i="2" s="1"/>
  <c r="AV361" i="2"/>
  <c r="AU361" i="2"/>
  <c r="AP360" i="2"/>
  <c r="AQ360" i="2"/>
  <c r="AR360" i="2"/>
  <c r="AS360" i="2"/>
  <c r="AT360" i="2"/>
  <c r="AW360" i="2"/>
  <c r="AU360" i="2"/>
  <c r="BB360" i="2"/>
  <c r="AY360" i="2" s="1"/>
  <c r="BD360" i="2"/>
  <c r="AV360" i="2"/>
  <c r="AX360" i="2" s="1"/>
  <c r="AG360" i="2"/>
  <c r="BD359" i="2"/>
  <c r="AW359" i="2"/>
  <c r="AX359" i="2" s="1"/>
  <c r="AV359" i="2"/>
  <c r="AU359" i="2"/>
  <c r="AT359" i="2"/>
  <c r="AR359" i="2"/>
  <c r="AQ359" i="2"/>
  <c r="AP359" i="2"/>
  <c r="AG359" i="2"/>
  <c r="AS359" i="2"/>
  <c r="BB359" i="2" s="1"/>
  <c r="AY359" i="2" s="1"/>
  <c r="AG358" i="2"/>
  <c r="AT358" i="2"/>
  <c r="BD358" i="2"/>
  <c r="AP358" i="2"/>
  <c r="AQ358" i="2"/>
  <c r="AR358" i="2"/>
  <c r="AS358" i="2"/>
  <c r="BB358" i="2" s="1"/>
  <c r="AY358" i="2" s="1"/>
  <c r="AU358" i="2"/>
  <c r="AV358" i="2"/>
  <c r="AW358" i="2"/>
  <c r="AX358" i="2"/>
  <c r="AQ357" i="2"/>
  <c r="AG357" i="2"/>
  <c r="AP357" i="2"/>
  <c r="AT357" i="2"/>
  <c r="AV357" i="2"/>
  <c r="AR357" i="2"/>
  <c r="AS357" i="2" s="1"/>
  <c r="BB357" i="2" s="1"/>
  <c r="AY357" i="2" s="1"/>
  <c r="AU357" i="2"/>
  <c r="BD357" i="2"/>
  <c r="AW357" i="2"/>
  <c r="AX357" i="2" s="1"/>
  <c r="AR356" i="2"/>
  <c r="AQ356" i="2"/>
  <c r="BD356" i="2"/>
  <c r="AP356" i="2"/>
  <c r="AW356" i="2"/>
  <c r="AX356" i="2" s="1"/>
  <c r="AV356" i="2"/>
  <c r="AU356" i="2"/>
  <c r="AG356" i="2"/>
  <c r="AT356" i="2"/>
  <c r="AS356" i="2"/>
  <c r="BB356" i="2" s="1"/>
  <c r="AY356" i="2" s="1"/>
  <c r="AP355" i="2"/>
  <c r="AG355" i="2"/>
  <c r="AQ355" i="2"/>
  <c r="AR355" i="2"/>
  <c r="AS355" i="2"/>
  <c r="AT355" i="2"/>
  <c r="AU355" i="2"/>
  <c r="AV355" i="2"/>
  <c r="AW355" i="2"/>
  <c r="AX355" i="2"/>
  <c r="BB355" i="2"/>
  <c r="AY355" i="2" s="1"/>
  <c r="BD355" i="2"/>
  <c r="AP354" i="2"/>
  <c r="AG354" i="2"/>
  <c r="AW354" i="2"/>
  <c r="BD354" i="2"/>
  <c r="AV354" i="2"/>
  <c r="AX354" i="2" s="1"/>
  <c r="AU354" i="2"/>
  <c r="AT354" i="2"/>
  <c r="AR354" i="2"/>
  <c r="AS354" i="2" s="1"/>
  <c r="BB354" i="2" s="1"/>
  <c r="AY354" i="2" s="1"/>
  <c r="AQ354" i="2"/>
  <c r="AR353" i="2"/>
  <c r="AQ353" i="2"/>
  <c r="AP353" i="2"/>
  <c r="AG353" i="2"/>
  <c r="AS353" i="2"/>
  <c r="BD353" i="2"/>
  <c r="BB353" i="2"/>
  <c r="AY353" i="2"/>
  <c r="AW353" i="2"/>
  <c r="AX353" i="2" s="1"/>
  <c r="AV353" i="2"/>
  <c r="AU353" i="2"/>
  <c r="AT353" i="2"/>
  <c r="BD352" i="2"/>
  <c r="AG352" i="2"/>
  <c r="AP352" i="2"/>
  <c r="AQ352" i="2"/>
  <c r="AR352" i="2"/>
  <c r="AS352" i="2" s="1"/>
  <c r="BB352" i="2" s="1"/>
  <c r="AY352" i="2" s="1"/>
  <c r="AT352" i="2"/>
  <c r="AU352" i="2"/>
  <c r="AV352" i="2"/>
  <c r="AW352" i="2"/>
  <c r="AX352" i="2"/>
  <c r="AG351" i="2"/>
  <c r="AR351" i="2"/>
  <c r="BD351" i="2"/>
  <c r="AW351" i="2"/>
  <c r="AX351" i="2" s="1"/>
  <c r="AV351" i="2"/>
  <c r="AU351" i="2"/>
  <c r="AT351" i="2"/>
  <c r="AQ351" i="2"/>
  <c r="AP351" i="2"/>
  <c r="AS351" i="2" s="1"/>
  <c r="BB351" i="2" s="1"/>
  <c r="AY351" i="2" s="1"/>
  <c r="AP350" i="2"/>
  <c r="BD350" i="2"/>
  <c r="AQ350" i="2"/>
  <c r="AR350" i="2"/>
  <c r="AS350" i="2" s="1"/>
  <c r="BB350" i="2" s="1"/>
  <c r="AY350" i="2" s="1"/>
  <c r="AT350" i="2"/>
  <c r="AU350" i="2"/>
  <c r="AV350" i="2"/>
  <c r="AW350" i="2"/>
  <c r="AX350" i="2"/>
  <c r="AG350" i="2"/>
  <c r="BD349" i="2"/>
  <c r="AT349" i="2"/>
  <c r="AG349" i="2"/>
  <c r="AP349" i="2"/>
  <c r="AQ349" i="2"/>
  <c r="AU349" i="2"/>
  <c r="AR349" i="2"/>
  <c r="AS349" i="2"/>
  <c r="AV349" i="2"/>
  <c r="AW349" i="2"/>
  <c r="AX349" i="2"/>
  <c r="BB349" i="2"/>
  <c r="AY349" i="2" s="1"/>
  <c r="AR348" i="2"/>
  <c r="AS348" i="2" s="1"/>
  <c r="BB348" i="2" s="1"/>
  <c r="AY348" i="2" s="1"/>
  <c r="AU348" i="2"/>
  <c r="AT348" i="2"/>
  <c r="AG348" i="2"/>
  <c r="AP348" i="2"/>
  <c r="AV348" i="2"/>
  <c r="AW348" i="2"/>
  <c r="AX348" i="2"/>
  <c r="BD348" i="2"/>
  <c r="AQ348" i="2"/>
  <c r="BD347" i="2"/>
  <c r="AW347" i="2"/>
  <c r="AX347" i="2" s="1"/>
  <c r="AV347" i="2"/>
  <c r="AU347" i="2"/>
  <c r="AP347" i="2"/>
  <c r="AT347" i="2"/>
  <c r="AR347" i="2"/>
  <c r="AS347" i="2" s="1"/>
  <c r="BB347" i="2" s="1"/>
  <c r="AY347" i="2" s="1"/>
  <c r="AQ347" i="2"/>
  <c r="AG347" i="2"/>
  <c r="AW346" i="2"/>
  <c r="AX346" i="2" s="1"/>
  <c r="AV346" i="2"/>
  <c r="AU346" i="2"/>
  <c r="AT346" i="2"/>
  <c r="AR346" i="2"/>
  <c r="AS346" i="2" s="1"/>
  <c r="BB346" i="2" s="1"/>
  <c r="AY346" i="2" s="1"/>
  <c r="AQ346" i="2"/>
  <c r="AP346" i="2"/>
  <c r="AG346" i="2"/>
  <c r="BD346" i="2"/>
  <c r="AG345" i="2"/>
  <c r="AV345" i="2"/>
  <c r="AP345" i="2"/>
  <c r="BD345" i="2"/>
  <c r="AQ345" i="2"/>
  <c r="AT345" i="2"/>
  <c r="AW345" i="2"/>
  <c r="AX345" i="2" s="1"/>
  <c r="AR345" i="2"/>
  <c r="AU345" i="2"/>
  <c r="AS345" i="2"/>
  <c r="BB345" i="2" s="1"/>
  <c r="AY345" i="2" s="1"/>
  <c r="AH344" i="2"/>
  <c r="AJ344" i="2"/>
  <c r="AI344" i="2"/>
  <c r="AK344" i="2"/>
  <c r="AV343" i="2"/>
  <c r="AU343" i="2"/>
  <c r="AR343" i="2"/>
  <c r="AS343" i="2" s="1"/>
  <c r="BB343" i="2" s="1"/>
  <c r="AY343" i="2" s="1"/>
  <c r="AP343" i="2"/>
  <c r="BD343" i="2"/>
  <c r="AW343" i="2"/>
  <c r="AX343" i="2" s="1"/>
  <c r="AT343" i="2"/>
  <c r="AG343" i="2"/>
  <c r="AQ343" i="2"/>
  <c r="AU342" i="2"/>
  <c r="AR342" i="2"/>
  <c r="AG342" i="2"/>
  <c r="BD342" i="2"/>
  <c r="AT342" i="2"/>
  <c r="AQ342" i="2"/>
  <c r="AW342" i="2"/>
  <c r="AX342" i="2" s="1"/>
  <c r="AV342" i="2"/>
  <c r="AP342" i="2"/>
  <c r="AS342" i="2" s="1"/>
  <c r="BB342" i="2" s="1"/>
  <c r="AY342" i="2" s="1"/>
  <c r="AG341" i="2"/>
  <c r="AW341" i="2"/>
  <c r="AX341" i="2" s="1"/>
  <c r="AT341" i="2"/>
  <c r="AQ341" i="2"/>
  <c r="AP341" i="2"/>
  <c r="AU341" i="2"/>
  <c r="AR341" i="2"/>
  <c r="AS341" i="2" s="1"/>
  <c r="BB341" i="2" s="1"/>
  <c r="AY341" i="2" s="1"/>
  <c r="AV341" i="2"/>
  <c r="BD341" i="2"/>
  <c r="AV340" i="2"/>
  <c r="AQ340" i="2"/>
  <c r="BD340" i="2"/>
  <c r="AT340" i="2"/>
  <c r="AP340" i="2"/>
  <c r="AU340" i="2"/>
  <c r="AR340" i="2"/>
  <c r="AS340" i="2" s="1"/>
  <c r="BB340" i="2" s="1"/>
  <c r="AY340" i="2" s="1"/>
  <c r="AW340" i="2"/>
  <c r="AX340" i="2" s="1"/>
  <c r="AG340" i="2"/>
  <c r="AT339" i="2"/>
  <c r="AR339" i="2"/>
  <c r="AQ339" i="2"/>
  <c r="AV339" i="2"/>
  <c r="AU339" i="2"/>
  <c r="AP339" i="2"/>
  <c r="AS339" i="2" s="1"/>
  <c r="BB339" i="2" s="1"/>
  <c r="AY339" i="2" s="1"/>
  <c r="AG339" i="2"/>
  <c r="AW339" i="2"/>
  <c r="AX339" i="2" s="1"/>
  <c r="BD339" i="2"/>
  <c r="AQ338" i="2"/>
  <c r="AW338" i="2"/>
  <c r="AX338" i="2" s="1"/>
  <c r="BD338" i="2"/>
  <c r="AV338" i="2"/>
  <c r="AG338" i="2"/>
  <c r="AR338" i="2"/>
  <c r="AS338" i="2" s="1"/>
  <c r="BB338" i="2" s="1"/>
  <c r="AY338" i="2" s="1"/>
  <c r="AU338" i="2"/>
  <c r="AT338" i="2"/>
  <c r="AP338" i="2"/>
  <c r="AT337" i="2"/>
  <c r="AW337" i="2"/>
  <c r="AX337" i="2" s="1"/>
  <c r="AP337" i="2"/>
  <c r="AU337" i="2"/>
  <c r="AV337" i="2"/>
  <c r="AQ337" i="2"/>
  <c r="AR337" i="2"/>
  <c r="AS337" i="2" s="1"/>
  <c r="BB337" i="2" s="1"/>
  <c r="AY337" i="2" s="1"/>
  <c r="AG337" i="2"/>
  <c r="BD337" i="2"/>
  <c r="AU336" i="2"/>
  <c r="AQ336" i="2"/>
  <c r="BD336" i="2"/>
  <c r="AV336" i="2"/>
  <c r="AP336" i="2"/>
  <c r="AG336" i="2"/>
  <c r="AR336" i="2"/>
  <c r="AS336" i="2" s="1"/>
  <c r="BB336" i="2" s="1"/>
  <c r="AY336" i="2" s="1"/>
  <c r="AT336" i="2"/>
  <c r="AW336" i="2"/>
  <c r="AX336" i="2" s="1"/>
  <c r="AG335" i="2"/>
  <c r="AP335" i="2"/>
  <c r="AV335" i="2"/>
  <c r="AQ335" i="2"/>
  <c r="AR335" i="2"/>
  <c r="AT335" i="2"/>
  <c r="AU335" i="2"/>
  <c r="BD335" i="2"/>
  <c r="AW335" i="2"/>
  <c r="AX335" i="2" s="1"/>
  <c r="AS335" i="2"/>
  <c r="BB335" i="2"/>
  <c r="AY335" i="2" s="1"/>
  <c r="AU334" i="2"/>
  <c r="AV334" i="2"/>
  <c r="AG334" i="2"/>
  <c r="AQ334" i="2"/>
  <c r="AT334" i="2"/>
  <c r="BD334" i="2"/>
  <c r="AR334" i="2"/>
  <c r="AP334" i="2"/>
  <c r="AW334" i="2"/>
  <c r="AX334" i="2" s="1"/>
  <c r="AS334" i="2"/>
  <c r="BB334" i="2" s="1"/>
  <c r="AY334" i="2" s="1"/>
  <c r="BD333" i="2"/>
  <c r="AU333" i="2"/>
  <c r="AQ333" i="2"/>
  <c r="AG333" i="2"/>
  <c r="AT333" i="2"/>
  <c r="AP333" i="2"/>
  <c r="AR333" i="2"/>
  <c r="AS333" i="2" s="1"/>
  <c r="BB333" i="2" s="1"/>
  <c r="AY333" i="2" s="1"/>
  <c r="AV333" i="2"/>
  <c r="AW333" i="2"/>
  <c r="AX333" i="2" s="1"/>
  <c r="AT332" i="2"/>
  <c r="AQ332" i="2"/>
  <c r="AG332" i="2"/>
  <c r="AV332" i="2"/>
  <c r="AP332" i="2"/>
  <c r="BD332" i="2"/>
  <c r="AU332" i="2"/>
  <c r="AR332" i="2"/>
  <c r="AS332" i="2" s="1"/>
  <c r="BB332" i="2" s="1"/>
  <c r="AY332" i="2" s="1"/>
  <c r="AW332" i="2"/>
  <c r="AX332" i="2" s="1"/>
  <c r="AG331" i="2"/>
  <c r="AU331" i="2"/>
  <c r="AR331" i="2"/>
  <c r="AQ331" i="2"/>
  <c r="AT331" i="2"/>
  <c r="AW331" i="2"/>
  <c r="AX331" i="2" s="1"/>
  <c r="BD331" i="2"/>
  <c r="AV331" i="2"/>
  <c r="AP331" i="2"/>
  <c r="AS331" i="2" s="1"/>
  <c r="BB331" i="2" s="1"/>
  <c r="AY331" i="2" s="1"/>
  <c r="AW330" i="2"/>
  <c r="AR330" i="2"/>
  <c r="AS330" i="2" s="1"/>
  <c r="BB330" i="2" s="1"/>
  <c r="AY330" i="2" s="1"/>
  <c r="AP330" i="2"/>
  <c r="AV330" i="2"/>
  <c r="AX330" i="2" s="1"/>
  <c r="AG330" i="2"/>
  <c r="AT330" i="2"/>
  <c r="BD330" i="2"/>
  <c r="AU330" i="2"/>
  <c r="AQ330" i="2"/>
  <c r="AV329" i="2"/>
  <c r="AR329" i="2"/>
  <c r="AP329" i="2"/>
  <c r="AG329" i="2"/>
  <c r="BD329" i="2"/>
  <c r="AQ329" i="2"/>
  <c r="AT329" i="2"/>
  <c r="AW329" i="2"/>
  <c r="AX329" i="2" s="1"/>
  <c r="AU329" i="2"/>
  <c r="AS329" i="2"/>
  <c r="BB329" i="2" s="1"/>
  <c r="AY329" i="2" s="1"/>
  <c r="AV328" i="2"/>
  <c r="AP328" i="2"/>
  <c r="AR328" i="2"/>
  <c r="AS328" i="2" s="1"/>
  <c r="BB328" i="2" s="1"/>
  <c r="AY328" i="2" s="1"/>
  <c r="AG328" i="2"/>
  <c r="AU328" i="2"/>
  <c r="AT328" i="2"/>
  <c r="AW328" i="2"/>
  <c r="AX328" i="2" s="1"/>
  <c r="AQ328" i="2"/>
  <c r="BD328" i="2"/>
  <c r="AU327" i="2"/>
  <c r="AR327" i="2"/>
  <c r="AQ327" i="2"/>
  <c r="BD327" i="2"/>
  <c r="AG327" i="2"/>
  <c r="AT327" i="2"/>
  <c r="AW327" i="2"/>
  <c r="AX327" i="2" s="1"/>
  <c r="AV327" i="2"/>
  <c r="AP327" i="2"/>
  <c r="AS327" i="2" s="1"/>
  <c r="BB327" i="2" s="1"/>
  <c r="AY327" i="2" s="1"/>
  <c r="AT326" i="2"/>
  <c r="AV326" i="2"/>
  <c r="AP326" i="2"/>
  <c r="BD326" i="2"/>
  <c r="AU326" i="2"/>
  <c r="AR326" i="2"/>
  <c r="AS326" i="2" s="1"/>
  <c r="BB326" i="2" s="1"/>
  <c r="AY326" i="2" s="1"/>
  <c r="AW326" i="2"/>
  <c r="AX326" i="2" s="1"/>
  <c r="AQ326" i="2"/>
  <c r="AG326" i="2"/>
  <c r="AU325" i="2"/>
  <c r="AR325" i="2"/>
  <c r="AP325" i="2"/>
  <c r="AV325" i="2"/>
  <c r="AS325" i="2"/>
  <c r="BB325" i="2" s="1"/>
  <c r="AY325" i="2" s="1"/>
  <c r="BD325" i="2"/>
  <c r="AW325" i="2"/>
  <c r="AX325" i="2" s="1"/>
  <c r="AT325" i="2"/>
  <c r="AQ325" i="2"/>
  <c r="AG325" i="2"/>
  <c r="AU324" i="2"/>
  <c r="AT324" i="2"/>
  <c r="AP324" i="2"/>
  <c r="AV324" i="2"/>
  <c r="BD324" i="2"/>
  <c r="AW324" i="2"/>
  <c r="AX324" i="2" s="1"/>
  <c r="AQ324" i="2"/>
  <c r="AG324" i="2"/>
  <c r="AR324" i="2"/>
  <c r="AS324" i="2" s="1"/>
  <c r="BB324" i="2" s="1"/>
  <c r="AY324" i="2" s="1"/>
  <c r="AT323" i="2"/>
  <c r="AQ323" i="2"/>
  <c r="BD323" i="2"/>
  <c r="AP323" i="2"/>
  <c r="AU323" i="2"/>
  <c r="AG323" i="2"/>
  <c r="AV323" i="2"/>
  <c r="AR323" i="2"/>
  <c r="AS323" i="2" s="1"/>
  <c r="BB323" i="2" s="1"/>
  <c r="AY323" i="2" s="1"/>
  <c r="AW323" i="2"/>
  <c r="AX323" i="2" s="1"/>
  <c r="AU322" i="2"/>
  <c r="AR322" i="2"/>
  <c r="AS322" i="2" s="1"/>
  <c r="BB322" i="2" s="1"/>
  <c r="AY322" i="2" s="1"/>
  <c r="AP322" i="2"/>
  <c r="AQ322" i="2"/>
  <c r="AW322" i="2"/>
  <c r="AX322" i="2" s="1"/>
  <c r="BD322" i="2"/>
  <c r="AT322" i="2"/>
  <c r="AV322" i="2"/>
  <c r="AG322" i="2"/>
  <c r="AQ321" i="2"/>
  <c r="AW321" i="2"/>
  <c r="AX321" i="2" s="1"/>
  <c r="AT321" i="2"/>
  <c r="AP321" i="2"/>
  <c r="AU321" i="2"/>
  <c r="AR321" i="2"/>
  <c r="AG321" i="2"/>
  <c r="BD321" i="2"/>
  <c r="AV321" i="2"/>
  <c r="AS321" i="2"/>
  <c r="BB321" i="2" s="1"/>
  <c r="AY321" i="2" s="1"/>
  <c r="AK320" i="2"/>
  <c r="AI320" i="2"/>
  <c r="AH320" i="2"/>
  <c r="AJ320" i="2"/>
  <c r="AQ319" i="2"/>
  <c r="AV319" i="2"/>
  <c r="AT319" i="2"/>
  <c r="AP319" i="2"/>
  <c r="BD319" i="2"/>
  <c r="AW319" i="2"/>
  <c r="AX319" i="2" s="1"/>
  <c r="AG319" i="2"/>
  <c r="AU319" i="2"/>
  <c r="AR319" i="2"/>
  <c r="AS319" i="2" s="1"/>
  <c r="BB319" i="2" s="1"/>
  <c r="AY319" i="2" s="1"/>
  <c r="AR318" i="2"/>
  <c r="AS318" i="2" s="1"/>
  <c r="BB318" i="2" s="1"/>
  <c r="AY318" i="2" s="1"/>
  <c r="AV318" i="2"/>
  <c r="AQ318" i="2"/>
  <c r="AT318" i="2"/>
  <c r="AG318" i="2"/>
  <c r="AW318" i="2"/>
  <c r="AX318" i="2" s="1"/>
  <c r="BD318" i="2"/>
  <c r="AU318" i="2"/>
  <c r="AP318" i="2"/>
  <c r="AW317" i="2"/>
  <c r="BD317" i="2"/>
  <c r="AP317" i="2"/>
  <c r="AT317" i="2"/>
  <c r="AR317" i="2"/>
  <c r="AS317" i="2" s="1"/>
  <c r="BB317" i="2" s="1"/>
  <c r="AY317" i="2" s="1"/>
  <c r="AG317" i="2"/>
  <c r="AQ317" i="2"/>
  <c r="AV317" i="2"/>
  <c r="AX317" i="2" s="1"/>
  <c r="AU317" i="2"/>
  <c r="BD316" i="2"/>
  <c r="AV316" i="2"/>
  <c r="AT316" i="2"/>
  <c r="AP316" i="2"/>
  <c r="AR316" i="2"/>
  <c r="AS316" i="2" s="1"/>
  <c r="BB316" i="2" s="1"/>
  <c r="AY316" i="2" s="1"/>
  <c r="AW316" i="2"/>
  <c r="AX316" i="2" s="1"/>
  <c r="AU316" i="2"/>
  <c r="AG316" i="2"/>
  <c r="AQ316" i="2"/>
  <c r="AT315" i="2"/>
  <c r="AP315" i="2"/>
  <c r="AG315" i="2"/>
  <c r="BD315" i="2"/>
  <c r="AW315" i="2"/>
  <c r="AX315" i="2" s="1"/>
  <c r="AU315" i="2"/>
  <c r="AR315" i="2"/>
  <c r="AS315" i="2" s="1"/>
  <c r="BB315" i="2" s="1"/>
  <c r="AY315" i="2" s="1"/>
  <c r="AV315" i="2"/>
  <c r="AQ315" i="2"/>
  <c r="AP314" i="2"/>
  <c r="AQ314" i="2"/>
  <c r="AW314" i="2"/>
  <c r="AT314" i="2"/>
  <c r="AG314" i="2"/>
  <c r="AV314" i="2"/>
  <c r="AX314" i="2" s="1"/>
  <c r="AR314" i="2"/>
  <c r="AU314" i="2"/>
  <c r="AS314" i="2"/>
  <c r="BB314" i="2" s="1"/>
  <c r="AY314" i="2" s="1"/>
  <c r="BD314" i="2"/>
  <c r="AQ313" i="2"/>
  <c r="BD313" i="2"/>
  <c r="AW313" i="2"/>
  <c r="AX313" i="2" s="1"/>
  <c r="AP313" i="2"/>
  <c r="AT313" i="2"/>
  <c r="AG313" i="2"/>
  <c r="AU313" i="2"/>
  <c r="AV313" i="2"/>
  <c r="AR313" i="2"/>
  <c r="AS313" i="2" s="1"/>
  <c r="BB313" i="2" s="1"/>
  <c r="AY313" i="2" s="1"/>
  <c r="AT312" i="2"/>
  <c r="AR312" i="2"/>
  <c r="AS312" i="2" s="1"/>
  <c r="BB312" i="2" s="1"/>
  <c r="AY312" i="2" s="1"/>
  <c r="AU312" i="2"/>
  <c r="BD312" i="2"/>
  <c r="AP312" i="2"/>
  <c r="AQ312" i="2"/>
  <c r="AG312" i="2"/>
  <c r="AW312" i="2"/>
  <c r="AX312" i="2" s="1"/>
  <c r="AV312" i="2"/>
  <c r="AR311" i="2"/>
  <c r="AU311" i="2"/>
  <c r="AT311" i="2"/>
  <c r="AV311" i="2"/>
  <c r="AP311" i="2"/>
  <c r="BD311" i="2"/>
  <c r="AQ311" i="2"/>
  <c r="AW311" i="2"/>
  <c r="AX311" i="2" s="1"/>
  <c r="AS311" i="2"/>
  <c r="BB311" i="2"/>
  <c r="AY311" i="2" s="1"/>
  <c r="AG311" i="2"/>
  <c r="AQ310" i="2"/>
  <c r="AV310" i="2"/>
  <c r="BD310" i="2"/>
  <c r="AG310" i="2"/>
  <c r="AT310" i="2"/>
  <c r="AR310" i="2"/>
  <c r="AS310" i="2" s="1"/>
  <c r="BB310" i="2" s="1"/>
  <c r="AY310" i="2" s="1"/>
  <c r="AW310" i="2"/>
  <c r="AX310" i="2" s="1"/>
  <c r="AP310" i="2"/>
  <c r="AU310" i="2"/>
  <c r="AG309" i="2"/>
  <c r="AQ309" i="2"/>
  <c r="AV309" i="2"/>
  <c r="BD309" i="2"/>
  <c r="AP309" i="2"/>
  <c r="AR309" i="2"/>
  <c r="AS309" i="2" s="1"/>
  <c r="BB309" i="2" s="1"/>
  <c r="AY309" i="2" s="1"/>
  <c r="AW309" i="2"/>
  <c r="AX309" i="2" s="1"/>
  <c r="AT309" i="2"/>
  <c r="AU309" i="2"/>
  <c r="AR308" i="2"/>
  <c r="AU308" i="2"/>
  <c r="AQ308" i="2"/>
  <c r="AP308" i="2"/>
  <c r="AW308" i="2"/>
  <c r="AX308" i="2" s="1"/>
  <c r="AG308" i="2"/>
  <c r="AS308" i="2"/>
  <c r="BB308" i="2" s="1"/>
  <c r="AY308" i="2" s="1"/>
  <c r="AV308" i="2"/>
  <c r="AT308" i="2"/>
  <c r="BD308" i="2"/>
  <c r="AP307" i="2"/>
  <c r="AG307" i="2"/>
  <c r="AV307" i="2"/>
  <c r="AU307" i="2"/>
  <c r="BD307" i="2"/>
  <c r="AR307" i="2"/>
  <c r="AS307" i="2" s="1"/>
  <c r="BB307" i="2" s="1"/>
  <c r="AY307" i="2" s="1"/>
  <c r="AW307" i="2"/>
  <c r="AX307" i="2" s="1"/>
  <c r="AT307" i="2"/>
  <c r="AQ307" i="2"/>
  <c r="AT306" i="2"/>
  <c r="AP306" i="2"/>
  <c r="AW306" i="2"/>
  <c r="AV306" i="2"/>
  <c r="AR306" i="2"/>
  <c r="BD306" i="2"/>
  <c r="AG306" i="2"/>
  <c r="AQ306" i="2"/>
  <c r="AU306" i="2"/>
  <c r="AX306" i="2"/>
  <c r="AS306" i="2"/>
  <c r="BB306" i="2" s="1"/>
  <c r="AY306" i="2" s="1"/>
  <c r="AT305" i="2"/>
  <c r="AR305" i="2"/>
  <c r="AS305" i="2" s="1"/>
  <c r="BB305" i="2" s="1"/>
  <c r="AY305" i="2" s="1"/>
  <c r="AV305" i="2"/>
  <c r="AG305" i="2"/>
  <c r="AQ305" i="2"/>
  <c r="AU305" i="2"/>
  <c r="AW305" i="2"/>
  <c r="AX305" i="2" s="1"/>
  <c r="AP305" i="2"/>
  <c r="BD305" i="2"/>
  <c r="AQ304" i="2"/>
  <c r="AR304" i="2"/>
  <c r="AU304" i="2"/>
  <c r="AW304" i="2"/>
  <c r="AX304" i="2" s="1"/>
  <c r="AP304" i="2"/>
  <c r="AT304" i="2"/>
  <c r="AV304" i="2"/>
  <c r="BD304" i="2"/>
  <c r="AG304" i="2"/>
  <c r="AS304" i="2"/>
  <c r="BB304" i="2" s="1"/>
  <c r="AY304" i="2" s="1"/>
  <c r="AV303" i="2"/>
  <c r="AR303" i="2"/>
  <c r="AS303" i="2" s="1"/>
  <c r="BB303" i="2" s="1"/>
  <c r="AY303" i="2" s="1"/>
  <c r="AP303" i="2"/>
  <c r="BD303" i="2"/>
  <c r="AU303" i="2"/>
  <c r="AG303" i="2"/>
  <c r="AQ303" i="2"/>
  <c r="AT303" i="2"/>
  <c r="AW303" i="2"/>
  <c r="AX303" i="2" s="1"/>
  <c r="AU302" i="2"/>
  <c r="AR302" i="2"/>
  <c r="AG302" i="2"/>
  <c r="AP302" i="2"/>
  <c r="AS302" i="2" s="1"/>
  <c r="BB302" i="2" s="1"/>
  <c r="AY302" i="2" s="1"/>
  <c r="AV302" i="2"/>
  <c r="BD302" i="2"/>
  <c r="AQ302" i="2"/>
  <c r="AT302" i="2"/>
  <c r="AW302" i="2"/>
  <c r="AX302" i="2" s="1"/>
  <c r="AV301" i="2"/>
  <c r="AT301" i="2"/>
  <c r="AR301" i="2"/>
  <c r="AP301" i="2"/>
  <c r="AQ301" i="2"/>
  <c r="AS301" i="2"/>
  <c r="AU301" i="2"/>
  <c r="AW301" i="2"/>
  <c r="AX301" i="2" s="1"/>
  <c r="AG301" i="2"/>
  <c r="BD301" i="2"/>
  <c r="BB301" i="2"/>
  <c r="AY301" i="2" s="1"/>
  <c r="AW300" i="2"/>
  <c r="AT300" i="2"/>
  <c r="AQ300" i="2"/>
  <c r="AG300" i="2"/>
  <c r="AP300" i="2"/>
  <c r="BD300" i="2"/>
  <c r="AV300" i="2"/>
  <c r="AX300" i="2" s="1"/>
  <c r="AR300" i="2"/>
  <c r="AS300" i="2" s="1"/>
  <c r="BB300" i="2" s="1"/>
  <c r="AY300" i="2" s="1"/>
  <c r="AU300" i="2"/>
  <c r="AV299" i="2"/>
  <c r="AT299" i="2"/>
  <c r="AP299" i="2"/>
  <c r="BD299" i="2"/>
  <c r="AU299" i="2"/>
  <c r="AR299" i="2"/>
  <c r="AS299" i="2" s="1"/>
  <c r="BB299" i="2" s="1"/>
  <c r="AY299" i="2" s="1"/>
  <c r="AQ299" i="2"/>
  <c r="AW299" i="2"/>
  <c r="AX299" i="2" s="1"/>
  <c r="AG299" i="2"/>
  <c r="AW298" i="2"/>
  <c r="AR298" i="2"/>
  <c r="AP298" i="2"/>
  <c r="BD298" i="2"/>
  <c r="AT298" i="2"/>
  <c r="AG298" i="2"/>
  <c r="AQ298" i="2"/>
  <c r="AS298" i="2"/>
  <c r="BB298" i="2" s="1"/>
  <c r="AY298" i="2" s="1"/>
  <c r="AU298" i="2"/>
  <c r="AV298" i="2"/>
  <c r="AX298" i="2" s="1"/>
  <c r="AR297" i="2"/>
  <c r="BD297" i="2"/>
  <c r="AG297" i="2"/>
  <c r="AP297" i="2"/>
  <c r="AS297" i="2" s="1"/>
  <c r="BB297" i="2" s="1"/>
  <c r="AY297" i="2" s="1"/>
  <c r="AU297" i="2"/>
  <c r="AQ297" i="2"/>
  <c r="AT297" i="2"/>
  <c r="AV297" i="2"/>
  <c r="AW297" i="2"/>
  <c r="AX297" i="2" s="1"/>
  <c r="AU296" i="2"/>
  <c r="AP296" i="2"/>
  <c r="AG296" i="2"/>
  <c r="AW296" i="2"/>
  <c r="AX296" i="2" s="1"/>
  <c r="AT296" i="2"/>
  <c r="AR296" i="2"/>
  <c r="AS296" i="2" s="1"/>
  <c r="BB296" i="2" s="1"/>
  <c r="AY296" i="2" s="1"/>
  <c r="AV296" i="2"/>
  <c r="AQ296" i="2"/>
  <c r="BD296" i="2"/>
  <c r="AV295" i="2"/>
  <c r="AQ295" i="2"/>
  <c r="AW295" i="2"/>
  <c r="AT295" i="2"/>
  <c r="BD295" i="2"/>
  <c r="AR295" i="2"/>
  <c r="AP295" i="2"/>
  <c r="AG295" i="2"/>
  <c r="AS295" i="2"/>
  <c r="BB295" i="2" s="1"/>
  <c r="AY295" i="2" s="1"/>
  <c r="AU295" i="2"/>
  <c r="AX295" i="2"/>
  <c r="AT294" i="2"/>
  <c r="AR294" i="2"/>
  <c r="AU294" i="2"/>
  <c r="AG294" i="2"/>
  <c r="AW294" i="2"/>
  <c r="AX294" i="2" s="1"/>
  <c r="BD294" i="2"/>
  <c r="AV294" i="2"/>
  <c r="AQ294" i="2"/>
  <c r="AP294" i="2"/>
  <c r="AS294" i="2" s="1"/>
  <c r="BB294" i="2" s="1"/>
  <c r="AY294" i="2" s="1"/>
  <c r="AW293" i="2"/>
  <c r="AX293" i="2" s="1"/>
  <c r="AQ293" i="2"/>
  <c r="AG293" i="2"/>
  <c r="BD293" i="2"/>
  <c r="AP293" i="2"/>
  <c r="AU293" i="2"/>
  <c r="AV293" i="2"/>
  <c r="AR293" i="2"/>
  <c r="AS293" i="2" s="1"/>
  <c r="BB293" i="2" s="1"/>
  <c r="AY293" i="2" s="1"/>
  <c r="AT293" i="2"/>
  <c r="AT292" i="2"/>
  <c r="AQ292" i="2"/>
  <c r="AG292" i="2"/>
  <c r="AV292" i="2"/>
  <c r="AP292" i="2"/>
  <c r="BD292" i="2"/>
  <c r="AW292" i="2"/>
  <c r="AX292" i="2" s="1"/>
  <c r="AU292" i="2"/>
  <c r="AR292" i="2"/>
  <c r="AS292" i="2" s="1"/>
  <c r="BB292" i="2" s="1"/>
  <c r="AY292" i="2" s="1"/>
  <c r="BD291" i="2"/>
  <c r="AW291" i="2"/>
  <c r="AX291" i="2" s="1"/>
  <c r="AU291" i="2"/>
  <c r="AP291" i="2"/>
  <c r="AR291" i="2"/>
  <c r="AS291" i="2" s="1"/>
  <c r="BB291" i="2" s="1"/>
  <c r="AY291" i="2" s="1"/>
  <c r="AV291" i="2"/>
  <c r="AQ291" i="2"/>
  <c r="AG291" i="2"/>
  <c r="AT291" i="2"/>
  <c r="AV290" i="2"/>
  <c r="AR290" i="2"/>
  <c r="AU290" i="2"/>
  <c r="BD290" i="2"/>
  <c r="AQ290" i="2"/>
  <c r="AT290" i="2"/>
  <c r="AW290" i="2"/>
  <c r="AX290" i="2" s="1"/>
  <c r="AP290" i="2"/>
  <c r="AS290" i="2" s="1"/>
  <c r="BB290" i="2" s="1"/>
  <c r="AY290" i="2" s="1"/>
  <c r="AG290" i="2"/>
  <c r="AR289" i="2"/>
  <c r="AU289" i="2"/>
  <c r="BD289" i="2"/>
  <c r="AV289" i="2"/>
  <c r="AT289" i="2"/>
  <c r="AP289" i="2"/>
  <c r="AG289" i="2"/>
  <c r="AW289" i="2"/>
  <c r="AX289" i="2" s="1"/>
  <c r="AQ289" i="2"/>
  <c r="AS289" i="2"/>
  <c r="BB289" i="2" s="1"/>
  <c r="AY289" i="2" s="1"/>
  <c r="AV288" i="2"/>
  <c r="AR288" i="2"/>
  <c r="AS288" i="2" s="1"/>
  <c r="BB288" i="2" s="1"/>
  <c r="AY288" i="2" s="1"/>
  <c r="AP288" i="2"/>
  <c r="AT288" i="2"/>
  <c r="BD288" i="2"/>
  <c r="AW288" i="2"/>
  <c r="AX288" i="2" s="1"/>
  <c r="AU288" i="2"/>
  <c r="AG288" i="2"/>
  <c r="AQ288" i="2"/>
  <c r="AG287" i="2"/>
  <c r="AP287" i="2"/>
  <c r="AV287" i="2"/>
  <c r="AT287" i="2"/>
  <c r="AR287" i="2"/>
  <c r="AS287" i="2" s="1"/>
  <c r="BB287" i="2" s="1"/>
  <c r="AY287" i="2" s="1"/>
  <c r="AW287" i="2"/>
  <c r="AX287" i="2" s="1"/>
  <c r="BD287" i="2"/>
  <c r="AU287" i="2"/>
  <c r="AQ287" i="2"/>
  <c r="AW286" i="2"/>
  <c r="AX286" i="2" s="1"/>
  <c r="AR286" i="2"/>
  <c r="AU286" i="2"/>
  <c r="BD286" i="2"/>
  <c r="AT286" i="2"/>
  <c r="AP286" i="2"/>
  <c r="AG286" i="2"/>
  <c r="AQ286" i="2"/>
  <c r="AS286" i="2"/>
  <c r="BB286" i="2" s="1"/>
  <c r="AY286" i="2" s="1"/>
  <c r="AV286" i="2"/>
  <c r="AZ285" i="2"/>
  <c r="BA285" i="2" s="1"/>
  <c r="AR284" i="2"/>
  <c r="AQ284" i="2"/>
  <c r="AP284" i="2"/>
  <c r="AG284" i="2"/>
  <c r="BD284" i="2"/>
  <c r="AW284" i="2"/>
  <c r="AX284" i="2" s="1"/>
  <c r="AV284" i="2"/>
  <c r="AU284" i="2"/>
  <c r="AT284" i="2"/>
  <c r="AS284" i="2"/>
  <c r="BB284" i="2" s="1"/>
  <c r="AY284" i="2" s="1"/>
  <c r="AI283" i="2"/>
  <c r="AH283" i="2"/>
  <c r="AK283" i="2"/>
  <c r="AJ283" i="2"/>
  <c r="AG282" i="2"/>
  <c r="AP282" i="2"/>
  <c r="AQ282" i="2"/>
  <c r="AR282" i="2"/>
  <c r="AS282" i="2" s="1"/>
  <c r="BB282" i="2" s="1"/>
  <c r="AY282" i="2" s="1"/>
  <c r="AT282" i="2"/>
  <c r="AU282" i="2"/>
  <c r="BD282" i="2"/>
  <c r="AV282" i="2"/>
  <c r="AW282" i="2"/>
  <c r="AX282" i="2" s="1"/>
  <c r="BD281" i="2"/>
  <c r="AG281" i="2"/>
  <c r="AP281" i="2"/>
  <c r="AQ281" i="2"/>
  <c r="AR281" i="2"/>
  <c r="AS281" i="2" s="1"/>
  <c r="BB281" i="2" s="1"/>
  <c r="AY281" i="2" s="1"/>
  <c r="AT281" i="2"/>
  <c r="AU281" i="2"/>
  <c r="AV281" i="2"/>
  <c r="AW281" i="2"/>
  <c r="AX281" i="2" s="1"/>
  <c r="AW280" i="2"/>
  <c r="AX280" i="2" s="1"/>
  <c r="BD280" i="2"/>
  <c r="AG280" i="2"/>
  <c r="AP280" i="2"/>
  <c r="AQ280" i="2"/>
  <c r="AR280" i="2"/>
  <c r="AS280" i="2" s="1"/>
  <c r="BB280" i="2" s="1"/>
  <c r="AY280" i="2" s="1"/>
  <c r="AT280" i="2"/>
  <c r="AU280" i="2"/>
  <c r="AV280" i="2"/>
  <c r="AU279" i="2"/>
  <c r="AT279" i="2"/>
  <c r="AR279" i="2"/>
  <c r="AS279" i="2" s="1"/>
  <c r="BB279" i="2" s="1"/>
  <c r="AY279" i="2" s="1"/>
  <c r="AV279" i="2"/>
  <c r="AG279" i="2"/>
  <c r="AP279" i="2"/>
  <c r="AQ279" i="2"/>
  <c r="AW279" i="2"/>
  <c r="AX279" i="2" s="1"/>
  <c r="BD279" i="2"/>
  <c r="AT278" i="2"/>
  <c r="AU278" i="2"/>
  <c r="AV278" i="2"/>
  <c r="BD278" i="2"/>
  <c r="AW278" i="2"/>
  <c r="AX278" i="2" s="1"/>
  <c r="AG278" i="2"/>
  <c r="AP278" i="2"/>
  <c r="AQ278" i="2"/>
  <c r="AR278" i="2"/>
  <c r="AS278" i="2" s="1"/>
  <c r="BB278" i="2" s="1"/>
  <c r="AY278" i="2" s="1"/>
  <c r="AT277" i="2"/>
  <c r="AU277" i="2"/>
  <c r="AV277" i="2"/>
  <c r="BD277" i="2"/>
  <c r="AR277" i="2"/>
  <c r="AS277" i="2" s="1"/>
  <c r="BB277" i="2" s="1"/>
  <c r="AY277" i="2" s="1"/>
  <c r="AW277" i="2"/>
  <c r="AX277" i="2" s="1"/>
  <c r="AG277" i="2"/>
  <c r="AP277" i="2"/>
  <c r="AQ277" i="2"/>
  <c r="BD276" i="2"/>
  <c r="AU276" i="2"/>
  <c r="AV276" i="2"/>
  <c r="AP276" i="2"/>
  <c r="AG276" i="2"/>
  <c r="AQ276" i="2"/>
  <c r="AR276" i="2"/>
  <c r="AS276" i="2" s="1"/>
  <c r="BB276" i="2" s="1"/>
  <c r="AY276" i="2" s="1"/>
  <c r="AT276" i="2"/>
  <c r="AW276" i="2"/>
  <c r="AX276" i="2" s="1"/>
  <c r="AG275" i="2"/>
  <c r="AP275" i="2"/>
  <c r="AQ275" i="2"/>
  <c r="AR275" i="2"/>
  <c r="AS275" i="2" s="1"/>
  <c r="BB275" i="2" s="1"/>
  <c r="AY275" i="2" s="1"/>
  <c r="BD275" i="2"/>
  <c r="AT275" i="2"/>
  <c r="AU275" i="2"/>
  <c r="AV275" i="2"/>
  <c r="AW275" i="2"/>
  <c r="AX275" i="2" s="1"/>
  <c r="AQ274" i="2"/>
  <c r="AR274" i="2"/>
  <c r="AS274" i="2" s="1"/>
  <c r="BB274" i="2" s="1"/>
  <c r="AY274" i="2" s="1"/>
  <c r="AT274" i="2"/>
  <c r="AU274" i="2"/>
  <c r="AV274" i="2"/>
  <c r="AW274" i="2"/>
  <c r="AX274" i="2" s="1"/>
  <c r="BD274" i="2"/>
  <c r="AG274" i="2"/>
  <c r="AP274" i="2"/>
  <c r="AI273" i="2"/>
  <c r="AH273" i="2"/>
  <c r="AJ273" i="2"/>
  <c r="AK273" i="2"/>
  <c r="AP272" i="2"/>
  <c r="AT272" i="2"/>
  <c r="AR272" i="2"/>
  <c r="AS272" i="2" s="1"/>
  <c r="BB272" i="2" s="1"/>
  <c r="AY272" i="2" s="1"/>
  <c r="AQ272" i="2"/>
  <c r="AG272" i="2"/>
  <c r="AV272" i="2"/>
  <c r="AU272" i="2"/>
  <c r="AW272" i="2"/>
  <c r="AX272" i="2" s="1"/>
  <c r="BD272" i="2"/>
  <c r="AP271" i="2"/>
  <c r="AW271" i="2"/>
  <c r="AX271" i="2" s="1"/>
  <c r="AV271" i="2"/>
  <c r="AT271" i="2"/>
  <c r="AR271" i="2"/>
  <c r="AQ271" i="2"/>
  <c r="AS271" i="2"/>
  <c r="AU271" i="2"/>
  <c r="AG271" i="2"/>
  <c r="BD271" i="2"/>
  <c r="BB271" i="2"/>
  <c r="AY271" i="2" s="1"/>
  <c r="AT270" i="2"/>
  <c r="AR270" i="2"/>
  <c r="AS270" i="2" s="1"/>
  <c r="BB270" i="2" s="1"/>
  <c r="AY270" i="2" s="1"/>
  <c r="BD270" i="2"/>
  <c r="AQ270" i="2"/>
  <c r="AP270" i="2"/>
  <c r="AW270" i="2"/>
  <c r="AX270" i="2" s="1"/>
  <c r="AG270" i="2"/>
  <c r="AV270" i="2"/>
  <c r="AU270" i="2"/>
  <c r="BD269" i="2"/>
  <c r="AP269" i="2"/>
  <c r="AQ269" i="2"/>
  <c r="AT269" i="2"/>
  <c r="AG269" i="2"/>
  <c r="AW269" i="2"/>
  <c r="AX269" i="2" s="1"/>
  <c r="AV269" i="2"/>
  <c r="AU269" i="2"/>
  <c r="AR269" i="2"/>
  <c r="AS269" i="2" s="1"/>
  <c r="BB269" i="2" s="1"/>
  <c r="AY269" i="2" s="1"/>
  <c r="AG268" i="2"/>
  <c r="AP268" i="2"/>
  <c r="AR268" i="2"/>
  <c r="AS268" i="2"/>
  <c r="AT268" i="2"/>
  <c r="AQ268" i="2"/>
  <c r="AU268" i="2"/>
  <c r="AV268" i="2"/>
  <c r="AW268" i="2"/>
  <c r="BD268" i="2"/>
  <c r="BB268" i="2"/>
  <c r="AY268" i="2"/>
  <c r="AX268" i="2"/>
  <c r="AV267" i="2"/>
  <c r="AW267" i="2"/>
  <c r="AX267" i="2"/>
  <c r="BD267" i="2"/>
  <c r="AG267" i="2"/>
  <c r="AP267" i="2"/>
  <c r="AQ267" i="2"/>
  <c r="AR267" i="2"/>
  <c r="AS267" i="2"/>
  <c r="BB267" i="2" s="1"/>
  <c r="AY267" i="2" s="1"/>
  <c r="AU267" i="2"/>
  <c r="AT267" i="2"/>
  <c r="AW266" i="2"/>
  <c r="AX266" i="2" s="1"/>
  <c r="AV266" i="2"/>
  <c r="AU266" i="2"/>
  <c r="AT266" i="2"/>
  <c r="AG266" i="2"/>
  <c r="AP266" i="2"/>
  <c r="AQ266" i="2"/>
  <c r="AR266" i="2"/>
  <c r="AS266" i="2" s="1"/>
  <c r="BB266" i="2" s="1"/>
  <c r="AY266" i="2" s="1"/>
  <c r="BD266" i="2"/>
  <c r="AJ265" i="2"/>
  <c r="AI265" i="2"/>
  <c r="AH265" i="2"/>
  <c r="AK265" i="2"/>
  <c r="BD264" i="2"/>
  <c r="AU264" i="2"/>
  <c r="AV264" i="2"/>
  <c r="AW264" i="2"/>
  <c r="AX264" i="2"/>
  <c r="AR264" i="2"/>
  <c r="AT264" i="2"/>
  <c r="AG264" i="2"/>
  <c r="AQ264" i="2"/>
  <c r="AP264" i="2"/>
  <c r="AS264" i="2" s="1"/>
  <c r="BB264" i="2" s="1"/>
  <c r="AY264" i="2" s="1"/>
  <c r="BD263" i="2"/>
  <c r="AT263" i="2"/>
  <c r="AR263" i="2"/>
  <c r="AQ263" i="2"/>
  <c r="AU263" i="2"/>
  <c r="AP263" i="2"/>
  <c r="AV263" i="2"/>
  <c r="AG263" i="2"/>
  <c r="AW263" i="2"/>
  <c r="AX263" i="2"/>
  <c r="AS263" i="2"/>
  <c r="BB263" i="2" s="1"/>
  <c r="AY263" i="2" s="1"/>
  <c r="AV262" i="2"/>
  <c r="AG262" i="2"/>
  <c r="AP262" i="2"/>
  <c r="AQ262" i="2"/>
  <c r="AR262" i="2"/>
  <c r="AT262" i="2"/>
  <c r="AW262" i="2"/>
  <c r="AX262" i="2" s="1"/>
  <c r="BD262" i="2"/>
  <c r="AU262" i="2"/>
  <c r="AS262" i="2"/>
  <c r="BB262" i="2" s="1"/>
  <c r="AY262" i="2" s="1"/>
  <c r="AT261" i="2"/>
  <c r="AR261" i="2"/>
  <c r="AS261" i="2" s="1"/>
  <c r="BB261" i="2" s="1"/>
  <c r="AY261" i="2" s="1"/>
  <c r="AQ261" i="2"/>
  <c r="AP261" i="2"/>
  <c r="AG261" i="2"/>
  <c r="BD261" i="2"/>
  <c r="AV261" i="2"/>
  <c r="AU261" i="2"/>
  <c r="AW261" i="2"/>
  <c r="AX261" i="2" s="1"/>
  <c r="AT260" i="2"/>
  <c r="BD260" i="2"/>
  <c r="AW260" i="2"/>
  <c r="AX260" i="2" s="1"/>
  <c r="AU260" i="2"/>
  <c r="AG260" i="2"/>
  <c r="AP260" i="2"/>
  <c r="AQ260" i="2"/>
  <c r="AR260" i="2"/>
  <c r="AS260" i="2" s="1"/>
  <c r="BB260" i="2" s="1"/>
  <c r="AY260" i="2" s="1"/>
  <c r="AV260" i="2"/>
  <c r="AV259" i="2"/>
  <c r="AU259" i="2"/>
  <c r="AT259" i="2"/>
  <c r="AP259" i="2"/>
  <c r="BD259" i="2"/>
  <c r="AG259" i="2"/>
  <c r="AW259" i="2"/>
  <c r="AX259" i="2" s="1"/>
  <c r="AQ259" i="2"/>
  <c r="AR259" i="2"/>
  <c r="AS259" i="2" s="1"/>
  <c r="BB259" i="2" s="1"/>
  <c r="AY259" i="2" s="1"/>
  <c r="AT258" i="2"/>
  <c r="AU258" i="2"/>
  <c r="AV258" i="2"/>
  <c r="AW258" i="2"/>
  <c r="AX258" i="2"/>
  <c r="AG258" i="2"/>
  <c r="BD258" i="2"/>
  <c r="AP258" i="2"/>
  <c r="AQ258" i="2"/>
  <c r="AR258" i="2"/>
  <c r="AS258" i="2"/>
  <c r="BB258" i="2" s="1"/>
  <c r="AY258" i="2" s="1"/>
  <c r="AP257" i="2"/>
  <c r="AQ257" i="2"/>
  <c r="AR257" i="2"/>
  <c r="AS257" i="2"/>
  <c r="AT257" i="2"/>
  <c r="AU257" i="2"/>
  <c r="AV257" i="2"/>
  <c r="AW257" i="2"/>
  <c r="AX257" i="2"/>
  <c r="BB257" i="2"/>
  <c r="AY257" i="2" s="1"/>
  <c r="BD257" i="2"/>
  <c r="AG257" i="2"/>
  <c r="AV256" i="2"/>
  <c r="AG256" i="2"/>
  <c r="AP256" i="2"/>
  <c r="AQ256" i="2"/>
  <c r="AR256" i="2"/>
  <c r="AS256" i="2"/>
  <c r="AT256" i="2"/>
  <c r="BD256" i="2"/>
  <c r="BB256" i="2"/>
  <c r="AY256" i="2"/>
  <c r="AU256" i="2"/>
  <c r="AW256" i="2"/>
  <c r="AX256" i="2" s="1"/>
  <c r="BD255" i="2"/>
  <c r="AU255" i="2"/>
  <c r="AR255" i="2"/>
  <c r="AG255" i="2"/>
  <c r="AP255" i="2"/>
  <c r="AQ255" i="2"/>
  <c r="AS255" i="2"/>
  <c r="BB255" i="2" s="1"/>
  <c r="AY255" i="2" s="1"/>
  <c r="AT255" i="2"/>
  <c r="AV255" i="2"/>
  <c r="AW255" i="2"/>
  <c r="AX255" i="2" s="1"/>
  <c r="AQ254" i="2"/>
  <c r="BD254" i="2"/>
  <c r="AP254" i="2"/>
  <c r="AG254" i="2"/>
  <c r="AT254" i="2"/>
  <c r="AR254" i="2"/>
  <c r="AS254" i="2" s="1"/>
  <c r="BB254" i="2" s="1"/>
  <c r="AY254" i="2" s="1"/>
  <c r="AU254" i="2"/>
  <c r="AV254" i="2"/>
  <c r="AW254" i="2"/>
  <c r="AX254" i="2"/>
  <c r="AR253" i="2"/>
  <c r="AS253" i="2" s="1"/>
  <c r="BB253" i="2" s="1"/>
  <c r="AY253" i="2" s="1"/>
  <c r="AU253" i="2"/>
  <c r="AV253" i="2"/>
  <c r="AW253" i="2"/>
  <c r="AX253" i="2"/>
  <c r="AQ253" i="2"/>
  <c r="BD253" i="2"/>
  <c r="AT253" i="2"/>
  <c r="AG253" i="2"/>
  <c r="AP253" i="2"/>
  <c r="AR252" i="2"/>
  <c r="AG252" i="2"/>
  <c r="AU252" i="2"/>
  <c r="AP252" i="2"/>
  <c r="AS252" i="2" s="1"/>
  <c r="BB252" i="2" s="1"/>
  <c r="AY252" i="2" s="1"/>
  <c r="AV252" i="2"/>
  <c r="AW252" i="2"/>
  <c r="AX252" i="2"/>
  <c r="BD252" i="2"/>
  <c r="AQ252" i="2"/>
  <c r="AT252" i="2"/>
  <c r="BD251" i="2"/>
  <c r="AT251" i="2"/>
  <c r="AG251" i="2"/>
  <c r="AP251" i="2"/>
  <c r="AQ251" i="2"/>
  <c r="AR251" i="2"/>
  <c r="AS251" i="2" s="1"/>
  <c r="BB251" i="2" s="1"/>
  <c r="AY251" i="2" s="1"/>
  <c r="AU251" i="2"/>
  <c r="AV251" i="2"/>
  <c r="AW251" i="2"/>
  <c r="AX251" i="2"/>
  <c r="BD250" i="2"/>
  <c r="AG250" i="2"/>
  <c r="AW250" i="2"/>
  <c r="AV250" i="2"/>
  <c r="AX250" i="2"/>
  <c r="AP250" i="2"/>
  <c r="AU250" i="2"/>
  <c r="AT250" i="2"/>
  <c r="AR250" i="2"/>
  <c r="AS250" i="2" s="1"/>
  <c r="BB250" i="2" s="1"/>
  <c r="AY250" i="2" s="1"/>
  <c r="AQ250" i="2"/>
  <c r="AU249" i="2"/>
  <c r="BD249" i="2"/>
  <c r="AW249" i="2"/>
  <c r="AX249" i="2" s="1"/>
  <c r="AV249" i="2"/>
  <c r="AT249" i="2"/>
  <c r="AR249" i="2"/>
  <c r="AS249" i="2" s="1"/>
  <c r="BB249" i="2" s="1"/>
  <c r="AY249" i="2" s="1"/>
  <c r="AQ249" i="2"/>
  <c r="AP249" i="2"/>
  <c r="AG249" i="2"/>
  <c r="AG248" i="2"/>
  <c r="AP248" i="2"/>
  <c r="AQ248" i="2"/>
  <c r="AR248" i="2"/>
  <c r="AT248" i="2"/>
  <c r="AU248" i="2"/>
  <c r="AV248" i="2"/>
  <c r="AW248" i="2"/>
  <c r="AX248" i="2"/>
  <c r="BD248" i="2"/>
  <c r="AS248" i="2"/>
  <c r="BB248" i="2" s="1"/>
  <c r="AY248" i="2" s="1"/>
  <c r="AR247" i="2"/>
  <c r="AT247" i="2"/>
  <c r="AU247" i="2"/>
  <c r="AV247" i="2"/>
  <c r="AW247" i="2"/>
  <c r="AX247" i="2"/>
  <c r="BD247" i="2"/>
  <c r="AG247" i="2"/>
  <c r="AP247" i="2"/>
  <c r="AS247" i="2" s="1"/>
  <c r="BB247" i="2" s="1"/>
  <c r="AY247" i="2" s="1"/>
  <c r="AQ247" i="2"/>
  <c r="AP246" i="2"/>
  <c r="BD246" i="2"/>
  <c r="AG246" i="2"/>
  <c r="AU246" i="2"/>
  <c r="AQ246" i="2"/>
  <c r="AR246" i="2"/>
  <c r="AS246" i="2"/>
  <c r="BB246" i="2" s="1"/>
  <c r="AY246" i="2" s="1"/>
  <c r="AT246" i="2"/>
  <c r="AV246" i="2"/>
  <c r="AW246" i="2"/>
  <c r="AX246" i="2"/>
  <c r="BD245" i="2"/>
  <c r="AW245" i="2"/>
  <c r="AV245" i="2"/>
  <c r="AU245" i="2"/>
  <c r="AT245" i="2"/>
  <c r="AX245" i="2"/>
  <c r="AQ245" i="2"/>
  <c r="AP245" i="2"/>
  <c r="AG245" i="2"/>
  <c r="AR245" i="2"/>
  <c r="AS245" i="2" s="1"/>
  <c r="BB245" i="2" s="1"/>
  <c r="AY245" i="2" s="1"/>
  <c r="BD244" i="2"/>
  <c r="AW244" i="2"/>
  <c r="AX244" i="2" s="1"/>
  <c r="AV244" i="2"/>
  <c r="AU244" i="2"/>
  <c r="AT244" i="2"/>
  <c r="AR244" i="2"/>
  <c r="AS244" i="2" s="1"/>
  <c r="BB244" i="2" s="1"/>
  <c r="AY244" i="2" s="1"/>
  <c r="AQ244" i="2"/>
  <c r="AP244" i="2"/>
  <c r="AG244" i="2"/>
  <c r="AW243" i="2"/>
  <c r="AX243" i="2" s="1"/>
  <c r="BD243" i="2"/>
  <c r="AV243" i="2"/>
  <c r="AU243" i="2"/>
  <c r="AG243" i="2"/>
  <c r="AP243" i="2"/>
  <c r="AQ243" i="2"/>
  <c r="AR243" i="2"/>
  <c r="AS243" i="2"/>
  <c r="BB243" i="2" s="1"/>
  <c r="AY243" i="2" s="1"/>
  <c r="AT243" i="2"/>
  <c r="AK242" i="2"/>
  <c r="AJ242" i="2"/>
  <c r="AI242" i="2"/>
  <c r="AH242" i="2"/>
  <c r="AP241" i="2"/>
  <c r="AG241" i="2"/>
  <c r="BD241" i="2"/>
  <c r="AW241" i="2"/>
  <c r="AX241" i="2" s="1"/>
  <c r="AV241" i="2"/>
  <c r="AU241" i="2"/>
  <c r="AT241" i="2"/>
  <c r="AR241" i="2"/>
  <c r="AS241" i="2" s="1"/>
  <c r="BB241" i="2" s="1"/>
  <c r="AY241" i="2" s="1"/>
  <c r="AQ241" i="2"/>
  <c r="AG240" i="2"/>
  <c r="AP240" i="2"/>
  <c r="AQ240" i="2"/>
  <c r="AR240" i="2"/>
  <c r="AS240" i="2" s="1"/>
  <c r="BB240" i="2" s="1"/>
  <c r="AY240" i="2" s="1"/>
  <c r="BD240" i="2"/>
  <c r="AW240" i="2"/>
  <c r="AX240" i="2" s="1"/>
  <c r="AV240" i="2"/>
  <c r="AU240" i="2"/>
  <c r="AT240" i="2"/>
  <c r="AP239" i="2"/>
  <c r="AG239" i="2"/>
  <c r="BD239" i="2"/>
  <c r="AQ239" i="2"/>
  <c r="AR239" i="2"/>
  <c r="AS239" i="2"/>
  <c r="BB239" i="2" s="1"/>
  <c r="AY239" i="2" s="1"/>
  <c r="AT239" i="2"/>
  <c r="AU239" i="2"/>
  <c r="AV239" i="2"/>
  <c r="AW239" i="2"/>
  <c r="AX239" i="2" s="1"/>
  <c r="AG238" i="2"/>
  <c r="BD238" i="2"/>
  <c r="AV238" i="2"/>
  <c r="AU238" i="2"/>
  <c r="AW238" i="2"/>
  <c r="AX238" i="2" s="1"/>
  <c r="AT238" i="2"/>
  <c r="AQ238" i="2"/>
  <c r="AP238" i="2"/>
  <c r="AR238" i="2"/>
  <c r="AS238" i="2" s="1"/>
  <c r="BB238" i="2" s="1"/>
  <c r="AY238" i="2" s="1"/>
  <c r="BD237" i="2"/>
  <c r="AG237" i="2"/>
  <c r="AP237" i="2"/>
  <c r="AQ237" i="2"/>
  <c r="AR237" i="2"/>
  <c r="AS237" i="2"/>
  <c r="AT237" i="2"/>
  <c r="AU237" i="2"/>
  <c r="AV237" i="2"/>
  <c r="AW237" i="2"/>
  <c r="AX237" i="2"/>
  <c r="BB237" i="2"/>
  <c r="AY237" i="2" s="1"/>
  <c r="AT236" i="2"/>
  <c r="AU236" i="2"/>
  <c r="AW236" i="2"/>
  <c r="AP236" i="2"/>
  <c r="AV236" i="2"/>
  <c r="AX236" i="2"/>
  <c r="AG236" i="2"/>
  <c r="BD236" i="2"/>
  <c r="AR236" i="2"/>
  <c r="AS236" i="2" s="1"/>
  <c r="BB236" i="2" s="1"/>
  <c r="AY236" i="2" s="1"/>
  <c r="AQ236" i="2"/>
  <c r="AU235" i="2"/>
  <c r="AT235" i="2"/>
  <c r="AR235" i="2"/>
  <c r="AS235" i="2" s="1"/>
  <c r="BB235" i="2" s="1"/>
  <c r="AY235" i="2" s="1"/>
  <c r="AQ235" i="2"/>
  <c r="AP235" i="2"/>
  <c r="AW235" i="2"/>
  <c r="AG235" i="2"/>
  <c r="BD235" i="2"/>
  <c r="AV235" i="2"/>
  <c r="AX235" i="2" s="1"/>
  <c r="AU234" i="2"/>
  <c r="AW234" i="2"/>
  <c r="BD234" i="2"/>
  <c r="AG234" i="2"/>
  <c r="AV234" i="2"/>
  <c r="AX234" i="2" s="1"/>
  <c r="AT234" i="2"/>
  <c r="AR234" i="2"/>
  <c r="AS234" i="2" s="1"/>
  <c r="BB234" i="2" s="1"/>
  <c r="AY234" i="2" s="1"/>
  <c r="AQ234" i="2"/>
  <c r="AP234" i="2"/>
  <c r="BD233" i="2"/>
  <c r="AG233" i="2"/>
  <c r="AP233" i="2"/>
  <c r="AQ233" i="2"/>
  <c r="AR233" i="2"/>
  <c r="AS233" i="2"/>
  <c r="BB233" i="2" s="1"/>
  <c r="AY233" i="2" s="1"/>
  <c r="AT233" i="2"/>
  <c r="AU233" i="2"/>
  <c r="AV233" i="2"/>
  <c r="AW233" i="2"/>
  <c r="AX233" i="2"/>
  <c r="AG232" i="2"/>
  <c r="AP232" i="2"/>
  <c r="AQ232" i="2"/>
  <c r="AR232" i="2"/>
  <c r="AS232" i="2"/>
  <c r="AT232" i="2"/>
  <c r="AU232" i="2"/>
  <c r="AV232" i="2"/>
  <c r="AW232" i="2"/>
  <c r="AX232" i="2"/>
  <c r="BB232" i="2"/>
  <c r="AY232" i="2" s="1"/>
  <c r="BD232" i="2"/>
  <c r="AH231" i="2"/>
  <c r="AI231" i="2"/>
  <c r="AJ231" i="2"/>
  <c r="AK231" i="2"/>
  <c r="BD230" i="2"/>
  <c r="AW230" i="2"/>
  <c r="AX230" i="2" s="1"/>
  <c r="AG230" i="2"/>
  <c r="AP230" i="2"/>
  <c r="AQ230" i="2"/>
  <c r="AV230" i="2"/>
  <c r="AU230" i="2"/>
  <c r="AT230" i="2"/>
  <c r="AR230" i="2"/>
  <c r="AS230" i="2" s="1"/>
  <c r="BB230" i="2" s="1"/>
  <c r="AY230" i="2" s="1"/>
  <c r="AU229" i="2"/>
  <c r="AQ229" i="2"/>
  <c r="AP229" i="2"/>
  <c r="AG229" i="2"/>
  <c r="AR229" i="2"/>
  <c r="AS229" i="2" s="1"/>
  <c r="BB229" i="2" s="1"/>
  <c r="AY229" i="2" s="1"/>
  <c r="BD229" i="2"/>
  <c r="AW229" i="2"/>
  <c r="AX229" i="2" s="1"/>
  <c r="AV229" i="2"/>
  <c r="AT229" i="2"/>
  <c r="AR228" i="2"/>
  <c r="AT228" i="2"/>
  <c r="AQ228" i="2"/>
  <c r="AP228" i="2"/>
  <c r="AS228" i="2" s="1"/>
  <c r="BB228" i="2" s="1"/>
  <c r="AY228" i="2" s="1"/>
  <c r="AG228" i="2"/>
  <c r="AW228" i="2"/>
  <c r="AX228" i="2" s="1"/>
  <c r="AV228" i="2"/>
  <c r="AU228" i="2"/>
  <c r="BD228" i="2"/>
  <c r="AT227" i="2"/>
  <c r="AR227" i="2"/>
  <c r="AS227" i="2" s="1"/>
  <c r="BB227" i="2" s="1"/>
  <c r="AY227" i="2" s="1"/>
  <c r="AQ227" i="2"/>
  <c r="AP227" i="2"/>
  <c r="AG227" i="2"/>
  <c r="BD227" i="2"/>
  <c r="AV227" i="2"/>
  <c r="AW227" i="2"/>
  <c r="AU227" i="2"/>
  <c r="AX227" i="2"/>
  <c r="BD226" i="2"/>
  <c r="AG226" i="2"/>
  <c r="AP226" i="2"/>
  <c r="AW226" i="2"/>
  <c r="AX226" i="2" s="1"/>
  <c r="AV226" i="2"/>
  <c r="AU226" i="2"/>
  <c r="AT226" i="2"/>
  <c r="AR226" i="2"/>
  <c r="AS226" i="2" s="1"/>
  <c r="BB226" i="2" s="1"/>
  <c r="AY226" i="2" s="1"/>
  <c r="AQ226" i="2"/>
  <c r="AV225" i="2"/>
  <c r="BD225" i="2"/>
  <c r="AW225" i="2"/>
  <c r="AX225" i="2" s="1"/>
  <c r="AU225" i="2"/>
  <c r="AT225" i="2"/>
  <c r="AR225" i="2"/>
  <c r="AS225" i="2" s="1"/>
  <c r="BB225" i="2" s="1"/>
  <c r="AY225" i="2" s="1"/>
  <c r="AQ225" i="2"/>
  <c r="AP225" i="2"/>
  <c r="AG225" i="2"/>
  <c r="AG224" i="2"/>
  <c r="AR224" i="2"/>
  <c r="AT224" i="2"/>
  <c r="AU224" i="2"/>
  <c r="AV224" i="2"/>
  <c r="AW224" i="2"/>
  <c r="AQ224" i="2"/>
  <c r="AP224" i="2"/>
  <c r="AX224" i="2"/>
  <c r="AS224" i="2"/>
  <c r="BB224" i="2"/>
  <c r="AY224" i="2" s="1"/>
  <c r="BD224" i="2"/>
  <c r="BD223" i="2"/>
  <c r="AV223" i="2"/>
  <c r="AG223" i="2"/>
  <c r="AP223" i="2"/>
  <c r="AQ223" i="2"/>
  <c r="AR223" i="2"/>
  <c r="AS223" i="2"/>
  <c r="AT223" i="2"/>
  <c r="AU223" i="2"/>
  <c r="AW223" i="2"/>
  <c r="AX223" i="2"/>
  <c r="BB223" i="2"/>
  <c r="AY223" i="2" s="1"/>
  <c r="AG222" i="2"/>
  <c r="AP222" i="2"/>
  <c r="AQ222" i="2"/>
  <c r="AT222" i="2"/>
  <c r="AU222" i="2"/>
  <c r="AV222" i="2"/>
  <c r="AW222" i="2"/>
  <c r="AX222" i="2"/>
  <c r="BD222" i="2"/>
  <c r="AR222" i="2"/>
  <c r="AS222" i="2" s="1"/>
  <c r="BB222" i="2" s="1"/>
  <c r="AY222" i="2" s="1"/>
  <c r="AU221" i="2"/>
  <c r="AR221" i="2"/>
  <c r="AS221" i="2" s="1"/>
  <c r="BB221" i="2" s="1"/>
  <c r="AY221" i="2" s="1"/>
  <c r="AQ221" i="2"/>
  <c r="AP221" i="2"/>
  <c r="AG221" i="2"/>
  <c r="AT221" i="2"/>
  <c r="AV221" i="2"/>
  <c r="BD221" i="2"/>
  <c r="AW221" i="2"/>
  <c r="AX221" i="2" s="1"/>
  <c r="AG220" i="2"/>
  <c r="BD220" i="2"/>
  <c r="AW220" i="2"/>
  <c r="AX220" i="2" s="1"/>
  <c r="AV220" i="2"/>
  <c r="AU220" i="2"/>
  <c r="AT220" i="2"/>
  <c r="AR220" i="2"/>
  <c r="AS220" i="2" s="1"/>
  <c r="BB220" i="2" s="1"/>
  <c r="AY220" i="2" s="1"/>
  <c r="AQ220" i="2"/>
  <c r="AP220" i="2"/>
  <c r="BD219" i="2"/>
  <c r="AV219" i="2"/>
  <c r="AU219" i="2"/>
  <c r="AT219" i="2"/>
  <c r="AR219" i="2"/>
  <c r="AS219" i="2" s="1"/>
  <c r="BB219" i="2" s="1"/>
  <c r="AY219" i="2" s="1"/>
  <c r="AQ219" i="2"/>
  <c r="AP219" i="2"/>
  <c r="AG219" i="2"/>
  <c r="AW219" i="2"/>
  <c r="AX219" i="2" s="1"/>
  <c r="AW218" i="2"/>
  <c r="AX218" i="2" s="1"/>
  <c r="AV218" i="2"/>
  <c r="AU218" i="2"/>
  <c r="AT218" i="2"/>
  <c r="AQ218" i="2"/>
  <c r="AP218" i="2"/>
  <c r="AG218" i="2"/>
  <c r="AR218" i="2"/>
  <c r="AS218" i="2" s="1"/>
  <c r="BB218" i="2" s="1"/>
  <c r="AY218" i="2" s="1"/>
  <c r="BD218" i="2"/>
  <c r="BD217" i="2"/>
  <c r="AW217" i="2"/>
  <c r="AX217" i="2" s="1"/>
  <c r="AV217" i="2"/>
  <c r="AU217" i="2"/>
  <c r="AT217" i="2"/>
  <c r="AR217" i="2"/>
  <c r="AS217" i="2" s="1"/>
  <c r="BB217" i="2" s="1"/>
  <c r="AY217" i="2" s="1"/>
  <c r="AQ217" i="2"/>
  <c r="AP217" i="2"/>
  <c r="AG217" i="2"/>
  <c r="BD216" i="2"/>
  <c r="AW216" i="2"/>
  <c r="AX216" i="2" s="1"/>
  <c r="AV216" i="2"/>
  <c r="AU216" i="2"/>
  <c r="AT216" i="2"/>
  <c r="AR216" i="2"/>
  <c r="AS216" i="2" s="1"/>
  <c r="BB216" i="2" s="1"/>
  <c r="AY216" i="2" s="1"/>
  <c r="AQ216" i="2"/>
  <c r="AP216" i="2"/>
  <c r="AG216" i="2"/>
  <c r="AW215" i="2"/>
  <c r="AX215" i="2" s="1"/>
  <c r="AV215" i="2"/>
  <c r="AU215" i="2"/>
  <c r="AT215" i="2"/>
  <c r="AR215" i="2"/>
  <c r="AS215" i="2" s="1"/>
  <c r="BB215" i="2" s="1"/>
  <c r="AY215" i="2" s="1"/>
  <c r="AQ215" i="2"/>
  <c r="AP215" i="2"/>
  <c r="AG215" i="2"/>
  <c r="BD215" i="2"/>
  <c r="BD214" i="2"/>
  <c r="AW214" i="2"/>
  <c r="AX214" i="2" s="1"/>
  <c r="AV214" i="2"/>
  <c r="AU214" i="2"/>
  <c r="AT214" i="2"/>
  <c r="AR214" i="2"/>
  <c r="AS214" i="2" s="1"/>
  <c r="BB214" i="2" s="1"/>
  <c r="AY214" i="2" s="1"/>
  <c r="AQ214" i="2"/>
  <c r="AP214" i="2"/>
  <c r="AG214" i="2"/>
  <c r="BD213" i="2"/>
  <c r="AW213" i="2"/>
  <c r="AX213" i="2" s="1"/>
  <c r="AV213" i="2"/>
  <c r="AU213" i="2"/>
  <c r="AT213" i="2"/>
  <c r="AR213" i="2"/>
  <c r="AS213" i="2" s="1"/>
  <c r="BB213" i="2" s="1"/>
  <c r="AY213" i="2" s="1"/>
  <c r="AQ213" i="2"/>
  <c r="AP213" i="2"/>
  <c r="AG213" i="2"/>
  <c r="BD212" i="2"/>
  <c r="AV212" i="2"/>
  <c r="AU212" i="2"/>
  <c r="AT212" i="2"/>
  <c r="AR212" i="2"/>
  <c r="AS212" i="2" s="1"/>
  <c r="BB212" i="2" s="1"/>
  <c r="AY212" i="2" s="1"/>
  <c r="AQ212" i="2"/>
  <c r="AP212" i="2"/>
  <c r="AG212" i="2"/>
  <c r="AW212" i="2"/>
  <c r="AX212" i="2" s="1"/>
  <c r="AJ211" i="2"/>
  <c r="AK211" i="2"/>
  <c r="AI211" i="2"/>
  <c r="AH211" i="2"/>
  <c r="AW210" i="2"/>
  <c r="AX210" i="2" s="1"/>
  <c r="AV210" i="2"/>
  <c r="AU210" i="2"/>
  <c r="AT210" i="2"/>
  <c r="AR210" i="2"/>
  <c r="AS210" i="2" s="1"/>
  <c r="BB210" i="2" s="1"/>
  <c r="AY210" i="2" s="1"/>
  <c r="AQ210" i="2"/>
  <c r="AP210" i="2"/>
  <c r="AG210" i="2"/>
  <c r="BD210" i="2"/>
  <c r="BD209" i="2"/>
  <c r="AG209" i="2"/>
  <c r="AP209" i="2"/>
  <c r="AQ209" i="2"/>
  <c r="AR209" i="2"/>
  <c r="AS209" i="2" s="1"/>
  <c r="BB209" i="2" s="1"/>
  <c r="AY209" i="2" s="1"/>
  <c r="AT209" i="2"/>
  <c r="AU209" i="2"/>
  <c r="AV209" i="2"/>
  <c r="AW209" i="2"/>
  <c r="AX209" i="2" s="1"/>
  <c r="AG208" i="2"/>
  <c r="AP208" i="2"/>
  <c r="AQ208" i="2"/>
  <c r="AT208" i="2"/>
  <c r="AW208" i="2"/>
  <c r="AX208" i="2" s="1"/>
  <c r="AU208" i="2"/>
  <c r="AV208" i="2"/>
  <c r="AR208" i="2"/>
  <c r="AS208" i="2" s="1"/>
  <c r="BB208" i="2" s="1"/>
  <c r="AY208" i="2" s="1"/>
  <c r="BD208" i="2"/>
  <c r="AR207" i="2"/>
  <c r="BD207" i="2"/>
  <c r="AG207" i="2"/>
  <c r="AP207" i="2"/>
  <c r="AW207" i="2"/>
  <c r="AX207" i="2" s="1"/>
  <c r="AV207" i="2"/>
  <c r="AS207" i="2"/>
  <c r="BB207" i="2" s="1"/>
  <c r="AY207" i="2" s="1"/>
  <c r="AU207" i="2"/>
  <c r="AT207" i="2"/>
  <c r="AQ207" i="2"/>
  <c r="AV206" i="2"/>
  <c r="AU206" i="2"/>
  <c r="AT206" i="2"/>
  <c r="AP206" i="2"/>
  <c r="BD206" i="2"/>
  <c r="AR206" i="2"/>
  <c r="AS206" i="2" s="1"/>
  <c r="BB206" i="2" s="1"/>
  <c r="AY206" i="2" s="1"/>
  <c r="AG206" i="2"/>
  <c r="AW206" i="2"/>
  <c r="AX206" i="2" s="1"/>
  <c r="AQ206" i="2"/>
  <c r="AT205" i="2"/>
  <c r="AQ205" i="2"/>
  <c r="AG205" i="2"/>
  <c r="AU205" i="2"/>
  <c r="AR205" i="2"/>
  <c r="AS205" i="2" s="1"/>
  <c r="BB205" i="2" s="1"/>
  <c r="AY205" i="2" s="1"/>
  <c r="AP205" i="2"/>
  <c r="AW205" i="2"/>
  <c r="AX205" i="2" s="1"/>
  <c r="BD205" i="2"/>
  <c r="AP204" i="2"/>
  <c r="AU204" i="2"/>
  <c r="AW204" i="2"/>
  <c r="AX204" i="2" s="1"/>
  <c r="AQ204" i="2"/>
  <c r="AT204" i="2"/>
  <c r="AR204" i="2"/>
  <c r="AS204" i="2" s="1"/>
  <c r="BB204" i="2" s="1"/>
  <c r="AY204" i="2" s="1"/>
  <c r="AG204" i="2"/>
  <c r="AV204" i="2"/>
  <c r="BD204" i="2"/>
  <c r="AW203" i="2"/>
  <c r="AU203" i="2"/>
  <c r="AV203" i="2"/>
  <c r="AX203" i="2" s="1"/>
  <c r="AR203" i="2"/>
  <c r="AS203" i="2" s="1"/>
  <c r="BB203" i="2" s="1"/>
  <c r="AY203" i="2" s="1"/>
  <c r="AG203" i="2"/>
  <c r="AQ203" i="2"/>
  <c r="BD203" i="2"/>
  <c r="AP203" i="2"/>
  <c r="AT203" i="2"/>
  <c r="AW202" i="2"/>
  <c r="AX202" i="2" s="1"/>
  <c r="BD202" i="2"/>
  <c r="AV202" i="2"/>
  <c r="AP202" i="2"/>
  <c r="AG202" i="2"/>
  <c r="AT202" i="2"/>
  <c r="AQ202" i="2"/>
  <c r="AR202" i="2"/>
  <c r="AS202" i="2" s="1"/>
  <c r="BB202" i="2" s="1"/>
  <c r="AY202" i="2" s="1"/>
  <c r="AU202" i="2"/>
  <c r="AT201" i="2"/>
  <c r="BD201" i="2"/>
  <c r="AU201" i="2"/>
  <c r="AV201" i="2"/>
  <c r="AR201" i="2"/>
  <c r="AW201" i="2"/>
  <c r="AX201" i="2" s="1"/>
  <c r="AQ201" i="2"/>
  <c r="AG201" i="2"/>
  <c r="AP201" i="2"/>
  <c r="AS201" i="2" s="1"/>
  <c r="BB201" i="2" s="1"/>
  <c r="AY201" i="2" s="1"/>
  <c r="AT200" i="2"/>
  <c r="AQ200" i="2"/>
  <c r="AV200" i="2"/>
  <c r="AW200" i="2"/>
  <c r="AX200" i="2" s="1"/>
  <c r="AP200" i="2"/>
  <c r="AG200" i="2"/>
  <c r="BD200" i="2"/>
  <c r="AU200" i="2"/>
  <c r="AR200" i="2"/>
  <c r="AS200" i="2" s="1"/>
  <c r="BB200" i="2" s="1"/>
  <c r="AY200" i="2" s="1"/>
  <c r="AI199" i="2"/>
  <c r="AK199" i="2"/>
  <c r="AH199" i="2"/>
  <c r="AJ199" i="2"/>
  <c r="AP198" i="2"/>
  <c r="AG198" i="2"/>
  <c r="AQ198" i="2"/>
  <c r="AU198" i="2"/>
  <c r="AV198" i="2"/>
  <c r="AW198" i="2"/>
  <c r="AX198" i="2" s="1"/>
  <c r="AT198" i="2"/>
  <c r="AR198" i="2"/>
  <c r="AS198" i="2" s="1"/>
  <c r="BB198" i="2" s="1"/>
  <c r="AY198" i="2" s="1"/>
  <c r="BD198" i="2"/>
  <c r="AU197" i="2"/>
  <c r="AP197" i="2"/>
  <c r="AG197" i="2"/>
  <c r="AQ197" i="2"/>
  <c r="AR197" i="2"/>
  <c r="AS197" i="2" s="1"/>
  <c r="BB197" i="2" s="1"/>
  <c r="AY197" i="2" s="1"/>
  <c r="AV197" i="2"/>
  <c r="BD197" i="2"/>
  <c r="AW197" i="2"/>
  <c r="AX197" i="2" s="1"/>
  <c r="AT197" i="2"/>
  <c r="AP196" i="2"/>
  <c r="AR196" i="2"/>
  <c r="AU196" i="2"/>
  <c r="AW196" i="2"/>
  <c r="AX196" i="2" s="1"/>
  <c r="BD196" i="2"/>
  <c r="AT196" i="2"/>
  <c r="AQ196" i="2"/>
  <c r="AV196" i="2"/>
  <c r="AS196" i="2"/>
  <c r="BB196" i="2" s="1"/>
  <c r="AY196" i="2" s="1"/>
  <c r="AG196" i="2"/>
  <c r="AT195" i="2"/>
  <c r="AU195" i="2"/>
  <c r="AQ195" i="2"/>
  <c r="AV195" i="2"/>
  <c r="BD195" i="2"/>
  <c r="AW195" i="2"/>
  <c r="AX195" i="2" s="1"/>
  <c r="AR195" i="2"/>
  <c r="AS195" i="2" s="1"/>
  <c r="BB195" i="2" s="1"/>
  <c r="AY195" i="2" s="1"/>
  <c r="AG195" i="2"/>
  <c r="AP195" i="2"/>
  <c r="AG194" i="2"/>
  <c r="AW194" i="2"/>
  <c r="AX194" i="2" s="1"/>
  <c r="AT194" i="2"/>
  <c r="AQ194" i="2"/>
  <c r="BD194" i="2"/>
  <c r="AP194" i="2"/>
  <c r="AV194" i="2"/>
  <c r="AU194" i="2"/>
  <c r="AR194" i="2"/>
  <c r="AS194" i="2" s="1"/>
  <c r="BB194" i="2" s="1"/>
  <c r="AY194" i="2" s="1"/>
  <c r="BD193" i="2"/>
  <c r="AR193" i="2"/>
  <c r="AS193" i="2" s="1"/>
  <c r="BB193" i="2" s="1"/>
  <c r="AY193" i="2" s="1"/>
  <c r="AW193" i="2"/>
  <c r="AX193" i="2" s="1"/>
  <c r="AG193" i="2"/>
  <c r="AV193" i="2"/>
  <c r="AU193" i="2"/>
  <c r="AQ193" i="2"/>
  <c r="AT193" i="2"/>
  <c r="AP193" i="2"/>
  <c r="AH192" i="2"/>
  <c r="AI192" i="2"/>
  <c r="AK192" i="2"/>
  <c r="AJ192" i="2"/>
  <c r="AW191" i="2"/>
  <c r="AX191" i="2" s="1"/>
  <c r="AG191" i="2"/>
  <c r="AV191" i="2"/>
  <c r="AQ191" i="2"/>
  <c r="AU191" i="2"/>
  <c r="BD191" i="2"/>
  <c r="AT191" i="2"/>
  <c r="AP191" i="2"/>
  <c r="AR191" i="2"/>
  <c r="AS191" i="2" s="1"/>
  <c r="BB191" i="2" s="1"/>
  <c r="AY191" i="2" s="1"/>
  <c r="AT190" i="2"/>
  <c r="AQ190" i="2"/>
  <c r="BD190" i="2"/>
  <c r="AU190" i="2"/>
  <c r="AG190" i="2"/>
  <c r="AR190" i="2"/>
  <c r="AS190" i="2" s="1"/>
  <c r="BB190" i="2" s="1"/>
  <c r="AY190" i="2" s="1"/>
  <c r="AW190" i="2"/>
  <c r="AX190" i="2" s="1"/>
  <c r="AV190" i="2"/>
  <c r="AP190" i="2"/>
  <c r="AU189" i="2"/>
  <c r="AQ189" i="2"/>
  <c r="BD189" i="2"/>
  <c r="AW189" i="2"/>
  <c r="AX189" i="2" s="1"/>
  <c r="AT189" i="2"/>
  <c r="AP189" i="2"/>
  <c r="AR189" i="2"/>
  <c r="AS189" i="2" s="1"/>
  <c r="BB189" i="2" s="1"/>
  <c r="AY189" i="2" s="1"/>
  <c r="AV189" i="2"/>
  <c r="AG189" i="2"/>
  <c r="AP188" i="2"/>
  <c r="BD188" i="2"/>
  <c r="AG188" i="2"/>
  <c r="AV188" i="2"/>
  <c r="AU188" i="2"/>
  <c r="AR188" i="2"/>
  <c r="AS188" i="2" s="1"/>
  <c r="BB188" i="2" s="1"/>
  <c r="AY188" i="2" s="1"/>
  <c r="AW188" i="2"/>
  <c r="AX188" i="2" s="1"/>
  <c r="AT188" i="2"/>
  <c r="AQ188" i="2"/>
  <c r="AV187" i="2"/>
  <c r="AT187" i="2"/>
  <c r="AW187" i="2"/>
  <c r="AX187" i="2" s="1"/>
  <c r="AG187" i="2"/>
  <c r="AQ187" i="2"/>
  <c r="BD187" i="2"/>
  <c r="AR187" i="2"/>
  <c r="AS187" i="2" s="1"/>
  <c r="BB187" i="2" s="1"/>
  <c r="AY187" i="2" s="1"/>
  <c r="AU187" i="2"/>
  <c r="AP187" i="2"/>
  <c r="AV186" i="2"/>
  <c r="BD186" i="2"/>
  <c r="AU186" i="2"/>
  <c r="AR186" i="2"/>
  <c r="AG186" i="2"/>
  <c r="AP186" i="2"/>
  <c r="AQ186" i="2"/>
  <c r="AS186" i="2"/>
  <c r="BB186" i="2" s="1"/>
  <c r="AY186" i="2" s="1"/>
  <c r="AW186" i="2"/>
  <c r="AX186" i="2" s="1"/>
  <c r="AT186" i="2"/>
  <c r="AW185" i="2"/>
  <c r="AX185" i="2" s="1"/>
  <c r="AR185" i="2"/>
  <c r="AG185" i="2"/>
  <c r="AU185" i="2"/>
  <c r="BD185" i="2"/>
  <c r="AT185" i="2"/>
  <c r="AQ185" i="2"/>
  <c r="AV185" i="2"/>
  <c r="AP185" i="2"/>
  <c r="AS185" i="2" s="1"/>
  <c r="BB185" i="2" s="1"/>
  <c r="AY185" i="2" s="1"/>
  <c r="AU184" i="2"/>
  <c r="AP184" i="2"/>
  <c r="BD184" i="2"/>
  <c r="AW184" i="2"/>
  <c r="AX184" i="2" s="1"/>
  <c r="AT184" i="2"/>
  <c r="AQ184" i="2"/>
  <c r="AG184" i="2"/>
  <c r="AR184" i="2"/>
  <c r="AS184" i="2" s="1"/>
  <c r="BB184" i="2" s="1"/>
  <c r="AY184" i="2" s="1"/>
  <c r="AV184" i="2"/>
  <c r="BD183" i="2"/>
  <c r="AV183" i="2"/>
  <c r="AR183" i="2"/>
  <c r="AQ183" i="2"/>
  <c r="AG183" i="2"/>
  <c r="AU183" i="2"/>
  <c r="AP183" i="2"/>
  <c r="AW183" i="2"/>
  <c r="AX183" i="2" s="1"/>
  <c r="AS183" i="2"/>
  <c r="BB183" i="2" s="1"/>
  <c r="AY183" i="2" s="1"/>
  <c r="AT183" i="2"/>
  <c r="AI182" i="2"/>
  <c r="AK182" i="2"/>
  <c r="AH182" i="2"/>
  <c r="AJ182" i="2"/>
  <c r="BD181" i="2"/>
  <c r="AW181" i="2"/>
  <c r="AX181" i="2" s="1"/>
  <c r="AU181" i="2"/>
  <c r="AQ181" i="2"/>
  <c r="AT181" i="2"/>
  <c r="AP181" i="2"/>
  <c r="AG181" i="2"/>
  <c r="AR181" i="2"/>
  <c r="AS181" i="2" s="1"/>
  <c r="BB181" i="2" s="1"/>
  <c r="AY181" i="2" s="1"/>
  <c r="AV181" i="2"/>
  <c r="BD180" i="2"/>
  <c r="AU180" i="2"/>
  <c r="AR180" i="2"/>
  <c r="AG180" i="2"/>
  <c r="AQ180" i="2"/>
  <c r="AT180" i="2"/>
  <c r="AV180" i="2"/>
  <c r="AP180" i="2"/>
  <c r="AS180" i="2" s="1"/>
  <c r="BB180" i="2" s="1"/>
  <c r="AY180" i="2" s="1"/>
  <c r="AW180" i="2"/>
  <c r="AX180" i="2" s="1"/>
  <c r="AU179" i="2"/>
  <c r="AP179" i="2"/>
  <c r="AQ179" i="2"/>
  <c r="AT179" i="2"/>
  <c r="AW179" i="2"/>
  <c r="AX179" i="2" s="1"/>
  <c r="AR179" i="2"/>
  <c r="AS179" i="2" s="1"/>
  <c r="BB179" i="2" s="1"/>
  <c r="AY179" i="2" s="1"/>
  <c r="AV179" i="2"/>
  <c r="AG179" i="2"/>
  <c r="BD179" i="2"/>
  <c r="AU178" i="2"/>
  <c r="AQ178" i="2"/>
  <c r="AV178" i="2"/>
  <c r="BD178" i="2"/>
  <c r="AG178" i="2"/>
  <c r="AP178" i="2"/>
  <c r="AW178" i="2"/>
  <c r="AX178" i="2" s="1"/>
  <c r="AT178" i="2"/>
  <c r="AR178" i="2"/>
  <c r="AS178" i="2" s="1"/>
  <c r="BB178" i="2" s="1"/>
  <c r="AY178" i="2" s="1"/>
  <c r="AU177" i="2"/>
  <c r="AQ177" i="2"/>
  <c r="AW177" i="2"/>
  <c r="AX177" i="2" s="1"/>
  <c r="AT177" i="2"/>
  <c r="AG177" i="2"/>
  <c r="AR177" i="2"/>
  <c r="AS177" i="2" s="1"/>
  <c r="BB177" i="2" s="1"/>
  <c r="AY177" i="2" s="1"/>
  <c r="AV177" i="2"/>
  <c r="AP177" i="2"/>
  <c r="BD177" i="2"/>
  <c r="BD176" i="2"/>
  <c r="AU176" i="2"/>
  <c r="AR176" i="2"/>
  <c r="AW176" i="2"/>
  <c r="AX176" i="2" s="1"/>
  <c r="AG176" i="2"/>
  <c r="AQ176" i="2"/>
  <c r="AV176" i="2"/>
  <c r="AP176" i="2"/>
  <c r="AS176" i="2" s="1"/>
  <c r="BB176" i="2" s="1"/>
  <c r="AY176" i="2" s="1"/>
  <c r="AT176" i="2"/>
  <c r="AU175" i="2"/>
  <c r="AQ175" i="2"/>
  <c r="AP175" i="2"/>
  <c r="AT175" i="2"/>
  <c r="AG175" i="2"/>
  <c r="BD175" i="2"/>
  <c r="AV175" i="2"/>
  <c r="AR175" i="2"/>
  <c r="AS175" i="2" s="1"/>
  <c r="BB175" i="2" s="1"/>
  <c r="AY175" i="2" s="1"/>
  <c r="AW175" i="2"/>
  <c r="AX175" i="2" s="1"/>
  <c r="AV174" i="2"/>
  <c r="AR174" i="2"/>
  <c r="AS174" i="2" s="1"/>
  <c r="BB174" i="2" s="1"/>
  <c r="AY174" i="2" s="1"/>
  <c r="AU174" i="2"/>
  <c r="AW174" i="2"/>
  <c r="AP174" i="2"/>
  <c r="BD174" i="2"/>
  <c r="AX174" i="2"/>
  <c r="AQ174" i="2"/>
  <c r="AT174" i="2"/>
  <c r="AG174" i="2"/>
  <c r="AW173" i="2"/>
  <c r="AX173" i="2" s="1"/>
  <c r="AT173" i="2"/>
  <c r="AP173" i="2"/>
  <c r="AR173" i="2"/>
  <c r="BD173" i="2"/>
  <c r="AU173" i="2"/>
  <c r="AG173" i="2"/>
  <c r="AQ173" i="2"/>
  <c r="AS173" i="2"/>
  <c r="BB173" i="2" s="1"/>
  <c r="AY173" i="2" s="1"/>
  <c r="AV173" i="2"/>
  <c r="AP172" i="2"/>
  <c r="AU172" i="2"/>
  <c r="AT172" i="2"/>
  <c r="AQ172" i="2"/>
  <c r="AW172" i="2"/>
  <c r="AX172" i="2" s="1"/>
  <c r="BD172" i="2"/>
  <c r="AR172" i="2"/>
  <c r="AS172" i="2" s="1"/>
  <c r="BB172" i="2" s="1"/>
  <c r="AY172" i="2" s="1"/>
  <c r="AV172" i="2"/>
  <c r="AG172" i="2"/>
  <c r="AQ171" i="2"/>
  <c r="AP171" i="2"/>
  <c r="AT171" i="2"/>
  <c r="AR171" i="2"/>
  <c r="AS171" i="2" s="1"/>
  <c r="BB171" i="2" s="1"/>
  <c r="AY171" i="2" s="1"/>
  <c r="AG171" i="2"/>
  <c r="AT170" i="2"/>
  <c r="AU170" i="2"/>
  <c r="AW170" i="2"/>
  <c r="AX170" i="2" s="1"/>
  <c r="BD170" i="2"/>
  <c r="AG170" i="2"/>
  <c r="AP170" i="2"/>
  <c r="AQ170" i="2"/>
  <c r="AR170" i="2"/>
  <c r="AS170" i="2" s="1"/>
  <c r="BB170" i="2" s="1"/>
  <c r="AY170" i="2" s="1"/>
  <c r="AV170" i="2"/>
  <c r="AR169" i="2"/>
  <c r="AS169" i="2" s="1"/>
  <c r="BB169" i="2" s="1"/>
  <c r="AY169" i="2" s="1"/>
  <c r="AQ169" i="2"/>
  <c r="AP169" i="2"/>
  <c r="AG169" i="2"/>
  <c r="AV169" i="2"/>
  <c r="AW169" i="2"/>
  <c r="AX169" i="2" s="1"/>
  <c r="AU169" i="2"/>
  <c r="BD169" i="2"/>
  <c r="AT169" i="2"/>
  <c r="AQ168" i="2"/>
  <c r="AR168" i="2"/>
  <c r="AT168" i="2"/>
  <c r="AU168" i="2"/>
  <c r="AV168" i="2"/>
  <c r="BD168" i="2"/>
  <c r="AG168" i="2"/>
  <c r="AW168" i="2"/>
  <c r="AX168" i="2" s="1"/>
  <c r="AP168" i="2"/>
  <c r="AS168" i="2" s="1"/>
  <c r="BB168" i="2" s="1"/>
  <c r="AY168" i="2" s="1"/>
  <c r="AV167" i="2"/>
  <c r="AW167" i="2"/>
  <c r="AX167" i="2" s="1"/>
  <c r="AG167" i="2"/>
  <c r="AP167" i="2"/>
  <c r="BD167" i="2"/>
  <c r="AQ167" i="2"/>
  <c r="AR167" i="2"/>
  <c r="AS167" i="2" s="1"/>
  <c r="BB167" i="2" s="1"/>
  <c r="AY167" i="2" s="1"/>
  <c r="AT167" i="2"/>
  <c r="AU167" i="2"/>
  <c r="AW166" i="2"/>
  <c r="AX166" i="2" s="1"/>
  <c r="BD166" i="2"/>
  <c r="AT166" i="2"/>
  <c r="AG166" i="2"/>
  <c r="AP166" i="2"/>
  <c r="AQ166" i="2"/>
  <c r="AR166" i="2"/>
  <c r="AS166" i="2" s="1"/>
  <c r="BB166" i="2" s="1"/>
  <c r="AY166" i="2" s="1"/>
  <c r="AU166" i="2"/>
  <c r="AV166" i="2"/>
  <c r="AU165" i="2"/>
  <c r="AT165" i="2"/>
  <c r="AQ165" i="2"/>
  <c r="AP165" i="2"/>
  <c r="AG165" i="2"/>
  <c r="BD165" i="2"/>
  <c r="AW165" i="2"/>
  <c r="AX165" i="2" s="1"/>
  <c r="AR165" i="2"/>
  <c r="AS165" i="2" s="1"/>
  <c r="BB165" i="2" s="1"/>
  <c r="AY165" i="2" s="1"/>
  <c r="AV165" i="2"/>
  <c r="AU164" i="2"/>
  <c r="AV164" i="2"/>
  <c r="AW164" i="2"/>
  <c r="AX164" i="2" s="1"/>
  <c r="BD164" i="2"/>
  <c r="AT164" i="2"/>
  <c r="AP164" i="2"/>
  <c r="AQ164" i="2"/>
  <c r="AR164" i="2"/>
  <c r="AS164" i="2" s="1"/>
  <c r="BB164" i="2" s="1"/>
  <c r="AY164" i="2" s="1"/>
  <c r="AG164" i="2"/>
  <c r="AU163" i="2"/>
  <c r="AW163" i="2"/>
  <c r="AX163" i="2" s="1"/>
  <c r="BD163" i="2"/>
  <c r="AV163" i="2"/>
  <c r="AG163" i="2"/>
  <c r="AP163" i="2"/>
  <c r="AQ163" i="2"/>
  <c r="AR163" i="2"/>
  <c r="AS163" i="2" s="1"/>
  <c r="BB163" i="2" s="1"/>
  <c r="AY163" i="2" s="1"/>
  <c r="AT163" i="2"/>
  <c r="AP162" i="2"/>
  <c r="AW162" i="2"/>
  <c r="AX162" i="2" s="1"/>
  <c r="AV162" i="2"/>
  <c r="AU162" i="2"/>
  <c r="AT162" i="2"/>
  <c r="AR162" i="2"/>
  <c r="AS162" i="2" s="1"/>
  <c r="BB162" i="2" s="1"/>
  <c r="AY162" i="2" s="1"/>
  <c r="AQ162" i="2"/>
  <c r="AG162" i="2"/>
  <c r="BD162" i="2"/>
  <c r="AG161" i="2"/>
  <c r="AP161" i="2"/>
  <c r="AQ161" i="2"/>
  <c r="AR161" i="2"/>
  <c r="AS161" i="2" s="1"/>
  <c r="BB161" i="2" s="1"/>
  <c r="AY161" i="2" s="1"/>
  <c r="AU161" i="2"/>
  <c r="AV161" i="2"/>
  <c r="AW161" i="2"/>
  <c r="AX161" i="2" s="1"/>
  <c r="BD161" i="2"/>
  <c r="AT161" i="2"/>
  <c r="BD160" i="2"/>
  <c r="AW160" i="2"/>
  <c r="AX160" i="2" s="1"/>
  <c r="AR160" i="2"/>
  <c r="AV160" i="2"/>
  <c r="AU160" i="2"/>
  <c r="AT160" i="2"/>
  <c r="AQ160" i="2"/>
  <c r="AG160" i="2"/>
  <c r="AP160" i="2"/>
  <c r="AS160" i="2" s="1"/>
  <c r="BB160" i="2" s="1"/>
  <c r="AY160" i="2" s="1"/>
  <c r="AQ159" i="2"/>
  <c r="AT159" i="2"/>
  <c r="AU159" i="2"/>
  <c r="AV159" i="2"/>
  <c r="AW159" i="2"/>
  <c r="AX159" i="2" s="1"/>
  <c r="BD159" i="2"/>
  <c r="AR159" i="2"/>
  <c r="AS159" i="2" s="1"/>
  <c r="BB159" i="2" s="1"/>
  <c r="AY159" i="2" s="1"/>
  <c r="AG159" i="2"/>
  <c r="AP159" i="2"/>
  <c r="AW158" i="2"/>
  <c r="AR158" i="2"/>
  <c r="AS158" i="2" s="1"/>
  <c r="BB158" i="2" s="1"/>
  <c r="AY158" i="2" s="1"/>
  <c r="AV158" i="2"/>
  <c r="AX158" i="2" s="1"/>
  <c r="AT158" i="2"/>
  <c r="BD158" i="2"/>
  <c r="AU158" i="2"/>
  <c r="AG158" i="2"/>
  <c r="AQ158" i="2"/>
  <c r="AP158" i="2"/>
  <c r="AW157" i="2"/>
  <c r="AV157" i="2"/>
  <c r="AU157" i="2"/>
  <c r="AT157" i="2"/>
  <c r="AR157" i="2"/>
  <c r="AS157" i="2" s="1"/>
  <c r="BB157" i="2" s="1"/>
  <c r="AY157" i="2" s="1"/>
  <c r="AQ157" i="2"/>
  <c r="AP157" i="2"/>
  <c r="AG157" i="2"/>
  <c r="BD157" i="2"/>
  <c r="AX157" i="2"/>
  <c r="AV156" i="2"/>
  <c r="AU156" i="2"/>
  <c r="AW156" i="2"/>
  <c r="AX156" i="2" s="1"/>
  <c r="BD156" i="2"/>
  <c r="AG156" i="2"/>
  <c r="AP156" i="2"/>
  <c r="AQ156" i="2"/>
  <c r="AR156" i="2"/>
  <c r="AS156" i="2" s="1"/>
  <c r="BB156" i="2" s="1"/>
  <c r="AY156" i="2" s="1"/>
  <c r="AT156" i="2"/>
  <c r="AR155" i="2"/>
  <c r="AP155" i="2"/>
  <c r="AG155" i="2"/>
  <c r="BD155" i="2"/>
  <c r="AW155" i="2"/>
  <c r="AX155" i="2" s="1"/>
  <c r="AQ155" i="2"/>
  <c r="AV155" i="2"/>
  <c r="AU155" i="2"/>
  <c r="AT155" i="2"/>
  <c r="AS155" i="2"/>
  <c r="BB155" i="2" s="1"/>
  <c r="AY155" i="2" s="1"/>
  <c r="AK154" i="2"/>
  <c r="AJ154" i="2"/>
  <c r="AH154" i="2"/>
  <c r="AI154" i="2"/>
  <c r="AR153" i="2"/>
  <c r="AQ153" i="2"/>
  <c r="AP153" i="2"/>
  <c r="AG153" i="2"/>
  <c r="AV153" i="2"/>
  <c r="AU153" i="2"/>
  <c r="AT153" i="2"/>
  <c r="AS153" i="2"/>
  <c r="AW153" i="2"/>
  <c r="AX153" i="2" s="1"/>
  <c r="BD153" i="2"/>
  <c r="BB153" i="2"/>
  <c r="AY153" i="2" s="1"/>
  <c r="BD152" i="2"/>
  <c r="AG152" i="2"/>
  <c r="AP152" i="2"/>
  <c r="AQ152" i="2"/>
  <c r="AR152" i="2"/>
  <c r="AS152" i="2" s="1"/>
  <c r="BB152" i="2" s="1"/>
  <c r="AY152" i="2" s="1"/>
  <c r="AT152" i="2"/>
  <c r="AU152" i="2"/>
  <c r="AV152" i="2"/>
  <c r="AW152" i="2"/>
  <c r="AX152" i="2" s="1"/>
  <c r="AW151" i="2"/>
  <c r="AP151" i="2"/>
  <c r="AG151" i="2"/>
  <c r="AR151" i="2"/>
  <c r="BD151" i="2"/>
  <c r="AV151" i="2"/>
  <c r="AX151" i="2" s="1"/>
  <c r="AU151" i="2"/>
  <c r="AT151" i="2"/>
  <c r="AS151" i="2"/>
  <c r="BB151" i="2" s="1"/>
  <c r="AY151" i="2" s="1"/>
  <c r="AQ151" i="2"/>
  <c r="AW150" i="2"/>
  <c r="AX150" i="2" s="1"/>
  <c r="BB150" i="2"/>
  <c r="AY150" i="2" s="1"/>
  <c r="BD150" i="2"/>
  <c r="AG150" i="2"/>
  <c r="AP150" i="2"/>
  <c r="AQ150" i="2"/>
  <c r="AR150" i="2"/>
  <c r="AS150" i="2"/>
  <c r="AT150" i="2"/>
  <c r="AU150" i="2"/>
  <c r="AV150" i="2"/>
  <c r="BD149" i="2"/>
  <c r="AU149" i="2"/>
  <c r="AG149" i="2"/>
  <c r="AP149" i="2"/>
  <c r="AQ149" i="2"/>
  <c r="AR149" i="2"/>
  <c r="AS149" i="2"/>
  <c r="BB149" i="2" s="1"/>
  <c r="AY149" i="2" s="1"/>
  <c r="AT149" i="2"/>
  <c r="AV149" i="2"/>
  <c r="AW149" i="2"/>
  <c r="AX149" i="2" s="1"/>
  <c r="BD148" i="2"/>
  <c r="AW148" i="2"/>
  <c r="AV148" i="2"/>
  <c r="AU148" i="2"/>
  <c r="AT148" i="2"/>
  <c r="AR148" i="2"/>
  <c r="AS148" i="2" s="1"/>
  <c r="BB148" i="2" s="1"/>
  <c r="AY148" i="2" s="1"/>
  <c r="AQ148" i="2"/>
  <c r="AP148" i="2"/>
  <c r="AG148" i="2"/>
  <c r="AX148" i="2"/>
  <c r="BD147" i="2"/>
  <c r="AW147" i="2"/>
  <c r="AX147" i="2" s="1"/>
  <c r="AG147" i="2"/>
  <c r="AP147" i="2"/>
  <c r="AQ147" i="2"/>
  <c r="AR147" i="2"/>
  <c r="AS147" i="2"/>
  <c r="BB147" i="2" s="1"/>
  <c r="AY147" i="2" s="1"/>
  <c r="AT147" i="2"/>
  <c r="AU147" i="2"/>
  <c r="AV147" i="2"/>
  <c r="AG146" i="2"/>
  <c r="AR146" i="2"/>
  <c r="AW146" i="2"/>
  <c r="AX146" i="2" s="1"/>
  <c r="AV146" i="2"/>
  <c r="AU146" i="2"/>
  <c r="AT146" i="2"/>
  <c r="AQ146" i="2"/>
  <c r="AP146" i="2"/>
  <c r="AS146" i="2" s="1"/>
  <c r="BB146" i="2" s="1"/>
  <c r="AY146" i="2" s="1"/>
  <c r="BD146" i="2"/>
  <c r="AT145" i="2"/>
  <c r="AR145" i="2"/>
  <c r="AS145" i="2" s="1"/>
  <c r="BB145" i="2" s="1"/>
  <c r="AY145" i="2" s="1"/>
  <c r="AQ145" i="2"/>
  <c r="AP145" i="2"/>
  <c r="AG145" i="2"/>
  <c r="AV145" i="2"/>
  <c r="AW145" i="2"/>
  <c r="AX145" i="2" s="1"/>
  <c r="BD145" i="2"/>
  <c r="AU145" i="2"/>
  <c r="BD144" i="2"/>
  <c r="AG144" i="2"/>
  <c r="AP144" i="2"/>
  <c r="AQ144" i="2"/>
  <c r="AR144" i="2"/>
  <c r="AS144" i="2"/>
  <c r="AT144" i="2"/>
  <c r="AU144" i="2"/>
  <c r="AV144" i="2"/>
  <c r="AW144" i="2"/>
  <c r="AX144" i="2"/>
  <c r="BB144" i="2"/>
  <c r="AY144" i="2" s="1"/>
  <c r="AR143" i="2"/>
  <c r="AQ143" i="2"/>
  <c r="AP143" i="2"/>
  <c r="AG143" i="2"/>
  <c r="BD143" i="2"/>
  <c r="AW143" i="2"/>
  <c r="AX143" i="2" s="1"/>
  <c r="AV143" i="2"/>
  <c r="AU143" i="2"/>
  <c r="AS143" i="2"/>
  <c r="BB143" i="2" s="1"/>
  <c r="AY143" i="2" s="1"/>
  <c r="AT143" i="2"/>
  <c r="BD142" i="2"/>
  <c r="AG142" i="2"/>
  <c r="AP142" i="2"/>
  <c r="AQ142" i="2"/>
  <c r="AR142" i="2"/>
  <c r="AS142" i="2"/>
  <c r="BB142" i="2" s="1"/>
  <c r="AY142" i="2" s="1"/>
  <c r="AT142" i="2"/>
  <c r="AU142" i="2"/>
  <c r="AV142" i="2"/>
  <c r="AW142" i="2"/>
  <c r="AX142" i="2" s="1"/>
  <c r="AH141" i="2"/>
  <c r="AI141" i="2"/>
  <c r="AJ141" i="2"/>
  <c r="AK141" i="2"/>
  <c r="AG140" i="2"/>
  <c r="AP140" i="2"/>
  <c r="AQ140" i="2"/>
  <c r="AR140" i="2"/>
  <c r="AS140" i="2"/>
  <c r="AT140" i="2"/>
  <c r="AU140" i="2"/>
  <c r="AV140" i="2"/>
  <c r="BB140" i="2"/>
  <c r="AY140" i="2" s="1"/>
  <c r="BD140" i="2"/>
  <c r="AW140" i="2"/>
  <c r="AX140" i="2" s="1"/>
  <c r="AG139" i="2"/>
  <c r="AP139" i="2"/>
  <c r="AQ139" i="2"/>
  <c r="AT139" i="2"/>
  <c r="AU139" i="2"/>
  <c r="AV139" i="2"/>
  <c r="AW139" i="2"/>
  <c r="AX139" i="2"/>
  <c r="BD139" i="2"/>
  <c r="AR139" i="2"/>
  <c r="AS139" i="2" s="1"/>
  <c r="BB139" i="2" s="1"/>
  <c r="AY139" i="2" s="1"/>
  <c r="AU138" i="2"/>
  <c r="BD138" i="2"/>
  <c r="AG138" i="2"/>
  <c r="AP138" i="2"/>
  <c r="AQ138" i="2"/>
  <c r="AR138" i="2"/>
  <c r="AV138" i="2"/>
  <c r="AT138" i="2"/>
  <c r="AS138" i="2"/>
  <c r="BB138" i="2" s="1"/>
  <c r="AY138" i="2" s="1"/>
  <c r="AW138" i="2"/>
  <c r="AX138" i="2"/>
  <c r="AW137" i="2"/>
  <c r="AX137" i="2" s="1"/>
  <c r="BD137" i="2"/>
  <c r="AT137" i="2"/>
  <c r="AV137" i="2"/>
  <c r="AR137" i="2"/>
  <c r="AS137" i="2" s="1"/>
  <c r="BB137" i="2" s="1"/>
  <c r="AY137" i="2" s="1"/>
  <c r="AQ137" i="2"/>
  <c r="AP137" i="2"/>
  <c r="AG137" i="2"/>
  <c r="AU137" i="2"/>
  <c r="AW136" i="2"/>
  <c r="AX136" i="2" s="1"/>
  <c r="AR136" i="2"/>
  <c r="AV136" i="2"/>
  <c r="AU136" i="2"/>
  <c r="AT136" i="2"/>
  <c r="AQ136" i="2"/>
  <c r="AP136" i="2"/>
  <c r="AS136" i="2" s="1"/>
  <c r="BB136" i="2" s="1"/>
  <c r="AY136" i="2" s="1"/>
  <c r="AG136" i="2"/>
  <c r="BD136" i="2"/>
  <c r="AQ135" i="2"/>
  <c r="AP135" i="2"/>
  <c r="AG135" i="2"/>
  <c r="BD135" i="2"/>
  <c r="AW135" i="2"/>
  <c r="AV135" i="2"/>
  <c r="AU135" i="2"/>
  <c r="AT135" i="2"/>
  <c r="AX135" i="2"/>
  <c r="AR135" i="2"/>
  <c r="AS135" i="2" s="1"/>
  <c r="BB135" i="2" s="1"/>
  <c r="AY135" i="2" s="1"/>
  <c r="AQ134" i="2"/>
  <c r="AW134" i="2"/>
  <c r="AX134" i="2" s="1"/>
  <c r="AG134" i="2"/>
  <c r="AV134" i="2"/>
  <c r="AU134" i="2"/>
  <c r="AT134" i="2"/>
  <c r="AR134" i="2"/>
  <c r="AS134" i="2" s="1"/>
  <c r="BB134" i="2" s="1"/>
  <c r="AY134" i="2" s="1"/>
  <c r="AP134" i="2"/>
  <c r="BD134" i="2"/>
  <c r="AQ133" i="2"/>
  <c r="AR133" i="2"/>
  <c r="AG133" i="2"/>
  <c r="AP133" i="2"/>
  <c r="AS133" i="2" s="1"/>
  <c r="BB133" i="2" s="1"/>
  <c r="AY133" i="2" s="1"/>
  <c r="AT133" i="2"/>
  <c r="AU133" i="2"/>
  <c r="AV133" i="2"/>
  <c r="AW133" i="2"/>
  <c r="AX133" i="2"/>
  <c r="BD133" i="2"/>
  <c r="AT132" i="2"/>
  <c r="AV132" i="2"/>
  <c r="AW132" i="2"/>
  <c r="AX132" i="2"/>
  <c r="BD132" i="2"/>
  <c r="AU132" i="2"/>
  <c r="AG132" i="2"/>
  <c r="AP132" i="2"/>
  <c r="AQ132" i="2"/>
  <c r="AR132" i="2"/>
  <c r="AS132" i="2"/>
  <c r="BB132" i="2" s="1"/>
  <c r="AY132" i="2" s="1"/>
  <c r="AT131" i="2"/>
  <c r="BD131" i="2"/>
  <c r="AW131" i="2"/>
  <c r="AV131" i="2"/>
  <c r="AX131" i="2" s="1"/>
  <c r="AU131" i="2"/>
  <c r="AR131" i="2"/>
  <c r="AS131" i="2" s="1"/>
  <c r="BB131" i="2" s="1"/>
  <c r="AY131" i="2" s="1"/>
  <c r="AQ131" i="2"/>
  <c r="AP131" i="2"/>
  <c r="AG131" i="2"/>
  <c r="AW130" i="2"/>
  <c r="AV130" i="2"/>
  <c r="AX130" i="2" s="1"/>
  <c r="AP130" i="2"/>
  <c r="AT130" i="2"/>
  <c r="BD130" i="2"/>
  <c r="AG130" i="2"/>
  <c r="AQ130" i="2"/>
  <c r="AU130" i="2"/>
  <c r="AR130" i="2"/>
  <c r="AS130" i="2"/>
  <c r="BB130" i="2" s="1"/>
  <c r="AY130" i="2" s="1"/>
  <c r="AG129" i="2"/>
  <c r="AT129" i="2"/>
  <c r="AV129" i="2"/>
  <c r="AP129" i="2"/>
  <c r="AQ129" i="2"/>
  <c r="AR129" i="2"/>
  <c r="AS129" i="2"/>
  <c r="AU129" i="2"/>
  <c r="AW129" i="2"/>
  <c r="AX129" i="2"/>
  <c r="BB129" i="2"/>
  <c r="AY129" i="2" s="1"/>
  <c r="BD129" i="2"/>
  <c r="AW128" i="2"/>
  <c r="BD128" i="2"/>
  <c r="AV128" i="2"/>
  <c r="AX128" i="2"/>
  <c r="AU128" i="2"/>
  <c r="AR128" i="2"/>
  <c r="AG128" i="2"/>
  <c r="AP128" i="2"/>
  <c r="AQ128" i="2"/>
  <c r="AS128" i="2"/>
  <c r="BB128" i="2" s="1"/>
  <c r="AY128" i="2" s="1"/>
  <c r="AT128" i="2"/>
  <c r="AP127" i="2"/>
  <c r="BD127" i="2"/>
  <c r="AT127" i="2"/>
  <c r="AQ127" i="2"/>
  <c r="AR127" i="2"/>
  <c r="AS127" i="2"/>
  <c r="BB127" i="2" s="1"/>
  <c r="AY127" i="2" s="1"/>
  <c r="AG127" i="2"/>
  <c r="AU127" i="2"/>
  <c r="AV127" i="2"/>
  <c r="AW127" i="2"/>
  <c r="AX127" i="2"/>
  <c r="AW126" i="2"/>
  <c r="AQ126" i="2"/>
  <c r="AR126" i="2"/>
  <c r="AG126" i="2"/>
  <c r="BD126" i="2"/>
  <c r="AP126" i="2"/>
  <c r="AS126" i="2" s="1"/>
  <c r="BB126" i="2" s="1"/>
  <c r="AY126" i="2" s="1"/>
  <c r="AT126" i="2"/>
  <c r="AU126" i="2"/>
  <c r="AV126" i="2"/>
  <c r="AX126" i="2" s="1"/>
  <c r="BD125" i="2"/>
  <c r="AW125" i="2"/>
  <c r="AX125" i="2" s="1"/>
  <c r="AV125" i="2"/>
  <c r="AU125" i="2"/>
  <c r="AT125" i="2"/>
  <c r="AR125" i="2"/>
  <c r="AS125" i="2" s="1"/>
  <c r="BB125" i="2" s="1"/>
  <c r="AY125" i="2" s="1"/>
  <c r="AQ125" i="2"/>
  <c r="AP125" i="2"/>
  <c r="AG125" i="2"/>
  <c r="AK124" i="2"/>
  <c r="AH124" i="2"/>
  <c r="AI124" i="2"/>
  <c r="AJ124" i="2"/>
  <c r="AV123" i="2"/>
  <c r="AW123" i="2"/>
  <c r="AX123" i="2"/>
  <c r="BD123" i="2"/>
  <c r="AR123" i="2"/>
  <c r="AG123" i="2"/>
  <c r="AP123" i="2"/>
  <c r="AQ123" i="2"/>
  <c r="AS123" i="2"/>
  <c r="BB123" i="2" s="1"/>
  <c r="AY123" i="2" s="1"/>
  <c r="AT123" i="2"/>
  <c r="AU123" i="2"/>
  <c r="AG122" i="2"/>
  <c r="AV122" i="2"/>
  <c r="BD122" i="2"/>
  <c r="AW122" i="2"/>
  <c r="AX122" i="2" s="1"/>
  <c r="AU122" i="2"/>
  <c r="AT122" i="2"/>
  <c r="AR122" i="2"/>
  <c r="AS122" i="2" s="1"/>
  <c r="BB122" i="2" s="1"/>
  <c r="AY122" i="2" s="1"/>
  <c r="AP122" i="2"/>
  <c r="AQ122" i="2"/>
  <c r="AU121" i="2"/>
  <c r="AT121" i="2"/>
  <c r="AR121" i="2"/>
  <c r="AS121" i="2" s="1"/>
  <c r="BB121" i="2" s="1"/>
  <c r="AY121" i="2" s="1"/>
  <c r="AQ121" i="2"/>
  <c r="AG121" i="2"/>
  <c r="AP121" i="2"/>
  <c r="BD121" i="2"/>
  <c r="AW121" i="2"/>
  <c r="AX121" i="2" s="1"/>
  <c r="AV121" i="2"/>
  <c r="BD120" i="2"/>
  <c r="AW120" i="2"/>
  <c r="AX120" i="2" s="1"/>
  <c r="AV120" i="2"/>
  <c r="AU120" i="2"/>
  <c r="AR120" i="2"/>
  <c r="AS120" i="2" s="1"/>
  <c r="BB120" i="2" s="1"/>
  <c r="AY120" i="2" s="1"/>
  <c r="AQ120" i="2"/>
  <c r="AT120" i="2"/>
  <c r="AP120" i="2"/>
  <c r="AG120" i="2"/>
  <c r="BD119" i="2"/>
  <c r="AV119" i="2"/>
  <c r="AU119" i="2"/>
  <c r="AT119" i="2"/>
  <c r="AR119" i="2"/>
  <c r="AQ119" i="2"/>
  <c r="AG119" i="2"/>
  <c r="AW119" i="2"/>
  <c r="AX119" i="2" s="1"/>
  <c r="AP119" i="2"/>
  <c r="AS119" i="2" s="1"/>
  <c r="BB119" i="2" s="1"/>
  <c r="AY119" i="2" s="1"/>
  <c r="AV118" i="2"/>
  <c r="AU118" i="2"/>
  <c r="AT118" i="2"/>
  <c r="AR118" i="2"/>
  <c r="AS118" i="2" s="1"/>
  <c r="BB118" i="2" s="1"/>
  <c r="AY118" i="2" s="1"/>
  <c r="AQ118" i="2"/>
  <c r="AP118" i="2"/>
  <c r="AG118" i="2"/>
  <c r="BD118" i="2"/>
  <c r="AW118" i="2"/>
  <c r="AX118" i="2" s="1"/>
  <c r="BD117" i="2"/>
  <c r="AT117" i="2"/>
  <c r="AU117" i="2"/>
  <c r="AV117" i="2"/>
  <c r="AW117" i="2"/>
  <c r="AX117" i="2"/>
  <c r="AQ117" i="2"/>
  <c r="AP117" i="2"/>
  <c r="AR117" i="2"/>
  <c r="AS117" i="2"/>
  <c r="BB117" i="2" s="1"/>
  <c r="AY117" i="2" s="1"/>
  <c r="AG117" i="2"/>
  <c r="AP116" i="2"/>
  <c r="AQ116" i="2"/>
  <c r="AR116" i="2"/>
  <c r="AS116" i="2"/>
  <c r="AU116" i="2"/>
  <c r="AV116" i="2"/>
  <c r="AW116" i="2"/>
  <c r="AX116" i="2"/>
  <c r="BB116" i="2"/>
  <c r="AY116" i="2" s="1"/>
  <c r="BD116" i="2"/>
  <c r="AT116" i="2"/>
  <c r="AG116" i="2"/>
  <c r="AG115" i="2"/>
  <c r="BD115" i="2"/>
  <c r="AT115" i="2"/>
  <c r="AW115" i="2"/>
  <c r="AX115" i="2" s="1"/>
  <c r="AV115" i="2"/>
  <c r="AU115" i="2"/>
  <c r="AP115" i="2"/>
  <c r="AQ115" i="2"/>
  <c r="AR115" i="2"/>
  <c r="AS115" i="2" s="1"/>
  <c r="BB115" i="2" s="1"/>
  <c r="AY115" i="2" s="1"/>
  <c r="AK114" i="2"/>
  <c r="AJ114" i="2"/>
  <c r="AH114" i="2"/>
  <c r="AI114" i="2"/>
  <c r="BD113" i="2"/>
  <c r="AV113" i="2"/>
  <c r="AU113" i="2"/>
  <c r="AT113" i="2"/>
  <c r="AR113" i="2"/>
  <c r="AS113" i="2" s="1"/>
  <c r="BB113" i="2" s="1"/>
  <c r="AY113" i="2" s="1"/>
  <c r="AQ113" i="2"/>
  <c r="AP113" i="2"/>
  <c r="AG113" i="2"/>
  <c r="AW113" i="2"/>
  <c r="AX113" i="2" s="1"/>
  <c r="AP112" i="2"/>
  <c r="AQ112" i="2"/>
  <c r="AT112" i="2"/>
  <c r="AU112" i="2"/>
  <c r="AV112" i="2"/>
  <c r="AW112" i="2"/>
  <c r="AX112" i="2"/>
  <c r="AR112" i="2"/>
  <c r="AS112" i="2" s="1"/>
  <c r="BB112" i="2" s="1"/>
  <c r="AY112" i="2" s="1"/>
  <c r="BD112" i="2"/>
  <c r="AG112" i="2"/>
  <c r="AU111" i="2"/>
  <c r="AV111" i="2"/>
  <c r="AW111" i="2"/>
  <c r="AX111" i="2"/>
  <c r="BD111" i="2"/>
  <c r="AT111" i="2"/>
  <c r="AR111" i="2"/>
  <c r="AS111" i="2" s="1"/>
  <c r="BB111" i="2" s="1"/>
  <c r="AY111" i="2" s="1"/>
  <c r="AQ111" i="2"/>
  <c r="AP111" i="2"/>
  <c r="AG111" i="2"/>
  <c r="AW110" i="2"/>
  <c r="BD110" i="2"/>
  <c r="AG110" i="2"/>
  <c r="AP110" i="2"/>
  <c r="AR110" i="2"/>
  <c r="AS110" i="2"/>
  <c r="BB110" i="2" s="1"/>
  <c r="AY110" i="2" s="1"/>
  <c r="AT110" i="2"/>
  <c r="AU110" i="2"/>
  <c r="AV110" i="2"/>
  <c r="AX110" i="2" s="1"/>
  <c r="AQ110" i="2"/>
  <c r="AW109" i="2"/>
  <c r="AX109" i="2" s="1"/>
  <c r="AV109" i="2"/>
  <c r="BD109" i="2"/>
  <c r="AU109" i="2"/>
  <c r="AG109" i="2"/>
  <c r="AP109" i="2"/>
  <c r="AQ109" i="2"/>
  <c r="AR109" i="2"/>
  <c r="AS109" i="2"/>
  <c r="BB109" i="2" s="1"/>
  <c r="AY109" i="2" s="1"/>
  <c r="AT109" i="2"/>
  <c r="BD108" i="2"/>
  <c r="AV108" i="2"/>
  <c r="AG108" i="2"/>
  <c r="AP108" i="2"/>
  <c r="AQ108" i="2"/>
  <c r="AR108" i="2"/>
  <c r="AS108" i="2"/>
  <c r="AT108" i="2"/>
  <c r="AU108" i="2"/>
  <c r="AW108" i="2"/>
  <c r="AX108" i="2"/>
  <c r="BB108" i="2"/>
  <c r="AY108" i="2" s="1"/>
  <c r="BD107" i="2"/>
  <c r="AT107" i="2"/>
  <c r="AP107" i="2"/>
  <c r="AR107" i="2"/>
  <c r="AS107" i="2" s="1"/>
  <c r="BB107" i="2" s="1"/>
  <c r="AY107" i="2" s="1"/>
  <c r="AQ107" i="2"/>
  <c r="AU107" i="2"/>
  <c r="AW107" i="2"/>
  <c r="AX107" i="2" s="1"/>
  <c r="AV107" i="2"/>
  <c r="AG107" i="2"/>
  <c r="AG106" i="2"/>
  <c r="AW106" i="2"/>
  <c r="AR106" i="2"/>
  <c r="AQ106" i="2"/>
  <c r="AP106" i="2"/>
  <c r="BD106" i="2"/>
  <c r="AV106" i="2"/>
  <c r="AS106" i="2"/>
  <c r="BB106" i="2" s="1"/>
  <c r="AY106" i="2" s="1"/>
  <c r="AT106" i="2"/>
  <c r="AU106" i="2"/>
  <c r="AX106" i="2"/>
  <c r="AG105" i="2"/>
  <c r="AV105" i="2"/>
  <c r="AU105" i="2"/>
  <c r="AT105" i="2"/>
  <c r="AP105" i="2"/>
  <c r="AR105" i="2"/>
  <c r="AQ105" i="2"/>
  <c r="BD105" i="2"/>
  <c r="AW105" i="2"/>
  <c r="AX105" i="2" s="1"/>
  <c r="AS105" i="2"/>
  <c r="BB105" i="2" s="1"/>
  <c r="AY105" i="2" s="1"/>
  <c r="BD104" i="2"/>
  <c r="AG104" i="2"/>
  <c r="AP104" i="2"/>
  <c r="AQ104" i="2"/>
  <c r="AR104" i="2"/>
  <c r="AS104" i="2"/>
  <c r="BB104" i="2" s="1"/>
  <c r="AY104" i="2" s="1"/>
  <c r="AT104" i="2"/>
  <c r="AU104" i="2"/>
  <c r="AV104" i="2"/>
  <c r="AW104" i="2"/>
  <c r="AX104" i="2"/>
  <c r="BD103" i="2"/>
  <c r="AR103" i="2"/>
  <c r="AT103" i="2"/>
  <c r="AV103" i="2"/>
  <c r="AU103" i="2"/>
  <c r="AW103" i="2"/>
  <c r="AX103" i="2" s="1"/>
  <c r="AQ103" i="2"/>
  <c r="AP103" i="2"/>
  <c r="AS103" i="2" s="1"/>
  <c r="BB103" i="2" s="1"/>
  <c r="AY103" i="2" s="1"/>
  <c r="AG103" i="2"/>
  <c r="BD102" i="2"/>
  <c r="AW102" i="2"/>
  <c r="AX102" i="2" s="1"/>
  <c r="AV102" i="2"/>
  <c r="AG102" i="2"/>
  <c r="AT102" i="2"/>
  <c r="AR102" i="2"/>
  <c r="AS102" i="2" s="1"/>
  <c r="BB102" i="2" s="1"/>
  <c r="AY102" i="2" s="1"/>
  <c r="AQ102" i="2"/>
  <c r="AP102" i="2"/>
  <c r="AU102" i="2"/>
  <c r="BD101" i="2"/>
  <c r="AW101" i="2"/>
  <c r="AV101" i="2"/>
  <c r="AX101" i="2" s="1"/>
  <c r="AU101" i="2"/>
  <c r="AT101" i="2"/>
  <c r="AR101" i="2"/>
  <c r="AS101" i="2" s="1"/>
  <c r="BB101" i="2" s="1"/>
  <c r="AY101" i="2" s="1"/>
  <c r="AQ101" i="2"/>
  <c r="AP101" i="2"/>
  <c r="AG101" i="2"/>
  <c r="AW100" i="2"/>
  <c r="AX100" i="2" s="1"/>
  <c r="AV100" i="2"/>
  <c r="AU100" i="2"/>
  <c r="AT100" i="2"/>
  <c r="AR100" i="2"/>
  <c r="AS100" i="2" s="1"/>
  <c r="BB100" i="2" s="1"/>
  <c r="AY100" i="2" s="1"/>
  <c r="AQ100" i="2"/>
  <c r="AP100" i="2"/>
  <c r="AG100" i="2"/>
  <c r="BD100" i="2"/>
  <c r="BD99" i="2"/>
  <c r="AW99" i="2"/>
  <c r="AX99" i="2" s="1"/>
  <c r="AV99" i="2"/>
  <c r="AU99" i="2"/>
  <c r="AQ99" i="2"/>
  <c r="AT99" i="2"/>
  <c r="AR99" i="2"/>
  <c r="AS99" i="2" s="1"/>
  <c r="BB99" i="2" s="1"/>
  <c r="AY99" i="2" s="1"/>
  <c r="AG99" i="2"/>
  <c r="AP99" i="2"/>
  <c r="AW98" i="2"/>
  <c r="AX98" i="2" s="1"/>
  <c r="AV98" i="2"/>
  <c r="AU98" i="2"/>
  <c r="AT98" i="2"/>
  <c r="AR98" i="2"/>
  <c r="AQ98" i="2"/>
  <c r="AP98" i="2"/>
  <c r="AG98" i="2"/>
  <c r="AS98" i="2"/>
  <c r="BD98" i="2"/>
  <c r="BB98" i="2"/>
  <c r="AY98" i="2" s="1"/>
  <c r="AK97" i="2"/>
  <c r="AJ97" i="2"/>
  <c r="AI97" i="2"/>
  <c r="AH97" i="2"/>
  <c r="AG96" i="2"/>
  <c r="AP96" i="2"/>
  <c r="AQ96" i="2"/>
  <c r="AR96" i="2"/>
  <c r="AS96" i="2"/>
  <c r="AT96" i="2"/>
  <c r="BB96" i="2"/>
  <c r="AW96" i="2"/>
  <c r="AY96" i="2"/>
  <c r="BD96" i="2"/>
  <c r="AV96" i="2"/>
  <c r="AX96" i="2" s="1"/>
  <c r="AU96" i="2"/>
  <c r="AV95" i="2"/>
  <c r="AU95" i="2"/>
  <c r="AT95" i="2"/>
  <c r="AR95" i="2"/>
  <c r="AS95" i="2" s="1"/>
  <c r="BB95" i="2" s="1"/>
  <c r="AY95" i="2" s="1"/>
  <c r="AQ95" i="2"/>
  <c r="AP95" i="2"/>
  <c r="AG95" i="2"/>
  <c r="BD95" i="2"/>
  <c r="AW95" i="2"/>
  <c r="AX95" i="2" s="1"/>
  <c r="BD94" i="2"/>
  <c r="AT94" i="2"/>
  <c r="AU94" i="2"/>
  <c r="AV94" i="2"/>
  <c r="AW94" i="2"/>
  <c r="AX94" i="2"/>
  <c r="AG94" i="2"/>
  <c r="AP94" i="2"/>
  <c r="AQ94" i="2"/>
  <c r="AR94" i="2"/>
  <c r="AS94" i="2" s="1"/>
  <c r="BB94" i="2" s="1"/>
  <c r="AY94" i="2" s="1"/>
  <c r="AT93" i="2"/>
  <c r="AV93" i="2"/>
  <c r="AW93" i="2"/>
  <c r="AX93" i="2"/>
  <c r="BD93" i="2"/>
  <c r="AU93" i="2"/>
  <c r="AP93" i="2"/>
  <c r="AG93" i="2"/>
  <c r="AQ93" i="2"/>
  <c r="AR93" i="2"/>
  <c r="AS93" i="2" s="1"/>
  <c r="BB93" i="2" s="1"/>
  <c r="AY93" i="2" s="1"/>
  <c r="AP92" i="2"/>
  <c r="AQ92" i="2"/>
  <c r="AR92" i="2"/>
  <c r="AT92" i="2"/>
  <c r="AU92" i="2"/>
  <c r="AV92" i="2"/>
  <c r="AW92" i="2"/>
  <c r="AX92" i="2"/>
  <c r="AS92" i="2"/>
  <c r="BB92" i="2" s="1"/>
  <c r="AY92" i="2" s="1"/>
  <c r="AG92" i="2"/>
  <c r="BD92" i="2"/>
  <c r="AU91" i="2"/>
  <c r="AV91" i="2"/>
  <c r="AW91" i="2"/>
  <c r="AX91" i="2"/>
  <c r="BD91" i="2"/>
  <c r="AQ91" i="2"/>
  <c r="AP91" i="2"/>
  <c r="AR91" i="2"/>
  <c r="AG91" i="2"/>
  <c r="AS91" i="2"/>
  <c r="BB91" i="2" s="1"/>
  <c r="AY91" i="2" s="1"/>
  <c r="AT91" i="2"/>
  <c r="AW90" i="2"/>
  <c r="AV90" i="2"/>
  <c r="AU90" i="2"/>
  <c r="AT90" i="2"/>
  <c r="AR90" i="2"/>
  <c r="AS90" i="2" s="1"/>
  <c r="BB90" i="2" s="1"/>
  <c r="AY90" i="2" s="1"/>
  <c r="AQ90" i="2"/>
  <c r="AP90" i="2"/>
  <c r="AG90" i="2"/>
  <c r="AX90" i="2"/>
  <c r="BD90" i="2"/>
  <c r="AU89" i="2"/>
  <c r="AR89" i="2"/>
  <c r="AQ89" i="2"/>
  <c r="AV89" i="2"/>
  <c r="AW89" i="2"/>
  <c r="AX89" i="2"/>
  <c r="BD89" i="2"/>
  <c r="AT89" i="2"/>
  <c r="AG89" i="2"/>
  <c r="AP89" i="2"/>
  <c r="AS89" i="2"/>
  <c r="BB89" i="2" s="1"/>
  <c r="AY89" i="2" s="1"/>
  <c r="AV88" i="2"/>
  <c r="AG88" i="2"/>
  <c r="BD88" i="2"/>
  <c r="AU88" i="2"/>
  <c r="AW88" i="2"/>
  <c r="AX88" i="2" s="1"/>
  <c r="AT88" i="2"/>
  <c r="AR88" i="2"/>
  <c r="AS88" i="2" s="1"/>
  <c r="BB88" i="2" s="1"/>
  <c r="AY88" i="2" s="1"/>
  <c r="AQ88" i="2"/>
  <c r="AP88" i="2"/>
  <c r="AG87" i="2"/>
  <c r="BD87" i="2"/>
  <c r="AW87" i="2"/>
  <c r="AX87" i="2" s="1"/>
  <c r="AV87" i="2"/>
  <c r="AU87" i="2"/>
  <c r="AT87" i="2"/>
  <c r="AR87" i="2"/>
  <c r="AS87" i="2" s="1"/>
  <c r="BB87" i="2" s="1"/>
  <c r="AY87" i="2" s="1"/>
  <c r="AQ87" i="2"/>
  <c r="AP87" i="2"/>
  <c r="AG86" i="2"/>
  <c r="BD86" i="2"/>
  <c r="AQ86" i="2"/>
  <c r="AU86" i="2"/>
  <c r="AP86" i="2"/>
  <c r="AV86" i="2"/>
  <c r="AT86" i="2"/>
  <c r="AR86" i="2"/>
  <c r="AS86" i="2" s="1"/>
  <c r="BB86" i="2" s="1"/>
  <c r="AY86" i="2" s="1"/>
  <c r="AW86" i="2"/>
  <c r="AX86" i="2" s="1"/>
  <c r="AW85" i="2"/>
  <c r="AX85" i="2" s="1"/>
  <c r="AV85" i="2"/>
  <c r="AR85" i="2"/>
  <c r="AT85" i="2"/>
  <c r="AU85" i="2"/>
  <c r="AQ85" i="2"/>
  <c r="AG85" i="2"/>
  <c r="AP85" i="2"/>
  <c r="AS85" i="2" s="1"/>
  <c r="BB85" i="2" s="1"/>
  <c r="AY85" i="2" s="1"/>
  <c r="BD85" i="2"/>
  <c r="BD84" i="2"/>
  <c r="AW84" i="2"/>
  <c r="AX84" i="2" s="1"/>
  <c r="AV84" i="2"/>
  <c r="AU84" i="2"/>
  <c r="AT84" i="2"/>
  <c r="AR84" i="2"/>
  <c r="AS84" i="2" s="1"/>
  <c r="BB84" i="2" s="1"/>
  <c r="AY84" i="2" s="1"/>
  <c r="AQ84" i="2"/>
  <c r="AP84" i="2"/>
  <c r="AG84" i="2"/>
  <c r="AW83" i="2"/>
  <c r="AX83" i="2" s="1"/>
  <c r="AV83" i="2"/>
  <c r="AU83" i="2"/>
  <c r="AT83" i="2"/>
  <c r="AR83" i="2"/>
  <c r="AS83" i="2" s="1"/>
  <c r="BB83" i="2" s="1"/>
  <c r="AY83" i="2" s="1"/>
  <c r="AQ83" i="2"/>
  <c r="AP83" i="2"/>
  <c r="AG83" i="2"/>
  <c r="BD83" i="2"/>
  <c r="BD82" i="2"/>
  <c r="AW82" i="2"/>
  <c r="AX82" i="2" s="1"/>
  <c r="AV82" i="2"/>
  <c r="AU82" i="2"/>
  <c r="AT82" i="2"/>
  <c r="AR82" i="2"/>
  <c r="AS82" i="2" s="1"/>
  <c r="BB82" i="2" s="1"/>
  <c r="AY82" i="2" s="1"/>
  <c r="AQ82" i="2"/>
  <c r="AP82" i="2"/>
  <c r="AG82" i="2"/>
  <c r="AW81" i="2"/>
  <c r="AX81" i="2" s="1"/>
  <c r="AV81" i="2"/>
  <c r="AU81" i="2"/>
  <c r="AT81" i="2"/>
  <c r="AR81" i="2"/>
  <c r="AS81" i="2" s="1"/>
  <c r="BB81" i="2" s="1"/>
  <c r="AY81" i="2" s="1"/>
  <c r="AQ81" i="2"/>
  <c r="AP81" i="2"/>
  <c r="AG81" i="2"/>
  <c r="BD81" i="2"/>
  <c r="AW80" i="2"/>
  <c r="AX80" i="2" s="1"/>
  <c r="AV80" i="2"/>
  <c r="AU80" i="2"/>
  <c r="AT80" i="2"/>
  <c r="AR80" i="2"/>
  <c r="AS80" i="2" s="1"/>
  <c r="BB80" i="2" s="1"/>
  <c r="AY80" i="2" s="1"/>
  <c r="AQ80" i="2"/>
  <c r="AP80" i="2"/>
  <c r="AG80" i="2"/>
  <c r="BD80" i="2"/>
  <c r="BD79" i="2"/>
  <c r="AW79" i="2"/>
  <c r="AX79" i="2" s="1"/>
  <c r="AV79" i="2"/>
  <c r="AU79" i="2"/>
  <c r="AT79" i="2"/>
  <c r="AR79" i="2"/>
  <c r="AS79" i="2" s="1"/>
  <c r="BB79" i="2" s="1"/>
  <c r="AY79" i="2" s="1"/>
  <c r="AQ79" i="2"/>
  <c r="AP79" i="2"/>
  <c r="AG79" i="2"/>
  <c r="AW78" i="2"/>
  <c r="AX78" i="2" s="1"/>
  <c r="AV78" i="2"/>
  <c r="AU78" i="2"/>
  <c r="AT78" i="2"/>
  <c r="AR78" i="2"/>
  <c r="AS78" i="2" s="1"/>
  <c r="BB78" i="2" s="1"/>
  <c r="AY78" i="2" s="1"/>
  <c r="AQ78" i="2"/>
  <c r="AP78" i="2"/>
  <c r="AG78" i="2"/>
  <c r="BD78" i="2"/>
  <c r="AW77" i="2"/>
  <c r="AX77" i="2" s="1"/>
  <c r="AV77" i="2"/>
  <c r="AU77" i="2"/>
  <c r="AT77" i="2"/>
  <c r="AR77" i="2"/>
  <c r="AS77" i="2" s="1"/>
  <c r="BB77" i="2" s="1"/>
  <c r="AY77" i="2" s="1"/>
  <c r="AQ77" i="2"/>
  <c r="AP77" i="2"/>
  <c r="AG77" i="2"/>
  <c r="BD77" i="2"/>
  <c r="BD76" i="2"/>
  <c r="AW76" i="2"/>
  <c r="AX76" i="2" s="1"/>
  <c r="AV76" i="2"/>
  <c r="AU76" i="2"/>
  <c r="AT76" i="2"/>
  <c r="AR76" i="2"/>
  <c r="AS76" i="2" s="1"/>
  <c r="BB76" i="2" s="1"/>
  <c r="AY76" i="2" s="1"/>
  <c r="AQ76" i="2"/>
  <c r="AP76" i="2"/>
  <c r="AG76" i="2"/>
  <c r="AK75" i="2"/>
  <c r="AJ75" i="2"/>
  <c r="AI75" i="2"/>
  <c r="AH75" i="2"/>
  <c r="AW74" i="2"/>
  <c r="AX74" i="2" s="1"/>
  <c r="AU74" i="2"/>
  <c r="AT74" i="2"/>
  <c r="AR74" i="2"/>
  <c r="AS74" i="2" s="1"/>
  <c r="BB74" i="2" s="1"/>
  <c r="AY74" i="2" s="1"/>
  <c r="AQ74" i="2"/>
  <c r="AP74" i="2"/>
  <c r="AG74" i="2"/>
  <c r="AV74" i="2"/>
  <c r="BD74" i="2"/>
  <c r="BD73" i="2"/>
  <c r="AW73" i="2"/>
  <c r="AX73" i="2" s="1"/>
  <c r="AV73" i="2"/>
  <c r="AU73" i="2"/>
  <c r="AT73" i="2"/>
  <c r="AR73" i="2"/>
  <c r="AS73" i="2" s="1"/>
  <c r="BB73" i="2" s="1"/>
  <c r="AY73" i="2" s="1"/>
  <c r="AQ73" i="2"/>
  <c r="AP73" i="2"/>
  <c r="AG73" i="2"/>
  <c r="AW72" i="2"/>
  <c r="AX72" i="2" s="1"/>
  <c r="AV72" i="2"/>
  <c r="AU72" i="2"/>
  <c r="AT72" i="2"/>
  <c r="AR72" i="2"/>
  <c r="AS72" i="2" s="1"/>
  <c r="BB72" i="2" s="1"/>
  <c r="AY72" i="2" s="1"/>
  <c r="AQ72" i="2"/>
  <c r="AP72" i="2"/>
  <c r="AG72" i="2"/>
  <c r="BD72" i="2"/>
  <c r="AW71" i="2"/>
  <c r="AX71" i="2" s="1"/>
  <c r="AV71" i="2"/>
  <c r="AU71" i="2"/>
  <c r="AT71" i="2"/>
  <c r="AQ71" i="2"/>
  <c r="AP71" i="2"/>
  <c r="AG71" i="2"/>
  <c r="AR71" i="2"/>
  <c r="AS71" i="2" s="1"/>
  <c r="BB71" i="2" s="1"/>
  <c r="AY71" i="2" s="1"/>
  <c r="BD71" i="2"/>
  <c r="AU70" i="2"/>
  <c r="AT70" i="2"/>
  <c r="BD70" i="2"/>
  <c r="AR70" i="2"/>
  <c r="AS70" i="2" s="1"/>
  <c r="BB70" i="2" s="1"/>
  <c r="AY70" i="2" s="1"/>
  <c r="AQ70" i="2"/>
  <c r="AW70" i="2"/>
  <c r="AX70" i="2" s="1"/>
  <c r="AV70" i="2"/>
  <c r="AP70" i="2"/>
  <c r="AG70" i="2"/>
  <c r="AV69" i="2"/>
  <c r="AT69" i="2"/>
  <c r="AR69" i="2"/>
  <c r="AS69" i="2" s="1"/>
  <c r="BB69" i="2" s="1"/>
  <c r="AY69" i="2" s="1"/>
  <c r="AP69" i="2"/>
  <c r="BD69" i="2"/>
  <c r="AG69" i="2"/>
  <c r="AQ69" i="2"/>
  <c r="AW69" i="2"/>
  <c r="AX69" i="2" s="1"/>
  <c r="AU69" i="2"/>
  <c r="AQ68" i="2"/>
  <c r="AW68" i="2"/>
  <c r="AX68" i="2" s="1"/>
  <c r="AR68" i="2"/>
  <c r="AV68" i="2"/>
  <c r="AP68" i="2"/>
  <c r="AU68" i="2"/>
  <c r="BD68" i="2"/>
  <c r="AS68" i="2"/>
  <c r="BB68" i="2" s="1"/>
  <c r="AY68" i="2" s="1"/>
  <c r="AG68" i="2"/>
  <c r="AT68" i="2"/>
  <c r="AV67" i="2"/>
  <c r="AQ67" i="2"/>
  <c r="AG67" i="2"/>
  <c r="AT67" i="2"/>
  <c r="AR67" i="2"/>
  <c r="AS67" i="2" s="1"/>
  <c r="BB67" i="2" s="1"/>
  <c r="AY67" i="2" s="1"/>
  <c r="AW67" i="2"/>
  <c r="AX67" i="2" s="1"/>
  <c r="BD67" i="2"/>
  <c r="AU67" i="2"/>
  <c r="AP67" i="2"/>
  <c r="AU66" i="2"/>
  <c r="AG66" i="2"/>
  <c r="AT66" i="2"/>
  <c r="AW66" i="2"/>
  <c r="AX66" i="2" s="1"/>
  <c r="AP66" i="2"/>
  <c r="BD66" i="2"/>
  <c r="AR66" i="2"/>
  <c r="AS66" i="2" s="1"/>
  <c r="BB66" i="2" s="1"/>
  <c r="AY66" i="2" s="1"/>
  <c r="AQ66" i="2"/>
  <c r="AV66" i="2"/>
  <c r="AU65" i="2"/>
  <c r="BD65" i="2"/>
  <c r="AV65" i="2"/>
  <c r="AQ65" i="2"/>
  <c r="AG65" i="2"/>
  <c r="AT65" i="2"/>
  <c r="AW65" i="2"/>
  <c r="AX65" i="2" s="1"/>
  <c r="AP65" i="2"/>
  <c r="AR65" i="2"/>
  <c r="AS65" i="2" s="1"/>
  <c r="BB65" i="2" s="1"/>
  <c r="AY65" i="2" s="1"/>
  <c r="AU64" i="2"/>
  <c r="BD64" i="2"/>
  <c r="AG64" i="2"/>
  <c r="AV64" i="2"/>
  <c r="AR64" i="2"/>
  <c r="AT64" i="2"/>
  <c r="AQ64" i="2"/>
  <c r="AW64" i="2"/>
  <c r="AX64" i="2" s="1"/>
  <c r="AP64" i="2"/>
  <c r="AS64" i="2" s="1"/>
  <c r="BB64" i="2" s="1"/>
  <c r="AY64" i="2" s="1"/>
  <c r="AP63" i="2"/>
  <c r="AT63" i="2"/>
  <c r="AG63" i="2"/>
  <c r="AW63" i="2"/>
  <c r="AX63" i="2" s="1"/>
  <c r="BD63" i="2"/>
  <c r="AU63" i="2"/>
  <c r="AR63" i="2"/>
  <c r="AS63" i="2" s="1"/>
  <c r="BB63" i="2" s="1"/>
  <c r="AY63" i="2" s="1"/>
  <c r="AV63" i="2"/>
  <c r="AQ63" i="2"/>
  <c r="AT62" i="2"/>
  <c r="AQ62" i="2"/>
  <c r="AV62" i="2"/>
  <c r="AU62" i="2"/>
  <c r="BD62" i="2"/>
  <c r="AP62" i="2"/>
  <c r="AR62" i="2"/>
  <c r="AS62" i="2" s="1"/>
  <c r="BB62" i="2" s="1"/>
  <c r="AY62" i="2" s="1"/>
  <c r="AG62" i="2"/>
  <c r="AW62" i="2"/>
  <c r="AX62" i="2" s="1"/>
  <c r="AR61" i="2"/>
  <c r="AV61" i="2"/>
  <c r="AU61" i="2"/>
  <c r="BD61" i="2"/>
  <c r="AW61" i="2"/>
  <c r="AX61" i="2" s="1"/>
  <c r="AQ61" i="2"/>
  <c r="AG61" i="2"/>
  <c r="AT61" i="2"/>
  <c r="AP61" i="2"/>
  <c r="AS61" i="2" s="1"/>
  <c r="BB61" i="2" s="1"/>
  <c r="AY61" i="2" s="1"/>
  <c r="AT60" i="2"/>
  <c r="AR60" i="2"/>
  <c r="AS60" i="2" s="1"/>
  <c r="BB60" i="2" s="1"/>
  <c r="AY60" i="2" s="1"/>
  <c r="AU60" i="2"/>
  <c r="AV60" i="2"/>
  <c r="BD60" i="2"/>
  <c r="AG60" i="2"/>
  <c r="AW60" i="2"/>
  <c r="AX60" i="2" s="1"/>
  <c r="AP60" i="2"/>
  <c r="AQ60" i="2"/>
  <c r="AZ59" i="2"/>
  <c r="BA59" i="2" s="1"/>
  <c r="AU58" i="2"/>
  <c r="AV58" i="2"/>
  <c r="BD58" i="2"/>
  <c r="AW58" i="2"/>
  <c r="AX58" i="2" s="1"/>
  <c r="AT58" i="2"/>
  <c r="AG58" i="2"/>
  <c r="AP58" i="2"/>
  <c r="AQ58" i="2"/>
  <c r="AR58" i="2"/>
  <c r="AS58" i="2" s="1"/>
  <c r="BB58" i="2" s="1"/>
  <c r="AY58" i="2" s="1"/>
  <c r="AR57" i="2"/>
  <c r="AS57" i="2" s="1"/>
  <c r="BB57" i="2" s="1"/>
  <c r="AY57" i="2" s="1"/>
  <c r="AW57" i="2"/>
  <c r="AX57" i="2" s="1"/>
  <c r="AV57" i="2"/>
  <c r="BD57" i="2"/>
  <c r="AG57" i="2"/>
  <c r="AU57" i="2"/>
  <c r="AT57" i="2"/>
  <c r="AP57" i="2"/>
  <c r="AQ57" i="2"/>
  <c r="AR56" i="2"/>
  <c r="AS56" i="2" s="1"/>
  <c r="BB56" i="2" s="1"/>
  <c r="AY56" i="2" s="1"/>
  <c r="AT56" i="2"/>
  <c r="AU56" i="2"/>
  <c r="AV56" i="2"/>
  <c r="AW56" i="2"/>
  <c r="AX56" i="2" s="1"/>
  <c r="BD56" i="2"/>
  <c r="AG56" i="2"/>
  <c r="AQ56" i="2"/>
  <c r="AP56" i="2"/>
  <c r="AQ55" i="2"/>
  <c r="AT55" i="2"/>
  <c r="AU55" i="2"/>
  <c r="AV55" i="2"/>
  <c r="AW55" i="2"/>
  <c r="AX55" i="2" s="1"/>
  <c r="BD55" i="2"/>
  <c r="AR55" i="2"/>
  <c r="AS55" i="2" s="1"/>
  <c r="BB55" i="2" s="1"/>
  <c r="AY55" i="2" s="1"/>
  <c r="AG55" i="2"/>
  <c r="AP55" i="2"/>
  <c r="AG54" i="2"/>
  <c r="AP54" i="2"/>
  <c r="AQ54" i="2"/>
  <c r="AR54" i="2"/>
  <c r="AS54" i="2" s="1"/>
  <c r="BB54" i="2" s="1"/>
  <c r="AY54" i="2" s="1"/>
  <c r="AT54" i="2"/>
  <c r="AU54" i="2"/>
  <c r="AV54" i="2"/>
  <c r="AW54" i="2"/>
  <c r="AX54" i="2" s="1"/>
  <c r="BD54" i="2"/>
  <c r="AT53" i="2"/>
  <c r="AR53" i="2"/>
  <c r="AS53" i="2" s="1"/>
  <c r="BB53" i="2" s="1"/>
  <c r="AY53" i="2" s="1"/>
  <c r="AQ53" i="2"/>
  <c r="AP53" i="2"/>
  <c r="AG53" i="2"/>
  <c r="AW53" i="2"/>
  <c r="AX53" i="2" s="1"/>
  <c r="AV53" i="2"/>
  <c r="BD53" i="2"/>
  <c r="AU53" i="2"/>
  <c r="AT52" i="2"/>
  <c r="BD52" i="2"/>
  <c r="AW52" i="2"/>
  <c r="AX52" i="2" s="1"/>
  <c r="AV52" i="2"/>
  <c r="AU52" i="2"/>
  <c r="AR52" i="2"/>
  <c r="AS52" i="2" s="1"/>
  <c r="BB52" i="2" s="1"/>
  <c r="AY52" i="2" s="1"/>
  <c r="AQ52" i="2"/>
  <c r="AP52" i="2"/>
  <c r="AG52" i="2"/>
  <c r="AQ51" i="2"/>
  <c r="AP51" i="2"/>
  <c r="BD51" i="2"/>
  <c r="AU51" i="2"/>
  <c r="AG51" i="2"/>
  <c r="AR51" i="2"/>
  <c r="AS51" i="2" s="1"/>
  <c r="BB51" i="2" s="1"/>
  <c r="AY51" i="2" s="1"/>
  <c r="AW51" i="2"/>
  <c r="AX51" i="2" s="1"/>
  <c r="AV51" i="2"/>
  <c r="AT51" i="2"/>
  <c r="AP50" i="2"/>
  <c r="AG50" i="2"/>
  <c r="BD50" i="2"/>
  <c r="AW50" i="2"/>
  <c r="AX50" i="2" s="1"/>
  <c r="AV50" i="2"/>
  <c r="AU50" i="2"/>
  <c r="AT50" i="2"/>
  <c r="AR50" i="2"/>
  <c r="AS50" i="2" s="1"/>
  <c r="BB50" i="2" s="1"/>
  <c r="AY50" i="2" s="1"/>
  <c r="AQ50" i="2"/>
  <c r="AW49" i="2"/>
  <c r="AX49" i="2" s="1"/>
  <c r="AV49" i="2"/>
  <c r="AU49" i="2"/>
  <c r="AT49" i="2"/>
  <c r="AR49" i="2"/>
  <c r="AS49" i="2" s="1"/>
  <c r="BB49" i="2" s="1"/>
  <c r="AY49" i="2" s="1"/>
  <c r="AQ49" i="2"/>
  <c r="AP49" i="2"/>
  <c r="BD49" i="2"/>
  <c r="AG49" i="2"/>
  <c r="AG48" i="2"/>
  <c r="AP48" i="2"/>
  <c r="AQ48" i="2"/>
  <c r="AR48" i="2"/>
  <c r="AT48" i="2"/>
  <c r="AU48" i="2"/>
  <c r="AV48" i="2"/>
  <c r="BD48" i="2"/>
  <c r="AW48" i="2"/>
  <c r="AX48" i="2" s="1"/>
  <c r="AS48" i="2"/>
  <c r="BB48" i="2" s="1"/>
  <c r="AY48" i="2" s="1"/>
  <c r="BD47" i="2"/>
  <c r="AG47" i="2"/>
  <c r="AP47" i="2"/>
  <c r="AQ47" i="2"/>
  <c r="AR47" i="2"/>
  <c r="AS47" i="2" s="1"/>
  <c r="BB47" i="2" s="1"/>
  <c r="AY47" i="2" s="1"/>
  <c r="AT47" i="2"/>
  <c r="AU47" i="2"/>
  <c r="AV47" i="2"/>
  <c r="AW47" i="2"/>
  <c r="AX47" i="2" s="1"/>
  <c r="AQ46" i="2"/>
  <c r="AW46" i="2"/>
  <c r="AX46" i="2" s="1"/>
  <c r="AP46" i="2"/>
  <c r="BD46" i="2"/>
  <c r="AG46" i="2"/>
  <c r="AR46" i="2"/>
  <c r="AS46" i="2" s="1"/>
  <c r="BB46" i="2" s="1"/>
  <c r="AY46" i="2" s="1"/>
  <c r="AT46" i="2"/>
  <c r="AU46" i="2"/>
  <c r="AV46" i="2"/>
  <c r="BD45" i="2"/>
  <c r="AG45" i="2"/>
  <c r="AQ45" i="2"/>
  <c r="AV45" i="2"/>
  <c r="AP45" i="2"/>
  <c r="AR45" i="2"/>
  <c r="AS45" i="2" s="1"/>
  <c r="BB45" i="2" s="1"/>
  <c r="AY45" i="2" s="1"/>
  <c r="AT45" i="2"/>
  <c r="AU45" i="2"/>
  <c r="AW45" i="2"/>
  <c r="AX45" i="2" s="1"/>
  <c r="AV44" i="2"/>
  <c r="AU44" i="2"/>
  <c r="AT44" i="2"/>
  <c r="AQ44" i="2"/>
  <c r="AG44" i="2"/>
  <c r="AP44" i="2"/>
  <c r="AW44" i="2"/>
  <c r="AX44" i="2" s="1"/>
  <c r="AR44" i="2"/>
  <c r="AS44" i="2" s="1"/>
  <c r="BB44" i="2" s="1"/>
  <c r="AY44" i="2" s="1"/>
  <c r="BD44" i="2"/>
  <c r="AU43" i="2"/>
  <c r="AR43" i="2"/>
  <c r="AS43" i="2" s="1"/>
  <c r="BB43" i="2" s="1"/>
  <c r="AY43" i="2" s="1"/>
  <c r="AQ43" i="2"/>
  <c r="AP43" i="2"/>
  <c r="AG43" i="2"/>
  <c r="AT43" i="2"/>
  <c r="BD43" i="2"/>
  <c r="AW43" i="2"/>
  <c r="AX43" i="2" s="1"/>
  <c r="AV43" i="2"/>
  <c r="AQ42" i="2"/>
  <c r="AP42" i="2"/>
  <c r="AG42" i="2"/>
  <c r="BD42" i="2"/>
  <c r="AW42" i="2"/>
  <c r="AX42" i="2" s="1"/>
  <c r="AV42" i="2"/>
  <c r="AU42" i="2"/>
  <c r="AT42" i="2"/>
  <c r="AR42" i="2"/>
  <c r="AS42" i="2" s="1"/>
  <c r="BB42" i="2" s="1"/>
  <c r="AY42" i="2" s="1"/>
  <c r="AW41" i="2"/>
  <c r="AX41" i="2" s="1"/>
  <c r="AV41" i="2"/>
  <c r="AT41" i="2"/>
  <c r="BD41" i="2"/>
  <c r="AR41" i="2"/>
  <c r="AS41" i="2" s="1"/>
  <c r="BB41" i="2" s="1"/>
  <c r="AY41" i="2" s="1"/>
  <c r="AQ41" i="2"/>
  <c r="AP41" i="2"/>
  <c r="AG41" i="2"/>
  <c r="AU41" i="2"/>
  <c r="AU40" i="2"/>
  <c r="AT40" i="2"/>
  <c r="AR40" i="2"/>
  <c r="AS40" i="2" s="1"/>
  <c r="BB40" i="2" s="1"/>
  <c r="AY40" i="2" s="1"/>
  <c r="AP40" i="2"/>
  <c r="AV40" i="2"/>
  <c r="AQ40" i="2"/>
  <c r="AG40" i="2"/>
  <c r="BD40" i="2"/>
  <c r="AW40" i="2"/>
  <c r="AX40" i="2" s="1"/>
  <c r="AR39" i="2"/>
  <c r="AS39" i="2" s="1"/>
  <c r="BB39" i="2" s="1"/>
  <c r="AY39" i="2" s="1"/>
  <c r="AT39" i="2"/>
  <c r="AU39" i="2"/>
  <c r="AV39" i="2"/>
  <c r="AW39" i="2"/>
  <c r="AX39" i="2" s="1"/>
  <c r="BD39" i="2"/>
  <c r="AG39" i="2"/>
  <c r="AP39" i="2"/>
  <c r="AQ39" i="2"/>
  <c r="AR38" i="2"/>
  <c r="AS38" i="2" s="1"/>
  <c r="BB38" i="2" s="1"/>
  <c r="AY38" i="2" s="1"/>
  <c r="AQ38" i="2"/>
  <c r="AP38" i="2"/>
  <c r="AG38" i="2"/>
  <c r="AT38" i="2"/>
  <c r="BD38" i="2"/>
  <c r="AW38" i="2"/>
  <c r="AX38" i="2" s="1"/>
  <c r="AV38" i="2"/>
  <c r="AU38" i="2"/>
  <c r="AK37" i="2"/>
  <c r="AJ37" i="2"/>
  <c r="AI37" i="2"/>
  <c r="AH37" i="2"/>
  <c r="AV36" i="2"/>
  <c r="AW36" i="2"/>
  <c r="AX36" i="2" s="1"/>
  <c r="BD36" i="2"/>
  <c r="AG36" i="2"/>
  <c r="AP36" i="2"/>
  <c r="AQ36" i="2"/>
  <c r="AR36" i="2"/>
  <c r="AS36" i="2" s="1"/>
  <c r="BB36" i="2" s="1"/>
  <c r="AY36" i="2" s="1"/>
  <c r="AT36" i="2"/>
  <c r="AU36" i="2"/>
  <c r="AT35" i="2"/>
  <c r="AG35" i="2"/>
  <c r="AV35" i="2"/>
  <c r="AP35" i="2"/>
  <c r="AQ35" i="2"/>
  <c r="AR35" i="2"/>
  <c r="AS35" i="2" s="1"/>
  <c r="BB35" i="2" s="1"/>
  <c r="AY35" i="2" s="1"/>
  <c r="AU35" i="2"/>
  <c r="BD35" i="2"/>
  <c r="AW35" i="2"/>
  <c r="AX35" i="2" s="1"/>
  <c r="AV34" i="2"/>
  <c r="AP34" i="2"/>
  <c r="AQ34" i="2"/>
  <c r="AR34" i="2"/>
  <c r="AS34" i="2" s="1"/>
  <c r="BB34" i="2" s="1"/>
  <c r="AY34" i="2" s="1"/>
  <c r="AT34" i="2"/>
  <c r="AG34" i="2"/>
  <c r="AU34" i="2"/>
  <c r="BD34" i="2"/>
  <c r="AW34" i="2"/>
  <c r="AX34" i="2" s="1"/>
  <c r="AR33" i="2"/>
  <c r="AP33" i="2"/>
  <c r="AQ33" i="2"/>
  <c r="AS33" i="2"/>
  <c r="BD33" i="2"/>
  <c r="AG33" i="2"/>
  <c r="BB33" i="2"/>
  <c r="AY33" i="2" s="1"/>
  <c r="AW33" i="2"/>
  <c r="AX33" i="2" s="1"/>
  <c r="AV33" i="2"/>
  <c r="AU33" i="2"/>
  <c r="AT33" i="2"/>
  <c r="AQ32" i="2"/>
  <c r="AR32" i="2"/>
  <c r="AS32" i="2" s="1"/>
  <c r="BB32" i="2" s="1"/>
  <c r="AY32" i="2" s="1"/>
  <c r="AT32" i="2"/>
  <c r="AU32" i="2"/>
  <c r="AV32" i="2"/>
  <c r="AW32" i="2"/>
  <c r="AX32" i="2" s="1"/>
  <c r="BD32" i="2"/>
  <c r="AG32" i="2"/>
  <c r="AP32" i="2"/>
  <c r="AW31" i="2"/>
  <c r="AU31" i="2"/>
  <c r="AT31" i="2"/>
  <c r="AR31" i="2"/>
  <c r="AS31" i="2" s="1"/>
  <c r="BB31" i="2" s="1"/>
  <c r="AY31" i="2" s="1"/>
  <c r="AQ31" i="2"/>
  <c r="AP31" i="2"/>
  <c r="AG31" i="2"/>
  <c r="BD31" i="2"/>
  <c r="AV31" i="2"/>
  <c r="AX31" i="2" s="1"/>
  <c r="AR30" i="2"/>
  <c r="AQ30" i="2"/>
  <c r="AP30" i="2"/>
  <c r="AG30" i="2"/>
  <c r="BD30" i="2"/>
  <c r="AW30" i="2"/>
  <c r="AX30" i="2" s="1"/>
  <c r="AV30" i="2"/>
  <c r="AU30" i="2"/>
  <c r="AT30" i="2"/>
  <c r="AS30" i="2"/>
  <c r="BB30" i="2" s="1"/>
  <c r="AY30" i="2" s="1"/>
  <c r="AW29" i="2"/>
  <c r="AV29" i="2"/>
  <c r="AU29" i="2"/>
  <c r="AT29" i="2"/>
  <c r="AR29" i="2"/>
  <c r="AS29" i="2" s="1"/>
  <c r="BB29" i="2" s="1"/>
  <c r="AY29" i="2" s="1"/>
  <c r="AQ29" i="2"/>
  <c r="AP29" i="2"/>
  <c r="AG29" i="2"/>
  <c r="BD29" i="2"/>
  <c r="AX29" i="2"/>
  <c r="AU28" i="2"/>
  <c r="AT28" i="2"/>
  <c r="BD28" i="2"/>
  <c r="AW28" i="2"/>
  <c r="AX28" i="2" s="1"/>
  <c r="AV28" i="2"/>
  <c r="AR28" i="2"/>
  <c r="AS28" i="2" s="1"/>
  <c r="BB28" i="2" s="1"/>
  <c r="AY28" i="2" s="1"/>
  <c r="AQ28" i="2"/>
  <c r="AP28" i="2"/>
  <c r="AG28" i="2"/>
  <c r="AP27" i="2"/>
  <c r="AQ27" i="2"/>
  <c r="AV27" i="2"/>
  <c r="AR27" i="2"/>
  <c r="AS27" i="2" s="1"/>
  <c r="BB27" i="2" s="1"/>
  <c r="AY27" i="2" s="1"/>
  <c r="AG27" i="2"/>
  <c r="BD27" i="2"/>
  <c r="AW27" i="2"/>
  <c r="AX27" i="2" s="1"/>
  <c r="AU27" i="2"/>
  <c r="AT27" i="2"/>
  <c r="AU26" i="2"/>
  <c r="AT26" i="2"/>
  <c r="AR26" i="2"/>
  <c r="AS26" i="2" s="1"/>
  <c r="BB26" i="2" s="1"/>
  <c r="AY26" i="2" s="1"/>
  <c r="AQ26" i="2"/>
  <c r="AP26" i="2"/>
  <c r="AG26" i="2"/>
  <c r="BD26" i="2"/>
  <c r="AW26" i="2"/>
  <c r="AX26" i="2" s="1"/>
  <c r="AV26" i="2"/>
  <c r="AW25" i="2"/>
  <c r="AX25" i="2" s="1"/>
  <c r="AV25" i="2"/>
  <c r="AU25" i="2"/>
  <c r="AT25" i="2"/>
  <c r="AR25" i="2"/>
  <c r="AS25" i="2" s="1"/>
  <c r="BB25" i="2" s="1"/>
  <c r="AY25" i="2" s="1"/>
  <c r="AQ25" i="2"/>
  <c r="AP25" i="2"/>
  <c r="AG25" i="2"/>
  <c r="BD25" i="2"/>
  <c r="AV24" i="2"/>
  <c r="AU24" i="2"/>
  <c r="AT24" i="2"/>
  <c r="AR24" i="2"/>
  <c r="AS24" i="2" s="1"/>
  <c r="BB24" i="2" s="1"/>
  <c r="AY24" i="2" s="1"/>
  <c r="AQ24" i="2"/>
  <c r="AP24" i="2"/>
  <c r="AG24" i="2"/>
  <c r="AW24" i="2"/>
  <c r="AX24" i="2" s="1"/>
  <c r="BD24" i="2"/>
  <c r="AV23" i="2"/>
  <c r="AW23" i="2"/>
  <c r="AX23" i="2" s="1"/>
  <c r="AG23" i="2"/>
  <c r="AU23" i="2"/>
  <c r="AT23" i="2"/>
  <c r="AR23" i="2"/>
  <c r="AS23" i="2" s="1"/>
  <c r="BB23" i="2" s="1"/>
  <c r="AY23" i="2" s="1"/>
  <c r="AQ23" i="2"/>
  <c r="AP23" i="2"/>
  <c r="BD23" i="2"/>
  <c r="AH22" i="2"/>
  <c r="AK22" i="2"/>
  <c r="AJ22" i="2"/>
  <c r="AI22" i="2"/>
  <c r="BD21" i="2"/>
  <c r="AW21" i="2"/>
  <c r="AX21" i="2" s="1"/>
  <c r="AP21" i="2"/>
  <c r="AG21" i="2"/>
  <c r="AQ21" i="2"/>
  <c r="AR21" i="2"/>
  <c r="AS21" i="2" s="1"/>
  <c r="BB21" i="2" s="1"/>
  <c r="AY21" i="2" s="1"/>
  <c r="AT21" i="2"/>
  <c r="AU21" i="2"/>
  <c r="AV21" i="2"/>
  <c r="AG20" i="2"/>
  <c r="BD20" i="2"/>
  <c r="AW20" i="2"/>
  <c r="AX20" i="2" s="1"/>
  <c r="AV20" i="2"/>
  <c r="AU20" i="2"/>
  <c r="AT20" i="2"/>
  <c r="AR20" i="2"/>
  <c r="AS20" i="2" s="1"/>
  <c r="BB20" i="2" s="1"/>
  <c r="AY20" i="2" s="1"/>
  <c r="AQ20" i="2"/>
  <c r="AP20" i="2"/>
  <c r="AP19" i="2"/>
  <c r="AG19" i="2"/>
  <c r="AQ19" i="2"/>
  <c r="AR19" i="2"/>
  <c r="AS19" i="2" s="1"/>
  <c r="BB19" i="2" s="1"/>
  <c r="AY19" i="2" s="1"/>
  <c r="AT19" i="2"/>
  <c r="AU19" i="2"/>
  <c r="AV19" i="2"/>
  <c r="AW19" i="2"/>
  <c r="AX19" i="2" s="1"/>
  <c r="BD19" i="2"/>
  <c r="AW18" i="2"/>
  <c r="AX18" i="2" s="1"/>
  <c r="AV18" i="2"/>
  <c r="BD18" i="2"/>
  <c r="AT18" i="2"/>
  <c r="AQ18" i="2"/>
  <c r="AP18" i="2"/>
  <c r="AR18" i="2"/>
  <c r="AU18" i="2"/>
  <c r="AS18" i="2"/>
  <c r="BB18" i="2" s="1"/>
  <c r="AY18" i="2" s="1"/>
  <c r="AG18" i="2"/>
  <c r="AW17" i="2"/>
  <c r="AX17" i="2" s="1"/>
  <c r="AT17" i="2"/>
  <c r="AV17" i="2"/>
  <c r="AG17" i="2"/>
  <c r="AU17" i="2"/>
  <c r="AQ17" i="2"/>
  <c r="AR17" i="2"/>
  <c r="AS17" i="2" s="1"/>
  <c r="BB17" i="2" s="1"/>
  <c r="AY17" i="2" s="1"/>
  <c r="AP17" i="2"/>
  <c r="BD17" i="2"/>
  <c r="AQ16" i="2"/>
  <c r="BD16" i="2"/>
  <c r="AW16" i="2"/>
  <c r="AX16" i="2" s="1"/>
  <c r="AV16" i="2"/>
  <c r="AU16" i="2"/>
  <c r="AT16" i="2"/>
  <c r="AR16" i="2"/>
  <c r="AS16" i="2" s="1"/>
  <c r="BB16" i="2" s="1"/>
  <c r="AY16" i="2" s="1"/>
  <c r="AG16" i="2"/>
  <c r="AP16" i="2"/>
  <c r="AG15" i="2"/>
  <c r="AW15" i="2"/>
  <c r="AX15" i="2" s="1"/>
  <c r="AP15" i="2"/>
  <c r="AQ15" i="2"/>
  <c r="AR15" i="2"/>
  <c r="AS15" i="2" s="1"/>
  <c r="BB15" i="2" s="1"/>
  <c r="AY15" i="2" s="1"/>
  <c r="BD15" i="2"/>
  <c r="AT15" i="2"/>
  <c r="AU15" i="2"/>
  <c r="AV15" i="2"/>
  <c r="BD14" i="2"/>
  <c r="AW14" i="2"/>
  <c r="AX14" i="2" s="1"/>
  <c r="AU14" i="2"/>
  <c r="AG14" i="2"/>
  <c r="AP14" i="2"/>
  <c r="AQ14" i="2"/>
  <c r="AR14" i="2"/>
  <c r="AS14" i="2" s="1"/>
  <c r="BB14" i="2" s="1"/>
  <c r="AY14" i="2" s="1"/>
  <c r="AT14" i="2"/>
  <c r="AV14" i="2"/>
  <c r="BD13" i="2"/>
  <c r="AT13" i="2"/>
  <c r="AV13" i="2"/>
  <c r="AW13" i="2"/>
  <c r="AX13" i="2" s="1"/>
  <c r="AG13" i="2"/>
  <c r="AP13" i="2"/>
  <c r="AQ13" i="2"/>
  <c r="AU13" i="2"/>
  <c r="AR13" i="2"/>
  <c r="AS13" i="2" s="1"/>
  <c r="BB13" i="2" s="1"/>
  <c r="AY13" i="2" s="1"/>
  <c r="AQ287" i="1"/>
  <c r="AS287" i="1"/>
  <c r="AY287" i="1"/>
  <c r="AX287" i="1"/>
  <c r="AW287" i="1"/>
  <c r="AV287" i="1"/>
  <c r="AU287" i="1"/>
  <c r="AT287" i="1"/>
  <c r="AR287" i="1"/>
  <c r="AJ287" i="1"/>
  <c r="AH287" i="1"/>
  <c r="AI287" i="1"/>
  <c r="AK287" i="1"/>
  <c r="A15" i="1"/>
  <c r="BD14" i="1"/>
  <c r="AW14" i="1"/>
  <c r="AX14" i="1" s="1"/>
  <c r="AV14" i="1"/>
  <c r="AU14" i="1"/>
  <c r="AT14" i="1"/>
  <c r="AR14" i="1"/>
  <c r="AS14" i="1" s="1"/>
  <c r="BB14" i="1" s="1"/>
  <c r="AY14" i="1" s="1"/>
  <c r="AQ14" i="1"/>
  <c r="AP14" i="1"/>
  <c r="AG14" i="1"/>
  <c r="AZ511" i="2" l="1"/>
  <c r="BA511" i="2" s="1"/>
  <c r="AH511" i="2"/>
  <c r="AI511" i="2"/>
  <c r="AM511" i="2" s="1"/>
  <c r="AJ511" i="2"/>
  <c r="AN511" i="2" s="1"/>
  <c r="BE511" i="2"/>
  <c r="BF511" i="2" s="1" a="1"/>
  <c r="BG511" i="2"/>
  <c r="BH511" i="2"/>
  <c r="AH510" i="2"/>
  <c r="AI510" i="2"/>
  <c r="AM510" i="2" s="1"/>
  <c r="AJ510" i="2"/>
  <c r="AN510" i="2" s="1"/>
  <c r="BE510" i="2"/>
  <c r="BF510" i="2" s="1" a="1"/>
  <c r="BG510" i="2"/>
  <c r="BH510" i="2"/>
  <c r="AZ510" i="2"/>
  <c r="BA510" i="2"/>
  <c r="AZ509" i="2"/>
  <c r="BA509" i="2"/>
  <c r="BE509" i="2"/>
  <c r="BF509" i="2" s="1" a="1"/>
  <c r="BG509" i="2"/>
  <c r="BH509" i="2"/>
  <c r="AH509" i="2"/>
  <c r="AL509" i="2" s="1"/>
  <c r="AI509" i="2"/>
  <c r="AJ509" i="2"/>
  <c r="AN509" i="2" s="1"/>
  <c r="AZ508" i="2"/>
  <c r="BA508" i="2"/>
  <c r="BE508" i="2"/>
  <c r="BF508" i="2" s="1" a="1"/>
  <c r="BG508" i="2"/>
  <c r="BH508" i="2"/>
  <c r="AH508" i="2"/>
  <c r="AL508" i="2" s="1"/>
  <c r="AI508" i="2"/>
  <c r="AJ508" i="2"/>
  <c r="AN508" i="2" s="1"/>
  <c r="AZ507" i="2"/>
  <c r="BA507" i="2"/>
  <c r="AH507" i="2"/>
  <c r="AI507" i="2"/>
  <c r="AM507" i="2" s="1"/>
  <c r="AJ507" i="2"/>
  <c r="AN507" i="2" s="1"/>
  <c r="BE507" i="2"/>
  <c r="BF507" i="2" s="1" a="1"/>
  <c r="BG507" i="2"/>
  <c r="BH507" i="2"/>
  <c r="BE502" i="2"/>
  <c r="BF502" i="2" s="1" a="1"/>
  <c r="BG502" i="2"/>
  <c r="BH502" i="2"/>
  <c r="AZ502" i="2"/>
  <c r="BA502" i="2" s="1"/>
  <c r="AH502" i="2"/>
  <c r="AI502" i="2"/>
  <c r="AM502" i="2" s="1"/>
  <c r="AJ502" i="2"/>
  <c r="AN502" i="2" s="1"/>
  <c r="AH501" i="2"/>
  <c r="AL501" i="2" s="1"/>
  <c r="AI501" i="2"/>
  <c r="AJ501" i="2"/>
  <c r="AN501" i="2" s="1"/>
  <c r="BE501" i="2"/>
  <c r="BF501" i="2" s="1" a="1"/>
  <c r="BG501" i="2"/>
  <c r="BH501" i="2"/>
  <c r="AZ501" i="2"/>
  <c r="BA501" i="2"/>
  <c r="BE500" i="2"/>
  <c r="BF500" i="2" s="1" a="1"/>
  <c r="BG500" i="2"/>
  <c r="BH500" i="2"/>
  <c r="AH500" i="2"/>
  <c r="AI500" i="2"/>
  <c r="AM500" i="2" s="1"/>
  <c r="AJ500" i="2"/>
  <c r="AN500" i="2" s="1"/>
  <c r="AZ500" i="2"/>
  <c r="BA500" i="2"/>
  <c r="BE499" i="2"/>
  <c r="BF499" i="2" s="1" a="1"/>
  <c r="BG499" i="2"/>
  <c r="BH499" i="2"/>
  <c r="AZ499" i="2"/>
  <c r="BA499" i="2"/>
  <c r="AH499" i="2"/>
  <c r="AI499" i="2"/>
  <c r="AM499" i="2" s="1"/>
  <c r="AJ499" i="2"/>
  <c r="AN499" i="2" s="1"/>
  <c r="BE498" i="2"/>
  <c r="BF498" i="2" s="1" a="1"/>
  <c r="BG498" i="2"/>
  <c r="BH498" i="2"/>
  <c r="AZ498" i="2"/>
  <c r="BA498" i="2"/>
  <c r="AH498" i="2"/>
  <c r="AI498" i="2"/>
  <c r="AM498" i="2" s="1"/>
  <c r="AJ498" i="2"/>
  <c r="AN498" i="2" s="1"/>
  <c r="AH497" i="2"/>
  <c r="AI497" i="2"/>
  <c r="AM497" i="2" s="1"/>
  <c r="AJ497" i="2"/>
  <c r="AN497" i="2" s="1"/>
  <c r="AZ497" i="2"/>
  <c r="BA497" i="2"/>
  <c r="BE497" i="2"/>
  <c r="BF497" i="2" s="1" a="1"/>
  <c r="BG497" i="2"/>
  <c r="BH497" i="2"/>
  <c r="BE496" i="2"/>
  <c r="BF496" i="2" s="1" a="1"/>
  <c r="BG496" i="2"/>
  <c r="BH496" i="2"/>
  <c r="AZ496" i="2"/>
  <c r="BA496" i="2"/>
  <c r="AH496" i="2"/>
  <c r="AI496" i="2"/>
  <c r="AM496" i="2" s="1"/>
  <c r="AJ496" i="2"/>
  <c r="AN496" i="2" s="1"/>
  <c r="BE495" i="2"/>
  <c r="BF495" i="2" s="1" a="1"/>
  <c r="BG495" i="2"/>
  <c r="BH495" i="2"/>
  <c r="AZ495" i="2"/>
  <c r="BA495" i="2"/>
  <c r="AH495" i="2"/>
  <c r="AI495" i="2"/>
  <c r="AM495" i="2" s="1"/>
  <c r="AJ495" i="2"/>
  <c r="AN495" i="2" s="1"/>
  <c r="BE491" i="2"/>
  <c r="BF491" i="2" s="1" a="1"/>
  <c r="BG491" i="2"/>
  <c r="BH491" i="2"/>
  <c r="AZ491" i="2"/>
  <c r="BA491" i="2" s="1"/>
  <c r="AI491" i="2"/>
  <c r="AM491" i="2" s="1"/>
  <c r="AH491" i="2"/>
  <c r="AJ491" i="2"/>
  <c r="AN491" i="2" s="1"/>
  <c r="BE490" i="2"/>
  <c r="BF490" i="2" s="1" a="1"/>
  <c r="BG490" i="2"/>
  <c r="BH490" i="2"/>
  <c r="AZ490" i="2"/>
  <c r="BA490" i="2"/>
  <c r="AH490" i="2"/>
  <c r="AI490" i="2"/>
  <c r="AM490" i="2" s="1"/>
  <c r="AJ490" i="2"/>
  <c r="AN490" i="2" s="1"/>
  <c r="AH489" i="2"/>
  <c r="AI489" i="2"/>
  <c r="AM489" i="2" s="1"/>
  <c r="AJ489" i="2"/>
  <c r="AN489" i="2" s="1"/>
  <c r="BE489" i="2"/>
  <c r="BF489" i="2" s="1" a="1"/>
  <c r="BG489" i="2"/>
  <c r="BH489" i="2"/>
  <c r="AZ489" i="2"/>
  <c r="BA489" i="2"/>
  <c r="AI487" i="2"/>
  <c r="AM487" i="2" s="1"/>
  <c r="AH487" i="2"/>
  <c r="AJ487" i="2"/>
  <c r="AN487" i="2" s="1"/>
  <c r="AZ487" i="2"/>
  <c r="BA487" i="2"/>
  <c r="BE487" i="2"/>
  <c r="BF487" i="2" s="1" a="1"/>
  <c r="BG487" i="2"/>
  <c r="BH487" i="2"/>
  <c r="BE486" i="2"/>
  <c r="BF486" i="2" s="1" a="1"/>
  <c r="BG486" i="2"/>
  <c r="BH486" i="2"/>
  <c r="AZ486" i="2"/>
  <c r="BA486" i="2"/>
  <c r="AH486" i="2"/>
  <c r="AL486" i="2" s="1"/>
  <c r="AI486" i="2"/>
  <c r="AJ486" i="2"/>
  <c r="AN486" i="2" s="1"/>
  <c r="BE485" i="2"/>
  <c r="BF485" i="2" s="1" a="1"/>
  <c r="BG485" i="2"/>
  <c r="BH485" i="2"/>
  <c r="AZ485" i="2"/>
  <c r="BA485" i="2"/>
  <c r="AH485" i="2"/>
  <c r="AI485" i="2"/>
  <c r="AM485" i="2" s="1"/>
  <c r="AJ485" i="2"/>
  <c r="AN485" i="2" s="1"/>
  <c r="AZ484" i="2"/>
  <c r="BA484" i="2"/>
  <c r="AH484" i="2"/>
  <c r="AL484" i="2" s="1"/>
  <c r="AI484" i="2"/>
  <c r="AJ484" i="2"/>
  <c r="AN484" i="2" s="1"/>
  <c r="BE484" i="2"/>
  <c r="BF484" i="2" s="1" a="1"/>
  <c r="BG484" i="2"/>
  <c r="BH484" i="2"/>
  <c r="BE483" i="2"/>
  <c r="BF483" i="2" s="1" a="1"/>
  <c r="BG483" i="2"/>
  <c r="BH483" i="2"/>
  <c r="AZ483" i="2"/>
  <c r="BA483" i="2"/>
  <c r="AH483" i="2"/>
  <c r="AI483" i="2"/>
  <c r="AM483" i="2" s="1"/>
  <c r="AJ483" i="2"/>
  <c r="AN483" i="2" s="1"/>
  <c r="BE482" i="2"/>
  <c r="BF482" i="2" s="1" a="1"/>
  <c r="BG482" i="2"/>
  <c r="BH482" i="2"/>
  <c r="AZ482" i="2"/>
  <c r="BA482" i="2"/>
  <c r="AH482" i="2"/>
  <c r="AL482" i="2" s="1"/>
  <c r="AI482" i="2"/>
  <c r="AJ482" i="2"/>
  <c r="AN482" i="2" s="1"/>
  <c r="BE481" i="2"/>
  <c r="BF481" i="2" s="1" a="1"/>
  <c r="BG481" i="2"/>
  <c r="BH481" i="2"/>
  <c r="AZ481" i="2"/>
  <c r="BA481" i="2"/>
  <c r="AI481" i="2"/>
  <c r="AM481" i="2" s="1"/>
  <c r="AH481" i="2"/>
  <c r="AJ481" i="2"/>
  <c r="AN481" i="2" s="1"/>
  <c r="AH480" i="2"/>
  <c r="AI480" i="2"/>
  <c r="AM480" i="2" s="1"/>
  <c r="AJ480" i="2"/>
  <c r="AN480" i="2" s="1"/>
  <c r="BE480" i="2"/>
  <c r="AZ480" i="2"/>
  <c r="BA480" i="2"/>
  <c r="AZ479" i="2"/>
  <c r="BA479" i="2"/>
  <c r="BE479" i="2"/>
  <c r="AH479" i="2"/>
  <c r="AI479" i="2"/>
  <c r="AM479" i="2" s="1"/>
  <c r="AJ479" i="2"/>
  <c r="AN479" i="2" s="1"/>
  <c r="BE478" i="2"/>
  <c r="BF478" i="2" s="1" a="1"/>
  <c r="BG478" i="2"/>
  <c r="BH478" i="2"/>
  <c r="AZ478" i="2"/>
  <c r="BA478" i="2"/>
  <c r="AI478" i="2"/>
  <c r="AM478" i="2" s="1"/>
  <c r="AJ478" i="2"/>
  <c r="AN478" i="2" s="1"/>
  <c r="AH478" i="2"/>
  <c r="AZ477" i="2"/>
  <c r="BA477" i="2"/>
  <c r="AH477" i="2"/>
  <c r="AI477" i="2"/>
  <c r="AM477" i="2" s="1"/>
  <c r="AJ477" i="2"/>
  <c r="AN477" i="2" s="1"/>
  <c r="BE477" i="2"/>
  <c r="BF477" i="2" s="1" a="1"/>
  <c r="BG477" i="2"/>
  <c r="BH477" i="2"/>
  <c r="AZ476" i="2"/>
  <c r="BA476" i="2"/>
  <c r="BE476" i="2"/>
  <c r="BF476" i="2" s="1" a="1"/>
  <c r="BG476" i="2"/>
  <c r="BH476" i="2"/>
  <c r="AH476" i="2"/>
  <c r="AI476" i="2"/>
  <c r="AM476" i="2" s="1"/>
  <c r="AJ476" i="2"/>
  <c r="AN476" i="2" s="1"/>
  <c r="AZ474" i="2"/>
  <c r="BA474" i="2"/>
  <c r="BE474" i="2"/>
  <c r="BF474" i="2" s="1" a="1"/>
  <c r="BG474" i="2"/>
  <c r="BH474" i="2"/>
  <c r="AI474" i="2"/>
  <c r="AM474" i="2" s="1"/>
  <c r="AJ474" i="2"/>
  <c r="AN474" i="2" s="1"/>
  <c r="AH474" i="2"/>
  <c r="AH473" i="2"/>
  <c r="AI473" i="2"/>
  <c r="AM473" i="2" s="1"/>
  <c r="AJ473" i="2"/>
  <c r="AN473" i="2" s="1"/>
  <c r="AZ473" i="2"/>
  <c r="BA473" i="2"/>
  <c r="BE473" i="2"/>
  <c r="BF473" i="2" s="1" a="1"/>
  <c r="BG473" i="2"/>
  <c r="BH473" i="2"/>
  <c r="AZ472" i="2"/>
  <c r="BA472" i="2"/>
  <c r="BE472" i="2"/>
  <c r="BF472" i="2" s="1" a="1"/>
  <c r="BG472" i="2"/>
  <c r="BH472" i="2"/>
  <c r="AH472" i="2"/>
  <c r="AI472" i="2"/>
  <c r="AM472" i="2" s="1"/>
  <c r="AJ472" i="2"/>
  <c r="AN472" i="2" s="1"/>
  <c r="AZ471" i="2"/>
  <c r="BA471" i="2"/>
  <c r="AH471" i="2"/>
  <c r="AI471" i="2"/>
  <c r="AM471" i="2" s="1"/>
  <c r="AJ471" i="2"/>
  <c r="AN471" i="2" s="1"/>
  <c r="BE471" i="2"/>
  <c r="BF471" i="2" s="1" a="1"/>
  <c r="BG471" i="2"/>
  <c r="BH471" i="2"/>
  <c r="AZ470" i="2"/>
  <c r="BA470" i="2"/>
  <c r="BE470" i="2"/>
  <c r="BF470" i="2" s="1" a="1"/>
  <c r="BG470" i="2"/>
  <c r="BH470" i="2"/>
  <c r="AH470" i="2"/>
  <c r="AL470" i="2" s="1"/>
  <c r="AI470" i="2"/>
  <c r="AJ470" i="2"/>
  <c r="AN470" i="2" s="1"/>
  <c r="AH469" i="2"/>
  <c r="AI469" i="2"/>
  <c r="AM469" i="2" s="1"/>
  <c r="AJ469" i="2"/>
  <c r="AN469" i="2" s="1"/>
  <c r="AZ469" i="2"/>
  <c r="BA469" i="2"/>
  <c r="BE469" i="2"/>
  <c r="BF469" i="2" s="1" a="1"/>
  <c r="BG469" i="2"/>
  <c r="BH469" i="2"/>
  <c r="AH468" i="2"/>
  <c r="AI468" i="2"/>
  <c r="AM468" i="2" s="1"/>
  <c r="AJ468" i="2"/>
  <c r="AN468" i="2" s="1"/>
  <c r="BE468" i="2"/>
  <c r="BF468" i="2" s="1" a="1"/>
  <c r="BG468" i="2"/>
  <c r="BH468" i="2"/>
  <c r="AZ468" i="2"/>
  <c r="BA468" i="2"/>
  <c r="AZ467" i="2"/>
  <c r="BA467" i="2"/>
  <c r="BE467" i="2"/>
  <c r="BF467" i="2" s="1" a="1"/>
  <c r="BG467" i="2"/>
  <c r="BH467" i="2"/>
  <c r="AH467" i="2"/>
  <c r="AI467" i="2"/>
  <c r="AM467" i="2" s="1"/>
  <c r="AJ467" i="2"/>
  <c r="AN467" i="2" s="1"/>
  <c r="BE466" i="2"/>
  <c r="BF466" i="2" s="1" a="1"/>
  <c r="BG466" i="2"/>
  <c r="BH466" i="2"/>
  <c r="AH466" i="2"/>
  <c r="AI466" i="2"/>
  <c r="AM466" i="2" s="1"/>
  <c r="AJ466" i="2"/>
  <c r="AN466" i="2" s="1"/>
  <c r="AZ466" i="2"/>
  <c r="BA466" i="2"/>
  <c r="AH465" i="2"/>
  <c r="AI465" i="2"/>
  <c r="AM465" i="2" s="1"/>
  <c r="AJ465" i="2"/>
  <c r="AN465" i="2" s="1"/>
  <c r="AZ465" i="2"/>
  <c r="BA465" i="2"/>
  <c r="BE465" i="2"/>
  <c r="BF465" i="2" s="1" a="1"/>
  <c r="BG465" i="2"/>
  <c r="BH465" i="2"/>
  <c r="BE464" i="2"/>
  <c r="BF464" i="2" s="1" a="1"/>
  <c r="BG464" i="2"/>
  <c r="BH464" i="2"/>
  <c r="AI464" i="2"/>
  <c r="AM464" i="2" s="1"/>
  <c r="AJ464" i="2"/>
  <c r="AN464" i="2" s="1"/>
  <c r="AH464" i="2"/>
  <c r="AZ464" i="2"/>
  <c r="BA464" i="2" s="1"/>
  <c r="AI463" i="2"/>
  <c r="AM463" i="2" s="1"/>
  <c r="AH463" i="2"/>
  <c r="AJ463" i="2"/>
  <c r="AN463" i="2" s="1"/>
  <c r="BE463" i="2"/>
  <c r="AZ463" i="2"/>
  <c r="BA463" i="2" s="1"/>
  <c r="BE461" i="2"/>
  <c r="BF461" i="2" s="1" a="1"/>
  <c r="BG461" i="2"/>
  <c r="BH461" i="2"/>
  <c r="AZ461" i="2"/>
  <c r="BA461" i="2" s="1"/>
  <c r="AI461" i="2"/>
  <c r="AM461" i="2" s="1"/>
  <c r="AH461" i="2"/>
  <c r="AJ461" i="2"/>
  <c r="AN461" i="2" s="1"/>
  <c r="AZ460" i="2"/>
  <c r="BA460" i="2" s="1"/>
  <c r="BE460" i="2"/>
  <c r="BF460" i="2" s="1" a="1"/>
  <c r="BG460" i="2"/>
  <c r="BH460" i="2"/>
  <c r="AI460" i="2"/>
  <c r="AM460" i="2" s="1"/>
  <c r="AH460" i="2"/>
  <c r="AJ460" i="2"/>
  <c r="AN460" i="2" s="1"/>
  <c r="AZ459" i="2"/>
  <c r="BA459" i="2" s="1"/>
  <c r="AI459" i="2"/>
  <c r="AM459" i="2" s="1"/>
  <c r="AH459" i="2"/>
  <c r="AJ459" i="2"/>
  <c r="AN459" i="2" s="1"/>
  <c r="BE459" i="2"/>
  <c r="BF459" i="2" s="1" a="1"/>
  <c r="BG459" i="2"/>
  <c r="BH459" i="2" s="1"/>
  <c r="AH458" i="2"/>
  <c r="AJ458" i="2"/>
  <c r="AN458" i="2" s="1"/>
  <c r="AI458" i="2"/>
  <c r="AM458" i="2" s="1"/>
  <c r="BE458" i="2"/>
  <c r="BF458" i="2" s="1" a="1"/>
  <c r="BG458" i="2"/>
  <c r="BH458" i="2"/>
  <c r="AZ458" i="2"/>
  <c r="BA458" i="2" s="1"/>
  <c r="AZ457" i="2"/>
  <c r="BA457" i="2" s="1"/>
  <c r="BE457" i="2"/>
  <c r="AI457" i="2"/>
  <c r="AM457" i="2" s="1"/>
  <c r="AH457" i="2"/>
  <c r="AJ457" i="2"/>
  <c r="AN457" i="2" s="1"/>
  <c r="AH456" i="2"/>
  <c r="AI456" i="2"/>
  <c r="AM456" i="2" s="1"/>
  <c r="AJ456" i="2"/>
  <c r="AN456" i="2" s="1"/>
  <c r="BE456" i="2"/>
  <c r="BF456" i="2" s="1" a="1"/>
  <c r="BG456" i="2"/>
  <c r="BH456" i="2"/>
  <c r="AZ456" i="2"/>
  <c r="BA456" i="2"/>
  <c r="BE455" i="2"/>
  <c r="BF455" i="2" s="1" a="1"/>
  <c r="BG455" i="2"/>
  <c r="BH455" i="2"/>
  <c r="AZ455" i="2"/>
  <c r="BA455" i="2"/>
  <c r="AH455" i="2"/>
  <c r="AI455" i="2"/>
  <c r="AM455" i="2" s="1"/>
  <c r="AJ455" i="2"/>
  <c r="AN455" i="2" s="1"/>
  <c r="AI454" i="2"/>
  <c r="AM454" i="2" s="1"/>
  <c r="AH454" i="2"/>
  <c r="AJ454" i="2"/>
  <c r="AN454" i="2" s="1"/>
  <c r="AZ454" i="2"/>
  <c r="BA454" i="2"/>
  <c r="BE454" i="2"/>
  <c r="BF454" i="2" s="1" a="1"/>
  <c r="BG454" i="2"/>
  <c r="BH454" i="2"/>
  <c r="BE453" i="2"/>
  <c r="BF453" i="2" s="1" a="1"/>
  <c r="BG453" i="2"/>
  <c r="BH453" i="2"/>
  <c r="AZ453" i="2"/>
  <c r="BA453" i="2"/>
  <c r="AH453" i="2"/>
  <c r="AI453" i="2"/>
  <c r="AM453" i="2" s="1"/>
  <c r="AJ453" i="2"/>
  <c r="AN453" i="2" s="1"/>
  <c r="AJ452" i="2"/>
  <c r="AN452" i="2" s="1"/>
  <c r="AI452" i="2"/>
  <c r="AM452" i="2" s="1"/>
  <c r="AH452" i="2"/>
  <c r="BE452" i="2"/>
  <c r="AZ452" i="2"/>
  <c r="BA452" i="2" s="1"/>
  <c r="AI450" i="2"/>
  <c r="AM450" i="2" s="1"/>
  <c r="AH450" i="2"/>
  <c r="AJ450" i="2"/>
  <c r="AN450" i="2" s="1"/>
  <c r="BE450" i="2"/>
  <c r="BF450" i="2" s="1" a="1"/>
  <c r="BG450" i="2"/>
  <c r="BH450" i="2"/>
  <c r="AZ450" i="2"/>
  <c r="BA450" i="2" s="1"/>
  <c r="BE449" i="2"/>
  <c r="AJ449" i="2"/>
  <c r="AN449" i="2" s="1"/>
  <c r="AI449" i="2"/>
  <c r="AM449" i="2" s="1"/>
  <c r="AH449" i="2"/>
  <c r="AZ449" i="2"/>
  <c r="BA449" i="2"/>
  <c r="AZ448" i="2"/>
  <c r="BA448" i="2" s="1"/>
  <c r="BE448" i="2"/>
  <c r="BF448" i="2" s="1" a="1"/>
  <c r="BG448" i="2"/>
  <c r="BH448" i="2"/>
  <c r="AJ448" i="2"/>
  <c r="AN448" i="2" s="1"/>
  <c r="AI448" i="2"/>
  <c r="AM448" i="2" s="1"/>
  <c r="AH448" i="2"/>
  <c r="BE447" i="2"/>
  <c r="BF447" i="2" s="1" a="1"/>
  <c r="BG447" i="2"/>
  <c r="BH447" i="2"/>
  <c r="AZ447" i="2"/>
  <c r="BA447" i="2" s="1"/>
  <c r="AI447" i="2"/>
  <c r="AM447" i="2" s="1"/>
  <c r="AJ447" i="2"/>
  <c r="AN447" i="2" s="1"/>
  <c r="AH447" i="2"/>
  <c r="AZ446" i="2"/>
  <c r="BA446" i="2" s="1"/>
  <c r="BE446" i="2"/>
  <c r="AJ446" i="2"/>
  <c r="AN446" i="2" s="1"/>
  <c r="AH446" i="2"/>
  <c r="AI446" i="2"/>
  <c r="AM446" i="2" s="1"/>
  <c r="BE445" i="2"/>
  <c r="BF445" i="2" s="1" a="1"/>
  <c r="BG445" i="2"/>
  <c r="BH445" i="2"/>
  <c r="AZ445" i="2"/>
  <c r="BA445" i="2" s="1"/>
  <c r="AJ445" i="2"/>
  <c r="AN445" i="2" s="1"/>
  <c r="AH445" i="2"/>
  <c r="AI445" i="2"/>
  <c r="AM445" i="2" s="1"/>
  <c r="BE444" i="2"/>
  <c r="BF444" i="2" s="1" a="1"/>
  <c r="BG444" i="2"/>
  <c r="BH444" i="2"/>
  <c r="AI444" i="2"/>
  <c r="AM444" i="2" s="1"/>
  <c r="AH444" i="2"/>
  <c r="AJ444" i="2"/>
  <c r="AN444" i="2" s="1"/>
  <c r="AZ444" i="2"/>
  <c r="BA444" i="2" s="1"/>
  <c r="BE443" i="2"/>
  <c r="BF443" i="2" s="1" a="1"/>
  <c r="BG443" i="2"/>
  <c r="BH443" i="2"/>
  <c r="AZ443" i="2"/>
  <c r="BA443" i="2" s="1"/>
  <c r="AI443" i="2"/>
  <c r="AM443" i="2" s="1"/>
  <c r="AH443" i="2"/>
  <c r="AJ443" i="2"/>
  <c r="AN443" i="2" s="1"/>
  <c r="AI442" i="2"/>
  <c r="AM442" i="2" s="1"/>
  <c r="AH442" i="2"/>
  <c r="AJ442" i="2"/>
  <c r="AN442" i="2" s="1"/>
  <c r="AZ442" i="2"/>
  <c r="BA442" i="2" s="1"/>
  <c r="BE442" i="2"/>
  <c r="AZ441" i="2"/>
  <c r="BA441" i="2" s="1"/>
  <c r="AH441" i="2"/>
  <c r="AJ441" i="2"/>
  <c r="AN441" i="2" s="1"/>
  <c r="AI441" i="2"/>
  <c r="AM441" i="2" s="1"/>
  <c r="BE441" i="2"/>
  <c r="BF441" i="2" s="1" a="1"/>
  <c r="BG441" i="2"/>
  <c r="BH441" i="2" s="1"/>
  <c r="AI440" i="2"/>
  <c r="AM440" i="2" s="1"/>
  <c r="AH440" i="2"/>
  <c r="AJ440" i="2"/>
  <c r="AN440" i="2" s="1"/>
  <c r="BE440" i="2"/>
  <c r="BF440" i="2" s="1" a="1"/>
  <c r="BG440" i="2"/>
  <c r="BH440" i="2"/>
  <c r="AZ440" i="2"/>
  <c r="BA440" i="2" s="1"/>
  <c r="AZ439" i="2"/>
  <c r="BA439" i="2"/>
  <c r="BE439" i="2"/>
  <c r="AI439" i="2"/>
  <c r="AM439" i="2" s="1"/>
  <c r="AJ439" i="2"/>
  <c r="AN439" i="2" s="1"/>
  <c r="AH439" i="2"/>
  <c r="AI438" i="2"/>
  <c r="AM438" i="2" s="1"/>
  <c r="AH438" i="2"/>
  <c r="AJ438" i="2"/>
  <c r="AN438" i="2" s="1"/>
  <c r="BE438" i="2"/>
  <c r="BF438" i="2" s="1" a="1"/>
  <c r="BG438" i="2"/>
  <c r="BH438" i="2" s="1"/>
  <c r="AZ438" i="2"/>
  <c r="BA438" i="2" s="1"/>
  <c r="AH437" i="2"/>
  <c r="AJ437" i="2"/>
  <c r="AN437" i="2" s="1"/>
  <c r="AI437" i="2"/>
  <c r="AM437" i="2" s="1"/>
  <c r="BE437" i="2"/>
  <c r="AZ437" i="2"/>
  <c r="BA437" i="2" s="1"/>
  <c r="BE436" i="2"/>
  <c r="BF436" i="2" s="1" a="1"/>
  <c r="BG436" i="2"/>
  <c r="BH436" i="2"/>
  <c r="AZ436" i="2"/>
  <c r="BA436" i="2"/>
  <c r="AJ436" i="2"/>
  <c r="AN436" i="2" s="1"/>
  <c r="AI436" i="2"/>
  <c r="AM436" i="2" s="1"/>
  <c r="AH436" i="2"/>
  <c r="BE435" i="2"/>
  <c r="BF435" i="2" s="1" a="1"/>
  <c r="BG435" i="2"/>
  <c r="BH435" i="2"/>
  <c r="AI435" i="2"/>
  <c r="AM435" i="2" s="1"/>
  <c r="AH435" i="2"/>
  <c r="AJ435" i="2"/>
  <c r="AN435" i="2" s="1"/>
  <c r="AZ435" i="2"/>
  <c r="BA435" i="2" s="1"/>
  <c r="AZ434" i="2"/>
  <c r="BA434" i="2"/>
  <c r="BE434" i="2"/>
  <c r="BF434" i="2" s="1" a="1"/>
  <c r="BG434" i="2"/>
  <c r="BH434" i="2" s="1"/>
  <c r="AJ434" i="2"/>
  <c r="AN434" i="2" s="1"/>
  <c r="AI434" i="2"/>
  <c r="AM434" i="2" s="1"/>
  <c r="AH434" i="2"/>
  <c r="AJ432" i="2"/>
  <c r="AN432" i="2" s="1"/>
  <c r="AH432" i="2"/>
  <c r="AI432" i="2"/>
  <c r="AM432" i="2" s="1"/>
  <c r="BE432" i="2"/>
  <c r="AZ432" i="2"/>
  <c r="BA432" i="2" s="1"/>
  <c r="BE431" i="2"/>
  <c r="BF431" i="2" s="1" a="1"/>
  <c r="BG431" i="2"/>
  <c r="BH431" i="2" s="1"/>
  <c r="AZ431" i="2"/>
  <c r="BA431" i="2"/>
  <c r="AJ431" i="2"/>
  <c r="AN431" i="2" s="1"/>
  <c r="AH431" i="2"/>
  <c r="AI431" i="2"/>
  <c r="AM431" i="2" s="1"/>
  <c r="AJ430" i="2"/>
  <c r="AN430" i="2" s="1"/>
  <c r="AH430" i="2"/>
  <c r="AI430" i="2"/>
  <c r="AM430" i="2" s="1"/>
  <c r="AZ430" i="2"/>
  <c r="BA430" i="2" s="1"/>
  <c r="BE430" i="2"/>
  <c r="BF430" i="2" s="1" a="1"/>
  <c r="BG430" i="2"/>
  <c r="BH430" i="2"/>
  <c r="AZ429" i="2"/>
  <c r="BA429" i="2" s="1"/>
  <c r="AI429" i="2"/>
  <c r="AM429" i="2" s="1"/>
  <c r="AH429" i="2"/>
  <c r="AJ429" i="2"/>
  <c r="AN429" i="2" s="1"/>
  <c r="BE429" i="2"/>
  <c r="BF429" i="2" s="1" a="1"/>
  <c r="BG429" i="2"/>
  <c r="BH429" i="2" s="1"/>
  <c r="AJ428" i="2"/>
  <c r="AN428" i="2" s="1"/>
  <c r="AI428" i="2"/>
  <c r="AM428" i="2" s="1"/>
  <c r="AH428" i="2"/>
  <c r="BE428" i="2"/>
  <c r="AZ428" i="2"/>
  <c r="BA428" i="2" s="1"/>
  <c r="AI427" i="2"/>
  <c r="AM427" i="2" s="1"/>
  <c r="AH427" i="2"/>
  <c r="AJ427" i="2"/>
  <c r="AN427" i="2" s="1"/>
  <c r="AZ427" i="2"/>
  <c r="BA427" i="2" s="1"/>
  <c r="BE427" i="2"/>
  <c r="BF427" i="2" s="1" a="1"/>
  <c r="BG427" i="2"/>
  <c r="BH427" i="2"/>
  <c r="AZ426" i="2"/>
  <c r="BA426" i="2" s="1"/>
  <c r="BE426" i="2"/>
  <c r="AI426" i="2"/>
  <c r="AM426" i="2" s="1"/>
  <c r="AH426" i="2"/>
  <c r="AJ426" i="2"/>
  <c r="AN426" i="2" s="1"/>
  <c r="BE425" i="2"/>
  <c r="BF425" i="2" s="1" a="1"/>
  <c r="BG425" i="2"/>
  <c r="BH425" i="2"/>
  <c r="AJ425" i="2"/>
  <c r="AN425" i="2" s="1"/>
  <c r="AI425" i="2"/>
  <c r="AM425" i="2" s="1"/>
  <c r="AH425" i="2"/>
  <c r="AZ425" i="2"/>
  <c r="BA425" i="2" s="1"/>
  <c r="AZ424" i="2"/>
  <c r="BA424" i="2" s="1"/>
  <c r="BE424" i="2"/>
  <c r="AJ424" i="2"/>
  <c r="AN424" i="2" s="1"/>
  <c r="AH424" i="2"/>
  <c r="AI424" i="2"/>
  <c r="AM424" i="2" s="1"/>
  <c r="AH423" i="2"/>
  <c r="AI423" i="2"/>
  <c r="AM423" i="2" s="1"/>
  <c r="AJ423" i="2"/>
  <c r="AN423" i="2" s="1"/>
  <c r="AZ423" i="2"/>
  <c r="BA423" i="2" s="1"/>
  <c r="BE423" i="2"/>
  <c r="BF423" i="2" s="1" a="1"/>
  <c r="BG423" i="2"/>
  <c r="BH423" i="2"/>
  <c r="AZ422" i="2"/>
  <c r="BA422" i="2" s="1"/>
  <c r="AJ422" i="2"/>
  <c r="AN422" i="2" s="1"/>
  <c r="AI422" i="2"/>
  <c r="AM422" i="2" s="1"/>
  <c r="AH422" i="2"/>
  <c r="BE422" i="2"/>
  <c r="BF422" i="2" s="1" a="1"/>
  <c r="BG422" i="2"/>
  <c r="BH422" i="2"/>
  <c r="AI421" i="2"/>
  <c r="AM421" i="2" s="1"/>
  <c r="AJ421" i="2"/>
  <c r="AN421" i="2" s="1"/>
  <c r="AH421" i="2"/>
  <c r="AZ421" i="2"/>
  <c r="BA421" i="2" s="1"/>
  <c r="BE421" i="2"/>
  <c r="BE420" i="2"/>
  <c r="BF420" i="2" s="1" a="1"/>
  <c r="BG420" i="2"/>
  <c r="BH420" i="2"/>
  <c r="AJ420" i="2"/>
  <c r="AN420" i="2" s="1"/>
  <c r="AI420" i="2"/>
  <c r="AM420" i="2" s="1"/>
  <c r="AH420" i="2"/>
  <c r="AZ420" i="2"/>
  <c r="BA420" i="2" s="1"/>
  <c r="AZ419" i="2"/>
  <c r="BA419" i="2"/>
  <c r="BE419" i="2"/>
  <c r="BF419" i="2" s="1" a="1"/>
  <c r="BG419" i="2"/>
  <c r="BH419" i="2"/>
  <c r="AJ419" i="2"/>
  <c r="AN419" i="2" s="1"/>
  <c r="AH419" i="2"/>
  <c r="AI419" i="2"/>
  <c r="AM419" i="2" s="1"/>
  <c r="AZ418" i="2"/>
  <c r="BA418" i="2" s="1"/>
  <c r="AJ418" i="2"/>
  <c r="AN418" i="2" s="1"/>
  <c r="AI418" i="2"/>
  <c r="AM418" i="2" s="1"/>
  <c r="AH418" i="2"/>
  <c r="BE418" i="2"/>
  <c r="BF418" i="2" s="1" a="1"/>
  <c r="BG418" i="2"/>
  <c r="BH418" i="2"/>
  <c r="AI417" i="2"/>
  <c r="AM417" i="2" s="1"/>
  <c r="AH417" i="2"/>
  <c r="AJ417" i="2"/>
  <c r="AN417" i="2" s="1"/>
  <c r="AZ417" i="2"/>
  <c r="BA417" i="2"/>
  <c r="BE417" i="2"/>
  <c r="BF417" i="2" s="1" a="1"/>
  <c r="BG417" i="2"/>
  <c r="BH417" i="2"/>
  <c r="AJ416" i="2"/>
  <c r="AN416" i="2" s="1"/>
  <c r="AI416" i="2"/>
  <c r="AM416" i="2" s="1"/>
  <c r="AH416" i="2"/>
  <c r="BE416" i="2"/>
  <c r="BF416" i="2" s="1" a="1"/>
  <c r="BG416" i="2"/>
  <c r="BH416" i="2"/>
  <c r="AZ416" i="2"/>
  <c r="BA416" i="2" s="1"/>
  <c r="BE415" i="2"/>
  <c r="BF415" i="2" s="1" a="1"/>
  <c r="BG415" i="2"/>
  <c r="BH415" i="2"/>
  <c r="AZ415" i="2"/>
  <c r="BA415" i="2" s="1"/>
  <c r="AJ415" i="2"/>
  <c r="AN415" i="2" s="1"/>
  <c r="AH415" i="2"/>
  <c r="AI415" i="2"/>
  <c r="AM415" i="2" s="1"/>
  <c r="BE414" i="2"/>
  <c r="AI414" i="2"/>
  <c r="AM414" i="2" s="1"/>
  <c r="AH414" i="2"/>
  <c r="AJ414" i="2"/>
  <c r="AN414" i="2" s="1"/>
  <c r="AZ414" i="2"/>
  <c r="BA414" i="2" s="1"/>
  <c r="AZ413" i="2"/>
  <c r="BA413" i="2" s="1"/>
  <c r="BE413" i="2"/>
  <c r="AJ413" i="2"/>
  <c r="AN413" i="2" s="1"/>
  <c r="AH413" i="2"/>
  <c r="AI413" i="2"/>
  <c r="AM413" i="2" s="1"/>
  <c r="AZ412" i="2"/>
  <c r="BA412" i="2" s="1"/>
  <c r="AJ412" i="2"/>
  <c r="AN412" i="2" s="1"/>
  <c r="AH412" i="2"/>
  <c r="AI412" i="2"/>
  <c r="AM412" i="2" s="1"/>
  <c r="BE412" i="2"/>
  <c r="BF412" i="2" s="1" a="1"/>
  <c r="BG412" i="2"/>
  <c r="BH412" i="2"/>
  <c r="AJ411" i="2"/>
  <c r="AN411" i="2" s="1"/>
  <c r="AH411" i="2"/>
  <c r="AI411" i="2"/>
  <c r="AM411" i="2" s="1"/>
  <c r="AZ411" i="2"/>
  <c r="BA411" i="2"/>
  <c r="BE411" i="2"/>
  <c r="BF411" i="2" s="1" a="1"/>
  <c r="BG411" i="2"/>
  <c r="BH411" i="2" s="1"/>
  <c r="AZ410" i="2"/>
  <c r="BA410" i="2" s="1"/>
  <c r="AJ410" i="2"/>
  <c r="AN410" i="2" s="1"/>
  <c r="AH410" i="2"/>
  <c r="AI410" i="2"/>
  <c r="AM410" i="2" s="1"/>
  <c r="BE410" i="2"/>
  <c r="BF410" i="2" s="1" a="1"/>
  <c r="BG410" i="2"/>
  <c r="BH410" i="2"/>
  <c r="AJ409" i="2"/>
  <c r="AN409" i="2" s="1"/>
  <c r="AI409" i="2"/>
  <c r="AM409" i="2" s="1"/>
  <c r="AH409" i="2"/>
  <c r="AZ409" i="2"/>
  <c r="BA409" i="2" s="1"/>
  <c r="BE409" i="2"/>
  <c r="BF409" i="2" s="1" a="1"/>
  <c r="BG409" i="2"/>
  <c r="BH409" i="2"/>
  <c r="BE408" i="2"/>
  <c r="BF408" i="2" s="1" a="1"/>
  <c r="BG408" i="2"/>
  <c r="BH408" i="2"/>
  <c r="AZ408" i="2"/>
  <c r="BA408" i="2"/>
  <c r="AI408" i="2"/>
  <c r="AM408" i="2" s="1"/>
  <c r="AH408" i="2"/>
  <c r="AJ408" i="2"/>
  <c r="AN408" i="2" s="1"/>
  <c r="AZ407" i="2"/>
  <c r="BA407" i="2"/>
  <c r="AJ407" i="2"/>
  <c r="AN407" i="2" s="1"/>
  <c r="AH407" i="2"/>
  <c r="AI407" i="2"/>
  <c r="AM407" i="2" s="1"/>
  <c r="BE407" i="2"/>
  <c r="BF407" i="2" s="1" a="1"/>
  <c r="BG407" i="2"/>
  <c r="BH407" i="2"/>
  <c r="AZ406" i="2"/>
  <c r="BA406" i="2" s="1"/>
  <c r="AI406" i="2"/>
  <c r="AM406" i="2" s="1"/>
  <c r="AJ406" i="2"/>
  <c r="AN406" i="2" s="1"/>
  <c r="AH406" i="2"/>
  <c r="BE406" i="2"/>
  <c r="AZ405" i="2"/>
  <c r="BA405" i="2" s="1"/>
  <c r="AJ405" i="2"/>
  <c r="AN405" i="2" s="1"/>
  <c r="AH405" i="2"/>
  <c r="AI405" i="2"/>
  <c r="AM405" i="2" s="1"/>
  <c r="BE405" i="2"/>
  <c r="BE404" i="2"/>
  <c r="BF404" i="2" s="1" a="1"/>
  <c r="BG404" i="2"/>
  <c r="BH404" i="2"/>
  <c r="AZ404" i="2"/>
  <c r="BA404" i="2" s="1"/>
  <c r="AJ404" i="2"/>
  <c r="AN404" i="2" s="1"/>
  <c r="AH404" i="2"/>
  <c r="AI404" i="2"/>
  <c r="AM404" i="2" s="1"/>
  <c r="AJ402" i="2"/>
  <c r="AN402" i="2" s="1"/>
  <c r="AH402" i="2"/>
  <c r="AI402" i="2"/>
  <c r="AM402" i="2" s="1"/>
  <c r="AZ402" i="2"/>
  <c r="BA402" i="2"/>
  <c r="BE402" i="2"/>
  <c r="BF402" i="2" s="1" a="1"/>
  <c r="BG402" i="2"/>
  <c r="BH402" i="2" s="1"/>
  <c r="AJ401" i="2"/>
  <c r="AN401" i="2" s="1"/>
  <c r="AI401" i="2"/>
  <c r="AM401" i="2" s="1"/>
  <c r="AH401" i="2"/>
  <c r="AZ401" i="2"/>
  <c r="BA401" i="2" s="1"/>
  <c r="BE401" i="2"/>
  <c r="BE400" i="2"/>
  <c r="BF400" i="2" s="1" a="1"/>
  <c r="BG400" i="2"/>
  <c r="BH400" i="2"/>
  <c r="AJ400" i="2"/>
  <c r="AN400" i="2" s="1"/>
  <c r="AH400" i="2"/>
  <c r="AI400" i="2"/>
  <c r="AM400" i="2" s="1"/>
  <c r="AZ400" i="2"/>
  <c r="BA400" i="2" s="1"/>
  <c r="AJ399" i="2"/>
  <c r="AN399" i="2" s="1"/>
  <c r="AH399" i="2"/>
  <c r="AI399" i="2"/>
  <c r="AM399" i="2" s="1"/>
  <c r="AZ399" i="2"/>
  <c r="BA399" i="2" s="1"/>
  <c r="BE399" i="2"/>
  <c r="BE398" i="2"/>
  <c r="BF398" i="2" s="1" a="1"/>
  <c r="BG398" i="2"/>
  <c r="BH398" i="2"/>
  <c r="AZ398" i="2"/>
  <c r="BA398" i="2" s="1"/>
  <c r="AJ398" i="2"/>
  <c r="AN398" i="2" s="1"/>
  <c r="AH398" i="2"/>
  <c r="AI398" i="2"/>
  <c r="AM398" i="2" s="1"/>
  <c r="AJ397" i="2"/>
  <c r="AN397" i="2" s="1"/>
  <c r="AI397" i="2"/>
  <c r="AM397" i="2" s="1"/>
  <c r="AH397" i="2"/>
  <c r="AZ397" i="2"/>
  <c r="BA397" i="2" s="1"/>
  <c r="BE397" i="2"/>
  <c r="BF397" i="2" s="1" a="1"/>
  <c r="BG397" i="2"/>
  <c r="BH397" i="2" s="1"/>
  <c r="BE396" i="2"/>
  <c r="BF396" i="2" s="1" a="1"/>
  <c r="BG396" i="2"/>
  <c r="BH396" i="2" s="1"/>
  <c r="AJ396" i="2"/>
  <c r="AN396" i="2" s="1"/>
  <c r="AI396" i="2"/>
  <c r="AM396" i="2" s="1"/>
  <c r="AH396" i="2"/>
  <c r="AZ396" i="2"/>
  <c r="BA396" i="2" s="1"/>
  <c r="AZ395" i="2"/>
  <c r="BA395" i="2" s="1"/>
  <c r="AI395" i="2"/>
  <c r="AM395" i="2" s="1"/>
  <c r="AH395" i="2"/>
  <c r="AJ395" i="2"/>
  <c r="AN395" i="2" s="1"/>
  <c r="BE395" i="2"/>
  <c r="AZ394" i="2"/>
  <c r="BA394" i="2"/>
  <c r="BE394" i="2"/>
  <c r="BF394" i="2" s="1" a="1"/>
  <c r="BG394" i="2"/>
  <c r="BH394" i="2"/>
  <c r="AJ394" i="2"/>
  <c r="AN394" i="2" s="1"/>
  <c r="AH394" i="2"/>
  <c r="AI394" i="2"/>
  <c r="AM394" i="2" s="1"/>
  <c r="AH393" i="2"/>
  <c r="AJ393" i="2"/>
  <c r="AN393" i="2" s="1"/>
  <c r="AI393" i="2"/>
  <c r="AM393" i="2" s="1"/>
  <c r="AZ393" i="2"/>
  <c r="BA393" i="2"/>
  <c r="BE393" i="2"/>
  <c r="AZ392" i="2"/>
  <c r="BA392" i="2"/>
  <c r="BE392" i="2"/>
  <c r="BF392" i="2" s="1" a="1"/>
  <c r="BG392" i="2"/>
  <c r="BH392" i="2"/>
  <c r="AH392" i="2"/>
  <c r="AI392" i="2"/>
  <c r="AM392" i="2" s="1"/>
  <c r="AJ392" i="2"/>
  <c r="AN392" i="2" s="1"/>
  <c r="BE391" i="2"/>
  <c r="BF391" i="2" s="1" a="1"/>
  <c r="BG391" i="2"/>
  <c r="BH391" i="2"/>
  <c r="AH391" i="2"/>
  <c r="AI391" i="2"/>
  <c r="AM391" i="2" s="1"/>
  <c r="AJ391" i="2"/>
  <c r="AN391" i="2" s="1"/>
  <c r="AZ391" i="2"/>
  <c r="BA391" i="2"/>
  <c r="AH390" i="2"/>
  <c r="AL390" i="2" s="1"/>
  <c r="AI390" i="2"/>
  <c r="AJ390" i="2"/>
  <c r="AN390" i="2" s="1"/>
  <c r="AZ390" i="2"/>
  <c r="BA390" i="2"/>
  <c r="BE390" i="2"/>
  <c r="AH389" i="2"/>
  <c r="AL389" i="2" s="1"/>
  <c r="AI389" i="2"/>
  <c r="AM389" i="2" s="1"/>
  <c r="AJ389" i="2"/>
  <c r="AN389" i="2" s="1"/>
  <c r="AK389" i="2"/>
  <c r="BE389" i="2"/>
  <c r="BF389" i="2" s="1" a="1"/>
  <c r="BG389" i="2"/>
  <c r="BH389" i="2"/>
  <c r="AZ389" i="2"/>
  <c r="BA389" i="2"/>
  <c r="AZ388" i="2"/>
  <c r="BA388" i="2"/>
  <c r="BE388" i="2"/>
  <c r="BF388" i="2" s="1" a="1"/>
  <c r="BG388" i="2"/>
  <c r="BH388" i="2"/>
  <c r="AH388" i="2"/>
  <c r="AL388" i="2" s="1"/>
  <c r="AI388" i="2"/>
  <c r="AM388" i="2" s="1"/>
  <c r="AJ388" i="2"/>
  <c r="AN388" i="2" s="1"/>
  <c r="AK388" i="2"/>
  <c r="BE387" i="2"/>
  <c r="BF387" i="2" s="1" a="1"/>
  <c r="BG387" i="2"/>
  <c r="BH387" i="2"/>
  <c r="AZ387" i="2"/>
  <c r="BA387" i="2"/>
  <c r="AH387" i="2"/>
  <c r="AL387" i="2" s="1"/>
  <c r="AI387" i="2"/>
  <c r="AM387" i="2" s="1"/>
  <c r="AJ387" i="2"/>
  <c r="AN387" i="2" s="1"/>
  <c r="AK387" i="2"/>
  <c r="BE386" i="2"/>
  <c r="BF386" i="2" s="1" a="1"/>
  <c r="BG386" i="2"/>
  <c r="BH386" i="2"/>
  <c r="AZ386" i="2"/>
  <c r="BA386" i="2"/>
  <c r="AH386" i="2"/>
  <c r="AL386" i="2" s="1"/>
  <c r="AI386" i="2"/>
  <c r="AM386" i="2" s="1"/>
  <c r="AJ386" i="2"/>
  <c r="AN386" i="2" s="1"/>
  <c r="AK386" i="2"/>
  <c r="AH385" i="2"/>
  <c r="AL385" i="2" s="1"/>
  <c r="AI385" i="2"/>
  <c r="AM385" i="2" s="1"/>
  <c r="AJ385" i="2"/>
  <c r="AN385" i="2" s="1"/>
  <c r="AK385" i="2"/>
  <c r="BE385" i="2"/>
  <c r="BF385" i="2" s="1" a="1"/>
  <c r="BG385" i="2"/>
  <c r="BH385" i="2"/>
  <c r="AZ385" i="2"/>
  <c r="BA385" i="2"/>
  <c r="BE384" i="2"/>
  <c r="BF384" i="2" s="1" a="1"/>
  <c r="BG384" i="2"/>
  <c r="BH384" i="2"/>
  <c r="AH384" i="2"/>
  <c r="AL384" i="2" s="1"/>
  <c r="AI384" i="2"/>
  <c r="AM384" i="2" s="1"/>
  <c r="AJ384" i="2"/>
  <c r="AN384" i="2" s="1"/>
  <c r="AK384" i="2"/>
  <c r="AZ384" i="2"/>
  <c r="BA384" i="2"/>
  <c r="AZ383" i="2"/>
  <c r="BA383" i="2"/>
  <c r="BE383" i="2"/>
  <c r="BF383" i="2" s="1" a="1"/>
  <c r="BG383" i="2"/>
  <c r="BH383" i="2"/>
  <c r="AH383" i="2"/>
  <c r="AL383" i="2" s="1"/>
  <c r="AI383" i="2"/>
  <c r="AM383" i="2" s="1"/>
  <c r="AJ383" i="2"/>
  <c r="AN383" i="2" s="1"/>
  <c r="AK383" i="2"/>
  <c r="BE382" i="2"/>
  <c r="BF382" i="2" s="1" a="1"/>
  <c r="BG382" i="2"/>
  <c r="BH382" i="2"/>
  <c r="AZ382" i="2"/>
  <c r="BA382" i="2"/>
  <c r="AH382" i="2"/>
  <c r="AL382" i="2" s="1"/>
  <c r="AI382" i="2"/>
  <c r="AM382" i="2" s="1"/>
  <c r="AJ382" i="2"/>
  <c r="AN382" i="2" s="1"/>
  <c r="AK382" i="2"/>
  <c r="AZ381" i="2"/>
  <c r="BA381" i="2"/>
  <c r="AH381" i="2"/>
  <c r="AL381" i="2" s="1"/>
  <c r="AI381" i="2"/>
  <c r="AM381" i="2" s="1"/>
  <c r="AJ381" i="2"/>
  <c r="AN381" i="2" s="1"/>
  <c r="AK381" i="2"/>
  <c r="BE381" i="2"/>
  <c r="BF381" i="2" s="1" a="1"/>
  <c r="BG381" i="2"/>
  <c r="BH381" i="2"/>
  <c r="BE380" i="2"/>
  <c r="BF380" i="2" s="1" a="1"/>
  <c r="BG380" i="2"/>
  <c r="BH380" i="2"/>
  <c r="AH380" i="2"/>
  <c r="AL380" i="2" s="1"/>
  <c r="AI380" i="2"/>
  <c r="AM380" i="2" s="1"/>
  <c r="AJ380" i="2"/>
  <c r="AN380" i="2" s="1"/>
  <c r="AK380" i="2"/>
  <c r="AZ380" i="2"/>
  <c r="BA380" i="2"/>
  <c r="AH379" i="2"/>
  <c r="AL379" i="2" s="1"/>
  <c r="AI379" i="2"/>
  <c r="AM379" i="2" s="1"/>
  <c r="AJ379" i="2"/>
  <c r="AN379" i="2" s="1"/>
  <c r="AK379" i="2"/>
  <c r="BE379" i="2"/>
  <c r="BF379" i="2" s="1" a="1"/>
  <c r="BG379" i="2"/>
  <c r="BH379" i="2"/>
  <c r="AZ379" i="2"/>
  <c r="BA379" i="2"/>
  <c r="BE378" i="2"/>
  <c r="BF378" i="2" s="1" a="1"/>
  <c r="BG378" i="2"/>
  <c r="BH378" i="2"/>
  <c r="AZ378" i="2"/>
  <c r="BA378" i="2"/>
  <c r="AH378" i="2"/>
  <c r="AL378" i="2" s="1"/>
  <c r="AI378" i="2"/>
  <c r="AM378" i="2" s="1"/>
  <c r="AJ378" i="2"/>
  <c r="AN378" i="2" s="1"/>
  <c r="AK378" i="2"/>
  <c r="AH377" i="2"/>
  <c r="AL377" i="2" s="1"/>
  <c r="AI377" i="2"/>
  <c r="AM377" i="2" s="1"/>
  <c r="AJ377" i="2"/>
  <c r="AN377" i="2" s="1"/>
  <c r="AK377" i="2"/>
  <c r="AZ377" i="2"/>
  <c r="BA377" i="2"/>
  <c r="BE377" i="2"/>
  <c r="BF377" i="2" s="1" a="1"/>
  <c r="BG377" i="2"/>
  <c r="BH377" i="2"/>
  <c r="AZ376" i="2"/>
  <c r="BA376" i="2"/>
  <c r="BE376" i="2"/>
  <c r="BF376" i="2" s="1" a="1"/>
  <c r="BG376" i="2"/>
  <c r="BH376" i="2"/>
  <c r="AH376" i="2"/>
  <c r="AL376" i="2" s="1"/>
  <c r="AI376" i="2"/>
  <c r="AM376" i="2" s="1"/>
  <c r="AJ376" i="2"/>
  <c r="AN376" i="2" s="1"/>
  <c r="AK376" i="2"/>
  <c r="AZ375" i="2"/>
  <c r="BA375" i="2"/>
  <c r="AH375" i="2"/>
  <c r="AL375" i="2" s="1"/>
  <c r="AI375" i="2"/>
  <c r="AM375" i="2" s="1"/>
  <c r="AJ375" i="2"/>
  <c r="AN375" i="2" s="1"/>
  <c r="AK375" i="2"/>
  <c r="BE375" i="2"/>
  <c r="BF375" i="2" s="1" a="1"/>
  <c r="BG375" i="2"/>
  <c r="BH375" i="2"/>
  <c r="BE374" i="2"/>
  <c r="BF374" i="2" s="1" a="1"/>
  <c r="BG374" i="2"/>
  <c r="BH374" i="2"/>
  <c r="AZ374" i="2"/>
  <c r="BA374" i="2"/>
  <c r="AH374" i="2"/>
  <c r="AL374" i="2" s="1"/>
  <c r="AI374" i="2"/>
  <c r="AM374" i="2" s="1"/>
  <c r="AJ374" i="2"/>
  <c r="AN374" i="2" s="1"/>
  <c r="AK374" i="2"/>
  <c r="AZ373" i="2"/>
  <c r="BA373" i="2"/>
  <c r="BE373" i="2"/>
  <c r="BF373" i="2" s="1" a="1"/>
  <c r="BG373" i="2"/>
  <c r="BH373" i="2"/>
  <c r="AH373" i="2"/>
  <c r="AL373" i="2" s="1"/>
  <c r="AI373" i="2"/>
  <c r="AM373" i="2" s="1"/>
  <c r="AJ373" i="2"/>
  <c r="AN373" i="2" s="1"/>
  <c r="AK373" i="2"/>
  <c r="AZ372" i="2"/>
  <c r="BA372" i="2"/>
  <c r="BE372" i="2"/>
  <c r="BF372" i="2" s="1" a="1"/>
  <c r="BG372" i="2"/>
  <c r="BH372" i="2"/>
  <c r="AH372" i="2"/>
  <c r="AL372" i="2" s="1"/>
  <c r="AI372" i="2"/>
  <c r="AM372" i="2" s="1"/>
  <c r="AJ372" i="2"/>
  <c r="AN372" i="2" s="1"/>
  <c r="AK372" i="2"/>
  <c r="AH371" i="2"/>
  <c r="AL371" i="2" s="1"/>
  <c r="AI371" i="2"/>
  <c r="AM371" i="2" s="1"/>
  <c r="AJ371" i="2"/>
  <c r="AN371" i="2" s="1"/>
  <c r="AK371" i="2"/>
  <c r="AZ371" i="2"/>
  <c r="BA371" i="2"/>
  <c r="BE371" i="2"/>
  <c r="BF371" i="2" s="1" a="1"/>
  <c r="BG371" i="2"/>
  <c r="BH371" i="2"/>
  <c r="AZ370" i="2"/>
  <c r="BA370" i="2"/>
  <c r="BE370" i="2"/>
  <c r="BF370" i="2" s="1" a="1"/>
  <c r="BG370" i="2"/>
  <c r="BH370" i="2"/>
  <c r="AH370" i="2"/>
  <c r="AL370" i="2" s="1"/>
  <c r="AI370" i="2"/>
  <c r="AM370" i="2" s="1"/>
  <c r="AJ370" i="2"/>
  <c r="AN370" i="2" s="1"/>
  <c r="AK370" i="2"/>
  <c r="BE369" i="2"/>
  <c r="BF369" i="2" s="1" a="1"/>
  <c r="BG369" i="2"/>
  <c r="BH369" i="2"/>
  <c r="AZ369" i="2"/>
  <c r="BA369" i="2"/>
  <c r="AH369" i="2"/>
  <c r="AL369" i="2" s="1"/>
  <c r="AI369" i="2"/>
  <c r="AM369" i="2" s="1"/>
  <c r="AJ369" i="2"/>
  <c r="AN369" i="2" s="1"/>
  <c r="AK369" i="2"/>
  <c r="AH368" i="2"/>
  <c r="AL368" i="2" s="1"/>
  <c r="AI368" i="2"/>
  <c r="AM368" i="2" s="1"/>
  <c r="AJ368" i="2"/>
  <c r="AN368" i="2" s="1"/>
  <c r="AK368" i="2"/>
  <c r="BE368" i="2"/>
  <c r="BF368" i="2" s="1" a="1"/>
  <c r="BG368" i="2"/>
  <c r="BH368" i="2"/>
  <c r="AZ368" i="2"/>
  <c r="BA368" i="2"/>
  <c r="AH367" i="2"/>
  <c r="AL367" i="2" s="1"/>
  <c r="AI367" i="2"/>
  <c r="AM367" i="2" s="1"/>
  <c r="AJ367" i="2"/>
  <c r="AN367" i="2" s="1"/>
  <c r="AK367" i="2"/>
  <c r="BE367" i="2"/>
  <c r="BF367" i="2" s="1" a="1"/>
  <c r="BG367" i="2"/>
  <c r="BH367" i="2"/>
  <c r="AZ367" i="2"/>
  <c r="BA367" i="2"/>
  <c r="BE366" i="2"/>
  <c r="BF366" i="2" s="1" a="1"/>
  <c r="BG366" i="2"/>
  <c r="BH366" i="2"/>
  <c r="AZ366" i="2"/>
  <c r="BA366" i="2"/>
  <c r="AH366" i="2"/>
  <c r="AL366" i="2" s="1"/>
  <c r="AI366" i="2"/>
  <c r="AM366" i="2" s="1"/>
  <c r="AJ366" i="2"/>
  <c r="AN366" i="2" s="1"/>
  <c r="AK366" i="2"/>
  <c r="BE365" i="2"/>
  <c r="BF365" i="2" s="1" a="1"/>
  <c r="BG365" i="2"/>
  <c r="BH365" i="2"/>
  <c r="AZ365" i="2"/>
  <c r="BA365" i="2"/>
  <c r="AH365" i="2"/>
  <c r="AL365" i="2" s="1"/>
  <c r="AI365" i="2"/>
  <c r="AM365" i="2" s="1"/>
  <c r="AJ365" i="2"/>
  <c r="AN365" i="2" s="1"/>
  <c r="AK365" i="2"/>
  <c r="BE364" i="2"/>
  <c r="BF364" i="2" s="1" a="1"/>
  <c r="BG364" i="2"/>
  <c r="BH364" i="2"/>
  <c r="AZ364" i="2"/>
  <c r="BA364" i="2"/>
  <c r="AH364" i="2"/>
  <c r="AL364" i="2" s="1"/>
  <c r="AI364" i="2"/>
  <c r="AM364" i="2" s="1"/>
  <c r="AJ364" i="2"/>
  <c r="AN364" i="2" s="1"/>
  <c r="AK364" i="2"/>
  <c r="BE363" i="2"/>
  <c r="BF363" i="2" s="1" a="1"/>
  <c r="BG363" i="2"/>
  <c r="BH363" i="2"/>
  <c r="AZ363" i="2"/>
  <c r="BA363" i="2"/>
  <c r="AH363" i="2"/>
  <c r="AL363" i="2" s="1"/>
  <c r="AI363" i="2"/>
  <c r="AJ363" i="2"/>
  <c r="AN363" i="2" s="1"/>
  <c r="AZ362" i="2"/>
  <c r="BA362" i="2"/>
  <c r="BE362" i="2"/>
  <c r="BF362" i="2" s="1" a="1"/>
  <c r="BG362" i="2"/>
  <c r="BH362" i="2"/>
  <c r="AH362" i="2"/>
  <c r="AI362" i="2"/>
  <c r="AM362" i="2" s="1"/>
  <c r="AJ362" i="2"/>
  <c r="AN362" i="2" s="1"/>
  <c r="AH361" i="2"/>
  <c r="AI361" i="2"/>
  <c r="AM361" i="2" s="1"/>
  <c r="AJ361" i="2"/>
  <c r="AN361" i="2" s="1"/>
  <c r="BE361" i="2"/>
  <c r="BF361" i="2" s="1" a="1"/>
  <c r="BG361" i="2"/>
  <c r="BH361" i="2"/>
  <c r="AZ361" i="2"/>
  <c r="BA361" i="2"/>
  <c r="AZ360" i="2"/>
  <c r="BA360" i="2"/>
  <c r="BE360" i="2"/>
  <c r="BF360" i="2" s="1" a="1"/>
  <c r="BG360" i="2"/>
  <c r="BH360" i="2"/>
  <c r="AH360" i="2"/>
  <c r="AI360" i="2"/>
  <c r="AM360" i="2" s="1"/>
  <c r="AJ360" i="2"/>
  <c r="AN360" i="2" s="1"/>
  <c r="BE359" i="2"/>
  <c r="BF359" i="2" s="1" a="1"/>
  <c r="BG359" i="2"/>
  <c r="BH359" i="2"/>
  <c r="AZ359" i="2"/>
  <c r="BA359" i="2"/>
  <c r="AH359" i="2"/>
  <c r="AI359" i="2"/>
  <c r="AM359" i="2" s="1"/>
  <c r="AJ359" i="2"/>
  <c r="AN359" i="2" s="1"/>
  <c r="AH358" i="2"/>
  <c r="AI358" i="2"/>
  <c r="AM358" i="2" s="1"/>
  <c r="AJ358" i="2"/>
  <c r="AN358" i="2" s="1"/>
  <c r="BE358" i="2"/>
  <c r="BF358" i="2" s="1" a="1"/>
  <c r="BG358" i="2"/>
  <c r="BH358" i="2"/>
  <c r="AZ358" i="2"/>
  <c r="BA358" i="2"/>
  <c r="AH357" i="2"/>
  <c r="AI357" i="2"/>
  <c r="AM357" i="2" s="1"/>
  <c r="AJ357" i="2"/>
  <c r="AN357" i="2" s="1"/>
  <c r="AZ357" i="2"/>
  <c r="BA357" i="2"/>
  <c r="BE357" i="2"/>
  <c r="BF357" i="2" s="1" a="1"/>
  <c r="BG357" i="2"/>
  <c r="BH357" i="2"/>
  <c r="BE356" i="2"/>
  <c r="BF356" i="2" s="1" a="1"/>
  <c r="BG356" i="2"/>
  <c r="BH356" i="2"/>
  <c r="AZ356" i="2"/>
  <c r="BA356" i="2"/>
  <c r="AH356" i="2"/>
  <c r="AI356" i="2"/>
  <c r="AM356" i="2" s="1"/>
  <c r="AJ356" i="2"/>
  <c r="AN356" i="2" s="1"/>
  <c r="AH355" i="2"/>
  <c r="AI355" i="2"/>
  <c r="AM355" i="2" s="1"/>
  <c r="AJ355" i="2"/>
  <c r="AN355" i="2" s="1"/>
  <c r="AZ355" i="2"/>
  <c r="BA355" i="2"/>
  <c r="BE355" i="2"/>
  <c r="BF355" i="2" s="1" a="1"/>
  <c r="BG355" i="2"/>
  <c r="BH355" i="2"/>
  <c r="AH354" i="2"/>
  <c r="AI354" i="2"/>
  <c r="AM354" i="2" s="1"/>
  <c r="AJ354" i="2"/>
  <c r="AN354" i="2" s="1"/>
  <c r="BE354" i="2"/>
  <c r="BF354" i="2" s="1" a="1"/>
  <c r="BG354" i="2"/>
  <c r="BH354" i="2"/>
  <c r="AZ354" i="2"/>
  <c r="BA354" i="2"/>
  <c r="AH353" i="2"/>
  <c r="AI353" i="2"/>
  <c r="AM353" i="2" s="1"/>
  <c r="AJ353" i="2"/>
  <c r="AN353" i="2" s="1"/>
  <c r="BE353" i="2"/>
  <c r="BF353" i="2" s="1" a="1"/>
  <c r="BG353" i="2"/>
  <c r="BH353" i="2"/>
  <c r="AZ353" i="2"/>
  <c r="BA353" i="2"/>
  <c r="AZ352" i="2"/>
  <c r="BA352" i="2"/>
  <c r="BE352" i="2"/>
  <c r="BF352" i="2" s="1" a="1"/>
  <c r="BG352" i="2"/>
  <c r="BH352" i="2"/>
  <c r="AH352" i="2"/>
  <c r="AL352" i="2" s="1"/>
  <c r="AI352" i="2"/>
  <c r="AJ352" i="2"/>
  <c r="AN352" i="2" s="1"/>
  <c r="AH351" i="2"/>
  <c r="AI351" i="2"/>
  <c r="AM351" i="2" s="1"/>
  <c r="AJ351" i="2"/>
  <c r="AN351" i="2" s="1"/>
  <c r="BE351" i="2"/>
  <c r="BF351" i="2" s="1" a="1"/>
  <c r="BG351" i="2"/>
  <c r="BH351" i="2" s="1"/>
  <c r="AZ351" i="2"/>
  <c r="BA351" i="2"/>
  <c r="BE350" i="2"/>
  <c r="AZ350" i="2"/>
  <c r="BA350" i="2"/>
  <c r="AH350" i="2"/>
  <c r="AI350" i="2"/>
  <c r="AM350" i="2" s="1"/>
  <c r="AJ350" i="2"/>
  <c r="AN350" i="2" s="1"/>
  <c r="BE349" i="2"/>
  <c r="BF349" i="2" s="1" a="1"/>
  <c r="BG349" i="2"/>
  <c r="BH349" i="2"/>
  <c r="AH349" i="2"/>
  <c r="AI349" i="2"/>
  <c r="AM349" i="2" s="1"/>
  <c r="AJ349" i="2"/>
  <c r="AN349" i="2" s="1"/>
  <c r="AZ349" i="2"/>
  <c r="BA349" i="2"/>
  <c r="AH348" i="2"/>
  <c r="AI348" i="2"/>
  <c r="AM348" i="2" s="1"/>
  <c r="AJ348" i="2"/>
  <c r="AN348" i="2" s="1"/>
  <c r="AZ348" i="2"/>
  <c r="BA348" i="2"/>
  <c r="BE348" i="2"/>
  <c r="BF348" i="2" s="1" a="1"/>
  <c r="BG348" i="2"/>
  <c r="BH348" i="2"/>
  <c r="BE347" i="2"/>
  <c r="BF347" i="2" s="1" a="1"/>
  <c r="BG347" i="2"/>
  <c r="BH347" i="2"/>
  <c r="AZ347" i="2"/>
  <c r="BA347" i="2"/>
  <c r="AH347" i="2"/>
  <c r="AI347" i="2"/>
  <c r="AM347" i="2" s="1"/>
  <c r="AJ347" i="2"/>
  <c r="AN347" i="2" s="1"/>
  <c r="AZ346" i="2"/>
  <c r="BA346" i="2"/>
  <c r="AH346" i="2"/>
  <c r="AI346" i="2"/>
  <c r="AM346" i="2" s="1"/>
  <c r="AJ346" i="2"/>
  <c r="AN346" i="2" s="1"/>
  <c r="BE346" i="2"/>
  <c r="BF346" i="2" s="1" a="1"/>
  <c r="BG346" i="2"/>
  <c r="BH346" i="2"/>
  <c r="AJ345" i="2"/>
  <c r="AN345" i="2" s="1"/>
  <c r="AI345" i="2"/>
  <c r="AM345" i="2" s="1"/>
  <c r="AH345" i="2"/>
  <c r="BE345" i="2"/>
  <c r="BF345" i="2" s="1" a="1"/>
  <c r="BG345" i="2"/>
  <c r="BH345" i="2"/>
  <c r="AZ345" i="2"/>
  <c r="BA345" i="2" s="1"/>
  <c r="AZ343" i="2"/>
  <c r="BA343" i="2"/>
  <c r="BE343" i="2"/>
  <c r="BF343" i="2" s="1" a="1"/>
  <c r="BG343" i="2"/>
  <c r="BH343" i="2" s="1"/>
  <c r="AI343" i="2"/>
  <c r="AM343" i="2" s="1"/>
  <c r="AJ343" i="2"/>
  <c r="AN343" i="2" s="1"/>
  <c r="AH343" i="2"/>
  <c r="AZ342" i="2"/>
  <c r="BA342" i="2"/>
  <c r="AJ342" i="2"/>
  <c r="AN342" i="2" s="1"/>
  <c r="AI342" i="2"/>
  <c r="AM342" i="2" s="1"/>
  <c r="AH342" i="2"/>
  <c r="BE342" i="2"/>
  <c r="BF342" i="2" s="1" a="1"/>
  <c r="BG342" i="2"/>
  <c r="BH342" i="2" s="1"/>
  <c r="AI341" i="2"/>
  <c r="AM341" i="2" s="1"/>
  <c r="AH341" i="2"/>
  <c r="AJ341" i="2"/>
  <c r="AN341" i="2" s="1"/>
  <c r="BE341" i="2"/>
  <c r="AZ341" i="2"/>
  <c r="BA341" i="2" s="1"/>
  <c r="AZ340" i="2"/>
  <c r="BA340" i="2" s="1"/>
  <c r="BE340" i="2"/>
  <c r="AI340" i="2"/>
  <c r="AM340" i="2" s="1"/>
  <c r="AH340" i="2"/>
  <c r="AJ340" i="2"/>
  <c r="AN340" i="2" s="1"/>
  <c r="AJ339" i="2"/>
  <c r="AN339" i="2" s="1"/>
  <c r="AH339" i="2"/>
  <c r="AI339" i="2"/>
  <c r="AM339" i="2" s="1"/>
  <c r="BE339" i="2"/>
  <c r="BF339" i="2" s="1" a="1"/>
  <c r="BG339" i="2"/>
  <c r="BH339" i="2"/>
  <c r="AZ339" i="2"/>
  <c r="BA339" i="2" s="1"/>
  <c r="BE338" i="2"/>
  <c r="AJ338" i="2"/>
  <c r="AN338" i="2" s="1"/>
  <c r="AI338" i="2"/>
  <c r="AM338" i="2" s="1"/>
  <c r="AH338" i="2"/>
  <c r="AZ338" i="2"/>
  <c r="BA338" i="2" s="1"/>
  <c r="AZ337" i="2"/>
  <c r="BA337" i="2"/>
  <c r="AJ337" i="2"/>
  <c r="AN337" i="2" s="1"/>
  <c r="AH337" i="2"/>
  <c r="AI337" i="2"/>
  <c r="AM337" i="2" s="1"/>
  <c r="BE337" i="2"/>
  <c r="BE336" i="2"/>
  <c r="AZ336" i="2"/>
  <c r="BA336" i="2"/>
  <c r="AJ336" i="2"/>
  <c r="AN336" i="2" s="1"/>
  <c r="AH336" i="2"/>
  <c r="AI336" i="2"/>
  <c r="AM336" i="2" s="1"/>
  <c r="AJ335" i="2"/>
  <c r="AN335" i="2" s="1"/>
  <c r="AI335" i="2"/>
  <c r="AM335" i="2" s="1"/>
  <c r="AH335" i="2"/>
  <c r="BE335" i="2"/>
  <c r="BF335" i="2" s="1" a="1"/>
  <c r="BG335" i="2"/>
  <c r="BH335" i="2"/>
  <c r="AZ335" i="2"/>
  <c r="BA335" i="2"/>
  <c r="AJ334" i="2"/>
  <c r="AN334" i="2" s="1"/>
  <c r="AI334" i="2"/>
  <c r="AM334" i="2" s="1"/>
  <c r="AH334" i="2"/>
  <c r="BE334" i="2"/>
  <c r="BF334" i="2" s="1" a="1"/>
  <c r="BG334" i="2"/>
  <c r="BH334" i="2" s="1"/>
  <c r="AZ334" i="2"/>
  <c r="BA334" i="2"/>
  <c r="BE333" i="2"/>
  <c r="AJ333" i="2"/>
  <c r="AN333" i="2" s="1"/>
  <c r="AI333" i="2"/>
  <c r="AM333" i="2" s="1"/>
  <c r="AH333" i="2"/>
  <c r="AZ333" i="2"/>
  <c r="BA333" i="2"/>
  <c r="AZ332" i="2"/>
  <c r="BA332" i="2" s="1"/>
  <c r="AI332" i="2"/>
  <c r="AM332" i="2" s="1"/>
  <c r="AJ332" i="2"/>
  <c r="AN332" i="2" s="1"/>
  <c r="AH332" i="2"/>
  <c r="BE332" i="2"/>
  <c r="BF332" i="2" s="1" a="1"/>
  <c r="BG332" i="2"/>
  <c r="BH332" i="2"/>
  <c r="AJ331" i="2"/>
  <c r="AN331" i="2" s="1"/>
  <c r="AI331" i="2"/>
  <c r="AM331" i="2" s="1"/>
  <c r="AH331" i="2"/>
  <c r="BE331" i="2"/>
  <c r="AZ331" i="2"/>
  <c r="BA331" i="2" s="1"/>
  <c r="AJ330" i="2"/>
  <c r="AN330" i="2" s="1"/>
  <c r="AI330" i="2"/>
  <c r="AM330" i="2" s="1"/>
  <c r="AH330" i="2"/>
  <c r="BE330" i="2"/>
  <c r="BF330" i="2" s="1" a="1"/>
  <c r="BG330" i="2"/>
  <c r="BH330" i="2" s="1"/>
  <c r="AZ330" i="2"/>
  <c r="BA330" i="2" s="1"/>
  <c r="AJ329" i="2"/>
  <c r="AN329" i="2" s="1"/>
  <c r="AI329" i="2"/>
  <c r="AM329" i="2" s="1"/>
  <c r="AH329" i="2"/>
  <c r="AZ329" i="2"/>
  <c r="BA329" i="2" s="1"/>
  <c r="BE329" i="2"/>
  <c r="AH328" i="2"/>
  <c r="AJ328" i="2"/>
  <c r="AN328" i="2" s="1"/>
  <c r="AI328" i="2"/>
  <c r="AM328" i="2" s="1"/>
  <c r="BE328" i="2"/>
  <c r="AZ328" i="2"/>
  <c r="BA328" i="2" s="1"/>
  <c r="BE327" i="2"/>
  <c r="AI327" i="2"/>
  <c r="AM327" i="2" s="1"/>
  <c r="AJ327" i="2"/>
  <c r="AN327" i="2" s="1"/>
  <c r="AH327" i="2"/>
  <c r="AZ327" i="2"/>
  <c r="BA327" i="2"/>
  <c r="BE326" i="2"/>
  <c r="AZ326" i="2"/>
  <c r="BA326" i="2"/>
  <c r="AI326" i="2"/>
  <c r="AM326" i="2" s="1"/>
  <c r="AJ326" i="2"/>
  <c r="AN326" i="2" s="1"/>
  <c r="AH326" i="2"/>
  <c r="AZ325" i="2"/>
  <c r="BA325" i="2" s="1"/>
  <c r="BE325" i="2"/>
  <c r="AJ325" i="2"/>
  <c r="AN325" i="2" s="1"/>
  <c r="AI325" i="2"/>
  <c r="AM325" i="2" s="1"/>
  <c r="AH325" i="2"/>
  <c r="AZ324" i="2"/>
  <c r="BA324" i="2" s="1"/>
  <c r="BE324" i="2"/>
  <c r="AI324" i="2"/>
  <c r="AM324" i="2" s="1"/>
  <c r="AH324" i="2"/>
  <c r="AJ324" i="2"/>
  <c r="AN324" i="2" s="1"/>
  <c r="BE323" i="2"/>
  <c r="AI323" i="2"/>
  <c r="AM323" i="2" s="1"/>
  <c r="AH323" i="2"/>
  <c r="AJ323" i="2"/>
  <c r="AN323" i="2" s="1"/>
  <c r="AZ323" i="2"/>
  <c r="BA323" i="2" s="1"/>
  <c r="AZ322" i="2"/>
  <c r="BA322" i="2" s="1"/>
  <c r="BE322" i="2"/>
  <c r="BF322" i="2" s="1" a="1"/>
  <c r="BG322" i="2"/>
  <c r="BH322" i="2" s="1"/>
  <c r="AJ322" i="2"/>
  <c r="AN322" i="2" s="1"/>
  <c r="AI322" i="2"/>
  <c r="AM322" i="2" s="1"/>
  <c r="AH322" i="2"/>
  <c r="AJ321" i="2"/>
  <c r="AN321" i="2" s="1"/>
  <c r="AI321" i="2"/>
  <c r="AM321" i="2" s="1"/>
  <c r="AH321" i="2"/>
  <c r="BE321" i="2"/>
  <c r="AZ321" i="2"/>
  <c r="BA321" i="2"/>
  <c r="AZ319" i="2"/>
  <c r="BA319" i="2"/>
  <c r="BE319" i="2"/>
  <c r="AJ319" i="2"/>
  <c r="AN319" i="2" s="1"/>
  <c r="AH319" i="2"/>
  <c r="AI319" i="2"/>
  <c r="AM319" i="2" s="1"/>
  <c r="AZ318" i="2"/>
  <c r="BA318" i="2" s="1"/>
  <c r="AI318" i="2"/>
  <c r="AM318" i="2" s="1"/>
  <c r="AH318" i="2"/>
  <c r="AJ318" i="2"/>
  <c r="AN318" i="2" s="1"/>
  <c r="BE318" i="2"/>
  <c r="BE317" i="2"/>
  <c r="AZ317" i="2"/>
  <c r="BA317" i="2"/>
  <c r="AJ317" i="2"/>
  <c r="AN317" i="2" s="1"/>
  <c r="AI317" i="2"/>
  <c r="AM317" i="2" s="1"/>
  <c r="AH317" i="2"/>
  <c r="BE316" i="2"/>
  <c r="AZ316" i="2"/>
  <c r="BA316" i="2"/>
  <c r="AJ316" i="2"/>
  <c r="AN316" i="2" s="1"/>
  <c r="AI316" i="2"/>
  <c r="AM316" i="2" s="1"/>
  <c r="AH316" i="2"/>
  <c r="AJ315" i="2"/>
  <c r="AN315" i="2" s="1"/>
  <c r="AI315" i="2"/>
  <c r="AM315" i="2" s="1"/>
  <c r="AH315" i="2"/>
  <c r="AZ315" i="2"/>
  <c r="BA315" i="2"/>
  <c r="BE315" i="2"/>
  <c r="AJ314" i="2"/>
  <c r="AN314" i="2" s="1"/>
  <c r="AI314" i="2"/>
  <c r="AM314" i="2" s="1"/>
  <c r="AH314" i="2"/>
  <c r="AZ314" i="2"/>
  <c r="BA314" i="2"/>
  <c r="BE314" i="2"/>
  <c r="BE313" i="2"/>
  <c r="AJ313" i="2"/>
  <c r="AN313" i="2" s="1"/>
  <c r="AI313" i="2"/>
  <c r="AM313" i="2" s="1"/>
  <c r="AH313" i="2"/>
  <c r="AZ313" i="2"/>
  <c r="BA313" i="2" s="1"/>
  <c r="AZ312" i="2"/>
  <c r="BA312" i="2" s="1"/>
  <c r="BE312" i="2"/>
  <c r="AH312" i="2"/>
  <c r="AI312" i="2"/>
  <c r="AM312" i="2" s="1"/>
  <c r="AJ312" i="2"/>
  <c r="AN312" i="2" s="1"/>
  <c r="AZ311" i="2"/>
  <c r="BA311" i="2" s="1"/>
  <c r="BE311" i="2"/>
  <c r="BF311" i="2" s="1" a="1"/>
  <c r="BG311" i="2"/>
  <c r="BH311" i="2" s="1"/>
  <c r="AH311" i="2"/>
  <c r="AJ311" i="2"/>
  <c r="AN311" i="2" s="1"/>
  <c r="AI311" i="2"/>
  <c r="AM311" i="2" s="1"/>
  <c r="AZ310" i="2"/>
  <c r="BA310" i="2"/>
  <c r="BE310" i="2"/>
  <c r="AI310" i="2"/>
  <c r="AM310" i="2" s="1"/>
  <c r="AJ310" i="2"/>
  <c r="AN310" i="2" s="1"/>
  <c r="AH310" i="2"/>
  <c r="AJ309" i="2"/>
  <c r="AN309" i="2" s="1"/>
  <c r="AH309" i="2"/>
  <c r="AI309" i="2"/>
  <c r="AM309" i="2" s="1"/>
  <c r="AZ309" i="2"/>
  <c r="BA309" i="2" s="1"/>
  <c r="BE309" i="2"/>
  <c r="BF309" i="2" s="1" a="1"/>
  <c r="BG309" i="2"/>
  <c r="BH309" i="2" s="1"/>
  <c r="AZ308" i="2"/>
  <c r="BA308" i="2"/>
  <c r="AH308" i="2"/>
  <c r="AI308" i="2"/>
  <c r="AM308" i="2" s="1"/>
  <c r="AJ308" i="2"/>
  <c r="AN308" i="2" s="1"/>
  <c r="BE308" i="2"/>
  <c r="BF308" i="2" s="1" a="1"/>
  <c r="BG308" i="2"/>
  <c r="BH308" i="2"/>
  <c r="AZ307" i="2"/>
  <c r="BA307" i="2" s="1"/>
  <c r="AJ307" i="2"/>
  <c r="AN307" i="2" s="1"/>
  <c r="AH307" i="2"/>
  <c r="AI307" i="2"/>
  <c r="AM307" i="2" s="1"/>
  <c r="BE307" i="2"/>
  <c r="BF307" i="2" s="1" a="1"/>
  <c r="BG307" i="2"/>
  <c r="BH307" i="2"/>
  <c r="BE306" i="2"/>
  <c r="AZ306" i="2"/>
  <c r="BA306" i="2"/>
  <c r="AJ306" i="2"/>
  <c r="AN306" i="2" s="1"/>
  <c r="AI306" i="2"/>
  <c r="AM306" i="2" s="1"/>
  <c r="AH306" i="2"/>
  <c r="AZ305" i="2"/>
  <c r="BA305" i="2" s="1"/>
  <c r="AJ305" i="2"/>
  <c r="AN305" i="2" s="1"/>
  <c r="AH305" i="2"/>
  <c r="AI305" i="2"/>
  <c r="AM305" i="2" s="1"/>
  <c r="BE305" i="2"/>
  <c r="AZ304" i="2"/>
  <c r="BA304" i="2" s="1"/>
  <c r="BE304" i="2"/>
  <c r="AJ304" i="2"/>
  <c r="AN304" i="2" s="1"/>
  <c r="AI304" i="2"/>
  <c r="AM304" i="2" s="1"/>
  <c r="AH304" i="2"/>
  <c r="AZ303" i="2"/>
  <c r="BA303" i="2" s="1"/>
  <c r="BE303" i="2"/>
  <c r="BF303" i="2" s="1" a="1"/>
  <c r="BG303" i="2"/>
  <c r="BH303" i="2" s="1"/>
  <c r="AH303" i="2"/>
  <c r="AJ303" i="2"/>
  <c r="AN303" i="2" s="1"/>
  <c r="AI303" i="2"/>
  <c r="AM303" i="2" s="1"/>
  <c r="AJ302" i="2"/>
  <c r="AN302" i="2" s="1"/>
  <c r="AH302" i="2"/>
  <c r="AI302" i="2"/>
  <c r="AM302" i="2" s="1"/>
  <c r="AZ302" i="2"/>
  <c r="BA302" i="2"/>
  <c r="BE302" i="2"/>
  <c r="BF302" i="2" s="1" a="1"/>
  <c r="BG302" i="2"/>
  <c r="BH302" i="2" s="1"/>
  <c r="AJ301" i="2"/>
  <c r="AN301" i="2" s="1"/>
  <c r="AI301" i="2"/>
  <c r="AM301" i="2" s="1"/>
  <c r="AH301" i="2"/>
  <c r="BE301" i="2"/>
  <c r="BF301" i="2" s="1" a="1"/>
  <c r="BG301" i="2"/>
  <c r="BH301" i="2"/>
  <c r="AZ301" i="2"/>
  <c r="BA301" i="2"/>
  <c r="AJ300" i="2"/>
  <c r="AN300" i="2" s="1"/>
  <c r="AI300" i="2"/>
  <c r="AM300" i="2" s="1"/>
  <c r="AH300" i="2"/>
  <c r="BE300" i="2"/>
  <c r="AZ300" i="2"/>
  <c r="BA300" i="2" s="1"/>
  <c r="AZ299" i="2"/>
  <c r="BA299" i="2" s="1"/>
  <c r="BE299" i="2"/>
  <c r="AI299" i="2"/>
  <c r="AM299" i="2" s="1"/>
  <c r="AJ299" i="2"/>
  <c r="AN299" i="2" s="1"/>
  <c r="AH299" i="2"/>
  <c r="AZ298" i="2"/>
  <c r="BA298" i="2"/>
  <c r="BE298" i="2"/>
  <c r="BF298" i="2" s="1" a="1"/>
  <c r="BG298" i="2"/>
  <c r="BH298" i="2" s="1"/>
  <c r="AJ298" i="2"/>
  <c r="AN298" i="2" s="1"/>
  <c r="AH298" i="2"/>
  <c r="AI298" i="2"/>
  <c r="AM298" i="2" s="1"/>
  <c r="BE297" i="2"/>
  <c r="BF297" i="2" s="1" a="1"/>
  <c r="BG297" i="2"/>
  <c r="BH297" i="2" s="1"/>
  <c r="AJ297" i="2"/>
  <c r="AN297" i="2" s="1"/>
  <c r="AH297" i="2"/>
  <c r="AI297" i="2"/>
  <c r="AM297" i="2" s="1"/>
  <c r="AZ297" i="2"/>
  <c r="BA297" i="2" s="1"/>
  <c r="AJ296" i="2"/>
  <c r="AN296" i="2" s="1"/>
  <c r="AH296" i="2"/>
  <c r="AI296" i="2"/>
  <c r="AM296" i="2" s="1"/>
  <c r="AZ296" i="2"/>
  <c r="BA296" i="2" s="1"/>
  <c r="BE296" i="2"/>
  <c r="BF296" i="2" s="1" a="1"/>
  <c r="BG296" i="2"/>
  <c r="BH296" i="2"/>
  <c r="AZ295" i="2"/>
  <c r="BA295" i="2"/>
  <c r="BE295" i="2"/>
  <c r="AJ295" i="2"/>
  <c r="AN295" i="2" s="1"/>
  <c r="AI295" i="2"/>
  <c r="AM295" i="2" s="1"/>
  <c r="AH295" i="2"/>
  <c r="AJ294" i="2"/>
  <c r="AN294" i="2" s="1"/>
  <c r="AI294" i="2"/>
  <c r="AM294" i="2" s="1"/>
  <c r="AH294" i="2"/>
  <c r="BE294" i="2"/>
  <c r="AZ294" i="2"/>
  <c r="BA294" i="2" s="1"/>
  <c r="AH293" i="2"/>
  <c r="AI293" i="2"/>
  <c r="AM293" i="2" s="1"/>
  <c r="AJ293" i="2"/>
  <c r="AN293" i="2" s="1"/>
  <c r="AZ293" i="2"/>
  <c r="BA293" i="2"/>
  <c r="BE293" i="2"/>
  <c r="AJ292" i="2"/>
  <c r="AN292" i="2" s="1"/>
  <c r="AH292" i="2"/>
  <c r="AI292" i="2"/>
  <c r="AM292" i="2" s="1"/>
  <c r="AZ292" i="2"/>
  <c r="BA292" i="2"/>
  <c r="BE292" i="2"/>
  <c r="BE291" i="2"/>
  <c r="BF291" i="2" s="1" a="1"/>
  <c r="BG291" i="2"/>
  <c r="BH291" i="2"/>
  <c r="AZ291" i="2"/>
  <c r="BA291" i="2"/>
  <c r="AJ291" i="2"/>
  <c r="AN291" i="2" s="1"/>
  <c r="AI291" i="2"/>
  <c r="AM291" i="2" s="1"/>
  <c r="AH291" i="2"/>
  <c r="BE290" i="2"/>
  <c r="BF290" i="2" s="1" a="1"/>
  <c r="BG290" i="2"/>
  <c r="BH290" i="2"/>
  <c r="AZ290" i="2"/>
  <c r="BA290" i="2"/>
  <c r="AJ290" i="2"/>
  <c r="AN290" i="2" s="1"/>
  <c r="AH290" i="2"/>
  <c r="AI290" i="2"/>
  <c r="AM290" i="2" s="1"/>
  <c r="AZ289" i="2"/>
  <c r="BA289" i="2"/>
  <c r="BE289" i="2"/>
  <c r="AJ289" i="2"/>
  <c r="AN289" i="2" s="1"/>
  <c r="AI289" i="2"/>
  <c r="AM289" i="2" s="1"/>
  <c r="AH289" i="2"/>
  <c r="AZ288" i="2"/>
  <c r="BA288" i="2"/>
  <c r="BE288" i="2"/>
  <c r="AI288" i="2"/>
  <c r="AM288" i="2" s="1"/>
  <c r="AJ288" i="2"/>
  <c r="AN288" i="2" s="1"/>
  <c r="AH288" i="2"/>
  <c r="AH287" i="2"/>
  <c r="AI287" i="2"/>
  <c r="AM287" i="2" s="1"/>
  <c r="AJ287" i="2"/>
  <c r="AN287" i="2" s="1"/>
  <c r="AZ287" i="2"/>
  <c r="BA287" i="2" s="1"/>
  <c r="BE287" i="2"/>
  <c r="BF287" i="2" s="1" a="1"/>
  <c r="BG287" i="2"/>
  <c r="BH287" i="2"/>
  <c r="BE286" i="2"/>
  <c r="AJ286" i="2"/>
  <c r="AN286" i="2" s="1"/>
  <c r="AI286" i="2"/>
  <c r="AM286" i="2" s="1"/>
  <c r="AH286" i="2"/>
  <c r="AZ286" i="2"/>
  <c r="BA286" i="2" s="1"/>
  <c r="AH284" i="2"/>
  <c r="AI284" i="2"/>
  <c r="AM284" i="2" s="1"/>
  <c r="AJ284" i="2"/>
  <c r="AN284" i="2" s="1"/>
  <c r="BE284" i="2"/>
  <c r="BF284" i="2" s="1" a="1"/>
  <c r="BG284" i="2"/>
  <c r="BH284" i="2"/>
  <c r="AZ284" i="2"/>
  <c r="BA284" i="2"/>
  <c r="AH282" i="2"/>
  <c r="AI282" i="2"/>
  <c r="AM282" i="2" s="1"/>
  <c r="AJ282" i="2"/>
  <c r="AN282" i="2" s="1"/>
  <c r="AZ282" i="2"/>
  <c r="BA282" i="2"/>
  <c r="BE282" i="2"/>
  <c r="BF282" i="2" s="1" a="1"/>
  <c r="BG282" i="2"/>
  <c r="BH282" i="2"/>
  <c r="BE281" i="2"/>
  <c r="BF281" i="2" s="1" a="1"/>
  <c r="BG281" i="2"/>
  <c r="BH281" i="2"/>
  <c r="AH281" i="2"/>
  <c r="AI281" i="2"/>
  <c r="AM281" i="2" s="1"/>
  <c r="AJ281" i="2"/>
  <c r="AN281" i="2" s="1"/>
  <c r="AZ281" i="2"/>
  <c r="BA281" i="2"/>
  <c r="AZ280" i="2"/>
  <c r="BA280" i="2"/>
  <c r="BE280" i="2"/>
  <c r="AH280" i="2"/>
  <c r="AI280" i="2"/>
  <c r="AM280" i="2" s="1"/>
  <c r="AJ280" i="2"/>
  <c r="AN280" i="2" s="1"/>
  <c r="AH279" i="2"/>
  <c r="AI279" i="2"/>
  <c r="AM279" i="2" s="1"/>
  <c r="AJ279" i="2"/>
  <c r="AN279" i="2" s="1"/>
  <c r="AZ279" i="2"/>
  <c r="BA279" i="2"/>
  <c r="BE279" i="2"/>
  <c r="BF279" i="2" s="1" a="1"/>
  <c r="BG279" i="2"/>
  <c r="BH279" i="2" s="1"/>
  <c r="BE278" i="2"/>
  <c r="AZ278" i="2"/>
  <c r="BA278" i="2"/>
  <c r="AH278" i="2"/>
  <c r="AI278" i="2"/>
  <c r="AM278" i="2" s="1"/>
  <c r="AJ278" i="2"/>
  <c r="AN278" i="2" s="1"/>
  <c r="BE277" i="2"/>
  <c r="BF277" i="2" s="1" a="1"/>
  <c r="BG277" i="2"/>
  <c r="BH277" i="2"/>
  <c r="AZ277" i="2"/>
  <c r="BA277" i="2"/>
  <c r="AH277" i="2"/>
  <c r="AI277" i="2"/>
  <c r="AM277" i="2" s="1"/>
  <c r="AJ277" i="2"/>
  <c r="AN277" i="2" s="1"/>
  <c r="BE276" i="2"/>
  <c r="BF276" i="2" s="1" a="1"/>
  <c r="BG276" i="2"/>
  <c r="BH276" i="2"/>
  <c r="AZ276" i="2"/>
  <c r="BA276" i="2"/>
  <c r="AH276" i="2"/>
  <c r="AL276" i="2" s="1"/>
  <c r="AI276" i="2"/>
  <c r="AM276" i="2" s="1"/>
  <c r="AJ276" i="2"/>
  <c r="AN276" i="2" s="1"/>
  <c r="AK276" i="2"/>
  <c r="AZ275" i="2"/>
  <c r="BA275" i="2"/>
  <c r="AH275" i="2"/>
  <c r="AL275" i="2" s="1"/>
  <c r="AI275" i="2"/>
  <c r="AM275" i="2" s="1"/>
  <c r="AJ275" i="2"/>
  <c r="AN275" i="2" s="1"/>
  <c r="AK275" i="2"/>
  <c r="BE275" i="2"/>
  <c r="BF275" i="2" s="1" a="1"/>
  <c r="BG275" i="2"/>
  <c r="BH275" i="2"/>
  <c r="BE274" i="2"/>
  <c r="BF274" i="2" s="1" a="1"/>
  <c r="BG274" i="2"/>
  <c r="BH274" i="2"/>
  <c r="AZ274" i="2"/>
  <c r="BA274" i="2"/>
  <c r="AH274" i="2"/>
  <c r="AL274" i="2" s="1"/>
  <c r="AI274" i="2"/>
  <c r="AM274" i="2" s="1"/>
  <c r="AJ274" i="2"/>
  <c r="AN274" i="2" s="1"/>
  <c r="AK274" i="2"/>
  <c r="AH272" i="2"/>
  <c r="AL272" i="2" s="1"/>
  <c r="AI272" i="2"/>
  <c r="AM272" i="2" s="1"/>
  <c r="AJ272" i="2"/>
  <c r="AN272" i="2" s="1"/>
  <c r="AK272" i="2"/>
  <c r="AZ272" i="2"/>
  <c r="BA272" i="2"/>
  <c r="BE272" i="2"/>
  <c r="BF272" i="2" s="1" a="1"/>
  <c r="BG272" i="2"/>
  <c r="BH272" i="2"/>
  <c r="AH271" i="2"/>
  <c r="AL271" i="2" s="1"/>
  <c r="AI271" i="2"/>
  <c r="AM271" i="2" s="1"/>
  <c r="AJ271" i="2"/>
  <c r="AN271" i="2" s="1"/>
  <c r="AK271" i="2"/>
  <c r="BE271" i="2"/>
  <c r="BF271" i="2" s="1" a="1"/>
  <c r="BG271" i="2"/>
  <c r="BH271" i="2"/>
  <c r="AZ271" i="2"/>
  <c r="BA271" i="2"/>
  <c r="BE270" i="2"/>
  <c r="BF270" i="2" s="1" a="1"/>
  <c r="BG270" i="2"/>
  <c r="BH270" i="2"/>
  <c r="AZ270" i="2"/>
  <c r="BA270" i="2"/>
  <c r="AH270" i="2"/>
  <c r="AL270" i="2" s="1"/>
  <c r="AI270" i="2"/>
  <c r="AM270" i="2" s="1"/>
  <c r="AJ270" i="2"/>
  <c r="AN270" i="2" s="1"/>
  <c r="AK270" i="2"/>
  <c r="BE269" i="2"/>
  <c r="BF269" i="2" s="1" a="1"/>
  <c r="BG269" i="2"/>
  <c r="BH269" i="2"/>
  <c r="AZ269" i="2"/>
  <c r="BA269" i="2"/>
  <c r="AH269" i="2"/>
  <c r="AL269" i="2" s="1"/>
  <c r="AI269" i="2"/>
  <c r="AM269" i="2" s="1"/>
  <c r="AJ269" i="2"/>
  <c r="AN269" i="2" s="1"/>
  <c r="AK269" i="2"/>
  <c r="AH268" i="2"/>
  <c r="AL268" i="2" s="1"/>
  <c r="AI268" i="2"/>
  <c r="AM268" i="2" s="1"/>
  <c r="AJ268" i="2"/>
  <c r="AN268" i="2" s="1"/>
  <c r="AK268" i="2"/>
  <c r="BE268" i="2"/>
  <c r="BF268" i="2" s="1" a="1"/>
  <c r="BG268" i="2"/>
  <c r="BH268" i="2"/>
  <c r="AZ268" i="2"/>
  <c r="BA268" i="2"/>
  <c r="AZ267" i="2"/>
  <c r="BA267" i="2"/>
  <c r="BE267" i="2"/>
  <c r="BF267" i="2" s="1" a="1"/>
  <c r="BG267" i="2"/>
  <c r="BH267" i="2"/>
  <c r="AH267" i="2"/>
  <c r="AL267" i="2" s="1"/>
  <c r="AI267" i="2"/>
  <c r="AM267" i="2" s="1"/>
  <c r="AJ267" i="2"/>
  <c r="AN267" i="2" s="1"/>
  <c r="AK267" i="2"/>
  <c r="AH266" i="2"/>
  <c r="AL266" i="2" s="1"/>
  <c r="AI266" i="2"/>
  <c r="AM266" i="2" s="1"/>
  <c r="AJ266" i="2"/>
  <c r="AN266" i="2" s="1"/>
  <c r="AK266" i="2"/>
  <c r="BE266" i="2"/>
  <c r="BF266" i="2" s="1" a="1"/>
  <c r="BG266" i="2"/>
  <c r="BH266" i="2"/>
  <c r="AZ266" i="2"/>
  <c r="BA266" i="2"/>
  <c r="BE264" i="2"/>
  <c r="BF264" i="2" s="1" a="1"/>
  <c r="BG264" i="2"/>
  <c r="BH264" i="2"/>
  <c r="AH264" i="2"/>
  <c r="AL264" i="2" s="1"/>
  <c r="AI264" i="2"/>
  <c r="AM264" i="2" s="1"/>
  <c r="AJ264" i="2"/>
  <c r="AN264" i="2" s="1"/>
  <c r="AK264" i="2"/>
  <c r="AZ264" i="2"/>
  <c r="BA264" i="2"/>
  <c r="BE263" i="2"/>
  <c r="BF263" i="2" s="1" a="1"/>
  <c r="BG263" i="2"/>
  <c r="BH263" i="2"/>
  <c r="AH263" i="2"/>
  <c r="AL263" i="2" s="1"/>
  <c r="AI263" i="2"/>
  <c r="AM263" i="2" s="1"/>
  <c r="AJ263" i="2"/>
  <c r="AN263" i="2" s="1"/>
  <c r="AK263" i="2"/>
  <c r="AZ263" i="2"/>
  <c r="BA263" i="2"/>
  <c r="AH262" i="2"/>
  <c r="AL262" i="2" s="1"/>
  <c r="AI262" i="2"/>
  <c r="AM262" i="2" s="1"/>
  <c r="AJ262" i="2"/>
  <c r="AN262" i="2" s="1"/>
  <c r="AK262" i="2"/>
  <c r="BE262" i="2"/>
  <c r="BF262" i="2" s="1" a="1"/>
  <c r="BG262" i="2"/>
  <c r="BH262" i="2"/>
  <c r="AZ262" i="2"/>
  <c r="BA262" i="2"/>
  <c r="AH261" i="2"/>
  <c r="AL261" i="2" s="1"/>
  <c r="AI261" i="2"/>
  <c r="AM261" i="2" s="1"/>
  <c r="AJ261" i="2"/>
  <c r="AN261" i="2" s="1"/>
  <c r="AK261" i="2"/>
  <c r="BE261" i="2"/>
  <c r="BF261" i="2" s="1" a="1"/>
  <c r="BG261" i="2"/>
  <c r="BH261" i="2"/>
  <c r="AZ261" i="2"/>
  <c r="BA261" i="2"/>
  <c r="BE260" i="2"/>
  <c r="BF260" i="2" s="1" a="1"/>
  <c r="BG260" i="2"/>
  <c r="BH260" i="2"/>
  <c r="AZ260" i="2"/>
  <c r="BA260" i="2"/>
  <c r="AH260" i="2"/>
  <c r="AL260" i="2" s="1"/>
  <c r="AI260" i="2"/>
  <c r="AM260" i="2" s="1"/>
  <c r="AJ260" i="2"/>
  <c r="AN260" i="2" s="1"/>
  <c r="AK260" i="2"/>
  <c r="BE259" i="2"/>
  <c r="BF259" i="2" s="1" a="1"/>
  <c r="BG259" i="2"/>
  <c r="BH259" i="2"/>
  <c r="AZ259" i="2"/>
  <c r="BA259" i="2"/>
  <c r="AH259" i="2"/>
  <c r="AL259" i="2" s="1"/>
  <c r="AI259" i="2"/>
  <c r="AM259" i="2" s="1"/>
  <c r="AJ259" i="2"/>
  <c r="AN259" i="2" s="1"/>
  <c r="AK259" i="2"/>
  <c r="AH258" i="2"/>
  <c r="AL258" i="2" s="1"/>
  <c r="AI258" i="2"/>
  <c r="AM258" i="2" s="1"/>
  <c r="AJ258" i="2"/>
  <c r="AN258" i="2" s="1"/>
  <c r="AK258" i="2"/>
  <c r="BE258" i="2"/>
  <c r="BF258" i="2" s="1" a="1"/>
  <c r="BG258" i="2"/>
  <c r="BH258" i="2"/>
  <c r="AZ258" i="2"/>
  <c r="BA258" i="2"/>
  <c r="AZ257" i="2"/>
  <c r="BA257" i="2"/>
  <c r="BE257" i="2"/>
  <c r="BF257" i="2" s="1" a="1"/>
  <c r="BG257" i="2"/>
  <c r="BH257" i="2"/>
  <c r="AH257" i="2"/>
  <c r="AL257" i="2" s="1"/>
  <c r="AI257" i="2"/>
  <c r="AM257" i="2" s="1"/>
  <c r="AJ257" i="2"/>
  <c r="AN257" i="2" s="1"/>
  <c r="AK257" i="2"/>
  <c r="AH256" i="2"/>
  <c r="AL256" i="2" s="1"/>
  <c r="AI256" i="2"/>
  <c r="AM256" i="2" s="1"/>
  <c r="AJ256" i="2"/>
  <c r="AN256" i="2" s="1"/>
  <c r="AK256" i="2"/>
  <c r="BE256" i="2"/>
  <c r="BF256" i="2" s="1" a="1"/>
  <c r="BG256" i="2"/>
  <c r="BH256" i="2"/>
  <c r="AZ256" i="2"/>
  <c r="BA256" i="2"/>
  <c r="AZ255" i="2"/>
  <c r="BA255" i="2"/>
  <c r="BE255" i="2"/>
  <c r="BF255" i="2" s="1" a="1"/>
  <c r="BG255" i="2"/>
  <c r="BH255" i="2"/>
  <c r="AH255" i="2"/>
  <c r="AL255" i="2" s="1"/>
  <c r="AI255" i="2"/>
  <c r="AM255" i="2" s="1"/>
  <c r="AJ255" i="2"/>
  <c r="AN255" i="2" s="1"/>
  <c r="AK255" i="2"/>
  <c r="AZ254" i="2"/>
  <c r="BA254" i="2"/>
  <c r="BE254" i="2"/>
  <c r="BF254" i="2" s="1" a="1"/>
  <c r="BG254" i="2"/>
  <c r="BH254" i="2"/>
  <c r="AH254" i="2"/>
  <c r="AL254" i="2" s="1"/>
  <c r="AI254" i="2"/>
  <c r="AM254" i="2" s="1"/>
  <c r="AJ254" i="2"/>
  <c r="AN254" i="2" s="1"/>
  <c r="AK254" i="2"/>
  <c r="BE253" i="2"/>
  <c r="BF253" i="2" s="1" a="1"/>
  <c r="BG253" i="2"/>
  <c r="BH253" i="2"/>
  <c r="AZ253" i="2"/>
  <c r="BA253" i="2"/>
  <c r="AH253" i="2"/>
  <c r="AL253" i="2" s="1"/>
  <c r="AI253" i="2"/>
  <c r="AM253" i="2" s="1"/>
  <c r="AJ253" i="2"/>
  <c r="AN253" i="2" s="1"/>
  <c r="AK253" i="2"/>
  <c r="AH252" i="2"/>
  <c r="AL252" i="2" s="1"/>
  <c r="AI252" i="2"/>
  <c r="AM252" i="2" s="1"/>
  <c r="AJ252" i="2"/>
  <c r="AN252" i="2" s="1"/>
  <c r="AK252" i="2"/>
  <c r="AZ252" i="2"/>
  <c r="BA252" i="2"/>
  <c r="BE252" i="2"/>
  <c r="BF252" i="2" s="1" a="1"/>
  <c r="BG252" i="2"/>
  <c r="BH252" i="2"/>
  <c r="BE251" i="2"/>
  <c r="BF251" i="2" s="1" a="1"/>
  <c r="BG251" i="2"/>
  <c r="BH251" i="2"/>
  <c r="AH251" i="2"/>
  <c r="AL251" i="2" s="1"/>
  <c r="AI251" i="2"/>
  <c r="AM251" i="2" s="1"/>
  <c r="AJ251" i="2"/>
  <c r="AN251" i="2" s="1"/>
  <c r="AK251" i="2"/>
  <c r="AZ251" i="2"/>
  <c r="BA251" i="2"/>
  <c r="BE250" i="2"/>
  <c r="BF250" i="2" s="1" a="1"/>
  <c r="BG250" i="2"/>
  <c r="BH250" i="2"/>
  <c r="AH250" i="2"/>
  <c r="AL250" i="2" s="1"/>
  <c r="AI250" i="2"/>
  <c r="AM250" i="2" s="1"/>
  <c r="AJ250" i="2"/>
  <c r="AN250" i="2" s="1"/>
  <c r="AK250" i="2"/>
  <c r="AZ250" i="2"/>
  <c r="BA250" i="2"/>
  <c r="BE249" i="2"/>
  <c r="BF249" i="2" s="1" a="1"/>
  <c r="BG249" i="2"/>
  <c r="BH249" i="2"/>
  <c r="AZ249" i="2"/>
  <c r="BA249" i="2"/>
  <c r="AH249" i="2"/>
  <c r="AL249" i="2" s="1"/>
  <c r="AI249" i="2"/>
  <c r="AM249" i="2" s="1"/>
  <c r="AJ249" i="2"/>
  <c r="AN249" i="2" s="1"/>
  <c r="AK249" i="2"/>
  <c r="AH248" i="2"/>
  <c r="AL248" i="2" s="1"/>
  <c r="AI248" i="2"/>
  <c r="AM248" i="2" s="1"/>
  <c r="AJ248" i="2"/>
  <c r="AN248" i="2" s="1"/>
  <c r="AK248" i="2"/>
  <c r="AZ248" i="2"/>
  <c r="BA248" i="2"/>
  <c r="BE248" i="2"/>
  <c r="BF248" i="2" s="1" a="1"/>
  <c r="BG248" i="2"/>
  <c r="BH248" i="2"/>
  <c r="AZ247" i="2"/>
  <c r="BA247" i="2"/>
  <c r="BE247" i="2"/>
  <c r="BF247" i="2" s="1" a="1"/>
  <c r="BG247" i="2"/>
  <c r="BH247" i="2"/>
  <c r="AH247" i="2"/>
  <c r="AL247" i="2" s="1"/>
  <c r="AI247" i="2"/>
  <c r="AM247" i="2" s="1"/>
  <c r="AJ247" i="2"/>
  <c r="AN247" i="2" s="1"/>
  <c r="AK247" i="2"/>
  <c r="BE246" i="2"/>
  <c r="BF246" i="2" s="1" a="1"/>
  <c r="BG246" i="2"/>
  <c r="BH246" i="2"/>
  <c r="AH246" i="2"/>
  <c r="AL246" i="2" s="1"/>
  <c r="AI246" i="2"/>
  <c r="AM246" i="2" s="1"/>
  <c r="AJ246" i="2"/>
  <c r="AN246" i="2" s="1"/>
  <c r="AK246" i="2"/>
  <c r="AZ246" i="2"/>
  <c r="BA246" i="2"/>
  <c r="BE245" i="2"/>
  <c r="BF245" i="2" s="1" a="1"/>
  <c r="BG245" i="2"/>
  <c r="BH245" i="2"/>
  <c r="AH245" i="2"/>
  <c r="AL245" i="2" s="1"/>
  <c r="AI245" i="2"/>
  <c r="AM245" i="2" s="1"/>
  <c r="AJ245" i="2"/>
  <c r="AN245" i="2" s="1"/>
  <c r="AK245" i="2"/>
  <c r="AZ245" i="2"/>
  <c r="BA245" i="2"/>
  <c r="BE244" i="2"/>
  <c r="BF244" i="2" s="1" a="1"/>
  <c r="BG244" i="2"/>
  <c r="BH244" i="2"/>
  <c r="AZ244" i="2"/>
  <c r="BA244" i="2"/>
  <c r="AH244" i="2"/>
  <c r="AL244" i="2" s="1"/>
  <c r="AI244" i="2"/>
  <c r="AM244" i="2" s="1"/>
  <c r="AJ244" i="2"/>
  <c r="AN244" i="2" s="1"/>
  <c r="AK244" i="2"/>
  <c r="AZ243" i="2"/>
  <c r="BA243" i="2"/>
  <c r="BE243" i="2"/>
  <c r="BF243" i="2" s="1" a="1"/>
  <c r="BG243" i="2"/>
  <c r="BH243" i="2"/>
  <c r="AH243" i="2"/>
  <c r="AL243" i="2" s="1"/>
  <c r="AI243" i="2"/>
  <c r="AM243" i="2" s="1"/>
  <c r="AJ243" i="2"/>
  <c r="AN243" i="2" s="1"/>
  <c r="AK243" i="2"/>
  <c r="AH241" i="2"/>
  <c r="AL241" i="2" s="1"/>
  <c r="AI241" i="2"/>
  <c r="AM241" i="2" s="1"/>
  <c r="AJ241" i="2"/>
  <c r="AN241" i="2" s="1"/>
  <c r="AK241" i="2"/>
  <c r="BE241" i="2"/>
  <c r="BF241" i="2" s="1" a="1"/>
  <c r="BG241" i="2"/>
  <c r="BH241" i="2"/>
  <c r="AZ241" i="2"/>
  <c r="BA241" i="2"/>
  <c r="AH240" i="2"/>
  <c r="AL240" i="2" s="1"/>
  <c r="AI240" i="2"/>
  <c r="AM240" i="2" s="1"/>
  <c r="AJ240" i="2"/>
  <c r="AN240" i="2" s="1"/>
  <c r="AK240" i="2"/>
  <c r="AZ240" i="2"/>
  <c r="BA240" i="2"/>
  <c r="BE240" i="2"/>
  <c r="BF240" i="2" s="1" a="1"/>
  <c r="BG240" i="2"/>
  <c r="BH240" i="2"/>
  <c r="AH239" i="2"/>
  <c r="AL239" i="2" s="1"/>
  <c r="AI239" i="2"/>
  <c r="AM239" i="2" s="1"/>
  <c r="AJ239" i="2"/>
  <c r="AN239" i="2" s="1"/>
  <c r="AK239" i="2"/>
  <c r="BE239" i="2"/>
  <c r="BF239" i="2" s="1" a="1"/>
  <c r="BG239" i="2"/>
  <c r="BH239" i="2"/>
  <c r="AZ239" i="2"/>
  <c r="BA239" i="2"/>
  <c r="AH238" i="2"/>
  <c r="AL238" i="2" s="1"/>
  <c r="AI238" i="2"/>
  <c r="AM238" i="2" s="1"/>
  <c r="AJ238" i="2"/>
  <c r="AN238" i="2" s="1"/>
  <c r="AK238" i="2"/>
  <c r="BE238" i="2"/>
  <c r="BF238" i="2" s="1" a="1"/>
  <c r="BG238" i="2"/>
  <c r="BH238" i="2"/>
  <c r="AZ238" i="2"/>
  <c r="BA238" i="2"/>
  <c r="BE237" i="2"/>
  <c r="BF237" i="2" s="1" a="1"/>
  <c r="BG237" i="2"/>
  <c r="BH237" i="2"/>
  <c r="AH237" i="2"/>
  <c r="AL237" i="2" s="1"/>
  <c r="AI237" i="2"/>
  <c r="AM237" i="2" s="1"/>
  <c r="AJ237" i="2"/>
  <c r="AN237" i="2" s="1"/>
  <c r="AK237" i="2"/>
  <c r="AZ237" i="2"/>
  <c r="BA237" i="2"/>
  <c r="AZ236" i="2"/>
  <c r="BA236" i="2"/>
  <c r="AH236" i="2"/>
  <c r="AL236" i="2" s="1"/>
  <c r="AI236" i="2"/>
  <c r="AM236" i="2" s="1"/>
  <c r="AJ236" i="2"/>
  <c r="AN236" i="2" s="1"/>
  <c r="AK236" i="2"/>
  <c r="BE236" i="2"/>
  <c r="BF236" i="2" s="1" a="1"/>
  <c r="BG236" i="2"/>
  <c r="BH236" i="2"/>
  <c r="AH235" i="2"/>
  <c r="AL235" i="2" s="1"/>
  <c r="AI235" i="2"/>
  <c r="AM235" i="2" s="1"/>
  <c r="AJ235" i="2"/>
  <c r="AN235" i="2" s="1"/>
  <c r="AK235" i="2"/>
  <c r="BE235" i="2"/>
  <c r="BF235" i="2" s="1" a="1"/>
  <c r="BG235" i="2"/>
  <c r="BH235" i="2"/>
  <c r="AZ235" i="2"/>
  <c r="BA235" i="2"/>
  <c r="AZ234" i="2"/>
  <c r="BA234" i="2"/>
  <c r="BE234" i="2"/>
  <c r="BF234" i="2" s="1" a="1"/>
  <c r="BG234" i="2"/>
  <c r="BH234" i="2"/>
  <c r="AH234" i="2"/>
  <c r="AL234" i="2" s="1"/>
  <c r="AI234" i="2"/>
  <c r="AJ234" i="2"/>
  <c r="AN234" i="2" s="1"/>
  <c r="BE233" i="2"/>
  <c r="BF233" i="2" s="1" a="1"/>
  <c r="BG233" i="2"/>
  <c r="BH233" i="2"/>
  <c r="AH233" i="2"/>
  <c r="AI233" i="2"/>
  <c r="AM233" i="2" s="1"/>
  <c r="AJ233" i="2"/>
  <c r="AN233" i="2" s="1"/>
  <c r="AZ233" i="2"/>
  <c r="BA233" i="2"/>
  <c r="AZ232" i="2"/>
  <c r="BA232" i="2"/>
  <c r="AH232" i="2"/>
  <c r="AI232" i="2"/>
  <c r="AM232" i="2" s="1"/>
  <c r="AJ232" i="2"/>
  <c r="AN232" i="2" s="1"/>
  <c r="BE232" i="2"/>
  <c r="BE230" i="2"/>
  <c r="BF230" i="2" s="1" a="1"/>
  <c r="BG230" i="2"/>
  <c r="BH230" i="2"/>
  <c r="AZ230" i="2"/>
  <c r="BA230" i="2"/>
  <c r="AH230" i="2"/>
  <c r="AI230" i="2"/>
  <c r="AM230" i="2" s="1"/>
  <c r="AJ230" i="2"/>
  <c r="AN230" i="2" s="1"/>
  <c r="AH229" i="2"/>
  <c r="AI229" i="2"/>
  <c r="AM229" i="2" s="1"/>
  <c r="AJ229" i="2"/>
  <c r="AN229" i="2" s="1"/>
  <c r="BE229" i="2"/>
  <c r="BF229" i="2" s="1" a="1"/>
  <c r="BG229" i="2"/>
  <c r="BH229" i="2"/>
  <c r="AZ229" i="2"/>
  <c r="BA229" i="2"/>
  <c r="AH228" i="2"/>
  <c r="AI228" i="2"/>
  <c r="AM228" i="2" s="1"/>
  <c r="AJ228" i="2"/>
  <c r="AN228" i="2" s="1"/>
  <c r="AZ228" i="2"/>
  <c r="BA228" i="2"/>
  <c r="BE228" i="2"/>
  <c r="BF228" i="2" s="1" a="1"/>
  <c r="BG228" i="2"/>
  <c r="BH228" i="2"/>
  <c r="AH227" i="2"/>
  <c r="AI227" i="2"/>
  <c r="AM227" i="2" s="1"/>
  <c r="AJ227" i="2"/>
  <c r="AN227" i="2" s="1"/>
  <c r="BE227" i="2"/>
  <c r="BF227" i="2" s="1" a="1"/>
  <c r="BG227" i="2"/>
  <c r="BH227" i="2"/>
  <c r="AZ227" i="2"/>
  <c r="BA227" i="2"/>
  <c r="BE226" i="2"/>
  <c r="BF226" i="2" s="1" a="1"/>
  <c r="BG226" i="2"/>
  <c r="BH226" i="2"/>
  <c r="AH226" i="2"/>
  <c r="AI226" i="2"/>
  <c r="AM226" i="2" s="1"/>
  <c r="AJ226" i="2"/>
  <c r="AN226" i="2" s="1"/>
  <c r="AZ226" i="2"/>
  <c r="BA226" i="2"/>
  <c r="BE225" i="2"/>
  <c r="BF225" i="2" s="1" a="1"/>
  <c r="BG225" i="2"/>
  <c r="BH225" i="2"/>
  <c r="AZ225" i="2"/>
  <c r="BA225" i="2"/>
  <c r="AH225" i="2"/>
  <c r="AI225" i="2"/>
  <c r="AM225" i="2" s="1"/>
  <c r="AJ225" i="2"/>
  <c r="AN225" i="2" s="1"/>
  <c r="AH224" i="2"/>
  <c r="AI224" i="2"/>
  <c r="AM224" i="2" s="1"/>
  <c r="AJ224" i="2"/>
  <c r="AN224" i="2" s="1"/>
  <c r="AZ224" i="2"/>
  <c r="BA224" i="2"/>
  <c r="BE224" i="2"/>
  <c r="BF224" i="2" s="1" a="1"/>
  <c r="BG224" i="2"/>
  <c r="BH224" i="2"/>
  <c r="BE223" i="2"/>
  <c r="BF223" i="2" s="1" a="1"/>
  <c r="BG223" i="2"/>
  <c r="BH223" i="2"/>
  <c r="AH223" i="2"/>
  <c r="AI223" i="2"/>
  <c r="AM223" i="2" s="1"/>
  <c r="AJ223" i="2"/>
  <c r="AN223" i="2" s="1"/>
  <c r="AZ223" i="2"/>
  <c r="BA223" i="2"/>
  <c r="AH222" i="2"/>
  <c r="AI222" i="2"/>
  <c r="AM222" i="2" s="1"/>
  <c r="AJ222" i="2"/>
  <c r="AN222" i="2" s="1"/>
  <c r="AZ222" i="2"/>
  <c r="BA222" i="2"/>
  <c r="BE222" i="2"/>
  <c r="BF222" i="2" s="1" a="1"/>
  <c r="BG222" i="2"/>
  <c r="BH222" i="2"/>
  <c r="AH221" i="2"/>
  <c r="AI221" i="2"/>
  <c r="AM221" i="2" s="1"/>
  <c r="AJ221" i="2"/>
  <c r="AN221" i="2" s="1"/>
  <c r="BE221" i="2"/>
  <c r="BF221" i="2" s="1" a="1"/>
  <c r="BG221" i="2"/>
  <c r="BH221" i="2"/>
  <c r="AZ221" i="2"/>
  <c r="BA221" i="2"/>
  <c r="AH220" i="2"/>
  <c r="AI220" i="2"/>
  <c r="AM220" i="2" s="1"/>
  <c r="AJ220" i="2"/>
  <c r="AN220" i="2" s="1"/>
  <c r="BE220" i="2"/>
  <c r="BF220" i="2" s="1" a="1"/>
  <c r="BG220" i="2"/>
  <c r="BH220" i="2"/>
  <c r="AZ220" i="2"/>
  <c r="BA220" i="2"/>
  <c r="BE219" i="2"/>
  <c r="BF219" i="2" s="1" a="1"/>
  <c r="BG219" i="2"/>
  <c r="BH219" i="2"/>
  <c r="AZ219" i="2"/>
  <c r="BA219" i="2"/>
  <c r="AH219" i="2"/>
  <c r="AI219" i="2"/>
  <c r="AM219" i="2" s="1"/>
  <c r="AJ219" i="2"/>
  <c r="AN219" i="2" s="1"/>
  <c r="AZ218" i="2"/>
  <c r="BA218" i="2"/>
  <c r="AH218" i="2"/>
  <c r="AI218" i="2"/>
  <c r="AM218" i="2" s="1"/>
  <c r="AJ218" i="2"/>
  <c r="AN218" i="2" s="1"/>
  <c r="BE218" i="2"/>
  <c r="BF218" i="2" s="1" a="1"/>
  <c r="BG218" i="2"/>
  <c r="BH218" i="2"/>
  <c r="BE217" i="2"/>
  <c r="BF217" i="2" s="1" a="1"/>
  <c r="BG217" i="2"/>
  <c r="BH217" i="2"/>
  <c r="AZ217" i="2"/>
  <c r="BA217" i="2"/>
  <c r="AH217" i="2"/>
  <c r="AI217" i="2"/>
  <c r="AM217" i="2" s="1"/>
  <c r="AJ217" i="2"/>
  <c r="AN217" i="2" s="1"/>
  <c r="BE216" i="2"/>
  <c r="AZ216" i="2"/>
  <c r="BA216" i="2"/>
  <c r="AH216" i="2"/>
  <c r="AI216" i="2"/>
  <c r="AM216" i="2" s="1"/>
  <c r="AJ216" i="2"/>
  <c r="AN216" i="2" s="1"/>
  <c r="AZ215" i="2"/>
  <c r="BA215" i="2"/>
  <c r="AH215" i="2"/>
  <c r="AI215" i="2"/>
  <c r="AM215" i="2" s="1"/>
  <c r="AJ215" i="2"/>
  <c r="AN215" i="2" s="1"/>
  <c r="BE215" i="2"/>
  <c r="BF215" i="2" s="1" a="1"/>
  <c r="BG215" i="2"/>
  <c r="BH215" i="2"/>
  <c r="BE214" i="2"/>
  <c r="BF214" i="2" s="1" a="1"/>
  <c r="BG214" i="2"/>
  <c r="BH214" i="2"/>
  <c r="AZ214" i="2"/>
  <c r="BA214" i="2"/>
  <c r="AH214" i="2"/>
  <c r="AI214" i="2"/>
  <c r="AM214" i="2" s="1"/>
  <c r="AJ214" i="2"/>
  <c r="AN214" i="2" s="1"/>
  <c r="BE213" i="2"/>
  <c r="AZ213" i="2"/>
  <c r="BA213" i="2"/>
  <c r="AH213" i="2"/>
  <c r="AI213" i="2"/>
  <c r="AM213" i="2" s="1"/>
  <c r="AJ213" i="2"/>
  <c r="AN213" i="2" s="1"/>
  <c r="BE212" i="2"/>
  <c r="BF212" i="2" s="1" a="1"/>
  <c r="BG212" i="2"/>
  <c r="BH212" i="2"/>
  <c r="AZ212" i="2"/>
  <c r="BA212" i="2"/>
  <c r="AH212" i="2"/>
  <c r="AI212" i="2"/>
  <c r="AM212" i="2" s="1"/>
  <c r="AJ212" i="2"/>
  <c r="AN212" i="2" s="1"/>
  <c r="AZ210" i="2"/>
  <c r="BA210" i="2"/>
  <c r="AH210" i="2"/>
  <c r="AI210" i="2"/>
  <c r="AM210" i="2" s="1"/>
  <c r="AJ210" i="2"/>
  <c r="AN210" i="2" s="1"/>
  <c r="BE210" i="2"/>
  <c r="BF210" i="2" s="1" a="1"/>
  <c r="BG210" i="2"/>
  <c r="BH210" i="2"/>
  <c r="BE209" i="2"/>
  <c r="BF209" i="2" s="1" a="1"/>
  <c r="BG209" i="2"/>
  <c r="BH209" i="2"/>
  <c r="AZ209" i="2"/>
  <c r="BA209" i="2"/>
  <c r="AH209" i="2"/>
  <c r="AI209" i="2"/>
  <c r="AM209" i="2" s="1"/>
  <c r="AJ209" i="2"/>
  <c r="AN209" i="2" s="1"/>
  <c r="AZ208" i="2"/>
  <c r="BA208" i="2"/>
  <c r="AH208" i="2"/>
  <c r="AI208" i="2"/>
  <c r="AM208" i="2" s="1"/>
  <c r="AJ208" i="2"/>
  <c r="AN208" i="2" s="1"/>
  <c r="BE208" i="2"/>
  <c r="BF208" i="2" s="1" a="1"/>
  <c r="BG208" i="2"/>
  <c r="BH208" i="2"/>
  <c r="BE207" i="2"/>
  <c r="BF207" i="2" s="1" a="1"/>
  <c r="BG207" i="2"/>
  <c r="BH207" i="2"/>
  <c r="AH207" i="2"/>
  <c r="AJ207" i="2"/>
  <c r="AN207" i="2" s="1"/>
  <c r="AI207" i="2"/>
  <c r="AM207" i="2" s="1"/>
  <c r="AZ207" i="2"/>
  <c r="BA207" i="2"/>
  <c r="AZ206" i="2"/>
  <c r="BA206" i="2" s="1"/>
  <c r="BE206" i="2"/>
  <c r="AH206" i="2"/>
  <c r="AI206" i="2"/>
  <c r="AM206" i="2" s="1"/>
  <c r="AJ206" i="2"/>
  <c r="AN206" i="2" s="1"/>
  <c r="AH205" i="2"/>
  <c r="AJ205" i="2"/>
  <c r="AN205" i="2" s="1"/>
  <c r="AI205" i="2"/>
  <c r="AM205" i="2" s="1"/>
  <c r="AZ205" i="2"/>
  <c r="BA205" i="2"/>
  <c r="BE205" i="2"/>
  <c r="BF205" i="2" s="1" a="1"/>
  <c r="BG205" i="2"/>
  <c r="BH205" i="2" s="1"/>
  <c r="AZ204" i="2"/>
  <c r="BA204" i="2" s="1"/>
  <c r="AJ204" i="2"/>
  <c r="AN204" i="2" s="1"/>
  <c r="AH204" i="2"/>
  <c r="AI204" i="2"/>
  <c r="AM204" i="2" s="1"/>
  <c r="BE204" i="2"/>
  <c r="AZ203" i="2"/>
  <c r="BA203" i="2"/>
  <c r="AH203" i="2"/>
  <c r="AJ203" i="2"/>
  <c r="AN203" i="2" s="1"/>
  <c r="AI203" i="2"/>
  <c r="AM203" i="2" s="1"/>
  <c r="BE203" i="2"/>
  <c r="BF203" i="2" s="1" a="1"/>
  <c r="BG203" i="2"/>
  <c r="BH203" i="2"/>
  <c r="BE202" i="2"/>
  <c r="BF202" i="2" s="1" a="1"/>
  <c r="BG202" i="2"/>
  <c r="BH202" i="2" s="1"/>
  <c r="AI202" i="2"/>
  <c r="AM202" i="2" s="1"/>
  <c r="AJ202" i="2"/>
  <c r="AN202" i="2" s="1"/>
  <c r="AH202" i="2"/>
  <c r="AZ202" i="2"/>
  <c r="BA202" i="2" s="1"/>
  <c r="BE201" i="2"/>
  <c r="AZ201" i="2"/>
  <c r="BA201" i="2"/>
  <c r="AI201" i="2"/>
  <c r="AM201" i="2" s="1"/>
  <c r="AJ201" i="2"/>
  <c r="AN201" i="2" s="1"/>
  <c r="AH201" i="2"/>
  <c r="AZ200" i="2"/>
  <c r="BA200" i="2" s="1"/>
  <c r="AJ200" i="2"/>
  <c r="AN200" i="2" s="1"/>
  <c r="AI200" i="2"/>
  <c r="AM200" i="2" s="1"/>
  <c r="AH200" i="2"/>
  <c r="BE200" i="2"/>
  <c r="BF200" i="2" s="1" a="1"/>
  <c r="BG200" i="2"/>
  <c r="BH200" i="2" s="1"/>
  <c r="AI198" i="2"/>
  <c r="AM198" i="2" s="1"/>
  <c r="AJ198" i="2"/>
  <c r="AN198" i="2" s="1"/>
  <c r="AH198" i="2"/>
  <c r="BE198" i="2"/>
  <c r="BF198" i="2" s="1" a="1"/>
  <c r="BG198" i="2"/>
  <c r="BH198" i="2"/>
  <c r="AZ198" i="2"/>
  <c r="BA198" i="2" s="1"/>
  <c r="AI197" i="2"/>
  <c r="AM197" i="2" s="1"/>
  <c r="AJ197" i="2"/>
  <c r="AN197" i="2" s="1"/>
  <c r="AH197" i="2"/>
  <c r="AZ197" i="2"/>
  <c r="BA197" i="2" s="1"/>
  <c r="BE197" i="2"/>
  <c r="BF197" i="2" s="1" a="1"/>
  <c r="BG197" i="2"/>
  <c r="BH197" i="2"/>
  <c r="BE196" i="2"/>
  <c r="AZ196" i="2"/>
  <c r="BA196" i="2" s="1"/>
  <c r="AI196" i="2"/>
  <c r="AM196" i="2" s="1"/>
  <c r="AH196" i="2"/>
  <c r="AJ196" i="2"/>
  <c r="AN196" i="2" s="1"/>
  <c r="BE195" i="2"/>
  <c r="AZ195" i="2"/>
  <c r="BA195" i="2" s="1"/>
  <c r="AI195" i="2"/>
  <c r="AM195" i="2" s="1"/>
  <c r="AH195" i="2"/>
  <c r="AJ195" i="2"/>
  <c r="AN195" i="2" s="1"/>
  <c r="AI194" i="2"/>
  <c r="AM194" i="2" s="1"/>
  <c r="AH194" i="2"/>
  <c r="AJ194" i="2"/>
  <c r="AN194" i="2" s="1"/>
  <c r="BE194" i="2"/>
  <c r="AZ194" i="2"/>
  <c r="BA194" i="2"/>
  <c r="BE193" i="2"/>
  <c r="BF193" i="2" s="1" a="1"/>
  <c r="BG193" i="2"/>
  <c r="BH193" i="2"/>
  <c r="AZ193" i="2"/>
  <c r="BA193" i="2" s="1"/>
  <c r="AI193" i="2"/>
  <c r="AM193" i="2" s="1"/>
  <c r="AH193" i="2"/>
  <c r="AJ193" i="2"/>
  <c r="AN193" i="2" s="1"/>
  <c r="AZ191" i="2"/>
  <c r="BA191" i="2" s="1"/>
  <c r="AJ191" i="2"/>
  <c r="AN191" i="2" s="1"/>
  <c r="AH191" i="2"/>
  <c r="AI191" i="2"/>
  <c r="AM191" i="2" s="1"/>
  <c r="BE191" i="2"/>
  <c r="BE190" i="2"/>
  <c r="AJ190" i="2"/>
  <c r="AN190" i="2" s="1"/>
  <c r="AH190" i="2"/>
  <c r="AI190" i="2"/>
  <c r="AM190" i="2" s="1"/>
  <c r="AZ190" i="2"/>
  <c r="BA190" i="2" s="1"/>
  <c r="BE189" i="2"/>
  <c r="BF189" i="2" s="1" a="1"/>
  <c r="BG189" i="2"/>
  <c r="BH189" i="2" s="1"/>
  <c r="AZ189" i="2"/>
  <c r="BA189" i="2" s="1"/>
  <c r="AH189" i="2"/>
  <c r="AJ189" i="2"/>
  <c r="AN189" i="2" s="1"/>
  <c r="AI189" i="2"/>
  <c r="AM189" i="2" s="1"/>
  <c r="BE188" i="2"/>
  <c r="AH188" i="2"/>
  <c r="AJ188" i="2"/>
  <c r="AN188" i="2" s="1"/>
  <c r="AI188" i="2"/>
  <c r="AM188" i="2" s="1"/>
  <c r="AZ188" i="2"/>
  <c r="BA188" i="2"/>
  <c r="AJ187" i="2"/>
  <c r="AN187" i="2" s="1"/>
  <c r="AH187" i="2"/>
  <c r="AI187" i="2"/>
  <c r="AM187" i="2" s="1"/>
  <c r="BE187" i="2"/>
  <c r="AZ187" i="2"/>
  <c r="BA187" i="2" s="1"/>
  <c r="AZ186" i="2"/>
  <c r="BA186" i="2" s="1"/>
  <c r="BE186" i="2"/>
  <c r="BF186" i="2" s="1" a="1"/>
  <c r="BG186" i="2"/>
  <c r="BH186" i="2" s="1"/>
  <c r="AJ186" i="2"/>
  <c r="AN186" i="2" s="1"/>
  <c r="AH186" i="2"/>
  <c r="AI186" i="2"/>
  <c r="AM186" i="2" s="1"/>
  <c r="AZ185" i="2"/>
  <c r="BA185" i="2" s="1"/>
  <c r="AI185" i="2"/>
  <c r="AM185" i="2" s="1"/>
  <c r="AH185" i="2"/>
  <c r="AJ185" i="2"/>
  <c r="AN185" i="2" s="1"/>
  <c r="BE185" i="2"/>
  <c r="AZ184" i="2"/>
  <c r="BA184" i="2"/>
  <c r="BE184" i="2"/>
  <c r="BF184" i="2" s="1" a="1"/>
  <c r="BG184" i="2"/>
  <c r="BH184" i="2" s="1"/>
  <c r="AJ184" i="2"/>
  <c r="AN184" i="2" s="1"/>
  <c r="AH184" i="2"/>
  <c r="AI184" i="2"/>
  <c r="AM184" i="2" s="1"/>
  <c r="BE183" i="2"/>
  <c r="AJ183" i="2"/>
  <c r="AN183" i="2" s="1"/>
  <c r="AI183" i="2"/>
  <c r="AM183" i="2" s="1"/>
  <c r="AH183" i="2"/>
  <c r="AZ183" i="2"/>
  <c r="BA183" i="2"/>
  <c r="BE181" i="2"/>
  <c r="AZ181" i="2"/>
  <c r="BA181" i="2" s="1"/>
  <c r="AI181" i="2"/>
  <c r="AM181" i="2" s="1"/>
  <c r="AH181" i="2"/>
  <c r="AJ181" i="2"/>
  <c r="AN181" i="2" s="1"/>
  <c r="BE180" i="2"/>
  <c r="BF180" i="2" s="1" a="1"/>
  <c r="BG180" i="2"/>
  <c r="BH180" i="2" s="1"/>
  <c r="AJ180" i="2"/>
  <c r="AN180" i="2" s="1"/>
  <c r="AI180" i="2"/>
  <c r="AM180" i="2" s="1"/>
  <c r="AH180" i="2"/>
  <c r="AZ180" i="2"/>
  <c r="BA180" i="2" s="1"/>
  <c r="AZ179" i="2"/>
  <c r="BA179" i="2"/>
  <c r="AH179" i="2"/>
  <c r="AI179" i="2"/>
  <c r="AM179" i="2" s="1"/>
  <c r="AJ179" i="2"/>
  <c r="AN179" i="2" s="1"/>
  <c r="BE179" i="2"/>
  <c r="BF179" i="2" s="1" a="1"/>
  <c r="BG179" i="2"/>
  <c r="BH179" i="2" s="1"/>
  <c r="AZ178" i="2"/>
  <c r="BA178" i="2"/>
  <c r="BE178" i="2"/>
  <c r="BF178" i="2" s="1" a="1"/>
  <c r="BG178" i="2"/>
  <c r="BH178" i="2"/>
  <c r="AJ178" i="2"/>
  <c r="AN178" i="2" s="1"/>
  <c r="AH178" i="2"/>
  <c r="AI178" i="2"/>
  <c r="AM178" i="2" s="1"/>
  <c r="AJ177" i="2"/>
  <c r="AN177" i="2" s="1"/>
  <c r="AI177" i="2"/>
  <c r="AM177" i="2" s="1"/>
  <c r="AH177" i="2"/>
  <c r="AZ177" i="2"/>
  <c r="BA177" i="2" s="1"/>
  <c r="BE177" i="2"/>
  <c r="BE176" i="2"/>
  <c r="AJ176" i="2"/>
  <c r="AN176" i="2" s="1"/>
  <c r="AI176" i="2"/>
  <c r="AM176" i="2" s="1"/>
  <c r="AH176" i="2"/>
  <c r="AZ176" i="2"/>
  <c r="BA176" i="2" s="1"/>
  <c r="AJ175" i="2"/>
  <c r="AN175" i="2" s="1"/>
  <c r="AI175" i="2"/>
  <c r="AM175" i="2" s="1"/>
  <c r="AH175" i="2"/>
  <c r="BE175" i="2"/>
  <c r="AZ175" i="2"/>
  <c r="BA175" i="2" s="1"/>
  <c r="BE174" i="2"/>
  <c r="BF174" i="2" s="1" a="1"/>
  <c r="BG174" i="2"/>
  <c r="BH174" i="2"/>
  <c r="AZ174" i="2"/>
  <c r="BA174" i="2"/>
  <c r="AJ174" i="2"/>
  <c r="AN174" i="2" s="1"/>
  <c r="AI174" i="2"/>
  <c r="AM174" i="2" s="1"/>
  <c r="AH174" i="2"/>
  <c r="AZ173" i="2"/>
  <c r="BA173" i="2" s="1"/>
  <c r="BE173" i="2"/>
  <c r="AH173" i="2"/>
  <c r="AI173" i="2"/>
  <c r="AM173" i="2" s="1"/>
  <c r="AJ173" i="2"/>
  <c r="AN173" i="2" s="1"/>
  <c r="AZ172" i="2"/>
  <c r="BA172" i="2" s="1"/>
  <c r="BE172" i="2"/>
  <c r="AJ172" i="2"/>
  <c r="AN172" i="2" s="1"/>
  <c r="AH172" i="2"/>
  <c r="AI172" i="2"/>
  <c r="AM172" i="2" s="1"/>
  <c r="AZ171" i="2"/>
  <c r="BA171" i="2" s="1"/>
  <c r="AH171" i="2"/>
  <c r="AI171" i="2"/>
  <c r="AM171" i="2" s="1"/>
  <c r="AJ171" i="2"/>
  <c r="AN171" i="2" s="1"/>
  <c r="BE170" i="2"/>
  <c r="BF170" i="2" s="1" a="1"/>
  <c r="BG170" i="2"/>
  <c r="BH170" i="2"/>
  <c r="AZ170" i="2"/>
  <c r="BA170" i="2"/>
  <c r="AH170" i="2"/>
  <c r="AI170" i="2"/>
  <c r="AM170" i="2" s="1"/>
  <c r="AJ170" i="2"/>
  <c r="AN170" i="2" s="1"/>
  <c r="AH169" i="2"/>
  <c r="AI169" i="2"/>
  <c r="AM169" i="2" s="1"/>
  <c r="AJ169" i="2"/>
  <c r="AN169" i="2" s="1"/>
  <c r="AZ169" i="2"/>
  <c r="BA169" i="2"/>
  <c r="BE169" i="2"/>
  <c r="BF169" i="2" s="1" a="1"/>
  <c r="BG169" i="2"/>
  <c r="BH169" i="2"/>
  <c r="BE168" i="2"/>
  <c r="BF168" i="2" s="1" a="1"/>
  <c r="BG168" i="2"/>
  <c r="BH168" i="2"/>
  <c r="AH168" i="2"/>
  <c r="AI168" i="2"/>
  <c r="AM168" i="2" s="1"/>
  <c r="AJ168" i="2"/>
  <c r="AN168" i="2" s="1"/>
  <c r="AZ168" i="2"/>
  <c r="BA168" i="2"/>
  <c r="AZ167" i="2"/>
  <c r="BA167" i="2"/>
  <c r="AH167" i="2"/>
  <c r="AI167" i="2"/>
  <c r="AM167" i="2" s="1"/>
  <c r="AJ167" i="2"/>
  <c r="AN167" i="2" s="1"/>
  <c r="BE167" i="2"/>
  <c r="BF167" i="2" s="1" a="1"/>
  <c r="BG167" i="2"/>
  <c r="BH167" i="2"/>
  <c r="AZ166" i="2"/>
  <c r="BA166" i="2"/>
  <c r="BE166" i="2"/>
  <c r="BF166" i="2" s="1" a="1"/>
  <c r="BG166" i="2"/>
  <c r="BH166" i="2"/>
  <c r="AH166" i="2"/>
  <c r="AI166" i="2"/>
  <c r="AM166" i="2" s="1"/>
  <c r="AJ166" i="2"/>
  <c r="AN166" i="2" s="1"/>
  <c r="AH165" i="2"/>
  <c r="AI165" i="2"/>
  <c r="AM165" i="2" s="1"/>
  <c r="AJ165" i="2"/>
  <c r="AN165" i="2" s="1"/>
  <c r="BE165" i="2"/>
  <c r="BF165" i="2" s="1" a="1"/>
  <c r="BG165" i="2"/>
  <c r="BH165" i="2"/>
  <c r="AZ165" i="2"/>
  <c r="BA165" i="2"/>
  <c r="AZ164" i="2"/>
  <c r="BA164" i="2"/>
  <c r="BE164" i="2"/>
  <c r="BF164" i="2" s="1" a="1"/>
  <c r="BG164" i="2"/>
  <c r="BH164" i="2"/>
  <c r="AH164" i="2"/>
  <c r="AI164" i="2"/>
  <c r="AM164" i="2" s="1"/>
  <c r="AJ164" i="2"/>
  <c r="AN164" i="2" s="1"/>
  <c r="AZ163" i="2"/>
  <c r="BA163" i="2"/>
  <c r="BE163" i="2"/>
  <c r="BF163" i="2" s="1" a="1"/>
  <c r="BG163" i="2"/>
  <c r="BH163" i="2"/>
  <c r="AH163" i="2"/>
  <c r="AI163" i="2"/>
  <c r="AM163" i="2" s="1"/>
  <c r="AJ163" i="2"/>
  <c r="AN163" i="2" s="1"/>
  <c r="AZ162" i="2"/>
  <c r="BA162" i="2"/>
  <c r="AH162" i="2"/>
  <c r="AI162" i="2"/>
  <c r="AM162" i="2" s="1"/>
  <c r="AJ162" i="2"/>
  <c r="AN162" i="2" s="1"/>
  <c r="BE162" i="2"/>
  <c r="AH161" i="2"/>
  <c r="AI161" i="2"/>
  <c r="AM161" i="2" s="1"/>
  <c r="AJ161" i="2"/>
  <c r="AN161" i="2" s="1"/>
  <c r="AZ161" i="2"/>
  <c r="BA161" i="2"/>
  <c r="BE161" i="2"/>
  <c r="BF161" i="2" s="1" a="1"/>
  <c r="BG161" i="2"/>
  <c r="BH161" i="2"/>
  <c r="BE160" i="2"/>
  <c r="BF160" i="2" s="1" a="1"/>
  <c r="BG160" i="2"/>
  <c r="BH160" i="2"/>
  <c r="AH160" i="2"/>
  <c r="AI160" i="2"/>
  <c r="AM160" i="2" s="1"/>
  <c r="AJ160" i="2"/>
  <c r="AN160" i="2" s="1"/>
  <c r="AZ160" i="2"/>
  <c r="BA160" i="2"/>
  <c r="AZ159" i="2"/>
  <c r="BA159" i="2"/>
  <c r="BE159" i="2"/>
  <c r="BF159" i="2" s="1" a="1"/>
  <c r="BG159" i="2"/>
  <c r="BH159" i="2"/>
  <c r="AH159" i="2"/>
  <c r="AL159" i="2" s="1"/>
  <c r="AI159" i="2"/>
  <c r="AM159" i="2" s="1"/>
  <c r="AJ159" i="2"/>
  <c r="AN159" i="2" s="1"/>
  <c r="AK159" i="2"/>
  <c r="BE158" i="2"/>
  <c r="BF158" i="2" s="1" a="1"/>
  <c r="BG158" i="2"/>
  <c r="BH158" i="2"/>
  <c r="AH158" i="2"/>
  <c r="AL158" i="2" s="1"/>
  <c r="AI158" i="2"/>
  <c r="AM158" i="2" s="1"/>
  <c r="AJ158" i="2"/>
  <c r="AN158" i="2" s="1"/>
  <c r="AK158" i="2"/>
  <c r="AZ158" i="2"/>
  <c r="BA158" i="2"/>
  <c r="AH157" i="2"/>
  <c r="AL157" i="2" s="1"/>
  <c r="AI157" i="2"/>
  <c r="AM157" i="2" s="1"/>
  <c r="AJ157" i="2"/>
  <c r="AN157" i="2" s="1"/>
  <c r="AK157" i="2"/>
  <c r="BE157" i="2"/>
  <c r="BF157" i="2" s="1" a="1"/>
  <c r="BG157" i="2"/>
  <c r="BH157" i="2"/>
  <c r="AZ157" i="2"/>
  <c r="BA157" i="2"/>
  <c r="AZ156" i="2"/>
  <c r="BA156" i="2"/>
  <c r="BE156" i="2"/>
  <c r="BF156" i="2" s="1" a="1"/>
  <c r="BG156" i="2"/>
  <c r="BH156" i="2"/>
  <c r="AH156" i="2"/>
  <c r="AL156" i="2" s="1"/>
  <c r="AI156" i="2"/>
  <c r="AM156" i="2" s="1"/>
  <c r="AJ156" i="2"/>
  <c r="AN156" i="2" s="1"/>
  <c r="AK156" i="2"/>
  <c r="AH155" i="2"/>
  <c r="AL155" i="2" s="1"/>
  <c r="AI155" i="2"/>
  <c r="AM155" i="2" s="1"/>
  <c r="AJ155" i="2"/>
  <c r="AN155" i="2" s="1"/>
  <c r="AK155" i="2"/>
  <c r="BE155" i="2"/>
  <c r="BF155" i="2" s="1" a="1"/>
  <c r="BG155" i="2"/>
  <c r="BH155" i="2"/>
  <c r="AZ155" i="2"/>
  <c r="BA155" i="2"/>
  <c r="AH153" i="2"/>
  <c r="AL153" i="2" s="1"/>
  <c r="AI153" i="2"/>
  <c r="AM153" i="2" s="1"/>
  <c r="AJ153" i="2"/>
  <c r="AN153" i="2" s="1"/>
  <c r="AK153" i="2"/>
  <c r="BE153" i="2"/>
  <c r="BF153" i="2" s="1" a="1"/>
  <c r="BG153" i="2"/>
  <c r="BH153" i="2"/>
  <c r="AZ153" i="2"/>
  <c r="BA153" i="2"/>
  <c r="AZ152" i="2"/>
  <c r="BA152" i="2"/>
  <c r="BE152" i="2"/>
  <c r="BF152" i="2" s="1" a="1"/>
  <c r="BG152" i="2"/>
  <c r="BH152" i="2"/>
  <c r="AH152" i="2"/>
  <c r="AL152" i="2" s="1"/>
  <c r="AI152" i="2"/>
  <c r="AM152" i="2" s="1"/>
  <c r="AJ152" i="2"/>
  <c r="AN152" i="2" s="1"/>
  <c r="AK152" i="2"/>
  <c r="AH151" i="2"/>
  <c r="AL151" i="2" s="1"/>
  <c r="AI151" i="2"/>
  <c r="AM151" i="2" s="1"/>
  <c r="AJ151" i="2"/>
  <c r="AN151" i="2" s="1"/>
  <c r="AK151" i="2"/>
  <c r="BE151" i="2"/>
  <c r="BF151" i="2" s="1" a="1"/>
  <c r="BG151" i="2"/>
  <c r="BH151" i="2"/>
  <c r="AZ151" i="2"/>
  <c r="BA151" i="2"/>
  <c r="AZ150" i="2"/>
  <c r="BA150" i="2"/>
  <c r="BE150" i="2"/>
  <c r="BF150" i="2" s="1" a="1"/>
  <c r="BG150" i="2"/>
  <c r="BH150" i="2"/>
  <c r="AH150" i="2"/>
  <c r="AL150" i="2" s="1"/>
  <c r="AI150" i="2"/>
  <c r="AM150" i="2" s="1"/>
  <c r="AJ150" i="2"/>
  <c r="AN150" i="2" s="1"/>
  <c r="AK150" i="2"/>
  <c r="BE149" i="2"/>
  <c r="BF149" i="2" s="1" a="1"/>
  <c r="BG149" i="2"/>
  <c r="BH149" i="2"/>
  <c r="AZ149" i="2"/>
  <c r="BA149" i="2"/>
  <c r="AH149" i="2"/>
  <c r="AL149" i="2" s="1"/>
  <c r="AI149" i="2"/>
  <c r="AM149" i="2" s="1"/>
  <c r="AJ149" i="2"/>
  <c r="AN149" i="2" s="1"/>
  <c r="AK149" i="2"/>
  <c r="BE148" i="2"/>
  <c r="BF148" i="2" s="1" a="1"/>
  <c r="BG148" i="2"/>
  <c r="BH148" i="2"/>
  <c r="AZ148" i="2"/>
  <c r="BA148" i="2"/>
  <c r="AH148" i="2"/>
  <c r="AL148" i="2" s="1"/>
  <c r="AI148" i="2"/>
  <c r="AM148" i="2" s="1"/>
  <c r="AJ148" i="2"/>
  <c r="AN148" i="2" s="1"/>
  <c r="AK148" i="2"/>
  <c r="BE147" i="2"/>
  <c r="BF147" i="2" s="1" a="1"/>
  <c r="BG147" i="2"/>
  <c r="BH147" i="2"/>
  <c r="AZ147" i="2"/>
  <c r="BA147" i="2"/>
  <c r="AH147" i="2"/>
  <c r="AL147" i="2" s="1"/>
  <c r="AI147" i="2"/>
  <c r="AM147" i="2" s="1"/>
  <c r="AJ147" i="2"/>
  <c r="AN147" i="2" s="1"/>
  <c r="AK147" i="2"/>
  <c r="AH146" i="2"/>
  <c r="AL146" i="2" s="1"/>
  <c r="AI146" i="2"/>
  <c r="AM146" i="2" s="1"/>
  <c r="AJ146" i="2"/>
  <c r="AN146" i="2" s="1"/>
  <c r="AK146" i="2"/>
  <c r="AZ146" i="2"/>
  <c r="BA146" i="2"/>
  <c r="BE146" i="2"/>
  <c r="BF146" i="2" s="1" a="1"/>
  <c r="BG146" i="2"/>
  <c r="BH146" i="2"/>
  <c r="AH145" i="2"/>
  <c r="AL145" i="2" s="1"/>
  <c r="AI145" i="2"/>
  <c r="AM145" i="2" s="1"/>
  <c r="AJ145" i="2"/>
  <c r="AN145" i="2" s="1"/>
  <c r="AK145" i="2"/>
  <c r="AZ145" i="2"/>
  <c r="BA145" i="2"/>
  <c r="BE145" i="2"/>
  <c r="BF145" i="2" s="1" a="1"/>
  <c r="BG145" i="2"/>
  <c r="BH145" i="2"/>
  <c r="BE144" i="2"/>
  <c r="BF144" i="2" s="1" a="1"/>
  <c r="BG144" i="2"/>
  <c r="BH144" i="2"/>
  <c r="AH144" i="2"/>
  <c r="AL144" i="2" s="1"/>
  <c r="AI144" i="2"/>
  <c r="AM144" i="2" s="1"/>
  <c r="AJ144" i="2"/>
  <c r="AN144" i="2" s="1"/>
  <c r="AK144" i="2"/>
  <c r="AZ144" i="2"/>
  <c r="BA144" i="2"/>
  <c r="AH143" i="2"/>
  <c r="AL143" i="2" s="1"/>
  <c r="AI143" i="2"/>
  <c r="AM143" i="2" s="1"/>
  <c r="AJ143" i="2"/>
  <c r="AN143" i="2" s="1"/>
  <c r="AK143" i="2"/>
  <c r="BE143" i="2"/>
  <c r="BF143" i="2" s="1" a="1"/>
  <c r="BG143" i="2"/>
  <c r="BH143" i="2"/>
  <c r="AZ143" i="2"/>
  <c r="BA143" i="2"/>
  <c r="BE142" i="2"/>
  <c r="BF142" i="2" s="1" a="1"/>
  <c r="BG142" i="2"/>
  <c r="BH142" i="2"/>
  <c r="AZ142" i="2"/>
  <c r="BA142" i="2"/>
  <c r="AH142" i="2"/>
  <c r="AL142" i="2" s="1"/>
  <c r="AI142" i="2"/>
  <c r="AM142" i="2" s="1"/>
  <c r="AJ142" i="2"/>
  <c r="AN142" i="2" s="1"/>
  <c r="AK142" i="2"/>
  <c r="AH140" i="2"/>
  <c r="AL140" i="2" s="1"/>
  <c r="AI140" i="2"/>
  <c r="AM140" i="2" s="1"/>
  <c r="AJ140" i="2"/>
  <c r="AN140" i="2" s="1"/>
  <c r="AK140" i="2"/>
  <c r="AZ140" i="2"/>
  <c r="BA140" i="2"/>
  <c r="BE140" i="2"/>
  <c r="BF140" i="2" s="1" a="1"/>
  <c r="BG140" i="2"/>
  <c r="BH140" i="2"/>
  <c r="AH139" i="2"/>
  <c r="AL139" i="2" s="1"/>
  <c r="AI139" i="2"/>
  <c r="AM139" i="2" s="1"/>
  <c r="AJ139" i="2"/>
  <c r="AN139" i="2" s="1"/>
  <c r="AK139" i="2"/>
  <c r="AZ139" i="2"/>
  <c r="BA139" i="2"/>
  <c r="BE139" i="2"/>
  <c r="BF139" i="2" s="1" a="1"/>
  <c r="BG139" i="2"/>
  <c r="BH139" i="2"/>
  <c r="AZ138" i="2"/>
  <c r="BA138" i="2"/>
  <c r="BE138" i="2"/>
  <c r="BF138" i="2" s="1" a="1"/>
  <c r="BG138" i="2"/>
  <c r="BH138" i="2"/>
  <c r="AH138" i="2"/>
  <c r="AL138" i="2" s="1"/>
  <c r="AI138" i="2"/>
  <c r="AM138" i="2" s="1"/>
  <c r="AJ138" i="2"/>
  <c r="AN138" i="2" s="1"/>
  <c r="AK138" i="2"/>
  <c r="BE137" i="2"/>
  <c r="BF137" i="2" s="1" a="1"/>
  <c r="BG137" i="2"/>
  <c r="BH137" i="2"/>
  <c r="AH137" i="2"/>
  <c r="AL137" i="2" s="1"/>
  <c r="AI137" i="2"/>
  <c r="AM137" i="2" s="1"/>
  <c r="AJ137" i="2"/>
  <c r="AN137" i="2" s="1"/>
  <c r="AK137" i="2"/>
  <c r="AZ137" i="2"/>
  <c r="BA137" i="2"/>
  <c r="AH136" i="2"/>
  <c r="AL136" i="2" s="1"/>
  <c r="AI136" i="2"/>
  <c r="AM136" i="2" s="1"/>
  <c r="AJ136" i="2"/>
  <c r="AN136" i="2" s="1"/>
  <c r="AK136" i="2"/>
  <c r="BE136" i="2"/>
  <c r="BF136" i="2" s="1" a="1"/>
  <c r="BG136" i="2"/>
  <c r="BH136" i="2"/>
  <c r="AZ136" i="2"/>
  <c r="BA136" i="2"/>
  <c r="AH135" i="2"/>
  <c r="AL135" i="2" s="1"/>
  <c r="AI135" i="2"/>
  <c r="AM135" i="2" s="1"/>
  <c r="AJ135" i="2"/>
  <c r="AN135" i="2" s="1"/>
  <c r="AK135" i="2"/>
  <c r="AZ135" i="2"/>
  <c r="BA135" i="2"/>
  <c r="BE135" i="2"/>
  <c r="BF135" i="2" s="1" a="1"/>
  <c r="BG135" i="2"/>
  <c r="BH135" i="2"/>
  <c r="AH134" i="2"/>
  <c r="AL134" i="2" s="1"/>
  <c r="AI134" i="2"/>
  <c r="AM134" i="2" s="1"/>
  <c r="AJ134" i="2"/>
  <c r="AN134" i="2" s="1"/>
  <c r="AK134" i="2"/>
  <c r="BE134" i="2"/>
  <c r="BF134" i="2" s="1" a="1"/>
  <c r="BG134" i="2"/>
  <c r="BH134" i="2"/>
  <c r="AZ134" i="2"/>
  <c r="BA134" i="2"/>
  <c r="AH133" i="2"/>
  <c r="AL133" i="2" s="1"/>
  <c r="AI133" i="2"/>
  <c r="AM133" i="2" s="1"/>
  <c r="AJ133" i="2"/>
  <c r="AN133" i="2" s="1"/>
  <c r="AK133" i="2"/>
  <c r="AZ133" i="2"/>
  <c r="BA133" i="2"/>
  <c r="BE133" i="2"/>
  <c r="BF133" i="2" s="1" a="1"/>
  <c r="BG133" i="2"/>
  <c r="BH133" i="2"/>
  <c r="AZ132" i="2"/>
  <c r="BA132" i="2"/>
  <c r="BE132" i="2"/>
  <c r="BF132" i="2" s="1" a="1"/>
  <c r="BG132" i="2"/>
  <c r="BH132" i="2"/>
  <c r="AH132" i="2"/>
  <c r="AL132" i="2" s="1"/>
  <c r="AI132" i="2"/>
  <c r="AM132" i="2" s="1"/>
  <c r="AJ132" i="2"/>
  <c r="AN132" i="2" s="1"/>
  <c r="AK132" i="2"/>
  <c r="BE131" i="2"/>
  <c r="BF131" i="2" s="1" a="1"/>
  <c r="BG131" i="2"/>
  <c r="BH131" i="2"/>
  <c r="AZ131" i="2"/>
  <c r="BA131" i="2"/>
  <c r="AH131" i="2"/>
  <c r="AL131" i="2" s="1"/>
  <c r="AI131" i="2"/>
  <c r="AM131" i="2" s="1"/>
  <c r="AJ131" i="2"/>
  <c r="AN131" i="2" s="1"/>
  <c r="AK131" i="2"/>
  <c r="AZ130" i="2"/>
  <c r="BA130" i="2"/>
  <c r="BE130" i="2"/>
  <c r="BF130" i="2" s="1" a="1"/>
  <c r="BG130" i="2"/>
  <c r="BH130" i="2"/>
  <c r="AH130" i="2"/>
  <c r="AL130" i="2" s="1"/>
  <c r="AI130" i="2"/>
  <c r="AM130" i="2" s="1"/>
  <c r="AJ130" i="2"/>
  <c r="AN130" i="2" s="1"/>
  <c r="AK130" i="2"/>
  <c r="AH129" i="2"/>
  <c r="AL129" i="2" s="1"/>
  <c r="AI129" i="2"/>
  <c r="AM129" i="2" s="1"/>
  <c r="AJ129" i="2"/>
  <c r="AN129" i="2" s="1"/>
  <c r="AK129" i="2"/>
  <c r="AZ129" i="2"/>
  <c r="BA129" i="2"/>
  <c r="BE129" i="2"/>
  <c r="BF129" i="2" s="1" a="1"/>
  <c r="BG129" i="2"/>
  <c r="BH129" i="2"/>
  <c r="BE128" i="2"/>
  <c r="BF128" i="2" s="1" a="1"/>
  <c r="BG128" i="2"/>
  <c r="BH128" i="2"/>
  <c r="AZ128" i="2"/>
  <c r="BA128" i="2"/>
  <c r="AH128" i="2"/>
  <c r="AL128" i="2" s="1"/>
  <c r="AI128" i="2"/>
  <c r="AM128" i="2" s="1"/>
  <c r="AJ128" i="2"/>
  <c r="AN128" i="2" s="1"/>
  <c r="AK128" i="2"/>
  <c r="AZ127" i="2"/>
  <c r="BA127" i="2"/>
  <c r="BE127" i="2"/>
  <c r="BF127" i="2" s="1" a="1"/>
  <c r="BG127" i="2"/>
  <c r="BH127" i="2"/>
  <c r="AH127" i="2"/>
  <c r="AL127" i="2" s="1"/>
  <c r="AI127" i="2"/>
  <c r="AM127" i="2" s="1"/>
  <c r="AJ127" i="2"/>
  <c r="AN127" i="2" s="1"/>
  <c r="AK127" i="2"/>
  <c r="AH126" i="2"/>
  <c r="AL126" i="2" s="1"/>
  <c r="AI126" i="2"/>
  <c r="AM126" i="2" s="1"/>
  <c r="AJ126" i="2"/>
  <c r="AN126" i="2" s="1"/>
  <c r="AK126" i="2"/>
  <c r="AZ126" i="2"/>
  <c r="BA126" i="2"/>
  <c r="BE126" i="2"/>
  <c r="BF126" i="2" s="1" a="1"/>
  <c r="BG126" i="2"/>
  <c r="BH126" i="2"/>
  <c r="BE125" i="2"/>
  <c r="BF125" i="2" s="1" a="1"/>
  <c r="BG125" i="2"/>
  <c r="BH125" i="2"/>
  <c r="AZ125" i="2"/>
  <c r="BA125" i="2"/>
  <c r="AH125" i="2"/>
  <c r="AL125" i="2" s="1"/>
  <c r="AI125" i="2"/>
  <c r="AM125" i="2" s="1"/>
  <c r="AJ125" i="2"/>
  <c r="AN125" i="2" s="1"/>
  <c r="AK125" i="2"/>
  <c r="AZ123" i="2"/>
  <c r="BA123" i="2"/>
  <c r="BE123" i="2"/>
  <c r="BF123" i="2" s="1" a="1"/>
  <c r="BG123" i="2"/>
  <c r="BH123" i="2"/>
  <c r="AH123" i="2"/>
  <c r="AL123" i="2" s="1"/>
  <c r="AI123" i="2"/>
  <c r="AM123" i="2" s="1"/>
  <c r="AJ123" i="2"/>
  <c r="AN123" i="2" s="1"/>
  <c r="AK123" i="2"/>
  <c r="AH122" i="2"/>
  <c r="AL122" i="2" s="1"/>
  <c r="AI122" i="2"/>
  <c r="AM122" i="2" s="1"/>
  <c r="AJ122" i="2"/>
  <c r="AN122" i="2" s="1"/>
  <c r="AK122" i="2"/>
  <c r="BE122" i="2"/>
  <c r="BF122" i="2" s="1" a="1"/>
  <c r="BG122" i="2"/>
  <c r="BH122" i="2"/>
  <c r="AZ122" i="2"/>
  <c r="BA122" i="2"/>
  <c r="AZ121" i="2"/>
  <c r="BA121" i="2"/>
  <c r="AH121" i="2"/>
  <c r="AL121" i="2" s="1"/>
  <c r="AI121" i="2"/>
  <c r="AM121" i="2" s="1"/>
  <c r="AJ121" i="2"/>
  <c r="AN121" i="2" s="1"/>
  <c r="AK121" i="2"/>
  <c r="BE121" i="2"/>
  <c r="BF121" i="2" s="1" a="1"/>
  <c r="BG121" i="2"/>
  <c r="BH121" i="2"/>
  <c r="BE120" i="2"/>
  <c r="BF120" i="2" s="1" a="1"/>
  <c r="BG120" i="2"/>
  <c r="BH120" i="2"/>
  <c r="AZ120" i="2"/>
  <c r="BA120" i="2"/>
  <c r="AH120" i="2"/>
  <c r="AL120" i="2" s="1"/>
  <c r="AI120" i="2"/>
  <c r="AM120" i="2" s="1"/>
  <c r="AJ120" i="2"/>
  <c r="AN120" i="2" s="1"/>
  <c r="AK120" i="2"/>
  <c r="BE119" i="2"/>
  <c r="BF119" i="2" s="1" a="1"/>
  <c r="BG119" i="2"/>
  <c r="BH119" i="2"/>
  <c r="AZ119" i="2"/>
  <c r="BA119" i="2"/>
  <c r="AH119" i="2"/>
  <c r="AL119" i="2" s="1"/>
  <c r="AI119" i="2"/>
  <c r="AM119" i="2" s="1"/>
  <c r="AJ119" i="2"/>
  <c r="AN119" i="2" s="1"/>
  <c r="AK119" i="2"/>
  <c r="AH118" i="2"/>
  <c r="AL118" i="2" s="1"/>
  <c r="AI118" i="2"/>
  <c r="AM118" i="2" s="1"/>
  <c r="AJ118" i="2"/>
  <c r="AN118" i="2" s="1"/>
  <c r="AK118" i="2"/>
  <c r="BE118" i="2"/>
  <c r="BF118" i="2" s="1" a="1"/>
  <c r="BG118" i="2"/>
  <c r="BH118" i="2"/>
  <c r="AZ118" i="2"/>
  <c r="BA118" i="2"/>
  <c r="BE117" i="2"/>
  <c r="BF117" i="2" s="1" a="1"/>
  <c r="BG117" i="2"/>
  <c r="BH117" i="2"/>
  <c r="AZ117" i="2"/>
  <c r="BA117" i="2"/>
  <c r="AH117" i="2"/>
  <c r="AL117" i="2" s="1"/>
  <c r="AI117" i="2"/>
  <c r="AM117" i="2" s="1"/>
  <c r="AJ117" i="2"/>
  <c r="AN117" i="2" s="1"/>
  <c r="AK117" i="2"/>
  <c r="AZ116" i="2"/>
  <c r="BA116" i="2"/>
  <c r="BE116" i="2"/>
  <c r="BF116" i="2" s="1" a="1"/>
  <c r="BG116" i="2"/>
  <c r="BH116" i="2"/>
  <c r="AH116" i="2"/>
  <c r="AL116" i="2" s="1"/>
  <c r="AI116" i="2"/>
  <c r="AM116" i="2" s="1"/>
  <c r="AJ116" i="2"/>
  <c r="AN116" i="2" s="1"/>
  <c r="AK116" i="2"/>
  <c r="AZ115" i="2"/>
  <c r="BA115" i="2"/>
  <c r="AH115" i="2"/>
  <c r="AL115" i="2" s="1"/>
  <c r="AI115" i="2"/>
  <c r="AM115" i="2" s="1"/>
  <c r="AJ115" i="2"/>
  <c r="AN115" i="2" s="1"/>
  <c r="AK115" i="2"/>
  <c r="BE115" i="2"/>
  <c r="BF115" i="2" s="1" a="1"/>
  <c r="BG115" i="2"/>
  <c r="BH115" i="2"/>
  <c r="AZ113" i="2"/>
  <c r="BA113" i="2"/>
  <c r="BE113" i="2"/>
  <c r="BF113" i="2" s="1" a="1"/>
  <c r="BG113" i="2"/>
  <c r="BH113" i="2"/>
  <c r="AH113" i="2"/>
  <c r="AL113" i="2" s="1"/>
  <c r="AI113" i="2"/>
  <c r="AM113" i="2" s="1"/>
  <c r="AJ113" i="2"/>
  <c r="AN113" i="2" s="1"/>
  <c r="AK113" i="2"/>
  <c r="AZ112" i="2"/>
  <c r="BA112" i="2"/>
  <c r="BE112" i="2"/>
  <c r="BF112" i="2" s="1" a="1"/>
  <c r="BG112" i="2"/>
  <c r="BH112" i="2"/>
  <c r="AH112" i="2"/>
  <c r="AL112" i="2" s="1"/>
  <c r="AI112" i="2"/>
  <c r="AM112" i="2" s="1"/>
  <c r="AJ112" i="2"/>
  <c r="AN112" i="2" s="1"/>
  <c r="AK112" i="2"/>
  <c r="AZ111" i="2"/>
  <c r="BA111" i="2"/>
  <c r="BE111" i="2"/>
  <c r="BF111" i="2" s="1" a="1"/>
  <c r="BG111" i="2"/>
  <c r="BH111" i="2"/>
  <c r="AH111" i="2"/>
  <c r="AL111" i="2" s="1"/>
  <c r="AI111" i="2"/>
  <c r="AM111" i="2" s="1"/>
  <c r="AJ111" i="2"/>
  <c r="AN111" i="2" s="1"/>
  <c r="AK111" i="2"/>
  <c r="AZ110" i="2"/>
  <c r="BA110" i="2"/>
  <c r="BE110" i="2"/>
  <c r="BF110" i="2" s="1" a="1"/>
  <c r="BG110" i="2"/>
  <c r="BH110" i="2"/>
  <c r="AH110" i="2"/>
  <c r="AL110" i="2" s="1"/>
  <c r="AI110" i="2"/>
  <c r="AM110" i="2" s="1"/>
  <c r="AJ110" i="2"/>
  <c r="AN110" i="2" s="1"/>
  <c r="AK110" i="2"/>
  <c r="AZ109" i="2"/>
  <c r="BA109" i="2"/>
  <c r="BE109" i="2"/>
  <c r="BF109" i="2" s="1" a="1"/>
  <c r="BG109" i="2"/>
  <c r="BH109" i="2"/>
  <c r="AH109" i="2"/>
  <c r="AL109" i="2" s="1"/>
  <c r="AI109" i="2"/>
  <c r="AM109" i="2" s="1"/>
  <c r="AJ109" i="2"/>
  <c r="AN109" i="2" s="1"/>
  <c r="AK109" i="2"/>
  <c r="BE108" i="2"/>
  <c r="BF108" i="2" s="1" a="1"/>
  <c r="BG108" i="2"/>
  <c r="BH108" i="2"/>
  <c r="AH108" i="2"/>
  <c r="AL108" i="2" s="1"/>
  <c r="AI108" i="2"/>
  <c r="AM108" i="2" s="1"/>
  <c r="AJ108" i="2"/>
  <c r="AN108" i="2" s="1"/>
  <c r="AK108" i="2"/>
  <c r="AZ108" i="2"/>
  <c r="BA108" i="2"/>
  <c r="BE107" i="2"/>
  <c r="BF107" i="2" s="1" a="1"/>
  <c r="BG107" i="2"/>
  <c r="BH107" i="2"/>
  <c r="AZ107" i="2"/>
  <c r="BA107" i="2"/>
  <c r="AH107" i="2"/>
  <c r="AL107" i="2" s="1"/>
  <c r="AI107" i="2"/>
  <c r="AM107" i="2" s="1"/>
  <c r="AJ107" i="2"/>
  <c r="AN107" i="2" s="1"/>
  <c r="AK107" i="2"/>
  <c r="AH106" i="2"/>
  <c r="AL106" i="2" s="1"/>
  <c r="AI106" i="2"/>
  <c r="AM106" i="2" s="1"/>
  <c r="AJ106" i="2"/>
  <c r="AN106" i="2" s="1"/>
  <c r="AK106" i="2"/>
  <c r="BE106" i="2"/>
  <c r="BF106" i="2" s="1" a="1"/>
  <c r="BG106" i="2"/>
  <c r="BH106" i="2"/>
  <c r="AZ106" i="2"/>
  <c r="BA106" i="2"/>
  <c r="AH105" i="2"/>
  <c r="AI105" i="2"/>
  <c r="AM105" i="2" s="1"/>
  <c r="AJ105" i="2"/>
  <c r="AN105" i="2" s="1"/>
  <c r="AZ105" i="2"/>
  <c r="BA105" i="2"/>
  <c r="BE105" i="2"/>
  <c r="BF105" i="2" s="1" a="1"/>
  <c r="BG105" i="2"/>
  <c r="BH105" i="2"/>
  <c r="AZ104" i="2"/>
  <c r="BA104" i="2"/>
  <c r="BE104" i="2"/>
  <c r="BF104" i="2" s="1" a="1"/>
  <c r="BG104" i="2"/>
  <c r="BH104" i="2"/>
  <c r="AH104" i="2"/>
  <c r="AI104" i="2"/>
  <c r="AM104" i="2" s="1"/>
  <c r="AJ104" i="2"/>
  <c r="AN104" i="2" s="1"/>
  <c r="BE103" i="2"/>
  <c r="BF103" i="2" s="1" a="1"/>
  <c r="BG103" i="2"/>
  <c r="BH103" i="2"/>
  <c r="AZ103" i="2"/>
  <c r="BA103" i="2"/>
  <c r="AH103" i="2"/>
  <c r="AI103" i="2"/>
  <c r="AM103" i="2" s="1"/>
  <c r="AJ103" i="2"/>
  <c r="AN103" i="2" s="1"/>
  <c r="BE102" i="2"/>
  <c r="BF102" i="2" s="1" a="1"/>
  <c r="BG102" i="2"/>
  <c r="BH102" i="2"/>
  <c r="AZ102" i="2"/>
  <c r="BA102" i="2"/>
  <c r="AH102" i="2"/>
  <c r="AI102" i="2"/>
  <c r="AM102" i="2" s="1"/>
  <c r="AJ102" i="2"/>
  <c r="AN102" i="2" s="1"/>
  <c r="BE101" i="2"/>
  <c r="BF101" i="2" s="1" a="1"/>
  <c r="BG101" i="2"/>
  <c r="BH101" i="2"/>
  <c r="AZ101" i="2"/>
  <c r="BA101" i="2"/>
  <c r="AH101" i="2"/>
  <c r="AI101" i="2"/>
  <c r="AM101" i="2" s="1"/>
  <c r="AJ101" i="2"/>
  <c r="AN101" i="2" s="1"/>
  <c r="AH100" i="2"/>
  <c r="AI100" i="2"/>
  <c r="AM100" i="2" s="1"/>
  <c r="AJ100" i="2"/>
  <c r="AN100" i="2" s="1"/>
  <c r="BE100" i="2"/>
  <c r="BF100" i="2" s="1" a="1"/>
  <c r="BG100" i="2"/>
  <c r="BH100" i="2" s="1"/>
  <c r="AZ100" i="2"/>
  <c r="BA100" i="2"/>
  <c r="BE99" i="2"/>
  <c r="AZ99" i="2"/>
  <c r="BA99" i="2"/>
  <c r="AH99" i="2"/>
  <c r="AI99" i="2"/>
  <c r="AM99" i="2" s="1"/>
  <c r="AJ99" i="2"/>
  <c r="AN99" i="2" s="1"/>
  <c r="AZ98" i="2"/>
  <c r="BA98" i="2"/>
  <c r="AH98" i="2"/>
  <c r="AI98" i="2"/>
  <c r="AM98" i="2" s="1"/>
  <c r="AJ98" i="2"/>
  <c r="AN98" i="2" s="1"/>
  <c r="BE98" i="2"/>
  <c r="BF98" i="2" s="1" a="1"/>
  <c r="BG98" i="2"/>
  <c r="BH98" i="2"/>
  <c r="AH96" i="2"/>
  <c r="AI96" i="2"/>
  <c r="AM96" i="2" s="1"/>
  <c r="AJ96" i="2"/>
  <c r="AN96" i="2" s="1"/>
  <c r="AZ96" i="2"/>
  <c r="BA96" i="2"/>
  <c r="BE96" i="2"/>
  <c r="BF96" i="2" s="1" a="1"/>
  <c r="BG96" i="2"/>
  <c r="BH96" i="2"/>
  <c r="AH95" i="2"/>
  <c r="AI95" i="2"/>
  <c r="AM95" i="2" s="1"/>
  <c r="AJ95" i="2"/>
  <c r="AN95" i="2" s="1"/>
  <c r="BE95" i="2"/>
  <c r="BF95" i="2" s="1" a="1"/>
  <c r="BG95" i="2"/>
  <c r="BH95" i="2"/>
  <c r="AZ95" i="2"/>
  <c r="BA95" i="2"/>
  <c r="BE94" i="2"/>
  <c r="BF94" i="2" s="1" a="1"/>
  <c r="BG94" i="2"/>
  <c r="BH94" i="2"/>
  <c r="AZ94" i="2"/>
  <c r="BA94" i="2"/>
  <c r="AH94" i="2"/>
  <c r="AI94" i="2"/>
  <c r="AM94" i="2" s="1"/>
  <c r="AJ94" i="2"/>
  <c r="AN94" i="2" s="1"/>
  <c r="AZ93" i="2"/>
  <c r="BA93" i="2"/>
  <c r="BE93" i="2"/>
  <c r="BF93" i="2" s="1" a="1"/>
  <c r="BG93" i="2"/>
  <c r="BH93" i="2"/>
  <c r="AH93" i="2"/>
  <c r="AI93" i="2"/>
  <c r="AM93" i="2" s="1"/>
  <c r="AJ93" i="2"/>
  <c r="AN93" i="2" s="1"/>
  <c r="AZ92" i="2"/>
  <c r="BA92" i="2"/>
  <c r="AH92" i="2"/>
  <c r="AI92" i="2"/>
  <c r="AM92" i="2" s="1"/>
  <c r="AJ92" i="2"/>
  <c r="AN92" i="2" s="1"/>
  <c r="BE92" i="2"/>
  <c r="BF92" i="2" s="1" a="1"/>
  <c r="BG92" i="2"/>
  <c r="BH92" i="2"/>
  <c r="AZ91" i="2"/>
  <c r="BA91" i="2"/>
  <c r="BE91" i="2"/>
  <c r="BF91" i="2" s="1" a="1"/>
  <c r="BG91" i="2"/>
  <c r="BH91" i="2"/>
  <c r="AH91" i="2"/>
  <c r="AI91" i="2"/>
  <c r="AM91" i="2" s="1"/>
  <c r="AJ91" i="2"/>
  <c r="AN91" i="2" s="1"/>
  <c r="AH90" i="2"/>
  <c r="AI90" i="2"/>
  <c r="AM90" i="2" s="1"/>
  <c r="AJ90" i="2"/>
  <c r="AN90" i="2" s="1"/>
  <c r="BE90" i="2"/>
  <c r="BF90" i="2" s="1" a="1"/>
  <c r="BG90" i="2"/>
  <c r="BH90" i="2"/>
  <c r="AZ90" i="2"/>
  <c r="BA90" i="2"/>
  <c r="AZ89" i="2"/>
  <c r="BA89" i="2"/>
  <c r="BE89" i="2"/>
  <c r="BF89" i="2" s="1" a="1"/>
  <c r="BG89" i="2"/>
  <c r="BH89" i="2"/>
  <c r="AH89" i="2"/>
  <c r="AI89" i="2"/>
  <c r="AM89" i="2" s="1"/>
  <c r="AJ89" i="2"/>
  <c r="AN89" i="2" s="1"/>
  <c r="AH88" i="2"/>
  <c r="AI88" i="2"/>
  <c r="AM88" i="2" s="1"/>
  <c r="AJ88" i="2"/>
  <c r="AN88" i="2" s="1"/>
  <c r="BE88" i="2"/>
  <c r="BF88" i="2" s="1" a="1"/>
  <c r="BG88" i="2"/>
  <c r="BH88" i="2"/>
  <c r="AZ88" i="2"/>
  <c r="BA88" i="2"/>
  <c r="AH87" i="2"/>
  <c r="AI87" i="2"/>
  <c r="AM87" i="2" s="1"/>
  <c r="AJ87" i="2"/>
  <c r="AN87" i="2" s="1"/>
  <c r="BE87" i="2"/>
  <c r="BF87" i="2" s="1" a="1"/>
  <c r="BG87" i="2"/>
  <c r="BH87" i="2" s="1"/>
  <c r="AZ87" i="2"/>
  <c r="BA87" i="2"/>
  <c r="AH86" i="2"/>
  <c r="AI86" i="2"/>
  <c r="AM86" i="2" s="1"/>
  <c r="AJ86" i="2"/>
  <c r="AN86" i="2" s="1"/>
  <c r="BE86" i="2"/>
  <c r="AZ86" i="2"/>
  <c r="BA86" i="2"/>
  <c r="AH85" i="2"/>
  <c r="AI85" i="2"/>
  <c r="AM85" i="2" s="1"/>
  <c r="AJ85" i="2"/>
  <c r="AN85" i="2" s="1"/>
  <c r="BE85" i="2"/>
  <c r="BF85" i="2" s="1" a="1"/>
  <c r="BG85" i="2"/>
  <c r="BH85" i="2"/>
  <c r="AZ85" i="2"/>
  <c r="BA85" i="2"/>
  <c r="BE84" i="2"/>
  <c r="BF84" i="2" s="1" a="1"/>
  <c r="BG84" i="2"/>
  <c r="BH84" i="2" s="1"/>
  <c r="AZ84" i="2"/>
  <c r="BA84" i="2"/>
  <c r="AH84" i="2"/>
  <c r="AI84" i="2"/>
  <c r="AM84" i="2" s="1"/>
  <c r="AJ84" i="2"/>
  <c r="AN84" i="2" s="1"/>
  <c r="AH83" i="2"/>
  <c r="AI83" i="2"/>
  <c r="AM83" i="2" s="1"/>
  <c r="AJ83" i="2"/>
  <c r="AN83" i="2" s="1"/>
  <c r="BE83" i="2"/>
  <c r="AZ83" i="2"/>
  <c r="BA83" i="2"/>
  <c r="BE82" i="2"/>
  <c r="BF82" i="2" s="1" a="1"/>
  <c r="BG82" i="2"/>
  <c r="BH82" i="2"/>
  <c r="AZ82" i="2"/>
  <c r="BA82" i="2"/>
  <c r="AH82" i="2"/>
  <c r="AI82" i="2"/>
  <c r="AM82" i="2" s="1"/>
  <c r="AJ82" i="2"/>
  <c r="AN82" i="2" s="1"/>
  <c r="AH81" i="2"/>
  <c r="AI81" i="2"/>
  <c r="AM81" i="2" s="1"/>
  <c r="AJ81" i="2"/>
  <c r="AN81" i="2" s="1"/>
  <c r="BE81" i="2"/>
  <c r="BF81" i="2" s="1" a="1"/>
  <c r="BG81" i="2"/>
  <c r="BH81" i="2"/>
  <c r="AZ81" i="2"/>
  <c r="BA81" i="2"/>
  <c r="AH80" i="2"/>
  <c r="AI80" i="2"/>
  <c r="AM80" i="2" s="1"/>
  <c r="AJ80" i="2"/>
  <c r="AN80" i="2" s="1"/>
  <c r="BE80" i="2"/>
  <c r="AZ80" i="2"/>
  <c r="BA80" i="2"/>
  <c r="BE79" i="2"/>
  <c r="AZ79" i="2"/>
  <c r="BA79" i="2"/>
  <c r="AH79" i="2"/>
  <c r="AI79" i="2"/>
  <c r="AM79" i="2" s="1"/>
  <c r="AJ79" i="2"/>
  <c r="AN79" i="2" s="1"/>
  <c r="AH78" i="2"/>
  <c r="AI78" i="2"/>
  <c r="AM78" i="2" s="1"/>
  <c r="AJ78" i="2"/>
  <c r="AN78" i="2" s="1"/>
  <c r="BE78" i="2"/>
  <c r="BF78" i="2" s="1" a="1"/>
  <c r="BG78" i="2"/>
  <c r="BH78" i="2"/>
  <c r="AZ78" i="2"/>
  <c r="BA78" i="2"/>
  <c r="AH77" i="2"/>
  <c r="AI77" i="2"/>
  <c r="AM77" i="2" s="1"/>
  <c r="AJ77" i="2"/>
  <c r="AN77" i="2" s="1"/>
  <c r="BE77" i="2"/>
  <c r="AZ77" i="2"/>
  <c r="BA77" i="2"/>
  <c r="BE76" i="2"/>
  <c r="BF76" i="2" s="1" a="1"/>
  <c r="BG76" i="2"/>
  <c r="BH76" i="2"/>
  <c r="AZ76" i="2"/>
  <c r="BA76" i="2"/>
  <c r="AH76" i="2"/>
  <c r="AI76" i="2"/>
  <c r="AM76" i="2" s="1"/>
  <c r="AJ76" i="2"/>
  <c r="AN76" i="2" s="1"/>
  <c r="AZ74" i="2"/>
  <c r="BA74" i="2"/>
  <c r="AH74" i="2"/>
  <c r="AI74" i="2"/>
  <c r="AM74" i="2" s="1"/>
  <c r="AJ74" i="2"/>
  <c r="AN74" i="2" s="1"/>
  <c r="BE74" i="2"/>
  <c r="BF74" i="2" s="1" a="1"/>
  <c r="BG74" i="2"/>
  <c r="BH74" i="2"/>
  <c r="BE73" i="2"/>
  <c r="BF73" i="2" s="1" a="1"/>
  <c r="BG73" i="2"/>
  <c r="BH73" i="2"/>
  <c r="AZ73" i="2"/>
  <c r="BA73" i="2"/>
  <c r="AH73" i="2"/>
  <c r="AI73" i="2"/>
  <c r="AM73" i="2" s="1"/>
  <c r="AJ73" i="2"/>
  <c r="AN73" i="2" s="1"/>
  <c r="AH72" i="2"/>
  <c r="AI72" i="2"/>
  <c r="AM72" i="2" s="1"/>
  <c r="AJ72" i="2"/>
  <c r="AN72" i="2" s="1"/>
  <c r="BE72" i="2"/>
  <c r="BF72" i="2" s="1" a="1"/>
  <c r="BG72" i="2"/>
  <c r="BH72" i="2"/>
  <c r="AZ72" i="2"/>
  <c r="BA72" i="2"/>
  <c r="AZ71" i="2"/>
  <c r="BA71" i="2"/>
  <c r="AH71" i="2"/>
  <c r="AI71" i="2"/>
  <c r="AM71" i="2" s="1"/>
  <c r="AJ71" i="2"/>
  <c r="AN71" i="2" s="1"/>
  <c r="BE71" i="2"/>
  <c r="BF71" i="2" s="1" a="1"/>
  <c r="BG71" i="2"/>
  <c r="BH71" i="2"/>
  <c r="BE70" i="2"/>
  <c r="BF70" i="2" s="1" a="1"/>
  <c r="BG70" i="2"/>
  <c r="BH70" i="2"/>
  <c r="AZ70" i="2"/>
  <c r="BA70" i="2"/>
  <c r="AI70" i="2"/>
  <c r="AM70" i="2" s="1"/>
  <c r="AJ70" i="2"/>
  <c r="AN70" i="2" s="1"/>
  <c r="AH70" i="2"/>
  <c r="AZ69" i="2"/>
  <c r="BA69" i="2"/>
  <c r="BE69" i="2"/>
  <c r="AJ69" i="2"/>
  <c r="AN69" i="2" s="1"/>
  <c r="AI69" i="2"/>
  <c r="AM69" i="2" s="1"/>
  <c r="AH69" i="2"/>
  <c r="AZ68" i="2"/>
  <c r="BA68" i="2"/>
  <c r="BE68" i="2"/>
  <c r="AJ68" i="2"/>
  <c r="AN68" i="2" s="1"/>
  <c r="AH68" i="2"/>
  <c r="AI68" i="2"/>
  <c r="AM68" i="2" s="1"/>
  <c r="AZ67" i="2"/>
  <c r="BA67" i="2"/>
  <c r="AJ67" i="2"/>
  <c r="AN67" i="2" s="1"/>
  <c r="AI67" i="2"/>
  <c r="AM67" i="2" s="1"/>
  <c r="AH67" i="2"/>
  <c r="BE67" i="2"/>
  <c r="BF67" i="2" s="1" a="1"/>
  <c r="BG67" i="2"/>
  <c r="BH67" i="2" s="1"/>
  <c r="AJ66" i="2"/>
  <c r="AN66" i="2" s="1"/>
  <c r="AI66" i="2"/>
  <c r="AM66" i="2" s="1"/>
  <c r="AH66" i="2"/>
  <c r="AZ66" i="2"/>
  <c r="BA66" i="2" s="1"/>
  <c r="BE66" i="2"/>
  <c r="BF66" i="2" s="1" a="1"/>
  <c r="BG66" i="2"/>
  <c r="BH66" i="2"/>
  <c r="BE65" i="2"/>
  <c r="BF65" i="2" s="1" a="1"/>
  <c r="BG65" i="2"/>
  <c r="BH65" i="2" s="1"/>
  <c r="AZ65" i="2"/>
  <c r="BA65" i="2"/>
  <c r="AJ65" i="2"/>
  <c r="AN65" i="2" s="1"/>
  <c r="AI65" i="2"/>
  <c r="AM65" i="2" s="1"/>
  <c r="AH65" i="2"/>
  <c r="AZ64" i="2"/>
  <c r="BA64" i="2" s="1"/>
  <c r="BE64" i="2"/>
  <c r="AJ64" i="2"/>
  <c r="AN64" i="2" s="1"/>
  <c r="AI64" i="2"/>
  <c r="AM64" i="2" s="1"/>
  <c r="AH64" i="2"/>
  <c r="AJ63" i="2"/>
  <c r="AN63" i="2" s="1"/>
  <c r="AI63" i="2"/>
  <c r="AM63" i="2" s="1"/>
  <c r="AH63" i="2"/>
  <c r="AZ63" i="2"/>
  <c r="BA63" i="2" s="1"/>
  <c r="BE63" i="2"/>
  <c r="BF63" i="2" s="1" a="1"/>
  <c r="BG63" i="2"/>
  <c r="BH63" i="2" s="1"/>
  <c r="BE62" i="2"/>
  <c r="BF62" i="2" s="1" a="1"/>
  <c r="BG62" i="2"/>
  <c r="BH62" i="2"/>
  <c r="AZ62" i="2"/>
  <c r="BA62" i="2" s="1"/>
  <c r="AI62" i="2"/>
  <c r="AM62" i="2" s="1"/>
  <c r="AH62" i="2"/>
  <c r="AJ62" i="2"/>
  <c r="AN62" i="2" s="1"/>
  <c r="BE61" i="2"/>
  <c r="AI61" i="2"/>
  <c r="AM61" i="2" s="1"/>
  <c r="AH61" i="2"/>
  <c r="AJ61" i="2"/>
  <c r="AN61" i="2" s="1"/>
  <c r="AZ61" i="2"/>
  <c r="BA61" i="2"/>
  <c r="AZ60" i="2"/>
  <c r="BA60" i="2" s="1"/>
  <c r="BE60" i="2"/>
  <c r="BF60" i="2" s="1" a="1"/>
  <c r="BG60" i="2"/>
  <c r="BH60" i="2" s="1"/>
  <c r="AJ60" i="2"/>
  <c r="AN60" i="2" s="1"/>
  <c r="AH60" i="2"/>
  <c r="AI60" i="2"/>
  <c r="AM60" i="2" s="1"/>
  <c r="AZ58" i="2"/>
  <c r="BA58" i="2"/>
  <c r="BE58" i="2"/>
  <c r="BF58" i="2" s="1" a="1"/>
  <c r="BG58" i="2"/>
  <c r="BH58" i="2"/>
  <c r="AH58" i="2"/>
  <c r="AI58" i="2"/>
  <c r="AM58" i="2" s="1"/>
  <c r="AJ58" i="2"/>
  <c r="AN58" i="2" s="1"/>
  <c r="BE57" i="2"/>
  <c r="BF57" i="2" s="1" a="1"/>
  <c r="BG57" i="2"/>
  <c r="BH57" i="2"/>
  <c r="AZ57" i="2"/>
  <c r="BA57" i="2"/>
  <c r="AH57" i="2"/>
  <c r="AI57" i="2"/>
  <c r="AM57" i="2" s="1"/>
  <c r="AJ57" i="2"/>
  <c r="AN57" i="2" s="1"/>
  <c r="AZ56" i="2"/>
  <c r="BA56" i="2"/>
  <c r="BE56" i="2"/>
  <c r="BF56" i="2" s="1" a="1"/>
  <c r="BG56" i="2"/>
  <c r="BH56" i="2"/>
  <c r="AH56" i="2"/>
  <c r="AI56" i="2"/>
  <c r="AM56" i="2" s="1"/>
  <c r="AJ56" i="2"/>
  <c r="AN56" i="2" s="1"/>
  <c r="AZ55" i="2"/>
  <c r="BA55" i="2"/>
  <c r="BE55" i="2"/>
  <c r="BF55" i="2" s="1" a="1"/>
  <c r="BG55" i="2"/>
  <c r="BH55" i="2"/>
  <c r="AH55" i="2"/>
  <c r="AI55" i="2"/>
  <c r="AM55" i="2" s="1"/>
  <c r="AJ55" i="2"/>
  <c r="AN55" i="2" s="1"/>
  <c r="AH54" i="2"/>
  <c r="AI54" i="2"/>
  <c r="AM54" i="2" s="1"/>
  <c r="AJ54" i="2"/>
  <c r="AN54" i="2" s="1"/>
  <c r="BE54" i="2"/>
  <c r="BF54" i="2" s="1" a="1"/>
  <c r="BG54" i="2"/>
  <c r="BH54" i="2"/>
  <c r="AZ54" i="2"/>
  <c r="BA54" i="2"/>
  <c r="AH53" i="2"/>
  <c r="AI53" i="2"/>
  <c r="AM53" i="2" s="1"/>
  <c r="AJ53" i="2"/>
  <c r="AN53" i="2" s="1"/>
  <c r="AZ53" i="2"/>
  <c r="BA53" i="2"/>
  <c r="BE53" i="2"/>
  <c r="BF53" i="2" s="1" a="1"/>
  <c r="BG53" i="2"/>
  <c r="BH53" i="2"/>
  <c r="BE52" i="2"/>
  <c r="BF52" i="2" s="1" a="1"/>
  <c r="BG52" i="2"/>
  <c r="BH52" i="2"/>
  <c r="AZ52" i="2"/>
  <c r="BA52" i="2"/>
  <c r="AH52" i="2"/>
  <c r="AI52" i="2"/>
  <c r="AM52" i="2" s="1"/>
  <c r="AJ52" i="2"/>
  <c r="AN52" i="2" s="1"/>
  <c r="BE51" i="2"/>
  <c r="BF51" i="2" s="1" a="1"/>
  <c r="BG51" i="2"/>
  <c r="BH51" i="2"/>
  <c r="AH51" i="2"/>
  <c r="AI51" i="2"/>
  <c r="AM51" i="2" s="1"/>
  <c r="AJ51" i="2"/>
  <c r="AN51" i="2" s="1"/>
  <c r="AZ51" i="2"/>
  <c r="BA51" i="2"/>
  <c r="AH50" i="2"/>
  <c r="AI50" i="2"/>
  <c r="AM50" i="2" s="1"/>
  <c r="AJ50" i="2"/>
  <c r="AN50" i="2" s="1"/>
  <c r="BE50" i="2"/>
  <c r="BF50" i="2" s="1" a="1"/>
  <c r="BG50" i="2"/>
  <c r="BH50" i="2"/>
  <c r="AZ50" i="2"/>
  <c r="BA50" i="2"/>
  <c r="AZ49" i="2"/>
  <c r="BA49" i="2"/>
  <c r="BE49" i="2"/>
  <c r="BF49" i="2" s="1" a="1"/>
  <c r="BG49" i="2"/>
  <c r="BH49" i="2"/>
  <c r="AH49" i="2"/>
  <c r="AI49" i="2"/>
  <c r="AM49" i="2" s="1"/>
  <c r="AJ49" i="2"/>
  <c r="AN49" i="2" s="1"/>
  <c r="AH48" i="2"/>
  <c r="AI48" i="2"/>
  <c r="AM48" i="2" s="1"/>
  <c r="AJ48" i="2"/>
  <c r="AN48" i="2" s="1"/>
  <c r="AZ48" i="2"/>
  <c r="BA48" i="2"/>
  <c r="BE48" i="2"/>
  <c r="BF48" i="2" s="1" a="1"/>
  <c r="BG48" i="2"/>
  <c r="BH48" i="2"/>
  <c r="AZ47" i="2"/>
  <c r="BA47" i="2"/>
  <c r="BE47" i="2"/>
  <c r="BF47" i="2" s="1" a="1"/>
  <c r="BG47" i="2"/>
  <c r="BH47" i="2"/>
  <c r="AH47" i="2"/>
  <c r="AI47" i="2"/>
  <c r="AM47" i="2" s="1"/>
  <c r="AJ47" i="2"/>
  <c r="AN47" i="2" s="1"/>
  <c r="AZ46" i="2"/>
  <c r="BA46" i="2"/>
  <c r="BE46" i="2"/>
  <c r="BF46" i="2" s="1" a="1"/>
  <c r="BG46" i="2"/>
  <c r="BH46" i="2"/>
  <c r="AH46" i="2"/>
  <c r="AI46" i="2"/>
  <c r="AM46" i="2" s="1"/>
  <c r="AJ46" i="2"/>
  <c r="AN46" i="2" s="1"/>
  <c r="BE45" i="2"/>
  <c r="BF45" i="2" s="1" a="1"/>
  <c r="BG45" i="2"/>
  <c r="BH45" i="2"/>
  <c r="AH45" i="2"/>
  <c r="AI45" i="2"/>
  <c r="AM45" i="2" s="1"/>
  <c r="AJ45" i="2"/>
  <c r="AN45" i="2" s="1"/>
  <c r="AZ45" i="2"/>
  <c r="BA45" i="2"/>
  <c r="AH44" i="2"/>
  <c r="AI44" i="2"/>
  <c r="AM44" i="2" s="1"/>
  <c r="AJ44" i="2"/>
  <c r="AN44" i="2" s="1"/>
  <c r="BE44" i="2"/>
  <c r="BF44" i="2" s="1" a="1"/>
  <c r="BG44" i="2"/>
  <c r="BH44" i="2"/>
  <c r="AZ44" i="2"/>
  <c r="BA44" i="2"/>
  <c r="AH43" i="2"/>
  <c r="AL43" i="2" s="1"/>
  <c r="AI43" i="2"/>
  <c r="AM43" i="2" s="1"/>
  <c r="AJ43" i="2"/>
  <c r="AN43" i="2" s="1"/>
  <c r="AK43" i="2"/>
  <c r="AZ43" i="2"/>
  <c r="BA43" i="2"/>
  <c r="BE43" i="2"/>
  <c r="BF43" i="2" s="1" a="1"/>
  <c r="BG43" i="2"/>
  <c r="BH43" i="2"/>
  <c r="AH42" i="2"/>
  <c r="AL42" i="2" s="1"/>
  <c r="AI42" i="2"/>
  <c r="AM42" i="2" s="1"/>
  <c r="AJ42" i="2"/>
  <c r="AN42" i="2" s="1"/>
  <c r="AK42" i="2"/>
  <c r="BE42" i="2"/>
  <c r="BF42" i="2" s="1" a="1"/>
  <c r="BG42" i="2"/>
  <c r="BH42" i="2"/>
  <c r="AZ42" i="2"/>
  <c r="BA42" i="2"/>
  <c r="AZ41" i="2"/>
  <c r="BA41" i="2"/>
  <c r="BE41" i="2"/>
  <c r="BF41" i="2" s="1" a="1"/>
  <c r="BG41" i="2"/>
  <c r="BH41" i="2"/>
  <c r="AH41" i="2"/>
  <c r="AL41" i="2" s="1"/>
  <c r="AI41" i="2"/>
  <c r="AM41" i="2" s="1"/>
  <c r="AJ41" i="2"/>
  <c r="AN41" i="2" s="1"/>
  <c r="AK41" i="2"/>
  <c r="AH40" i="2"/>
  <c r="AL40" i="2" s="1"/>
  <c r="AI40" i="2"/>
  <c r="AM40" i="2" s="1"/>
  <c r="AJ40" i="2"/>
  <c r="AN40" i="2" s="1"/>
  <c r="AK40" i="2"/>
  <c r="BE40" i="2"/>
  <c r="BF40" i="2" s="1" a="1"/>
  <c r="BG40" i="2"/>
  <c r="BH40" i="2"/>
  <c r="AZ40" i="2"/>
  <c r="BA40" i="2"/>
  <c r="AZ39" i="2"/>
  <c r="BA39" i="2"/>
  <c r="BE39" i="2"/>
  <c r="BF39" i="2" s="1" a="1"/>
  <c r="BG39" i="2"/>
  <c r="BH39" i="2"/>
  <c r="AH39" i="2"/>
  <c r="AL39" i="2" s="1"/>
  <c r="AI39" i="2"/>
  <c r="AM39" i="2" s="1"/>
  <c r="AJ39" i="2"/>
  <c r="AN39" i="2" s="1"/>
  <c r="AK39" i="2"/>
  <c r="AH38" i="2"/>
  <c r="AL38" i="2" s="1"/>
  <c r="AI38" i="2"/>
  <c r="AM38" i="2" s="1"/>
  <c r="AJ38" i="2"/>
  <c r="AN38" i="2" s="1"/>
  <c r="AK38" i="2"/>
  <c r="AZ38" i="2"/>
  <c r="BA38" i="2"/>
  <c r="BE38" i="2"/>
  <c r="BF38" i="2" s="1" a="1"/>
  <c r="BG38" i="2"/>
  <c r="BH38" i="2"/>
  <c r="BE36" i="2"/>
  <c r="BF36" i="2" s="1" a="1"/>
  <c r="BG36" i="2"/>
  <c r="BH36" i="2"/>
  <c r="AH36" i="2"/>
  <c r="AL36" i="2" s="1"/>
  <c r="AI36" i="2"/>
  <c r="AM36" i="2" s="1"/>
  <c r="AJ36" i="2"/>
  <c r="AN36" i="2" s="1"/>
  <c r="AK36" i="2"/>
  <c r="AZ36" i="2"/>
  <c r="BA36" i="2"/>
  <c r="AH35" i="2"/>
  <c r="AL35" i="2" s="1"/>
  <c r="AI35" i="2"/>
  <c r="AM35" i="2" s="1"/>
  <c r="AJ35" i="2"/>
  <c r="AN35" i="2" s="1"/>
  <c r="AK35" i="2"/>
  <c r="BE35" i="2"/>
  <c r="BF35" i="2" s="1" a="1"/>
  <c r="BG35" i="2"/>
  <c r="BH35" i="2"/>
  <c r="AZ35" i="2"/>
  <c r="BA35" i="2"/>
  <c r="AH34" i="2"/>
  <c r="AL34" i="2" s="1"/>
  <c r="AI34" i="2"/>
  <c r="AM34" i="2" s="1"/>
  <c r="AJ34" i="2"/>
  <c r="AN34" i="2" s="1"/>
  <c r="AK34" i="2"/>
  <c r="BE34" i="2"/>
  <c r="BF34" i="2" s="1" a="1"/>
  <c r="BG34" i="2"/>
  <c r="BH34" i="2"/>
  <c r="AZ34" i="2"/>
  <c r="BA34" i="2"/>
  <c r="BE33" i="2"/>
  <c r="BF33" i="2" s="1" a="1"/>
  <c r="BG33" i="2"/>
  <c r="BH33" i="2"/>
  <c r="AH33" i="2"/>
  <c r="AL33" i="2" s="1"/>
  <c r="AI33" i="2"/>
  <c r="AM33" i="2" s="1"/>
  <c r="AJ33" i="2"/>
  <c r="AN33" i="2" s="1"/>
  <c r="AK33" i="2"/>
  <c r="AZ33" i="2"/>
  <c r="BA33" i="2"/>
  <c r="AZ32" i="2"/>
  <c r="BA32" i="2"/>
  <c r="BE32" i="2"/>
  <c r="BF32" i="2" s="1" a="1"/>
  <c r="BG32" i="2"/>
  <c r="BH32" i="2"/>
  <c r="AH32" i="2"/>
  <c r="AL32" i="2" s="1"/>
  <c r="AI32" i="2"/>
  <c r="AM32" i="2" s="1"/>
  <c r="AJ32" i="2"/>
  <c r="AN32" i="2" s="1"/>
  <c r="AK32" i="2"/>
  <c r="AH31" i="2"/>
  <c r="AL31" i="2" s="1"/>
  <c r="AI31" i="2"/>
  <c r="AM31" i="2" s="1"/>
  <c r="AJ31" i="2"/>
  <c r="AN31" i="2" s="1"/>
  <c r="AK31" i="2"/>
  <c r="BE31" i="2"/>
  <c r="BF31" i="2" s="1" a="1"/>
  <c r="BG31" i="2"/>
  <c r="BH31" i="2"/>
  <c r="AZ31" i="2"/>
  <c r="BA31" i="2"/>
  <c r="AH30" i="2"/>
  <c r="AL30" i="2" s="1"/>
  <c r="AI30" i="2"/>
  <c r="AM30" i="2" s="1"/>
  <c r="AJ30" i="2"/>
  <c r="AN30" i="2" s="1"/>
  <c r="AK30" i="2"/>
  <c r="BE30" i="2"/>
  <c r="BF30" i="2" s="1" a="1"/>
  <c r="BG30" i="2"/>
  <c r="BH30" i="2"/>
  <c r="AZ30" i="2"/>
  <c r="BA30" i="2"/>
  <c r="AH29" i="2"/>
  <c r="AL29" i="2" s="1"/>
  <c r="AI29" i="2"/>
  <c r="AM29" i="2" s="1"/>
  <c r="AJ29" i="2"/>
  <c r="AN29" i="2" s="1"/>
  <c r="AK29" i="2"/>
  <c r="BE29" i="2"/>
  <c r="BF29" i="2" s="1" a="1"/>
  <c r="BG29" i="2"/>
  <c r="BH29" i="2"/>
  <c r="AZ29" i="2"/>
  <c r="BA29" i="2"/>
  <c r="BE28" i="2"/>
  <c r="BF28" i="2" s="1" a="1"/>
  <c r="BG28" i="2"/>
  <c r="BH28" i="2"/>
  <c r="AZ28" i="2"/>
  <c r="BA28" i="2"/>
  <c r="AH28" i="2"/>
  <c r="AL28" i="2" s="1"/>
  <c r="AI28" i="2"/>
  <c r="AM28" i="2" s="1"/>
  <c r="AJ28" i="2"/>
  <c r="AN28" i="2" s="1"/>
  <c r="AK28" i="2"/>
  <c r="AH27" i="2"/>
  <c r="AL27" i="2" s="1"/>
  <c r="AI27" i="2"/>
  <c r="AM27" i="2" s="1"/>
  <c r="AJ27" i="2"/>
  <c r="AN27" i="2" s="1"/>
  <c r="AK27" i="2"/>
  <c r="BE27" i="2"/>
  <c r="BF27" i="2" s="1" a="1"/>
  <c r="BG27" i="2"/>
  <c r="BH27" i="2"/>
  <c r="AZ27" i="2"/>
  <c r="BA27" i="2"/>
  <c r="AH26" i="2"/>
  <c r="AL26" i="2" s="1"/>
  <c r="AI26" i="2"/>
  <c r="AM26" i="2" s="1"/>
  <c r="AJ26" i="2"/>
  <c r="AN26" i="2" s="1"/>
  <c r="AK26" i="2"/>
  <c r="BE26" i="2"/>
  <c r="BF26" i="2" s="1" a="1"/>
  <c r="BG26" i="2"/>
  <c r="BH26" i="2"/>
  <c r="AZ26" i="2"/>
  <c r="BA26" i="2"/>
  <c r="AH25" i="2"/>
  <c r="AL25" i="2" s="1"/>
  <c r="AI25" i="2"/>
  <c r="AM25" i="2" s="1"/>
  <c r="AJ25" i="2"/>
  <c r="AN25" i="2" s="1"/>
  <c r="AK25" i="2"/>
  <c r="BE25" i="2"/>
  <c r="BF25" i="2" s="1" a="1"/>
  <c r="BG25" i="2"/>
  <c r="BH25" i="2"/>
  <c r="AZ25" i="2"/>
  <c r="BA25" i="2"/>
  <c r="AZ24" i="2"/>
  <c r="BA24" i="2"/>
  <c r="AH24" i="2"/>
  <c r="AL24" i="2" s="1"/>
  <c r="AI24" i="2"/>
  <c r="AM24" i="2" s="1"/>
  <c r="AJ24" i="2"/>
  <c r="AN24" i="2" s="1"/>
  <c r="AK24" i="2"/>
  <c r="BE24" i="2"/>
  <c r="BF24" i="2" s="1" a="1"/>
  <c r="BG24" i="2"/>
  <c r="BH24" i="2"/>
  <c r="AZ23" i="2"/>
  <c r="BA23" i="2"/>
  <c r="AH23" i="2"/>
  <c r="AL23" i="2" s="1"/>
  <c r="AI23" i="2"/>
  <c r="AM23" i="2" s="1"/>
  <c r="AJ23" i="2"/>
  <c r="AN23" i="2" s="1"/>
  <c r="AK23" i="2"/>
  <c r="BE23" i="2"/>
  <c r="BF23" i="2" s="1" a="1"/>
  <c r="BG23" i="2"/>
  <c r="BH23" i="2"/>
  <c r="BE21" i="2"/>
  <c r="BF21" i="2" s="1" a="1"/>
  <c r="BG21" i="2"/>
  <c r="BH21" i="2"/>
  <c r="AZ21" i="2"/>
  <c r="BA21" i="2"/>
  <c r="AH21" i="2"/>
  <c r="AL21" i="2" s="1"/>
  <c r="AI21" i="2"/>
  <c r="AM21" i="2" s="1"/>
  <c r="AJ21" i="2"/>
  <c r="AN21" i="2" s="1"/>
  <c r="AK21" i="2"/>
  <c r="AH20" i="2"/>
  <c r="AL20" i="2" s="1"/>
  <c r="AI20" i="2"/>
  <c r="AM20" i="2" s="1"/>
  <c r="AJ20" i="2"/>
  <c r="AN20" i="2" s="1"/>
  <c r="AK20" i="2"/>
  <c r="BE20" i="2"/>
  <c r="BF20" i="2" s="1" a="1"/>
  <c r="BG20" i="2"/>
  <c r="BH20" i="2"/>
  <c r="AZ20" i="2"/>
  <c r="BA20" i="2"/>
  <c r="AH19" i="2"/>
  <c r="AL19" i="2" s="1"/>
  <c r="AI19" i="2"/>
  <c r="AM19" i="2" s="1"/>
  <c r="AJ19" i="2"/>
  <c r="AN19" i="2" s="1"/>
  <c r="AK19" i="2"/>
  <c r="BE19" i="2"/>
  <c r="BF19" i="2" s="1" a="1"/>
  <c r="BG19" i="2"/>
  <c r="BH19" i="2"/>
  <c r="AZ19" i="2"/>
  <c r="BA19" i="2"/>
  <c r="AZ18" i="2"/>
  <c r="BA18" i="2"/>
  <c r="BE18" i="2"/>
  <c r="BF18" i="2" s="1" a="1"/>
  <c r="BG18" i="2"/>
  <c r="BH18" i="2"/>
  <c r="AH18" i="2"/>
  <c r="AL18" i="2" s="1"/>
  <c r="AI18" i="2"/>
  <c r="AM18" i="2" s="1"/>
  <c r="AJ18" i="2"/>
  <c r="AN18" i="2" s="1"/>
  <c r="AK18" i="2"/>
  <c r="AH17" i="2"/>
  <c r="AL17" i="2" s="1"/>
  <c r="AI17" i="2"/>
  <c r="AM17" i="2" s="1"/>
  <c r="AJ17" i="2"/>
  <c r="AN17" i="2" s="1"/>
  <c r="AK17" i="2"/>
  <c r="BE17" i="2"/>
  <c r="BF17" i="2" s="1" a="1"/>
  <c r="BG17" i="2"/>
  <c r="BH17" i="2"/>
  <c r="AZ17" i="2"/>
  <c r="BA17" i="2"/>
  <c r="BE16" i="2"/>
  <c r="BF16" i="2" s="1" a="1"/>
  <c r="BG16" i="2"/>
  <c r="BH16" i="2"/>
  <c r="AZ16" i="2"/>
  <c r="BA16" i="2"/>
  <c r="AH16" i="2"/>
  <c r="AL16" i="2" s="1"/>
  <c r="AI16" i="2"/>
  <c r="AM16" i="2" s="1"/>
  <c r="AJ16" i="2"/>
  <c r="AN16" i="2" s="1"/>
  <c r="AK16" i="2"/>
  <c r="AH15" i="2"/>
  <c r="AL15" i="2" s="1"/>
  <c r="AI15" i="2"/>
  <c r="AM15" i="2" s="1"/>
  <c r="AJ15" i="2"/>
  <c r="AN15" i="2" s="1"/>
  <c r="AK15" i="2"/>
  <c r="BE15" i="2"/>
  <c r="BF15" i="2" s="1" a="1"/>
  <c r="BG15" i="2"/>
  <c r="BH15" i="2"/>
  <c r="AZ15" i="2"/>
  <c r="BA15" i="2"/>
  <c r="BE14" i="2"/>
  <c r="BF14" i="2" s="1" a="1"/>
  <c r="BG14" i="2"/>
  <c r="BH14" i="2"/>
  <c r="AZ14" i="2"/>
  <c r="BA14" i="2"/>
  <c r="AH14" i="2"/>
  <c r="AL14" i="2" s="1"/>
  <c r="AI14" i="2"/>
  <c r="AM14" i="2" s="1"/>
  <c r="AJ14" i="2"/>
  <c r="AN14" i="2" s="1"/>
  <c r="AK14" i="2"/>
  <c r="BE13" i="2"/>
  <c r="BF13" i="2" s="1" a="1"/>
  <c r="BG13" i="2"/>
  <c r="BH13" i="2"/>
  <c r="AH13" i="2"/>
  <c r="AL13" i="2" s="1"/>
  <c r="AI13" i="2"/>
  <c r="AM13" i="2" s="1"/>
  <c r="AJ13" i="2"/>
  <c r="AN13" i="2" s="1"/>
  <c r="AK13" i="2"/>
  <c r="AZ13" i="2"/>
  <c r="BA13" i="2"/>
  <c r="BE171" i="2"/>
  <c r="BE59" i="2"/>
  <c r="BE285" i="2"/>
  <c r="AN37" i="2"/>
  <c r="AL22" i="2"/>
  <c r="AH59" i="2"/>
  <c r="AL505" i="2"/>
  <c r="AM504" i="2"/>
  <c r="AM462" i="2"/>
  <c r="AL75" i="2"/>
  <c r="AM22" i="2"/>
  <c r="AN488" i="2"/>
  <c r="AL488" i="2"/>
  <c r="AL462" i="2"/>
  <c r="AL475" i="2"/>
  <c r="AL141" i="2"/>
  <c r="AN154" i="2"/>
  <c r="AM141" i="2"/>
  <c r="AM451" i="2"/>
  <c r="AN141" i="2"/>
  <c r="AN492" i="2"/>
  <c r="AN493" i="2"/>
  <c r="AN231" i="2"/>
  <c r="AM231" i="2"/>
  <c r="AL231" i="2"/>
  <c r="AL504" i="2"/>
  <c r="AM505" i="2"/>
  <c r="AM506" i="2"/>
  <c r="AL506" i="2"/>
  <c r="AM433" i="2"/>
  <c r="AL182" i="2"/>
  <c r="AN451" i="2"/>
  <c r="AL192" i="2"/>
  <c r="AM182" i="2"/>
  <c r="AL37" i="2"/>
  <c r="AL320" i="2"/>
  <c r="AL97" i="2"/>
  <c r="AM97" i="2"/>
  <c r="AN97" i="2"/>
  <c r="AM211" i="2"/>
  <c r="AL283" i="2"/>
  <c r="AJ285" i="2"/>
  <c r="AN285" i="2" s="1"/>
  <c r="AN242" i="2"/>
  <c r="AN506" i="2"/>
  <c r="AN344" i="2"/>
  <c r="AL344" i="2"/>
  <c r="AN504" i="2"/>
  <c r="AN503" i="2"/>
  <c r="AN75" i="2"/>
  <c r="AN22" i="2"/>
  <c r="AN199" i="2"/>
  <c r="AM503" i="2"/>
  <c r="AL403" i="2"/>
  <c r="AM403" i="2"/>
  <c r="AN494" i="2"/>
  <c r="AL494" i="2"/>
  <c r="AM494" i="2"/>
  <c r="AM242" i="2"/>
  <c r="AM37" i="2"/>
  <c r="AL242" i="2"/>
  <c r="AL114" i="2"/>
  <c r="AM114" i="2"/>
  <c r="AI59" i="2"/>
  <c r="AM59" i="2" s="1"/>
  <c r="AN114" i="2"/>
  <c r="AN265" i="2"/>
  <c r="AL265" i="2"/>
  <c r="AM265" i="2"/>
  <c r="AM320" i="2"/>
  <c r="AM75" i="2"/>
  <c r="AL493" i="2"/>
  <c r="AM492" i="2"/>
  <c r="AL492" i="2"/>
  <c r="AL211" i="2"/>
  <c r="AM124" i="2"/>
  <c r="AN124" i="2"/>
  <c r="AL154" i="2"/>
  <c r="AL124" i="2"/>
  <c r="AM192" i="2"/>
  <c r="AL199" i="2"/>
  <c r="AH285" i="2"/>
  <c r="AL273" i="2"/>
  <c r="AN283" i="2"/>
  <c r="AM283" i="2"/>
  <c r="AN273" i="2"/>
  <c r="AI285" i="2"/>
  <c r="AM285" i="2" s="1"/>
  <c r="AN320" i="2"/>
  <c r="AM273" i="2"/>
  <c r="AN403" i="2"/>
  <c r="AL433" i="2"/>
  <c r="AN433" i="2"/>
  <c r="AL451" i="2"/>
  <c r="AN462" i="2"/>
  <c r="AN211" i="2"/>
  <c r="AM475" i="2"/>
  <c r="AM488" i="2"/>
  <c r="AM199" i="2"/>
  <c r="AM493" i="2"/>
  <c r="AL503" i="2"/>
  <c r="AN505" i="2"/>
  <c r="AN192" i="2"/>
  <c r="AJ59" i="2"/>
  <c r="AN59" i="2" s="1"/>
  <c r="AN475" i="2"/>
  <c r="AM154" i="2"/>
  <c r="AN182" i="2"/>
  <c r="AM344" i="2"/>
  <c r="AZ287" i="1"/>
  <c r="BA287" i="1" s="1"/>
  <c r="AG15" i="1"/>
  <c r="AP15" i="1"/>
  <c r="AQ15" i="1"/>
  <c r="AR15" i="1"/>
  <c r="AS15" i="1" s="1"/>
  <c r="BB15" i="1" s="1"/>
  <c r="AY15" i="1" s="1"/>
  <c r="AT15" i="1"/>
  <c r="AU15" i="1"/>
  <c r="AV15" i="1"/>
  <c r="AW15" i="1"/>
  <c r="AX15" i="1" s="1"/>
  <c r="BD15" i="1"/>
  <c r="AZ14" i="1"/>
  <c r="BA14" i="1"/>
  <c r="A16" i="1"/>
  <c r="BG171" i="2" l="1"/>
  <c r="BH171" i="2" s="1"/>
  <c r="BF171" i="2" a="1"/>
  <c r="BG59" i="2"/>
  <c r="BH59" i="2" s="1"/>
  <c r="BF59" i="2" a="1"/>
  <c r="BG285" i="2"/>
  <c r="BH285" i="2" s="1"/>
  <c r="BF285" i="2" a="1"/>
  <c r="AK59" i="2"/>
  <c r="AL59" i="2"/>
  <c r="AK285" i="2"/>
  <c r="AL285" i="2"/>
  <c r="AL511" i="2"/>
  <c r="AK511" i="2"/>
  <c r="AL510" i="2"/>
  <c r="AK510" i="2"/>
  <c r="AM509" i="2"/>
  <c r="AK509" i="2"/>
  <c r="AM508" i="2"/>
  <c r="AK508" i="2"/>
  <c r="AL507" i="2"/>
  <c r="AK507" i="2"/>
  <c r="AL502" i="2"/>
  <c r="AK502" i="2"/>
  <c r="AM501" i="2"/>
  <c r="AK501" i="2"/>
  <c r="AL500" i="2"/>
  <c r="AK500" i="2"/>
  <c r="AL499" i="2"/>
  <c r="AK499" i="2"/>
  <c r="AL498" i="2"/>
  <c r="AK498" i="2"/>
  <c r="AL497" i="2"/>
  <c r="AK497" i="2"/>
  <c r="AL496" i="2"/>
  <c r="AK496" i="2"/>
  <c r="AL495" i="2"/>
  <c r="AK495" i="2"/>
  <c r="AL491" i="2"/>
  <c r="AK491" i="2"/>
  <c r="AL490" i="2"/>
  <c r="AK490" i="2"/>
  <c r="AL489" i="2"/>
  <c r="AK489" i="2"/>
  <c r="AL487" i="2"/>
  <c r="AK487" i="2"/>
  <c r="AM486" i="2"/>
  <c r="AK486" i="2"/>
  <c r="AL485" i="2"/>
  <c r="AK485" i="2"/>
  <c r="AM484" i="2"/>
  <c r="AK484" i="2"/>
  <c r="AL483" i="2"/>
  <c r="AK483" i="2"/>
  <c r="AM482" i="2"/>
  <c r="AK482" i="2"/>
  <c r="AL481" i="2"/>
  <c r="AK481" i="2"/>
  <c r="AL480" i="2"/>
  <c r="AK480" i="2"/>
  <c r="BF480" i="2" a="1"/>
  <c r="BG480" i="2"/>
  <c r="BH480" i="2" s="1"/>
  <c r="BF479" i="2" a="1"/>
  <c r="BG479" i="2"/>
  <c r="BH479" i="2" s="1"/>
  <c r="AL479" i="2"/>
  <c r="AK479" i="2"/>
  <c r="AL478" i="2"/>
  <c r="AK478" i="2"/>
  <c r="AL477" i="2"/>
  <c r="AK477" i="2"/>
  <c r="AL476" i="2"/>
  <c r="AK476" i="2"/>
  <c r="AL474" i="2"/>
  <c r="AK474" i="2"/>
  <c r="AL473" i="2"/>
  <c r="AK473" i="2"/>
  <c r="AL472" i="2"/>
  <c r="AK472" i="2"/>
  <c r="AL471" i="2"/>
  <c r="AK471" i="2"/>
  <c r="AM470" i="2"/>
  <c r="AK470" i="2"/>
  <c r="AL469" i="2"/>
  <c r="AK469" i="2"/>
  <c r="AL468" i="2"/>
  <c r="AK468" i="2"/>
  <c r="AL467" i="2"/>
  <c r="AK467" i="2"/>
  <c r="AL466" i="2"/>
  <c r="AK466" i="2"/>
  <c r="AL465" i="2"/>
  <c r="AK465" i="2"/>
  <c r="AL464" i="2"/>
  <c r="AK464" i="2"/>
  <c r="AL463" i="2"/>
  <c r="AK463" i="2"/>
  <c r="BF463" i="2" a="1"/>
  <c r="BG463" i="2"/>
  <c r="BH463" i="2" s="1"/>
  <c r="AL461" i="2"/>
  <c r="AK461" i="2"/>
  <c r="AL460" i="2"/>
  <c r="AK460" i="2"/>
  <c r="AL459" i="2"/>
  <c r="AK459" i="2"/>
  <c r="AL458" i="2"/>
  <c r="AK458" i="2"/>
  <c r="BF457" i="2" a="1"/>
  <c r="BG457" i="2"/>
  <c r="BH457" i="2" s="1"/>
  <c r="AL457" i="2"/>
  <c r="AK457" i="2"/>
  <c r="AL456" i="2"/>
  <c r="AK456" i="2"/>
  <c r="AL455" i="2"/>
  <c r="AK455" i="2"/>
  <c r="AL454" i="2"/>
  <c r="AK454" i="2"/>
  <c r="AL453" i="2"/>
  <c r="AK453" i="2"/>
  <c r="AL452" i="2"/>
  <c r="AK452" i="2"/>
  <c r="BF452" i="2" a="1"/>
  <c r="BG452" i="2"/>
  <c r="BH452" i="2" s="1"/>
  <c r="AL450" i="2"/>
  <c r="AK450" i="2"/>
  <c r="BF449" i="2" a="1"/>
  <c r="BG449" i="2"/>
  <c r="BH449" i="2" s="1"/>
  <c r="AL449" i="2"/>
  <c r="AK449" i="2"/>
  <c r="AL448" i="2"/>
  <c r="AK448" i="2"/>
  <c r="AL447" i="2"/>
  <c r="AK447" i="2"/>
  <c r="BF446" i="2" a="1"/>
  <c r="BG446" i="2"/>
  <c r="BH446" i="2" s="1"/>
  <c r="AL446" i="2"/>
  <c r="AK446" i="2"/>
  <c r="AL445" i="2"/>
  <c r="AK445" i="2"/>
  <c r="AL444" i="2"/>
  <c r="AK444" i="2"/>
  <c r="AL443" i="2"/>
  <c r="AK443" i="2"/>
  <c r="AL442" i="2"/>
  <c r="AK442" i="2"/>
  <c r="BF442" i="2" a="1"/>
  <c r="BG442" i="2"/>
  <c r="BH442" i="2" s="1"/>
  <c r="AL441" i="2"/>
  <c r="AK441" i="2"/>
  <c r="AL440" i="2"/>
  <c r="AK440" i="2"/>
  <c r="BF439" i="2" a="1"/>
  <c r="BG439" i="2"/>
  <c r="BH439" i="2" s="1"/>
  <c r="AL439" i="2"/>
  <c r="AK439" i="2"/>
  <c r="AL438" i="2"/>
  <c r="AK438" i="2"/>
  <c r="AL437" i="2"/>
  <c r="AK437" i="2"/>
  <c r="BF437" i="2" a="1"/>
  <c r="BG437" i="2"/>
  <c r="BH437" i="2" s="1"/>
  <c r="AL436" i="2"/>
  <c r="AK436" i="2"/>
  <c r="AL435" i="2"/>
  <c r="AK435" i="2"/>
  <c r="AL434" i="2"/>
  <c r="AK434" i="2"/>
  <c r="AL432" i="2"/>
  <c r="AK432" i="2"/>
  <c r="BF432" i="2" a="1"/>
  <c r="BG432" i="2"/>
  <c r="BH432" i="2" s="1"/>
  <c r="AL431" i="2"/>
  <c r="AK431" i="2"/>
  <c r="AL430" i="2"/>
  <c r="AK430" i="2"/>
  <c r="AL429" i="2"/>
  <c r="AK429" i="2"/>
  <c r="AL428" i="2"/>
  <c r="AK428" i="2"/>
  <c r="BF428" i="2" a="1"/>
  <c r="BG428" i="2"/>
  <c r="BH428" i="2" s="1"/>
  <c r="AL427" i="2"/>
  <c r="AK427" i="2"/>
  <c r="BF426" i="2" a="1"/>
  <c r="BG426" i="2"/>
  <c r="BH426" i="2" s="1"/>
  <c r="AL426" i="2"/>
  <c r="AK426" i="2"/>
  <c r="AL425" i="2"/>
  <c r="AK425" i="2"/>
  <c r="BF424" i="2" a="1"/>
  <c r="BG424" i="2"/>
  <c r="BH424" i="2" s="1"/>
  <c r="AL424" i="2"/>
  <c r="AK424" i="2"/>
  <c r="AL423" i="2"/>
  <c r="AK423" i="2"/>
  <c r="AL422" i="2"/>
  <c r="AK422" i="2"/>
  <c r="AL421" i="2"/>
  <c r="AK421" i="2"/>
  <c r="BF421" i="2" a="1"/>
  <c r="BG421" i="2"/>
  <c r="BH421" i="2" s="1"/>
  <c r="AL420" i="2"/>
  <c r="AK420" i="2"/>
  <c r="AL419" i="2"/>
  <c r="AK419" i="2"/>
  <c r="AL418" i="2"/>
  <c r="AK418" i="2"/>
  <c r="AL417" i="2"/>
  <c r="AK417" i="2"/>
  <c r="AL416" i="2"/>
  <c r="AK416" i="2"/>
  <c r="AL415" i="2"/>
  <c r="AK415" i="2"/>
  <c r="BF414" i="2" a="1"/>
  <c r="BG414" i="2"/>
  <c r="BH414" i="2" s="1"/>
  <c r="AL414" i="2"/>
  <c r="AK414" i="2"/>
  <c r="BF413" i="2" a="1"/>
  <c r="BG413" i="2"/>
  <c r="BH413" i="2" s="1"/>
  <c r="AL413" i="2"/>
  <c r="AK413" i="2"/>
  <c r="AL412" i="2"/>
  <c r="AK412" i="2"/>
  <c r="AL411" i="2"/>
  <c r="AK411" i="2"/>
  <c r="AL410" i="2"/>
  <c r="AK410" i="2"/>
  <c r="AL409" i="2"/>
  <c r="AK409" i="2"/>
  <c r="AL408" i="2"/>
  <c r="AK408" i="2"/>
  <c r="AL407" i="2"/>
  <c r="AK407" i="2"/>
  <c r="AL406" i="2"/>
  <c r="AK406" i="2"/>
  <c r="BF406" i="2" a="1"/>
  <c r="BG406" i="2"/>
  <c r="BH406" i="2" s="1"/>
  <c r="AL405" i="2"/>
  <c r="AK405" i="2"/>
  <c r="BF405" i="2" a="1"/>
  <c r="BG405" i="2"/>
  <c r="BH405" i="2" s="1"/>
  <c r="AL404" i="2"/>
  <c r="AK404" i="2"/>
  <c r="AL402" i="2"/>
  <c r="AK402" i="2"/>
  <c r="AL401" i="2"/>
  <c r="AK401" i="2"/>
  <c r="BF401" i="2" a="1"/>
  <c r="BG401" i="2"/>
  <c r="BH401" i="2" s="1"/>
  <c r="AL400" i="2"/>
  <c r="AK400" i="2"/>
  <c r="AL399" i="2"/>
  <c r="AK399" i="2"/>
  <c r="BF399" i="2" a="1"/>
  <c r="BG399" i="2"/>
  <c r="BH399" i="2" s="1"/>
  <c r="AL398" i="2"/>
  <c r="AK398" i="2"/>
  <c r="AL397" i="2"/>
  <c r="AK397" i="2"/>
  <c r="AL396" i="2"/>
  <c r="AK396" i="2"/>
  <c r="AL395" i="2"/>
  <c r="AK395" i="2"/>
  <c r="BF395" i="2" a="1"/>
  <c r="BG395" i="2"/>
  <c r="BH395" i="2" s="1"/>
  <c r="AL394" i="2"/>
  <c r="AK394" i="2"/>
  <c r="AL393" i="2"/>
  <c r="AK393" i="2"/>
  <c r="BF393" i="2" a="1"/>
  <c r="BG393" i="2"/>
  <c r="BH393" i="2" s="1"/>
  <c r="AL392" i="2"/>
  <c r="AK392" i="2"/>
  <c r="AL391" i="2"/>
  <c r="AK391" i="2"/>
  <c r="AM390" i="2"/>
  <c r="AK390" i="2"/>
  <c r="BF390" i="2" a="1"/>
  <c r="BG390" i="2"/>
  <c r="BH390" i="2" s="1"/>
  <c r="AM363" i="2"/>
  <c r="AK363" i="2"/>
  <c r="AL362" i="2"/>
  <c r="AK362" i="2"/>
  <c r="AL361" i="2"/>
  <c r="AK361" i="2"/>
  <c r="AL360" i="2"/>
  <c r="AK360" i="2"/>
  <c r="AL359" i="2"/>
  <c r="AK359" i="2"/>
  <c r="AL358" i="2"/>
  <c r="AK358" i="2"/>
  <c r="AL357" i="2"/>
  <c r="AK357" i="2"/>
  <c r="AL356" i="2"/>
  <c r="AK356" i="2"/>
  <c r="AL355" i="2"/>
  <c r="AK355" i="2"/>
  <c r="AL354" i="2"/>
  <c r="AK354" i="2"/>
  <c r="AL353" i="2"/>
  <c r="AK353" i="2"/>
  <c r="AM352" i="2"/>
  <c r="AK352" i="2"/>
  <c r="AL351" i="2"/>
  <c r="AK351" i="2"/>
  <c r="BF350" i="2" a="1"/>
  <c r="BG350" i="2"/>
  <c r="BH350" i="2" s="1"/>
  <c r="AL350" i="2"/>
  <c r="AK350" i="2"/>
  <c r="AL349" i="2"/>
  <c r="AK349" i="2"/>
  <c r="AL348" i="2"/>
  <c r="AK348" i="2"/>
  <c r="AL347" i="2"/>
  <c r="AK347" i="2"/>
  <c r="AL346" i="2"/>
  <c r="AK346" i="2"/>
  <c r="AL345" i="2"/>
  <c r="AK345" i="2"/>
  <c r="AL343" i="2"/>
  <c r="AK343" i="2"/>
  <c r="AL342" i="2"/>
  <c r="AK342" i="2"/>
  <c r="AL341" i="2"/>
  <c r="AK341" i="2"/>
  <c r="BF341" i="2" a="1"/>
  <c r="BG341" i="2"/>
  <c r="BH341" i="2" s="1"/>
  <c r="BF340" i="2" a="1"/>
  <c r="BG340" i="2"/>
  <c r="BH340" i="2" s="1"/>
  <c r="AL340" i="2"/>
  <c r="AK340" i="2"/>
  <c r="AL339" i="2"/>
  <c r="AK339" i="2"/>
  <c r="BF338" i="2" a="1"/>
  <c r="BG338" i="2"/>
  <c r="BH338" i="2" s="1"/>
  <c r="AL338" i="2"/>
  <c r="AK338" i="2"/>
  <c r="AL337" i="2"/>
  <c r="AK337" i="2"/>
  <c r="BF337" i="2" a="1"/>
  <c r="BG337" i="2"/>
  <c r="BH337" i="2" s="1"/>
  <c r="BF336" i="2" a="1"/>
  <c r="BG336" i="2"/>
  <c r="BH336" i="2" s="1"/>
  <c r="AL336" i="2"/>
  <c r="AK336" i="2"/>
  <c r="AL335" i="2"/>
  <c r="AK335" i="2"/>
  <c r="AL334" i="2"/>
  <c r="AK334" i="2"/>
  <c r="BF333" i="2" a="1"/>
  <c r="BG333" i="2"/>
  <c r="BH333" i="2" s="1"/>
  <c r="AL333" i="2"/>
  <c r="AK333" i="2"/>
  <c r="AL332" i="2"/>
  <c r="AK332" i="2"/>
  <c r="AL331" i="2"/>
  <c r="AK331" i="2"/>
  <c r="BF331" i="2" a="1"/>
  <c r="BG331" i="2"/>
  <c r="BH331" i="2" s="1"/>
  <c r="AL330" i="2"/>
  <c r="AK330" i="2"/>
  <c r="AL329" i="2"/>
  <c r="AK329" i="2"/>
  <c r="BF329" i="2" a="1"/>
  <c r="BG329" i="2"/>
  <c r="BH329" i="2" s="1"/>
  <c r="AL328" i="2"/>
  <c r="AK328" i="2"/>
  <c r="BF328" i="2" a="1"/>
  <c r="BG328" i="2"/>
  <c r="BH328" i="2" s="1"/>
  <c r="BF327" i="2" a="1"/>
  <c r="BG327" i="2"/>
  <c r="BH327" i="2" s="1"/>
  <c r="AL327" i="2"/>
  <c r="AK327" i="2"/>
  <c r="BF326" i="2" a="1"/>
  <c r="BG326" i="2"/>
  <c r="BH326" i="2" s="1"/>
  <c r="AL326" i="2"/>
  <c r="AK326" i="2"/>
  <c r="BF325" i="2" a="1"/>
  <c r="BG325" i="2"/>
  <c r="BH325" i="2" s="1"/>
  <c r="AL325" i="2"/>
  <c r="AK325" i="2"/>
  <c r="BF324" i="2" a="1"/>
  <c r="BG324" i="2"/>
  <c r="BH324" i="2" s="1"/>
  <c r="AL324" i="2"/>
  <c r="AK324" i="2"/>
  <c r="BF323" i="2" a="1"/>
  <c r="BG323" i="2"/>
  <c r="BH323" i="2" s="1"/>
  <c r="AL323" i="2"/>
  <c r="AK323" i="2"/>
  <c r="AL322" i="2"/>
  <c r="AK322" i="2"/>
  <c r="AL321" i="2"/>
  <c r="AK321" i="2"/>
  <c r="BF321" i="2" a="1"/>
  <c r="BG321" i="2"/>
  <c r="BH321" i="2" s="1"/>
  <c r="BF319" i="2" a="1"/>
  <c r="BG319" i="2"/>
  <c r="BH319" i="2" s="1"/>
  <c r="AL319" i="2"/>
  <c r="AK319" i="2"/>
  <c r="AL318" i="2"/>
  <c r="AK318" i="2"/>
  <c r="BF318" i="2" a="1"/>
  <c r="BG318" i="2"/>
  <c r="BH318" i="2" s="1"/>
  <c r="BF317" i="2" a="1"/>
  <c r="BG317" i="2"/>
  <c r="BH317" i="2" s="1"/>
  <c r="AL317" i="2"/>
  <c r="AK317" i="2"/>
  <c r="BF316" i="2" a="1"/>
  <c r="BG316" i="2"/>
  <c r="BH316" i="2" s="1"/>
  <c r="AL316" i="2"/>
  <c r="AK316" i="2"/>
  <c r="AL315" i="2"/>
  <c r="AK315" i="2"/>
  <c r="BF315" i="2" a="1"/>
  <c r="BG315" i="2"/>
  <c r="BH315" i="2" s="1"/>
  <c r="AL314" i="2"/>
  <c r="AK314" i="2"/>
  <c r="BF314" i="2" a="1"/>
  <c r="BG314" i="2"/>
  <c r="BH314" i="2" s="1"/>
  <c r="BF313" i="2" a="1"/>
  <c r="BG313" i="2"/>
  <c r="BH313" i="2" s="1"/>
  <c r="AL313" i="2"/>
  <c r="AK313" i="2"/>
  <c r="BF312" i="2" a="1"/>
  <c r="BG312" i="2"/>
  <c r="BH312" i="2" s="1"/>
  <c r="AL312" i="2"/>
  <c r="AK312" i="2"/>
  <c r="AL311" i="2"/>
  <c r="AK311" i="2"/>
  <c r="BF310" i="2" a="1"/>
  <c r="BG310" i="2"/>
  <c r="BH310" i="2" s="1"/>
  <c r="AL310" i="2"/>
  <c r="AK310" i="2"/>
  <c r="AL309" i="2"/>
  <c r="AK309" i="2"/>
  <c r="AL308" i="2"/>
  <c r="AK308" i="2"/>
  <c r="AL307" i="2"/>
  <c r="AK307" i="2"/>
  <c r="BF306" i="2" a="1"/>
  <c r="BG306" i="2"/>
  <c r="BH306" i="2" s="1"/>
  <c r="AL306" i="2"/>
  <c r="AK306" i="2"/>
  <c r="AL305" i="2"/>
  <c r="AK305" i="2"/>
  <c r="BF305" i="2" a="1"/>
  <c r="BG305" i="2"/>
  <c r="BH305" i="2" s="1"/>
  <c r="BF304" i="2" a="1"/>
  <c r="BG304" i="2"/>
  <c r="BH304" i="2" s="1"/>
  <c r="AL304" i="2"/>
  <c r="AK304" i="2"/>
  <c r="AL303" i="2"/>
  <c r="AK303" i="2"/>
  <c r="AL302" i="2"/>
  <c r="AK302" i="2"/>
  <c r="AL301" i="2"/>
  <c r="AK301" i="2"/>
  <c r="AL300" i="2"/>
  <c r="AK300" i="2"/>
  <c r="BF300" i="2" a="1"/>
  <c r="BG300" i="2"/>
  <c r="BH300" i="2" s="1"/>
  <c r="BF299" i="2" a="1"/>
  <c r="BG299" i="2"/>
  <c r="BH299" i="2" s="1"/>
  <c r="AL299" i="2"/>
  <c r="AK299" i="2"/>
  <c r="AL298" i="2"/>
  <c r="AK298" i="2"/>
  <c r="AL297" i="2"/>
  <c r="AK297" i="2"/>
  <c r="AL296" i="2"/>
  <c r="AK296" i="2"/>
  <c r="BF295" i="2" a="1"/>
  <c r="BG295" i="2"/>
  <c r="BH295" i="2" s="1"/>
  <c r="AL295" i="2"/>
  <c r="AK295" i="2"/>
  <c r="AL294" i="2"/>
  <c r="AK294" i="2"/>
  <c r="BF294" i="2" a="1"/>
  <c r="BG294" i="2"/>
  <c r="BH294" i="2" s="1"/>
  <c r="AL293" i="2"/>
  <c r="AK293" i="2"/>
  <c r="BF293" i="2" a="1"/>
  <c r="BG293" i="2"/>
  <c r="BH293" i="2" s="1"/>
  <c r="AL292" i="2"/>
  <c r="AK292" i="2"/>
  <c r="BF292" i="2" a="1"/>
  <c r="BG292" i="2"/>
  <c r="BH292" i="2" s="1"/>
  <c r="AL291" i="2"/>
  <c r="AK291" i="2"/>
  <c r="AL290" i="2"/>
  <c r="AK290" i="2"/>
  <c r="BF289" i="2" a="1"/>
  <c r="BG289" i="2"/>
  <c r="BH289" i="2" s="1"/>
  <c r="AL289" i="2"/>
  <c r="AK289" i="2"/>
  <c r="BF288" i="2" a="1"/>
  <c r="BG288" i="2"/>
  <c r="BH288" i="2" s="1"/>
  <c r="AL288" i="2"/>
  <c r="AK288" i="2"/>
  <c r="AL287" i="2"/>
  <c r="AK287" i="2"/>
  <c r="BF286" i="2" a="1"/>
  <c r="BG286" i="2"/>
  <c r="BH286" i="2" s="1"/>
  <c r="AL286" i="2"/>
  <c r="AK286" i="2"/>
  <c r="AL284" i="2"/>
  <c r="AK284" i="2"/>
  <c r="AL282" i="2"/>
  <c r="AK282" i="2"/>
  <c r="AL281" i="2"/>
  <c r="AK281" i="2"/>
  <c r="BF280" i="2" a="1"/>
  <c r="BG280" i="2"/>
  <c r="BH280" i="2" s="1"/>
  <c r="AL280" i="2"/>
  <c r="AK280" i="2"/>
  <c r="AL279" i="2"/>
  <c r="AK279" i="2"/>
  <c r="BF278" i="2" a="1"/>
  <c r="BG278" i="2"/>
  <c r="BH278" i="2" s="1"/>
  <c r="AL278" i="2"/>
  <c r="AK278" i="2"/>
  <c r="AL277" i="2"/>
  <c r="AK277" i="2"/>
  <c r="AM234" i="2"/>
  <c r="AK234" i="2"/>
  <c r="AL233" i="2"/>
  <c r="AK233" i="2"/>
  <c r="AL232" i="2"/>
  <c r="AK232" i="2"/>
  <c r="BF232" i="2" a="1"/>
  <c r="BG232" i="2"/>
  <c r="BH232" i="2" s="1"/>
  <c r="AL230" i="2"/>
  <c r="AK230" i="2"/>
  <c r="AL229" i="2"/>
  <c r="AK229" i="2"/>
  <c r="AL228" i="2"/>
  <c r="AK228" i="2"/>
  <c r="AL227" i="2"/>
  <c r="AK227" i="2"/>
  <c r="AL226" i="2"/>
  <c r="AK226" i="2"/>
  <c r="AL225" i="2"/>
  <c r="AK225" i="2"/>
  <c r="AL224" i="2"/>
  <c r="AK224" i="2"/>
  <c r="AL223" i="2"/>
  <c r="AK223" i="2"/>
  <c r="AL222" i="2"/>
  <c r="AK222" i="2"/>
  <c r="AL221" i="2"/>
  <c r="AK221" i="2"/>
  <c r="AL220" i="2"/>
  <c r="AK220" i="2"/>
  <c r="AL219" i="2"/>
  <c r="AK219" i="2"/>
  <c r="AL218" i="2"/>
  <c r="AK218" i="2"/>
  <c r="AL217" i="2"/>
  <c r="AK217" i="2"/>
  <c r="BF216" i="2" a="1"/>
  <c r="BG216" i="2"/>
  <c r="BH216" i="2" s="1"/>
  <c r="AL216" i="2"/>
  <c r="AK216" i="2"/>
  <c r="AL215" i="2"/>
  <c r="AK215" i="2"/>
  <c r="AL214" i="2"/>
  <c r="AK214" i="2"/>
  <c r="BF213" i="2" a="1"/>
  <c r="BG213" i="2"/>
  <c r="BH213" i="2" s="1"/>
  <c r="AL213" i="2"/>
  <c r="AK213" i="2"/>
  <c r="AL212" i="2"/>
  <c r="AK212" i="2"/>
  <c r="AL210" i="2"/>
  <c r="AK210" i="2"/>
  <c r="AL209" i="2"/>
  <c r="AK209" i="2"/>
  <c r="AL208" i="2"/>
  <c r="AK208" i="2"/>
  <c r="AL207" i="2"/>
  <c r="AK207" i="2"/>
  <c r="BF206" i="2" a="1"/>
  <c r="BG206" i="2"/>
  <c r="BH206" i="2" s="1"/>
  <c r="AL206" i="2"/>
  <c r="AK206" i="2"/>
  <c r="AL205" i="2"/>
  <c r="AK205" i="2"/>
  <c r="AL204" i="2"/>
  <c r="AK204" i="2"/>
  <c r="BF204" i="2" a="1"/>
  <c r="BG204" i="2"/>
  <c r="BH204" i="2" s="1"/>
  <c r="AL203" i="2"/>
  <c r="AK203" i="2"/>
  <c r="AL202" i="2"/>
  <c r="AK202" i="2"/>
  <c r="BF201" i="2" a="1"/>
  <c r="BG201" i="2"/>
  <c r="BH201" i="2" s="1"/>
  <c r="AL201" i="2"/>
  <c r="AK201" i="2"/>
  <c r="AL200" i="2"/>
  <c r="AK200" i="2"/>
  <c r="AL198" i="2"/>
  <c r="AK198" i="2"/>
  <c r="AL197" i="2"/>
  <c r="AK197" i="2"/>
  <c r="BF196" i="2" a="1"/>
  <c r="BG196" i="2"/>
  <c r="BH196" i="2" s="1"/>
  <c r="AL196" i="2"/>
  <c r="AK196" i="2"/>
  <c r="BF195" i="2" a="1"/>
  <c r="BG195" i="2"/>
  <c r="BH195" i="2" s="1"/>
  <c r="AL195" i="2"/>
  <c r="AK195" i="2"/>
  <c r="AL194" i="2"/>
  <c r="AK194" i="2"/>
  <c r="BF194" i="2" a="1"/>
  <c r="BG194" i="2"/>
  <c r="BH194" i="2" s="1"/>
  <c r="AL193" i="2"/>
  <c r="AK193" i="2"/>
  <c r="AL191" i="2"/>
  <c r="AK191" i="2"/>
  <c r="BF191" i="2" a="1"/>
  <c r="BG191" i="2"/>
  <c r="BH191" i="2" s="1"/>
  <c r="BF190" i="2" a="1"/>
  <c r="BG190" i="2"/>
  <c r="BH190" i="2" s="1"/>
  <c r="AL190" i="2"/>
  <c r="AK190" i="2"/>
  <c r="AL189" i="2"/>
  <c r="AK189" i="2"/>
  <c r="BF188" i="2" a="1"/>
  <c r="BG188" i="2"/>
  <c r="BH188" i="2" s="1"/>
  <c r="AL188" i="2"/>
  <c r="AK188" i="2"/>
  <c r="AL187" i="2"/>
  <c r="AK187" i="2"/>
  <c r="BF187" i="2" a="1"/>
  <c r="BG187" i="2"/>
  <c r="BH187" i="2" s="1"/>
  <c r="AL186" i="2"/>
  <c r="AK186" i="2"/>
  <c r="AL185" i="2"/>
  <c r="AK185" i="2"/>
  <c r="BF185" i="2" a="1"/>
  <c r="BG185" i="2"/>
  <c r="BH185" i="2" s="1"/>
  <c r="AL184" i="2"/>
  <c r="AK184" i="2"/>
  <c r="BF183" i="2" a="1"/>
  <c r="BG183" i="2"/>
  <c r="BH183" i="2" s="1"/>
  <c r="AL183" i="2"/>
  <c r="AK183" i="2"/>
  <c r="BF181" i="2" a="1"/>
  <c r="BG181" i="2"/>
  <c r="BH181" i="2" s="1"/>
  <c r="AL181" i="2"/>
  <c r="AK181" i="2"/>
  <c r="AL180" i="2"/>
  <c r="AK180" i="2"/>
  <c r="AL179" i="2"/>
  <c r="AK179" i="2"/>
  <c r="AL178" i="2"/>
  <c r="AK178" i="2"/>
  <c r="AL177" i="2"/>
  <c r="AK177" i="2"/>
  <c r="BF177" i="2" a="1"/>
  <c r="BG177" i="2"/>
  <c r="BH177" i="2" s="1"/>
  <c r="BF176" i="2" a="1"/>
  <c r="BG176" i="2"/>
  <c r="BH176" i="2" s="1"/>
  <c r="AL176" i="2"/>
  <c r="AK176" i="2"/>
  <c r="AL175" i="2"/>
  <c r="AK175" i="2"/>
  <c r="BF175" i="2" a="1"/>
  <c r="BG175" i="2"/>
  <c r="BH175" i="2" s="1"/>
  <c r="AL174" i="2"/>
  <c r="AK174" i="2"/>
  <c r="BF173" i="2" a="1"/>
  <c r="BG173" i="2"/>
  <c r="BH173" i="2" s="1"/>
  <c r="AL173" i="2"/>
  <c r="AK173" i="2"/>
  <c r="BF172" i="2" a="1"/>
  <c r="BG172" i="2"/>
  <c r="BH172" i="2" s="1"/>
  <c r="AL172" i="2"/>
  <c r="AK172" i="2"/>
  <c r="AL171" i="2"/>
  <c r="AK171" i="2"/>
  <c r="AL170" i="2"/>
  <c r="AK170" i="2"/>
  <c r="AL169" i="2"/>
  <c r="AK169" i="2"/>
  <c r="AL168" i="2"/>
  <c r="AK168" i="2"/>
  <c r="AL167" i="2"/>
  <c r="AK167" i="2"/>
  <c r="AL166" i="2"/>
  <c r="AK166" i="2"/>
  <c r="AL165" i="2"/>
  <c r="AK165" i="2"/>
  <c r="AL164" i="2"/>
  <c r="AK164" i="2"/>
  <c r="AL163" i="2"/>
  <c r="AK163" i="2"/>
  <c r="AL162" i="2"/>
  <c r="AK162" i="2"/>
  <c r="BF162" i="2" a="1"/>
  <c r="BG162" i="2"/>
  <c r="BH162" i="2" s="1"/>
  <c r="AL161" i="2"/>
  <c r="AK161" i="2"/>
  <c r="AL160" i="2"/>
  <c r="AK160" i="2"/>
  <c r="AL105" i="2"/>
  <c r="AK105" i="2"/>
  <c r="AL104" i="2"/>
  <c r="AK104" i="2"/>
  <c r="AL103" i="2"/>
  <c r="AK103" i="2"/>
  <c r="AL102" i="2"/>
  <c r="AK102" i="2"/>
  <c r="AL101" i="2"/>
  <c r="AK101" i="2"/>
  <c r="AL100" i="2"/>
  <c r="AK100" i="2"/>
  <c r="BF99" i="2" a="1"/>
  <c r="BG99" i="2"/>
  <c r="BH99" i="2" s="1"/>
  <c r="AL99" i="2"/>
  <c r="AK99" i="2"/>
  <c r="AL98" i="2"/>
  <c r="AK98" i="2"/>
  <c r="AL96" i="2"/>
  <c r="AK96" i="2"/>
  <c r="AL95" i="2"/>
  <c r="AK95" i="2"/>
  <c r="AL94" i="2"/>
  <c r="AK94" i="2"/>
  <c r="AL93" i="2"/>
  <c r="AK93" i="2"/>
  <c r="AL92" i="2"/>
  <c r="AK92" i="2"/>
  <c r="AL91" i="2"/>
  <c r="AK91" i="2"/>
  <c r="AL90" i="2"/>
  <c r="AK90" i="2"/>
  <c r="AL89" i="2"/>
  <c r="AK89" i="2"/>
  <c r="AL88" i="2"/>
  <c r="AK88" i="2"/>
  <c r="AL87" i="2"/>
  <c r="AK87" i="2"/>
  <c r="AL86" i="2"/>
  <c r="AK86" i="2"/>
  <c r="BF86" i="2" a="1"/>
  <c r="BG86" i="2"/>
  <c r="BH86" i="2" s="1"/>
  <c r="AL85" i="2"/>
  <c r="AK85" i="2"/>
  <c r="AL84" i="2"/>
  <c r="AK84" i="2"/>
  <c r="AL83" i="2"/>
  <c r="AK83" i="2"/>
  <c r="BF83" i="2" a="1"/>
  <c r="BG83" i="2"/>
  <c r="BH83" i="2" s="1"/>
  <c r="AL82" i="2"/>
  <c r="AK82" i="2"/>
  <c r="AL81" i="2"/>
  <c r="AK81" i="2"/>
  <c r="AL80" i="2"/>
  <c r="AK80" i="2"/>
  <c r="BF80" i="2" a="1"/>
  <c r="BG80" i="2"/>
  <c r="BH80" i="2" s="1"/>
  <c r="BF79" i="2" a="1"/>
  <c r="BG79" i="2"/>
  <c r="BH79" i="2" s="1"/>
  <c r="AL79" i="2"/>
  <c r="AK79" i="2"/>
  <c r="AL78" i="2"/>
  <c r="AK78" i="2"/>
  <c r="AL77" i="2"/>
  <c r="AK77" i="2"/>
  <c r="BF77" i="2" a="1"/>
  <c r="BG77" i="2"/>
  <c r="BH77" i="2" s="1"/>
  <c r="AL76" i="2"/>
  <c r="AK76" i="2"/>
  <c r="AL74" i="2"/>
  <c r="AK74" i="2"/>
  <c r="AL73" i="2"/>
  <c r="AK73" i="2"/>
  <c r="AL72" i="2"/>
  <c r="AK72" i="2"/>
  <c r="AL71" i="2"/>
  <c r="AK71" i="2"/>
  <c r="AL70" i="2"/>
  <c r="AK70" i="2"/>
  <c r="BF69" i="2" a="1"/>
  <c r="BG69" i="2"/>
  <c r="BH69" i="2" s="1"/>
  <c r="AL69" i="2"/>
  <c r="AK69" i="2"/>
  <c r="BF68" i="2" a="1"/>
  <c r="BG68" i="2"/>
  <c r="BH68" i="2" s="1"/>
  <c r="AL68" i="2"/>
  <c r="AK68" i="2"/>
  <c r="AL67" i="2"/>
  <c r="AK67" i="2"/>
  <c r="AL66" i="2"/>
  <c r="AK66" i="2"/>
  <c r="AL65" i="2"/>
  <c r="AK65" i="2"/>
  <c r="BF64" i="2" a="1"/>
  <c r="BG64" i="2"/>
  <c r="BH64" i="2" s="1"/>
  <c r="AL64" i="2"/>
  <c r="AK64" i="2"/>
  <c r="AL63" i="2"/>
  <c r="AK63" i="2"/>
  <c r="AL62" i="2"/>
  <c r="AK62" i="2"/>
  <c r="BF61" i="2" a="1"/>
  <c r="BG61" i="2"/>
  <c r="BH61" i="2" s="1"/>
  <c r="AL61" i="2"/>
  <c r="AK61" i="2"/>
  <c r="AL60" i="2"/>
  <c r="AK60" i="2"/>
  <c r="AL58" i="2"/>
  <c r="AK58" i="2"/>
  <c r="AL57" i="2"/>
  <c r="AK57" i="2"/>
  <c r="AL56" i="2"/>
  <c r="AK56" i="2"/>
  <c r="AL55" i="2"/>
  <c r="AK55" i="2"/>
  <c r="AL54" i="2"/>
  <c r="AK54" i="2"/>
  <c r="AL53" i="2"/>
  <c r="AK53" i="2"/>
  <c r="AL52" i="2"/>
  <c r="AK52" i="2"/>
  <c r="AL51" i="2"/>
  <c r="AK51" i="2"/>
  <c r="AL50" i="2"/>
  <c r="AK50" i="2"/>
  <c r="AL49" i="2"/>
  <c r="AK49" i="2"/>
  <c r="AL48" i="2"/>
  <c r="AK48" i="2"/>
  <c r="AL47" i="2"/>
  <c r="AK47" i="2"/>
  <c r="AL46" i="2"/>
  <c r="AK46" i="2"/>
  <c r="AL45" i="2"/>
  <c r="AK45" i="2"/>
  <c r="AL44" i="2"/>
  <c r="AK44" i="2"/>
  <c r="AZ15" i="1"/>
  <c r="BA15" i="1"/>
  <c r="BD16" i="1"/>
  <c r="AW16" i="1"/>
  <c r="AX16" i="1" s="1"/>
  <c r="AV16" i="1"/>
  <c r="AU16" i="1"/>
  <c r="AT16" i="1"/>
  <c r="AR16" i="1"/>
  <c r="AS16" i="1" s="1"/>
  <c r="BB16" i="1" s="1"/>
  <c r="AY16" i="1" s="1"/>
  <c r="AQ16" i="1"/>
  <c r="AP16" i="1"/>
  <c r="AG16" i="1"/>
  <c r="A17" i="1"/>
  <c r="AZ16" i="1" l="1"/>
  <c r="BA16" i="1"/>
  <c r="AG17" i="1"/>
  <c r="AP17" i="1"/>
  <c r="AQ17" i="1"/>
  <c r="AR17" i="1"/>
  <c r="AS17" i="1" s="1"/>
  <c r="BB17" i="1" s="1"/>
  <c r="AY17" i="1" s="1"/>
  <c r="AT17" i="1"/>
  <c r="AU17" i="1"/>
  <c r="AV17" i="1"/>
  <c r="AW17" i="1"/>
  <c r="AX17" i="1"/>
  <c r="BD17" i="1"/>
  <c r="A18" i="1"/>
  <c r="AZ17" i="1" l="1"/>
  <c r="BA17" i="1" s="1"/>
  <c r="AG18" i="1"/>
  <c r="AP18" i="1"/>
  <c r="AQ18" i="1"/>
  <c r="AR18" i="1"/>
  <c r="AS18" i="1" s="1"/>
  <c r="BB18" i="1" s="1"/>
  <c r="AY18" i="1" s="1"/>
  <c r="AT18" i="1"/>
  <c r="AU18" i="1"/>
  <c r="AV18" i="1"/>
  <c r="AW18" i="1"/>
  <c r="AX18" i="1" s="1"/>
  <c r="BD18" i="1"/>
  <c r="A19" i="1"/>
  <c r="AZ18" i="1" l="1"/>
  <c r="BA18" i="1"/>
  <c r="BD19" i="1"/>
  <c r="AW19" i="1"/>
  <c r="AX19" i="1" s="1"/>
  <c r="AV19" i="1"/>
  <c r="AU19" i="1"/>
  <c r="AT19" i="1"/>
  <c r="AR19" i="1"/>
  <c r="AS19" i="1" s="1"/>
  <c r="BB19" i="1" s="1"/>
  <c r="AY19" i="1" s="1"/>
  <c r="AQ19" i="1"/>
  <c r="AP19" i="1"/>
  <c r="AG19" i="1"/>
  <c r="A22" i="1"/>
  <c r="AZ19" i="1" l="1"/>
  <c r="BA19" i="1"/>
  <c r="A23" i="1"/>
  <c r="AG22" i="1"/>
  <c r="AP22" i="1"/>
  <c r="AQ22" i="1"/>
  <c r="AR22" i="1"/>
  <c r="AS22" i="1"/>
  <c r="AT22" i="1"/>
  <c r="AU22" i="1"/>
  <c r="AV22" i="1"/>
  <c r="AX22" i="1" s="1"/>
  <c r="AW22" i="1"/>
  <c r="BB22" i="1"/>
  <c r="AY22" i="1" s="1"/>
  <c r="BD22" i="1"/>
  <c r="A24" i="1" l="1"/>
  <c r="AG23" i="1"/>
  <c r="AP23" i="1"/>
  <c r="AQ23" i="1"/>
  <c r="AR23" i="1"/>
  <c r="AS23" i="1" s="1"/>
  <c r="BB23" i="1" s="1"/>
  <c r="AY23" i="1" s="1"/>
  <c r="AT23" i="1"/>
  <c r="AU23" i="1"/>
  <c r="AV23" i="1"/>
  <c r="AW23" i="1"/>
  <c r="AX23" i="1" s="1"/>
  <c r="BD23" i="1"/>
  <c r="AZ22" i="1"/>
  <c r="BA22" i="1"/>
  <c r="AG24" i="1" l="1"/>
  <c r="AP24" i="1"/>
  <c r="AQ24" i="1"/>
  <c r="AR24" i="1"/>
  <c r="AS24" i="1" s="1"/>
  <c r="BB24" i="1" s="1"/>
  <c r="AY24" i="1" s="1"/>
  <c r="AT24" i="1"/>
  <c r="AU24" i="1"/>
  <c r="AV24" i="1"/>
  <c r="AW24" i="1"/>
  <c r="AX24" i="1" s="1"/>
  <c r="BD24" i="1"/>
  <c r="A25" i="1"/>
  <c r="AZ23" i="1"/>
  <c r="BA23" i="1"/>
  <c r="AZ24" i="1" l="1"/>
  <c r="BA24" i="1"/>
  <c r="AG25" i="1"/>
  <c r="AP25" i="1"/>
  <c r="AS25" i="1" s="1"/>
  <c r="BB25" i="1" s="1"/>
  <c r="AY25" i="1" s="1"/>
  <c r="AQ25" i="1"/>
  <c r="AR25" i="1"/>
  <c r="AT25" i="1"/>
  <c r="AU25" i="1"/>
  <c r="AV25" i="1"/>
  <c r="AW25" i="1"/>
  <c r="AX25" i="1" s="1"/>
  <c r="BD25" i="1"/>
  <c r="A26" i="1"/>
  <c r="AZ25" i="1" l="1"/>
  <c r="BA25" i="1"/>
  <c r="A27" i="1"/>
  <c r="AG26" i="1"/>
  <c r="AP26" i="1"/>
  <c r="AQ26" i="1"/>
  <c r="AR26" i="1"/>
  <c r="AS26" i="1"/>
  <c r="AT26" i="1"/>
  <c r="AU26" i="1"/>
  <c r="AV26" i="1"/>
  <c r="AW26" i="1"/>
  <c r="AX26" i="1" s="1"/>
  <c r="BB26" i="1"/>
  <c r="AY26" i="1" s="1"/>
  <c r="BD26" i="1"/>
  <c r="A28" i="1" l="1"/>
  <c r="AG27" i="1"/>
  <c r="AP27" i="1"/>
  <c r="AQ27" i="1"/>
  <c r="AR27" i="1"/>
  <c r="AS27" i="1" s="1"/>
  <c r="BB27" i="1" s="1"/>
  <c r="AY27" i="1" s="1"/>
  <c r="AT27" i="1"/>
  <c r="AU27" i="1"/>
  <c r="AV27" i="1"/>
  <c r="AW27" i="1"/>
  <c r="AX27" i="1" s="1"/>
  <c r="BD27" i="1"/>
  <c r="AZ26" i="1"/>
  <c r="BA26" i="1"/>
  <c r="AG28" i="1" l="1"/>
  <c r="AP28" i="1"/>
  <c r="AQ28" i="1"/>
  <c r="AR28" i="1"/>
  <c r="AS28" i="1" s="1"/>
  <c r="BB28" i="1" s="1"/>
  <c r="AY28" i="1" s="1"/>
  <c r="AT28" i="1"/>
  <c r="AU28" i="1"/>
  <c r="AV28" i="1"/>
  <c r="AW28" i="1"/>
  <c r="AX28" i="1" s="1"/>
  <c r="BD28" i="1"/>
  <c r="A29" i="1"/>
  <c r="AZ27" i="1"/>
  <c r="BA27" i="1"/>
  <c r="AZ28" i="1" l="1"/>
  <c r="BA28" i="1" s="1"/>
  <c r="AG29" i="1"/>
  <c r="AP29" i="1"/>
  <c r="AQ29" i="1"/>
  <c r="AR29" i="1"/>
  <c r="AS29" i="1"/>
  <c r="BB29" i="1" s="1"/>
  <c r="AY29" i="1" s="1"/>
  <c r="AT29" i="1"/>
  <c r="AU29" i="1"/>
  <c r="AV29" i="1"/>
  <c r="AW29" i="1"/>
  <c r="AX29" i="1" s="1"/>
  <c r="BD29" i="1"/>
  <c r="A30" i="1"/>
  <c r="AZ29" i="1" l="1"/>
  <c r="BA29" i="1"/>
  <c r="A31" i="1"/>
  <c r="AG30" i="1"/>
  <c r="AP30" i="1"/>
  <c r="AQ30" i="1"/>
  <c r="AR30" i="1"/>
  <c r="AS30" i="1"/>
  <c r="AT30" i="1"/>
  <c r="AU30" i="1"/>
  <c r="AV30" i="1"/>
  <c r="AW30" i="1"/>
  <c r="AX30" i="1"/>
  <c r="BB30" i="1"/>
  <c r="AY30" i="1" s="1"/>
  <c r="BD30" i="1"/>
  <c r="AG31" i="1" l="1"/>
  <c r="AP31" i="1"/>
  <c r="AQ31" i="1"/>
  <c r="AR31" i="1"/>
  <c r="AS31" i="1" s="1"/>
  <c r="BB31" i="1" s="1"/>
  <c r="AY31" i="1" s="1"/>
  <c r="AT31" i="1"/>
  <c r="AU31" i="1"/>
  <c r="AV31" i="1"/>
  <c r="AW31" i="1"/>
  <c r="AX31" i="1" s="1"/>
  <c r="BD31" i="1"/>
  <c r="A32" i="1"/>
  <c r="AZ30" i="1"/>
  <c r="BA30" i="1"/>
  <c r="AZ31" i="1" l="1"/>
  <c r="BA31" i="1"/>
  <c r="AG32" i="1"/>
  <c r="AP32" i="1"/>
  <c r="AQ32" i="1"/>
  <c r="AR32" i="1"/>
  <c r="AS32" i="1"/>
  <c r="BB32" i="1" s="1"/>
  <c r="AY32" i="1" s="1"/>
  <c r="AT32" i="1"/>
  <c r="AU32" i="1"/>
  <c r="AV32" i="1"/>
  <c r="AW32" i="1"/>
  <c r="AX32" i="1"/>
  <c r="BD32" i="1"/>
  <c r="A33" i="1"/>
  <c r="AZ32" i="1" l="1"/>
  <c r="BA32" i="1"/>
  <c r="AG33" i="1"/>
  <c r="AP33" i="1"/>
  <c r="AS33" i="1" s="1"/>
  <c r="BB33" i="1" s="1"/>
  <c r="AY33" i="1" s="1"/>
  <c r="AQ33" i="1"/>
  <c r="AR33" i="1"/>
  <c r="AT33" i="1"/>
  <c r="AU33" i="1"/>
  <c r="AV33" i="1"/>
  <c r="AW33" i="1"/>
  <c r="AX33" i="1"/>
  <c r="BD33" i="1"/>
  <c r="A34" i="1"/>
  <c r="AZ33" i="1" l="1"/>
  <c r="BA33" i="1"/>
  <c r="AG34" i="1"/>
  <c r="AP34" i="1"/>
  <c r="AQ34" i="1"/>
  <c r="AR34" i="1"/>
  <c r="AS34" i="1"/>
  <c r="BB34" i="1" s="1"/>
  <c r="AY34" i="1" s="1"/>
  <c r="AT34" i="1"/>
  <c r="AU34" i="1"/>
  <c r="AV34" i="1"/>
  <c r="AX34" i="1" s="1"/>
  <c r="AW34" i="1"/>
  <c r="BD34" i="1"/>
  <c r="A35" i="1"/>
  <c r="AZ34" i="1" l="1"/>
  <c r="BA34" i="1"/>
  <c r="A36" i="1"/>
  <c r="AG35" i="1"/>
  <c r="AP35" i="1"/>
  <c r="AQ35" i="1"/>
  <c r="AR35" i="1"/>
  <c r="AS35" i="1"/>
  <c r="BB35" i="1" s="1"/>
  <c r="AY35" i="1" s="1"/>
  <c r="AT35" i="1"/>
  <c r="AU35" i="1"/>
  <c r="AV35" i="1"/>
  <c r="AW35" i="1"/>
  <c r="AX35" i="1" s="1"/>
  <c r="BD35" i="1"/>
  <c r="AG36" i="1" l="1"/>
  <c r="AP36" i="1"/>
  <c r="AQ36" i="1"/>
  <c r="AR36" i="1"/>
  <c r="AS36" i="1"/>
  <c r="AT36" i="1"/>
  <c r="AU36" i="1"/>
  <c r="AV36" i="1"/>
  <c r="AW36" i="1"/>
  <c r="AX36" i="1"/>
  <c r="BB36" i="1"/>
  <c r="AY36" i="1" s="1"/>
  <c r="BD36" i="1"/>
  <c r="A37" i="1"/>
  <c r="AZ35" i="1"/>
  <c r="BA35" i="1"/>
  <c r="AZ36" i="1" l="1"/>
  <c r="BA36" i="1"/>
  <c r="A40" i="1"/>
  <c r="AG37" i="1"/>
  <c r="AP37" i="1"/>
  <c r="AQ37" i="1"/>
  <c r="AR37" i="1"/>
  <c r="AS37" i="1"/>
  <c r="AT37" i="1"/>
  <c r="AU37" i="1"/>
  <c r="AV37" i="1"/>
  <c r="AW37" i="1"/>
  <c r="AX37" i="1"/>
  <c r="AY37" i="1"/>
  <c r="BB37" i="1"/>
  <c r="BD37" i="1"/>
  <c r="AG40" i="1" l="1"/>
  <c r="AP40" i="1"/>
  <c r="AQ40" i="1"/>
  <c r="AR40" i="1"/>
  <c r="AS40" i="1" s="1"/>
  <c r="BB40" i="1" s="1"/>
  <c r="AY40" i="1" s="1"/>
  <c r="AT40" i="1"/>
  <c r="AU40" i="1"/>
  <c r="AV40" i="1"/>
  <c r="AW40" i="1"/>
  <c r="AX40" i="1" s="1"/>
  <c r="BD40" i="1"/>
  <c r="A42" i="1"/>
  <c r="AZ37" i="1"/>
  <c r="BA37" i="1"/>
  <c r="AZ40" i="1" l="1"/>
  <c r="BA40" i="1"/>
  <c r="AG42" i="1"/>
  <c r="AP42" i="1"/>
  <c r="AQ42" i="1"/>
  <c r="AR42" i="1"/>
  <c r="AS42" i="1"/>
  <c r="AT42" i="1"/>
  <c r="AU42" i="1"/>
  <c r="AV42" i="1"/>
  <c r="AW42" i="1"/>
  <c r="AX42" i="1" s="1"/>
  <c r="BB42" i="1"/>
  <c r="AY42" i="1" s="1"/>
  <c r="BD42" i="1"/>
  <c r="A43" i="1"/>
  <c r="AZ42" i="1" l="1"/>
  <c r="BA42" i="1"/>
  <c r="AG43" i="1"/>
  <c r="AP43" i="1"/>
  <c r="AQ43" i="1"/>
  <c r="AR43" i="1"/>
  <c r="AS43" i="1"/>
  <c r="BB43" i="1" s="1"/>
  <c r="AY43" i="1" s="1"/>
  <c r="AT43" i="1"/>
  <c r="AU43" i="1"/>
  <c r="AV43" i="1"/>
  <c r="AW43" i="1"/>
  <c r="AX43" i="1" s="1"/>
  <c r="BD43" i="1"/>
  <c r="A44" i="1"/>
  <c r="AZ43" i="1" l="1"/>
  <c r="BA43" i="1"/>
  <c r="AG44" i="1"/>
  <c r="AP44" i="1"/>
  <c r="AQ44" i="1"/>
  <c r="AR44" i="1"/>
  <c r="AS44" i="1"/>
  <c r="AT44" i="1"/>
  <c r="AU44" i="1"/>
  <c r="AV44" i="1"/>
  <c r="AW44" i="1"/>
  <c r="AX44" i="1" s="1"/>
  <c r="BB44" i="1"/>
  <c r="AY44" i="1" s="1"/>
  <c r="BD44" i="1"/>
  <c r="A45" i="1"/>
  <c r="AZ44" i="1" l="1"/>
  <c r="BA44" i="1"/>
  <c r="A46" i="1"/>
  <c r="AG45" i="1"/>
  <c r="AP45" i="1"/>
  <c r="AQ45" i="1"/>
  <c r="AR45" i="1"/>
  <c r="AS45" i="1"/>
  <c r="AT45" i="1"/>
  <c r="AU45" i="1"/>
  <c r="AV45" i="1"/>
  <c r="AW45" i="1"/>
  <c r="AX45" i="1"/>
  <c r="BB45" i="1"/>
  <c r="AY45" i="1" s="1"/>
  <c r="BD45" i="1"/>
  <c r="AG46" i="1" l="1"/>
  <c r="AP46" i="1"/>
  <c r="AQ46" i="1"/>
  <c r="AR46" i="1"/>
  <c r="AS46" i="1"/>
  <c r="AT46" i="1"/>
  <c r="AU46" i="1"/>
  <c r="AV46" i="1"/>
  <c r="AW46" i="1"/>
  <c r="AX46" i="1" s="1"/>
  <c r="BB46" i="1"/>
  <c r="AY46" i="1" s="1"/>
  <c r="BD46" i="1"/>
  <c r="A47" i="1"/>
  <c r="AZ45" i="1"/>
  <c r="BA45" i="1"/>
  <c r="AZ46" i="1" l="1"/>
  <c r="BA46" i="1"/>
  <c r="A48" i="1"/>
  <c r="AG47" i="1"/>
  <c r="AP47" i="1"/>
  <c r="AQ47" i="1"/>
  <c r="AR47" i="1"/>
  <c r="AS47" i="1"/>
  <c r="BB47" i="1" s="1"/>
  <c r="AY47" i="1" s="1"/>
  <c r="AT47" i="1"/>
  <c r="AU47" i="1"/>
  <c r="AV47" i="1"/>
  <c r="AW47" i="1"/>
  <c r="AX47" i="1" s="1"/>
  <c r="BD47" i="1"/>
  <c r="A49" i="1" l="1"/>
  <c r="AG48" i="1"/>
  <c r="AP48" i="1"/>
  <c r="AQ48" i="1"/>
  <c r="AR48" i="1"/>
  <c r="AS48" i="1" s="1"/>
  <c r="BB48" i="1" s="1"/>
  <c r="AY48" i="1" s="1"/>
  <c r="AT48" i="1"/>
  <c r="AU48" i="1"/>
  <c r="AV48" i="1"/>
  <c r="AW48" i="1"/>
  <c r="AX48" i="1" s="1"/>
  <c r="BD48" i="1"/>
  <c r="AZ47" i="1"/>
  <c r="BA47" i="1"/>
  <c r="A50" i="1" l="1"/>
  <c r="AG49" i="1"/>
  <c r="AP49" i="1"/>
  <c r="AQ49" i="1"/>
  <c r="AR49" i="1"/>
  <c r="AS49" i="1"/>
  <c r="AT49" i="1"/>
  <c r="AU49" i="1"/>
  <c r="AV49" i="1"/>
  <c r="AW49" i="1"/>
  <c r="AX49" i="1" s="1"/>
  <c r="BB49" i="1"/>
  <c r="AY49" i="1" s="1"/>
  <c r="BD49" i="1"/>
  <c r="AZ48" i="1"/>
  <c r="BA48" i="1"/>
  <c r="AG50" i="1" l="1"/>
  <c r="AP50" i="1"/>
  <c r="AQ50" i="1"/>
  <c r="AR50" i="1"/>
  <c r="AS50" i="1" s="1"/>
  <c r="BB50" i="1" s="1"/>
  <c r="AY50" i="1" s="1"/>
  <c r="AT50" i="1"/>
  <c r="AU50" i="1"/>
  <c r="AV50" i="1"/>
  <c r="AW50" i="1"/>
  <c r="AX50" i="1" s="1"/>
  <c r="BD50" i="1"/>
  <c r="A51" i="1"/>
  <c r="AZ49" i="1"/>
  <c r="BA49" i="1"/>
  <c r="AZ50" i="1" l="1"/>
  <c r="BA50" i="1"/>
  <c r="AG51" i="1"/>
  <c r="AP51" i="1"/>
  <c r="AQ51" i="1"/>
  <c r="AR51" i="1"/>
  <c r="AS51" i="1" s="1"/>
  <c r="BB51" i="1" s="1"/>
  <c r="AY51" i="1" s="1"/>
  <c r="AT51" i="1"/>
  <c r="AU51" i="1"/>
  <c r="AV51" i="1"/>
  <c r="AW51" i="1"/>
  <c r="AX51" i="1"/>
  <c r="BD51" i="1"/>
  <c r="A52" i="1"/>
  <c r="AZ51" i="1" l="1"/>
  <c r="BA51" i="1"/>
  <c r="AG52" i="1"/>
  <c r="AP52" i="1"/>
  <c r="AQ52" i="1"/>
  <c r="AR52" i="1"/>
  <c r="AS52" i="1"/>
  <c r="BB52" i="1" s="1"/>
  <c r="AY52" i="1" s="1"/>
  <c r="AT52" i="1"/>
  <c r="AU52" i="1"/>
  <c r="AV52" i="1"/>
  <c r="AX52" i="1" s="1"/>
  <c r="AW52" i="1"/>
  <c r="BD52" i="1"/>
  <c r="A53" i="1"/>
  <c r="AZ52" i="1" l="1"/>
  <c r="BA52" i="1"/>
  <c r="AG53" i="1"/>
  <c r="AP53" i="1"/>
  <c r="AQ53" i="1"/>
  <c r="AR53" i="1"/>
  <c r="AS53" i="1" s="1"/>
  <c r="BB53" i="1" s="1"/>
  <c r="AY53" i="1" s="1"/>
  <c r="AT53" i="1"/>
  <c r="AU53" i="1"/>
  <c r="AV53" i="1"/>
  <c r="AW53" i="1"/>
  <c r="AX53" i="1" s="1"/>
  <c r="BD53" i="1"/>
  <c r="A54" i="1"/>
  <c r="AZ53" i="1" l="1"/>
  <c r="BA53" i="1"/>
  <c r="AG54" i="1"/>
  <c r="AP54" i="1"/>
  <c r="AQ54" i="1"/>
  <c r="AR54" i="1"/>
  <c r="AS54" i="1"/>
  <c r="BB54" i="1" s="1"/>
  <c r="AY54" i="1" s="1"/>
  <c r="AT54" i="1"/>
  <c r="AU54" i="1"/>
  <c r="AV54" i="1"/>
  <c r="AW54" i="1"/>
  <c r="AX54" i="1" s="1"/>
  <c r="BD54" i="1"/>
  <c r="A55" i="1"/>
  <c r="AZ54" i="1" l="1"/>
  <c r="BA54" i="1" s="1"/>
  <c r="A56" i="1"/>
  <c r="AG55" i="1"/>
  <c r="AP55" i="1"/>
  <c r="AQ55" i="1"/>
  <c r="AR55" i="1"/>
  <c r="AS55" i="1"/>
  <c r="AT55" i="1"/>
  <c r="AU55" i="1"/>
  <c r="AV55" i="1"/>
  <c r="AX55" i="1" s="1"/>
  <c r="AW55" i="1"/>
  <c r="BB55" i="1"/>
  <c r="AY55" i="1" s="1"/>
  <c r="BD55" i="1"/>
  <c r="AG56" i="1" l="1"/>
  <c r="AP56" i="1"/>
  <c r="AQ56" i="1"/>
  <c r="AR56" i="1"/>
  <c r="AS56" i="1"/>
  <c r="AT56" i="1"/>
  <c r="AU56" i="1"/>
  <c r="AV56" i="1"/>
  <c r="AW56" i="1"/>
  <c r="AX56" i="1" s="1"/>
  <c r="BB56" i="1"/>
  <c r="AY56" i="1" s="1"/>
  <c r="BD56" i="1"/>
  <c r="A57" i="1"/>
  <c r="AZ55" i="1"/>
  <c r="BA55" i="1"/>
  <c r="AZ56" i="1" l="1"/>
  <c r="BA56" i="1"/>
  <c r="A58" i="1"/>
  <c r="AG57" i="1"/>
  <c r="AP57" i="1"/>
  <c r="AQ57" i="1"/>
  <c r="AR57" i="1"/>
  <c r="AS57" i="1"/>
  <c r="AT57" i="1"/>
  <c r="AU57" i="1"/>
  <c r="AV57" i="1"/>
  <c r="AW57" i="1"/>
  <c r="AX57" i="1"/>
  <c r="BB57" i="1"/>
  <c r="AY57" i="1" s="1"/>
  <c r="BD57" i="1"/>
  <c r="A59" i="1" l="1"/>
  <c r="AG58" i="1"/>
  <c r="AP58" i="1"/>
  <c r="AQ58" i="1"/>
  <c r="AR58" i="1"/>
  <c r="AS58" i="1"/>
  <c r="AT58" i="1"/>
  <c r="AU58" i="1"/>
  <c r="AV58" i="1"/>
  <c r="AX58" i="1" s="1"/>
  <c r="AW58" i="1"/>
  <c r="BB58" i="1"/>
  <c r="AY58" i="1" s="1"/>
  <c r="BD58" i="1"/>
  <c r="AZ57" i="1"/>
  <c r="BA57" i="1"/>
  <c r="A60" i="1" l="1"/>
  <c r="AG59" i="1"/>
  <c r="AP59" i="1"/>
  <c r="AQ59" i="1"/>
  <c r="AR59" i="1"/>
  <c r="AS59" i="1"/>
  <c r="BB59" i="1" s="1"/>
  <c r="AY59" i="1" s="1"/>
  <c r="AT59" i="1"/>
  <c r="AU59" i="1"/>
  <c r="AV59" i="1"/>
  <c r="AW59" i="1"/>
  <c r="AX59" i="1"/>
  <c r="BD59" i="1"/>
  <c r="AZ58" i="1"/>
  <c r="BA58" i="1"/>
  <c r="AG60" i="1" l="1"/>
  <c r="AP60" i="1"/>
  <c r="AQ60" i="1"/>
  <c r="AR60" i="1"/>
  <c r="AS60" i="1"/>
  <c r="BB60" i="1" s="1"/>
  <c r="AY60" i="1" s="1"/>
  <c r="AT60" i="1"/>
  <c r="AU60" i="1"/>
  <c r="AV60" i="1"/>
  <c r="AW60" i="1"/>
  <c r="AX60" i="1"/>
  <c r="BD60" i="1"/>
  <c r="A61" i="1"/>
  <c r="AZ59" i="1"/>
  <c r="BA59" i="1"/>
  <c r="AZ60" i="1" l="1"/>
  <c r="BA60" i="1"/>
  <c r="AG61" i="1"/>
  <c r="AP61" i="1"/>
  <c r="AQ61" i="1"/>
  <c r="AR61" i="1"/>
  <c r="AS61" i="1"/>
  <c r="BB61" i="1" s="1"/>
  <c r="AY61" i="1" s="1"/>
  <c r="AT61" i="1"/>
  <c r="AU61" i="1"/>
  <c r="AV61" i="1"/>
  <c r="AW61" i="1"/>
  <c r="AX61" i="1"/>
  <c r="BD61" i="1"/>
  <c r="A62" i="1"/>
  <c r="AZ61" i="1" l="1"/>
  <c r="BA61" i="1" s="1"/>
  <c r="A63" i="1"/>
  <c r="AG62" i="1"/>
  <c r="AP62" i="1"/>
  <c r="AQ62" i="1"/>
  <c r="AR62" i="1"/>
  <c r="AS62" i="1" s="1"/>
  <c r="BB62" i="1" s="1"/>
  <c r="AY62" i="1" s="1"/>
  <c r="AT62" i="1"/>
  <c r="AU62" i="1"/>
  <c r="AV62" i="1"/>
  <c r="AW62" i="1"/>
  <c r="AX62" i="1"/>
  <c r="BD62" i="1"/>
  <c r="AG63" i="1" l="1"/>
  <c r="AP63" i="1"/>
  <c r="AQ63" i="1"/>
  <c r="AR63" i="1"/>
  <c r="AS63" i="1" s="1"/>
  <c r="BB63" i="1" s="1"/>
  <c r="AY63" i="1" s="1"/>
  <c r="AT63" i="1"/>
  <c r="AU63" i="1"/>
  <c r="AV63" i="1"/>
  <c r="AW63" i="1"/>
  <c r="AX63" i="1" s="1"/>
  <c r="BD63" i="1"/>
  <c r="A64" i="1"/>
  <c r="AZ62" i="1"/>
  <c r="BA62" i="1"/>
  <c r="AZ63" i="1" l="1"/>
  <c r="BA63" i="1"/>
  <c r="AG64" i="1"/>
  <c r="AP64" i="1"/>
  <c r="AQ64" i="1"/>
  <c r="AR64" i="1"/>
  <c r="AS64" i="1"/>
  <c r="AT64" i="1"/>
  <c r="AU64" i="1"/>
  <c r="AV64" i="1"/>
  <c r="AW64" i="1"/>
  <c r="AX64" i="1"/>
  <c r="BB64" i="1"/>
  <c r="AY64" i="1" s="1"/>
  <c r="BD64" i="1"/>
  <c r="A65" i="1"/>
  <c r="AZ64" i="1" l="1"/>
  <c r="BA64" i="1"/>
  <c r="A66" i="1"/>
  <c r="AG65" i="1"/>
  <c r="AP65" i="1"/>
  <c r="AQ65" i="1"/>
  <c r="AR65" i="1"/>
  <c r="AS65" i="1"/>
  <c r="BB65" i="1" s="1"/>
  <c r="AY65" i="1" s="1"/>
  <c r="AT65" i="1"/>
  <c r="AU65" i="1"/>
  <c r="AV65" i="1"/>
  <c r="AW65" i="1"/>
  <c r="AX65" i="1"/>
  <c r="BD65" i="1"/>
  <c r="A67" i="1" l="1"/>
  <c r="AG66" i="1"/>
  <c r="AP66" i="1"/>
  <c r="AQ66" i="1"/>
  <c r="AR66" i="1"/>
  <c r="AS66" i="1" s="1"/>
  <c r="BB66" i="1" s="1"/>
  <c r="AY66" i="1" s="1"/>
  <c r="AT66" i="1"/>
  <c r="AU66" i="1"/>
  <c r="AV66" i="1"/>
  <c r="AW66" i="1"/>
  <c r="AX66" i="1"/>
  <c r="BD66" i="1"/>
  <c r="AZ65" i="1"/>
  <c r="BA65" i="1"/>
  <c r="AG67" i="1" l="1"/>
  <c r="AP67" i="1"/>
  <c r="AQ67" i="1"/>
  <c r="AR67" i="1"/>
  <c r="AS67" i="1"/>
  <c r="BB67" i="1" s="1"/>
  <c r="AY67" i="1" s="1"/>
  <c r="AT67" i="1"/>
  <c r="AU67" i="1"/>
  <c r="AV67" i="1"/>
  <c r="AW67" i="1"/>
  <c r="AX67" i="1" s="1"/>
  <c r="BD67" i="1"/>
  <c r="A69" i="1"/>
  <c r="AZ66" i="1"/>
  <c r="BA66" i="1" s="1"/>
  <c r="AZ67" i="1" l="1"/>
  <c r="BA67" i="1"/>
  <c r="AG69" i="1"/>
  <c r="AP69" i="1"/>
  <c r="AQ69" i="1"/>
  <c r="AR69" i="1"/>
  <c r="AS69" i="1"/>
  <c r="AT69" i="1"/>
  <c r="AU69" i="1"/>
  <c r="AV69" i="1"/>
  <c r="AW69" i="1"/>
  <c r="AX69" i="1"/>
  <c r="BB69" i="1"/>
  <c r="AY69" i="1" s="1"/>
  <c r="BD69" i="1"/>
  <c r="A70" i="1"/>
  <c r="AZ69" i="1" l="1"/>
  <c r="BA69" i="1"/>
  <c r="A71" i="1"/>
  <c r="AG70" i="1"/>
  <c r="AP70" i="1"/>
  <c r="AS70" i="1" s="1"/>
  <c r="BB70" i="1" s="1"/>
  <c r="AY70" i="1" s="1"/>
  <c r="AQ70" i="1"/>
  <c r="AR70" i="1"/>
  <c r="AT70" i="1"/>
  <c r="AU70" i="1"/>
  <c r="AV70" i="1"/>
  <c r="AW70" i="1"/>
  <c r="AX70" i="1"/>
  <c r="BD70" i="1"/>
  <c r="AG71" i="1" l="1"/>
  <c r="AP71" i="1"/>
  <c r="AQ71" i="1"/>
  <c r="AR71" i="1"/>
  <c r="AS71" i="1" s="1"/>
  <c r="BB71" i="1" s="1"/>
  <c r="AY71" i="1" s="1"/>
  <c r="AT71" i="1"/>
  <c r="AU71" i="1"/>
  <c r="AV71" i="1"/>
  <c r="AX71" i="1" s="1"/>
  <c r="AW71" i="1"/>
  <c r="BD71" i="1"/>
  <c r="A72" i="1"/>
  <c r="AZ70" i="1"/>
  <c r="BA70" i="1"/>
  <c r="AZ71" i="1" l="1"/>
  <c r="BA71" i="1"/>
  <c r="A73" i="1"/>
  <c r="AG72" i="1"/>
  <c r="AP72" i="1"/>
  <c r="AQ72" i="1"/>
  <c r="AR72" i="1"/>
  <c r="AS72" i="1"/>
  <c r="BB72" i="1" s="1"/>
  <c r="AY72" i="1" s="1"/>
  <c r="AT72" i="1"/>
  <c r="AU72" i="1"/>
  <c r="AV72" i="1"/>
  <c r="AW72" i="1"/>
  <c r="AX72" i="1" s="1"/>
  <c r="BD72" i="1"/>
  <c r="AG73" i="1" l="1"/>
  <c r="AP73" i="1"/>
  <c r="AQ73" i="1"/>
  <c r="AR73" i="1"/>
  <c r="AS73" i="1" s="1"/>
  <c r="BB73" i="1" s="1"/>
  <c r="AY73" i="1" s="1"/>
  <c r="AT73" i="1"/>
  <c r="AU73" i="1"/>
  <c r="AV73" i="1"/>
  <c r="AW73" i="1"/>
  <c r="AX73" i="1" s="1"/>
  <c r="BD73" i="1"/>
  <c r="A74" i="1"/>
  <c r="AZ72" i="1"/>
  <c r="BA72" i="1"/>
  <c r="AZ73" i="1" l="1"/>
  <c r="BA73" i="1"/>
  <c r="AG74" i="1"/>
  <c r="AP74" i="1"/>
  <c r="AQ74" i="1"/>
  <c r="AR74" i="1"/>
  <c r="AS74" i="1"/>
  <c r="AT74" i="1"/>
  <c r="AU74" i="1"/>
  <c r="AV74" i="1"/>
  <c r="AW74" i="1"/>
  <c r="AX74" i="1"/>
  <c r="BB74" i="1"/>
  <c r="AY74" i="1" s="1"/>
  <c r="BD74" i="1"/>
  <c r="A75" i="1"/>
  <c r="AZ74" i="1" l="1"/>
  <c r="BA74" i="1"/>
  <c r="A76" i="1"/>
  <c r="AG75" i="1"/>
  <c r="AP75" i="1"/>
  <c r="AQ75" i="1"/>
  <c r="AR75" i="1"/>
  <c r="AS75" i="1"/>
  <c r="AT75" i="1"/>
  <c r="AU75" i="1"/>
  <c r="AV75" i="1"/>
  <c r="AW75" i="1"/>
  <c r="AX75" i="1" s="1"/>
  <c r="BB75" i="1"/>
  <c r="AY75" i="1" s="1"/>
  <c r="BD75" i="1"/>
  <c r="A77" i="1" l="1"/>
  <c r="AG76" i="1"/>
  <c r="AP76" i="1"/>
  <c r="AQ76" i="1"/>
  <c r="AR76" i="1"/>
  <c r="AS76" i="1" s="1"/>
  <c r="BB76" i="1" s="1"/>
  <c r="AY76" i="1" s="1"/>
  <c r="AT76" i="1"/>
  <c r="AU76" i="1"/>
  <c r="AV76" i="1"/>
  <c r="AW76" i="1"/>
  <c r="AX76" i="1" s="1"/>
  <c r="BD76" i="1"/>
  <c r="AZ75" i="1"/>
  <c r="BA75" i="1"/>
  <c r="AG77" i="1" l="1"/>
  <c r="AP77" i="1"/>
  <c r="AQ77" i="1"/>
  <c r="AR77" i="1"/>
  <c r="AS77" i="1" s="1"/>
  <c r="BB77" i="1" s="1"/>
  <c r="AY77" i="1" s="1"/>
  <c r="AT77" i="1"/>
  <c r="AU77" i="1"/>
  <c r="AV77" i="1"/>
  <c r="AX77" i="1" s="1"/>
  <c r="AW77" i="1"/>
  <c r="BD77" i="1"/>
  <c r="A78" i="1"/>
  <c r="AZ76" i="1"/>
  <c r="BA76" i="1"/>
  <c r="AZ77" i="1" l="1"/>
  <c r="BA77" i="1"/>
  <c r="A79" i="1"/>
  <c r="AG78" i="1"/>
  <c r="AP78" i="1"/>
  <c r="AQ78" i="1"/>
  <c r="AR78" i="1"/>
  <c r="AS78" i="1"/>
  <c r="AT78" i="1"/>
  <c r="AU78" i="1"/>
  <c r="AV78" i="1"/>
  <c r="AW78" i="1"/>
  <c r="AX78" i="1"/>
  <c r="BB78" i="1"/>
  <c r="AY78" i="1" s="1"/>
  <c r="BD78" i="1"/>
  <c r="AG79" i="1" l="1"/>
  <c r="AP79" i="1"/>
  <c r="AQ79" i="1"/>
  <c r="AR79" i="1"/>
  <c r="AS79" i="1"/>
  <c r="AT79" i="1"/>
  <c r="AU79" i="1"/>
  <c r="AV79" i="1"/>
  <c r="AW79" i="1"/>
  <c r="AX79" i="1" s="1"/>
  <c r="BB79" i="1"/>
  <c r="AY79" i="1" s="1"/>
  <c r="BD79" i="1"/>
  <c r="A80" i="1"/>
  <c r="AZ78" i="1"/>
  <c r="BA78" i="1"/>
  <c r="AZ79" i="1" l="1"/>
  <c r="BA79" i="1"/>
  <c r="A81" i="1"/>
  <c r="AG80" i="1"/>
  <c r="AP80" i="1"/>
  <c r="AQ80" i="1"/>
  <c r="AR80" i="1"/>
  <c r="AS80" i="1"/>
  <c r="BB80" i="1" s="1"/>
  <c r="AY80" i="1" s="1"/>
  <c r="AT80" i="1"/>
  <c r="AU80" i="1"/>
  <c r="AV80" i="1"/>
  <c r="AW80" i="1"/>
  <c r="AX80" i="1"/>
  <c r="BD80" i="1"/>
  <c r="AG81" i="1" l="1"/>
  <c r="AP81" i="1"/>
  <c r="AQ81" i="1"/>
  <c r="AR81" i="1"/>
  <c r="AS81" i="1"/>
  <c r="AT81" i="1"/>
  <c r="AU81" i="1"/>
  <c r="AV81" i="1"/>
  <c r="AW81" i="1"/>
  <c r="AX81" i="1" s="1"/>
  <c r="BB81" i="1"/>
  <c r="AY81" i="1" s="1"/>
  <c r="BD81" i="1"/>
  <c r="A82" i="1"/>
  <c r="AZ80" i="1"/>
  <c r="BA80" i="1"/>
  <c r="AZ81" i="1" l="1"/>
  <c r="BA81" i="1"/>
  <c r="AG82" i="1"/>
  <c r="AP82" i="1"/>
  <c r="AQ82" i="1"/>
  <c r="AR82" i="1"/>
  <c r="AS82" i="1"/>
  <c r="AT82" i="1"/>
  <c r="AU82" i="1"/>
  <c r="AV82" i="1"/>
  <c r="AW82" i="1"/>
  <c r="AX82" i="1" s="1"/>
  <c r="BB82" i="1"/>
  <c r="AY82" i="1" s="1"/>
  <c r="BD82" i="1"/>
  <c r="A83" i="1"/>
  <c r="AZ82" i="1" l="1"/>
  <c r="BA82" i="1"/>
  <c r="AG83" i="1"/>
  <c r="AP83" i="1"/>
  <c r="AQ83" i="1"/>
  <c r="AR83" i="1"/>
  <c r="AS83" i="1"/>
  <c r="BB83" i="1" s="1"/>
  <c r="AY83" i="1" s="1"/>
  <c r="AT83" i="1"/>
  <c r="AU83" i="1"/>
  <c r="AV83" i="1"/>
  <c r="AW83" i="1"/>
  <c r="AX83" i="1"/>
  <c r="BD83" i="1"/>
  <c r="A84" i="1"/>
  <c r="AZ83" i="1" l="1"/>
  <c r="BA83" i="1" s="1"/>
  <c r="AG84" i="1"/>
  <c r="AP84" i="1"/>
  <c r="AQ84" i="1"/>
  <c r="AR84" i="1"/>
  <c r="AS84" i="1"/>
  <c r="AT84" i="1"/>
  <c r="AU84" i="1"/>
  <c r="AV84" i="1"/>
  <c r="AW84" i="1"/>
  <c r="AX84" i="1"/>
  <c r="BB84" i="1"/>
  <c r="AY84" i="1" s="1"/>
  <c r="BD84" i="1"/>
  <c r="A85" i="1"/>
  <c r="AZ84" i="1" l="1"/>
  <c r="BA84" i="1" s="1"/>
  <c r="A86" i="1"/>
  <c r="AG85" i="1"/>
  <c r="AP85" i="1"/>
  <c r="AQ85" i="1"/>
  <c r="AR85" i="1"/>
  <c r="AS85" i="1"/>
  <c r="AT85" i="1"/>
  <c r="AU85" i="1"/>
  <c r="AV85" i="1"/>
  <c r="AW85" i="1"/>
  <c r="AX85" i="1"/>
  <c r="BB85" i="1"/>
  <c r="AY85" i="1" s="1"/>
  <c r="BD85" i="1"/>
  <c r="AG86" i="1" l="1"/>
  <c r="AP86" i="1"/>
  <c r="AQ86" i="1"/>
  <c r="AR86" i="1"/>
  <c r="AS86" i="1"/>
  <c r="BB86" i="1" s="1"/>
  <c r="AY86" i="1" s="1"/>
  <c r="AT86" i="1"/>
  <c r="AU86" i="1"/>
  <c r="AV86" i="1"/>
  <c r="AW86" i="1"/>
  <c r="AX86" i="1"/>
  <c r="BD86" i="1"/>
  <c r="A87" i="1"/>
  <c r="AZ85" i="1"/>
  <c r="BA85" i="1"/>
  <c r="AZ86" i="1" l="1"/>
  <c r="BA86" i="1"/>
  <c r="AG87" i="1"/>
  <c r="AP87" i="1"/>
  <c r="AS87" i="1" s="1"/>
  <c r="BB87" i="1" s="1"/>
  <c r="AY87" i="1" s="1"/>
  <c r="AQ87" i="1"/>
  <c r="AR87" i="1"/>
  <c r="AT87" i="1"/>
  <c r="AU87" i="1"/>
  <c r="AV87" i="1"/>
  <c r="AW87" i="1"/>
  <c r="AX87" i="1"/>
  <c r="BD87" i="1"/>
  <c r="A88" i="1"/>
  <c r="AZ87" i="1" l="1"/>
  <c r="BA87" i="1"/>
  <c r="AG88" i="1"/>
  <c r="AP88" i="1"/>
  <c r="AQ88" i="1"/>
  <c r="AR88" i="1"/>
  <c r="AS88" i="1"/>
  <c r="BB88" i="1" s="1"/>
  <c r="AY88" i="1" s="1"/>
  <c r="AT88" i="1"/>
  <c r="AU88" i="1"/>
  <c r="AV88" i="1"/>
  <c r="AW88" i="1"/>
  <c r="AX88" i="1"/>
  <c r="BD88" i="1"/>
  <c r="A89" i="1"/>
  <c r="AZ88" i="1" l="1"/>
  <c r="BA88" i="1" s="1"/>
  <c r="A90" i="1"/>
  <c r="AG89" i="1"/>
  <c r="AP89" i="1"/>
  <c r="AQ89" i="1"/>
  <c r="AR89" i="1"/>
  <c r="AS89" i="1"/>
  <c r="AT89" i="1"/>
  <c r="AU89" i="1"/>
  <c r="AV89" i="1"/>
  <c r="AW89" i="1"/>
  <c r="AX89" i="1"/>
  <c r="BB89" i="1"/>
  <c r="AY89" i="1" s="1"/>
  <c r="BD89" i="1"/>
  <c r="AG90" i="1" l="1"/>
  <c r="AP90" i="1"/>
  <c r="AQ90" i="1"/>
  <c r="AR90" i="1"/>
  <c r="AS90" i="1" s="1"/>
  <c r="BB90" i="1" s="1"/>
  <c r="AY90" i="1" s="1"/>
  <c r="AT90" i="1"/>
  <c r="AU90" i="1"/>
  <c r="AV90" i="1"/>
  <c r="AW90" i="1"/>
  <c r="AX90" i="1" s="1"/>
  <c r="BD90" i="1"/>
  <c r="A91" i="1"/>
  <c r="AZ89" i="1"/>
  <c r="BA89" i="1"/>
  <c r="AZ90" i="1" l="1"/>
  <c r="BA90" i="1"/>
  <c r="AG91" i="1"/>
  <c r="AP91" i="1"/>
  <c r="AQ91" i="1"/>
  <c r="AR91" i="1"/>
  <c r="AS91" i="1"/>
  <c r="BB91" i="1" s="1"/>
  <c r="AY91" i="1" s="1"/>
  <c r="AT91" i="1"/>
  <c r="AU91" i="1"/>
  <c r="AV91" i="1"/>
  <c r="AX91" i="1" s="1"/>
  <c r="AW91" i="1"/>
  <c r="BD91" i="1"/>
  <c r="A92" i="1"/>
  <c r="AZ91" i="1" l="1"/>
  <c r="BA91" i="1"/>
  <c r="A93" i="1"/>
  <c r="AG92" i="1"/>
  <c r="AP92" i="1"/>
  <c r="AQ92" i="1"/>
  <c r="AR92" i="1"/>
  <c r="AS92" i="1"/>
  <c r="BB92" i="1" s="1"/>
  <c r="AY92" i="1" s="1"/>
  <c r="AT92" i="1"/>
  <c r="AU92" i="1"/>
  <c r="AV92" i="1"/>
  <c r="AW92" i="1"/>
  <c r="AX92" i="1" s="1"/>
  <c r="BD92" i="1"/>
  <c r="AG93" i="1" l="1"/>
  <c r="AP93" i="1"/>
  <c r="AQ93" i="1"/>
  <c r="AR93" i="1"/>
  <c r="AS93" i="1" s="1"/>
  <c r="BB93" i="1" s="1"/>
  <c r="AY93" i="1" s="1"/>
  <c r="AT93" i="1"/>
  <c r="AU93" i="1"/>
  <c r="AV93" i="1"/>
  <c r="AX93" i="1" s="1"/>
  <c r="AW93" i="1"/>
  <c r="BD93" i="1"/>
  <c r="A94" i="1"/>
  <c r="AZ92" i="1"/>
  <c r="BA92" i="1"/>
  <c r="AZ93" i="1" l="1"/>
  <c r="BA93" i="1"/>
  <c r="A95" i="1"/>
  <c r="AG94" i="1"/>
  <c r="AP94" i="1"/>
  <c r="AQ94" i="1"/>
  <c r="AR94" i="1"/>
  <c r="AS94" i="1"/>
  <c r="BB94" i="1" s="1"/>
  <c r="AY94" i="1" s="1"/>
  <c r="AT94" i="1"/>
  <c r="AU94" i="1"/>
  <c r="AV94" i="1"/>
  <c r="AW94" i="1"/>
  <c r="AX94" i="1"/>
  <c r="BD94" i="1"/>
  <c r="AG95" i="1" l="1"/>
  <c r="AP95" i="1"/>
  <c r="AQ95" i="1"/>
  <c r="AR95" i="1"/>
  <c r="AS95" i="1" s="1"/>
  <c r="BB95" i="1" s="1"/>
  <c r="AY95" i="1" s="1"/>
  <c r="AT95" i="1"/>
  <c r="AU95" i="1"/>
  <c r="AV95" i="1"/>
  <c r="AW95" i="1"/>
  <c r="AX95" i="1" s="1"/>
  <c r="BD95" i="1"/>
  <c r="A97" i="1"/>
  <c r="AZ94" i="1"/>
  <c r="BA94" i="1"/>
  <c r="AZ95" i="1" l="1"/>
  <c r="BA95" i="1"/>
  <c r="AG97" i="1"/>
  <c r="AP97" i="1"/>
  <c r="AQ97" i="1"/>
  <c r="AR97" i="1"/>
  <c r="AS97" i="1"/>
  <c r="BB97" i="1" s="1"/>
  <c r="AY97" i="1" s="1"/>
  <c r="AT97" i="1"/>
  <c r="AU97" i="1"/>
  <c r="AV97" i="1"/>
  <c r="AX97" i="1" s="1"/>
  <c r="AW97" i="1"/>
  <c r="BD97" i="1"/>
  <c r="A98" i="1"/>
  <c r="AZ97" i="1" l="1"/>
  <c r="BA97" i="1"/>
  <c r="AG98" i="1"/>
  <c r="AP98" i="1"/>
  <c r="AQ98" i="1"/>
  <c r="AR98" i="1"/>
  <c r="AS98" i="1"/>
  <c r="AT98" i="1"/>
  <c r="AU98" i="1"/>
  <c r="AV98" i="1"/>
  <c r="AX98" i="1" s="1"/>
  <c r="AW98" i="1"/>
  <c r="BB98" i="1"/>
  <c r="AY98" i="1" s="1"/>
  <c r="BD98" i="1"/>
  <c r="A99" i="1"/>
  <c r="AZ98" i="1" l="1"/>
  <c r="BA98" i="1"/>
  <c r="A100" i="1"/>
  <c r="AG99" i="1"/>
  <c r="AP99" i="1"/>
  <c r="AQ99" i="1"/>
  <c r="AR99" i="1"/>
  <c r="AS99" i="1"/>
  <c r="AT99" i="1"/>
  <c r="AU99" i="1"/>
  <c r="AV99" i="1"/>
  <c r="AW99" i="1"/>
  <c r="AX99" i="1" s="1"/>
  <c r="BB99" i="1"/>
  <c r="AY99" i="1" s="1"/>
  <c r="BD99" i="1"/>
  <c r="A101" i="1" l="1"/>
  <c r="AG100" i="1"/>
  <c r="AP100" i="1"/>
  <c r="AQ100" i="1"/>
  <c r="AR100" i="1"/>
  <c r="AS100" i="1" s="1"/>
  <c r="BB100" i="1" s="1"/>
  <c r="AY100" i="1" s="1"/>
  <c r="AT100" i="1"/>
  <c r="AU100" i="1"/>
  <c r="AV100" i="1"/>
  <c r="AW100" i="1"/>
  <c r="AX100" i="1"/>
  <c r="BD100" i="1"/>
  <c r="AZ99" i="1"/>
  <c r="BA99" i="1"/>
  <c r="AG101" i="1" l="1"/>
  <c r="AP101" i="1"/>
  <c r="AQ101" i="1"/>
  <c r="AR101" i="1"/>
  <c r="AS101" i="1"/>
  <c r="AT101" i="1"/>
  <c r="AU101" i="1"/>
  <c r="AV101" i="1"/>
  <c r="AW101" i="1"/>
  <c r="AX101" i="1" s="1"/>
  <c r="BB101" i="1"/>
  <c r="AY101" i="1" s="1"/>
  <c r="BD101" i="1"/>
  <c r="A102" i="1"/>
  <c r="AZ100" i="1"/>
  <c r="BA100" i="1"/>
  <c r="AZ101" i="1" l="1"/>
  <c r="BA101" i="1"/>
  <c r="AG102" i="1"/>
  <c r="AP102" i="1"/>
  <c r="AQ102" i="1"/>
  <c r="AR102" i="1"/>
  <c r="AS102" i="1"/>
  <c r="BB102" i="1" s="1"/>
  <c r="AY102" i="1" s="1"/>
  <c r="AT102" i="1"/>
  <c r="AU102" i="1"/>
  <c r="AV102" i="1"/>
  <c r="AW102" i="1"/>
  <c r="AX102" i="1"/>
  <c r="BD102" i="1"/>
  <c r="A103" i="1"/>
  <c r="AZ102" i="1" l="1"/>
  <c r="BA102" i="1" s="1"/>
  <c r="AG103" i="1"/>
  <c r="AP103" i="1"/>
  <c r="AQ103" i="1"/>
  <c r="AR103" i="1"/>
  <c r="AS103" i="1"/>
  <c r="AT103" i="1"/>
  <c r="AU103" i="1"/>
  <c r="AV103" i="1"/>
  <c r="AW103" i="1"/>
  <c r="AX103" i="1" s="1"/>
  <c r="BB103" i="1"/>
  <c r="AY103" i="1" s="1"/>
  <c r="BD103" i="1"/>
  <c r="A104" i="1"/>
  <c r="AZ103" i="1" l="1"/>
  <c r="BA103" i="1"/>
  <c r="AG104" i="1"/>
  <c r="AP104" i="1"/>
  <c r="AQ104" i="1"/>
  <c r="AR104" i="1"/>
  <c r="AS104" i="1"/>
  <c r="AT104" i="1"/>
  <c r="AU104" i="1"/>
  <c r="AV104" i="1"/>
  <c r="AW104" i="1"/>
  <c r="AX104" i="1" s="1"/>
  <c r="BB104" i="1"/>
  <c r="AY104" i="1" s="1"/>
  <c r="BD104" i="1"/>
  <c r="A105" i="1"/>
  <c r="AZ104" i="1" l="1"/>
  <c r="BA104" i="1"/>
  <c r="AG105" i="1"/>
  <c r="AP105" i="1"/>
  <c r="AQ105" i="1"/>
  <c r="AR105" i="1"/>
  <c r="AS105" i="1"/>
  <c r="AT105" i="1"/>
  <c r="AU105" i="1"/>
  <c r="AV105" i="1"/>
  <c r="AW105" i="1"/>
  <c r="AX105" i="1" s="1"/>
  <c r="BB105" i="1"/>
  <c r="AY105" i="1" s="1"/>
  <c r="BD105" i="1"/>
  <c r="A106" i="1"/>
  <c r="AZ105" i="1" l="1"/>
  <c r="BA105" i="1"/>
  <c r="AG106" i="1"/>
  <c r="AP106" i="1"/>
  <c r="AQ106" i="1"/>
  <c r="AR106" i="1"/>
  <c r="AS106" i="1"/>
  <c r="AT106" i="1"/>
  <c r="AU106" i="1"/>
  <c r="AV106" i="1"/>
  <c r="AW106" i="1"/>
  <c r="AX106" i="1"/>
  <c r="BB106" i="1"/>
  <c r="AY106" i="1" s="1"/>
  <c r="BD106" i="1"/>
  <c r="A107" i="1"/>
  <c r="AZ106" i="1" l="1"/>
  <c r="BA106" i="1"/>
  <c r="A108" i="1"/>
  <c r="AG107" i="1"/>
  <c r="AP107" i="1"/>
  <c r="AQ107" i="1"/>
  <c r="AR107" i="1"/>
  <c r="AS107" i="1"/>
  <c r="AT107" i="1"/>
  <c r="AU107" i="1"/>
  <c r="AV107" i="1"/>
  <c r="AW107" i="1"/>
  <c r="AX107" i="1" s="1"/>
  <c r="BB107" i="1"/>
  <c r="AY107" i="1" s="1"/>
  <c r="BD107" i="1"/>
  <c r="AG108" i="1" l="1"/>
  <c r="AP108" i="1"/>
  <c r="AQ108" i="1"/>
  <c r="AR108" i="1"/>
  <c r="AS108" i="1"/>
  <c r="BB108" i="1" s="1"/>
  <c r="AY108" i="1" s="1"/>
  <c r="AT108" i="1"/>
  <c r="AU108" i="1"/>
  <c r="AV108" i="1"/>
  <c r="AX108" i="1" s="1"/>
  <c r="AW108" i="1"/>
  <c r="BD108" i="1"/>
  <c r="A109" i="1"/>
  <c r="AZ107" i="1"/>
  <c r="BA107" i="1"/>
  <c r="AZ108" i="1" l="1"/>
  <c r="BA108" i="1"/>
  <c r="A110" i="1"/>
  <c r="AG109" i="1"/>
  <c r="AP109" i="1"/>
  <c r="AQ109" i="1"/>
  <c r="AR109" i="1"/>
  <c r="AS109" i="1" s="1"/>
  <c r="BB109" i="1" s="1"/>
  <c r="AY109" i="1" s="1"/>
  <c r="AT109" i="1"/>
  <c r="AU109" i="1"/>
  <c r="AV109" i="1"/>
  <c r="AW109" i="1"/>
  <c r="AX109" i="1"/>
  <c r="BD109" i="1"/>
  <c r="A111" i="1" l="1"/>
  <c r="AG110" i="1"/>
  <c r="AP110" i="1"/>
  <c r="AQ110" i="1"/>
  <c r="AR110" i="1"/>
  <c r="AS110" i="1" s="1"/>
  <c r="BB110" i="1" s="1"/>
  <c r="AY110" i="1" s="1"/>
  <c r="AT110" i="1"/>
  <c r="AU110" i="1"/>
  <c r="AV110" i="1"/>
  <c r="AW110" i="1"/>
  <c r="AX110" i="1" s="1"/>
  <c r="BD110" i="1"/>
  <c r="AZ109" i="1"/>
  <c r="BA109" i="1"/>
  <c r="AG111" i="1" l="1"/>
  <c r="AP111" i="1"/>
  <c r="AQ111" i="1"/>
  <c r="AR111" i="1"/>
  <c r="AS111" i="1" s="1"/>
  <c r="BB111" i="1" s="1"/>
  <c r="AY111" i="1" s="1"/>
  <c r="AT111" i="1"/>
  <c r="AU111" i="1"/>
  <c r="AV111" i="1"/>
  <c r="AW111" i="1"/>
  <c r="AX111" i="1"/>
  <c r="BD111" i="1"/>
  <c r="A112" i="1"/>
  <c r="AZ110" i="1"/>
  <c r="BA110" i="1"/>
  <c r="AZ111" i="1" l="1"/>
  <c r="BA111" i="1"/>
  <c r="AG112" i="1"/>
  <c r="AP112" i="1"/>
  <c r="AQ112" i="1"/>
  <c r="AR112" i="1"/>
  <c r="AS112" i="1"/>
  <c r="AT112" i="1"/>
  <c r="AU112" i="1"/>
  <c r="AV112" i="1"/>
  <c r="AW112" i="1"/>
  <c r="AX112" i="1" s="1"/>
  <c r="BB112" i="1"/>
  <c r="AY112" i="1" s="1"/>
  <c r="BD112" i="1"/>
  <c r="A113" i="1"/>
  <c r="AZ112" i="1" l="1"/>
  <c r="BA112" i="1"/>
  <c r="AG113" i="1"/>
  <c r="AP113" i="1"/>
  <c r="AS113" i="1" s="1"/>
  <c r="BB113" i="1" s="1"/>
  <c r="AY113" i="1" s="1"/>
  <c r="AQ113" i="1"/>
  <c r="AR113" i="1"/>
  <c r="AT113" i="1"/>
  <c r="AU113" i="1"/>
  <c r="AV113" i="1"/>
  <c r="AW113" i="1"/>
  <c r="AX113" i="1"/>
  <c r="BD113" i="1"/>
  <c r="A114" i="1"/>
  <c r="AZ113" i="1" l="1"/>
  <c r="BA113" i="1" s="1"/>
  <c r="AG114" i="1"/>
  <c r="AP114" i="1"/>
  <c r="AQ114" i="1"/>
  <c r="AR114" i="1"/>
  <c r="AS114" i="1"/>
  <c r="AT114" i="1"/>
  <c r="AU114" i="1"/>
  <c r="AV114" i="1"/>
  <c r="AW114" i="1"/>
  <c r="AX114" i="1" s="1"/>
  <c r="BB114" i="1"/>
  <c r="AY114" i="1" s="1"/>
  <c r="BD114" i="1"/>
  <c r="A115" i="1"/>
  <c r="AZ114" i="1" l="1"/>
  <c r="BA114" i="1"/>
  <c r="AG115" i="1"/>
  <c r="AP115" i="1"/>
  <c r="AQ115" i="1"/>
  <c r="AR115" i="1"/>
  <c r="AS115" i="1" s="1"/>
  <c r="BB115" i="1" s="1"/>
  <c r="AY115" i="1" s="1"/>
  <c r="AT115" i="1"/>
  <c r="AU115" i="1"/>
  <c r="AV115" i="1"/>
  <c r="AW115" i="1"/>
  <c r="AX115" i="1" s="1"/>
  <c r="BD115" i="1"/>
  <c r="A116" i="1"/>
  <c r="AZ115" i="1" l="1"/>
  <c r="BA115" i="1"/>
  <c r="AG116" i="1"/>
  <c r="AP116" i="1"/>
  <c r="AQ116" i="1"/>
  <c r="AR116" i="1"/>
  <c r="AS116" i="1"/>
  <c r="AT116" i="1"/>
  <c r="AU116" i="1"/>
  <c r="AV116" i="1"/>
  <c r="AW116" i="1"/>
  <c r="AX116" i="1" s="1"/>
  <c r="BB116" i="1"/>
  <c r="AY116" i="1" s="1"/>
  <c r="BD116" i="1"/>
  <c r="A117" i="1"/>
  <c r="AZ116" i="1" l="1"/>
  <c r="BA116" i="1" s="1"/>
  <c r="AG117" i="1"/>
  <c r="AP117" i="1"/>
  <c r="AQ117" i="1"/>
  <c r="AR117" i="1"/>
  <c r="AS117" i="1"/>
  <c r="BB117" i="1" s="1"/>
  <c r="AY117" i="1" s="1"/>
  <c r="AT117" i="1"/>
  <c r="AU117" i="1"/>
  <c r="AV117" i="1"/>
  <c r="AW117" i="1"/>
  <c r="AX117" i="1"/>
  <c r="BD117" i="1"/>
  <c r="A119" i="1"/>
  <c r="AZ117" i="1" l="1"/>
  <c r="BA117" i="1"/>
  <c r="AG119" i="1"/>
  <c r="AP119" i="1"/>
  <c r="AQ119" i="1"/>
  <c r="AR119" i="1"/>
  <c r="AS119" i="1"/>
  <c r="BB119" i="1" s="1"/>
  <c r="AY119" i="1" s="1"/>
  <c r="AT119" i="1"/>
  <c r="AU119" i="1"/>
  <c r="AV119" i="1"/>
  <c r="AX119" i="1" s="1"/>
  <c r="AW119" i="1"/>
  <c r="BD119" i="1"/>
  <c r="A120" i="1"/>
  <c r="AZ119" i="1" l="1"/>
  <c r="BA119" i="1"/>
  <c r="AG120" i="1"/>
  <c r="AP120" i="1"/>
  <c r="AQ120" i="1"/>
  <c r="AR120" i="1"/>
  <c r="AS120" i="1"/>
  <c r="AT120" i="1"/>
  <c r="AU120" i="1"/>
  <c r="AV120" i="1"/>
  <c r="AW120" i="1"/>
  <c r="AX120" i="1"/>
  <c r="BB120" i="1"/>
  <c r="AY120" i="1" s="1"/>
  <c r="BD120" i="1"/>
  <c r="A121" i="1"/>
  <c r="AZ120" i="1" l="1"/>
  <c r="BA120" i="1"/>
  <c r="AG121" i="1"/>
  <c r="AP121" i="1"/>
  <c r="AQ121" i="1"/>
  <c r="AR121" i="1"/>
  <c r="AS121" i="1"/>
  <c r="BB121" i="1" s="1"/>
  <c r="AY121" i="1" s="1"/>
  <c r="AT121" i="1"/>
  <c r="AU121" i="1"/>
  <c r="AV121" i="1"/>
  <c r="AX121" i="1" s="1"/>
  <c r="AW121" i="1"/>
  <c r="BD121" i="1"/>
  <c r="A123" i="1"/>
  <c r="AZ121" i="1" l="1"/>
  <c r="BA121" i="1"/>
  <c r="AG123" i="1"/>
  <c r="AP123" i="1"/>
  <c r="AQ123" i="1"/>
  <c r="AR123" i="1"/>
  <c r="AS123" i="1"/>
  <c r="BB123" i="1" s="1"/>
  <c r="AY123" i="1" s="1"/>
  <c r="AT123" i="1"/>
  <c r="AU123" i="1"/>
  <c r="AV123" i="1"/>
  <c r="AW123" i="1"/>
  <c r="AX123" i="1" s="1"/>
  <c r="BD123" i="1"/>
  <c r="A124" i="1"/>
  <c r="AZ123" i="1" l="1"/>
  <c r="BA123" i="1"/>
  <c r="AG124" i="1"/>
  <c r="AP124" i="1"/>
  <c r="AS124" i="1" s="1"/>
  <c r="BB124" i="1" s="1"/>
  <c r="AY124" i="1" s="1"/>
  <c r="AQ124" i="1"/>
  <c r="AR124" i="1"/>
  <c r="AT124" i="1"/>
  <c r="AU124" i="1"/>
  <c r="AV124" i="1"/>
  <c r="AW124" i="1"/>
  <c r="AX124" i="1"/>
  <c r="BD124" i="1"/>
  <c r="A125" i="1"/>
  <c r="AZ124" i="1" l="1"/>
  <c r="BA124" i="1"/>
  <c r="AG125" i="1"/>
  <c r="AP125" i="1"/>
  <c r="AQ125" i="1"/>
  <c r="AR125" i="1"/>
  <c r="AS125" i="1"/>
  <c r="BB125" i="1" s="1"/>
  <c r="AY125" i="1" s="1"/>
  <c r="AT125" i="1"/>
  <c r="AU125" i="1"/>
  <c r="AV125" i="1"/>
  <c r="AX125" i="1" s="1"/>
  <c r="AW125" i="1"/>
  <c r="BD125" i="1"/>
  <c r="A126" i="1"/>
  <c r="AZ125" i="1" l="1"/>
  <c r="BA125" i="1"/>
  <c r="AG126" i="1"/>
  <c r="AP126" i="1"/>
  <c r="AQ126" i="1"/>
  <c r="AR126" i="1"/>
  <c r="AS126" i="1"/>
  <c r="BB126" i="1" s="1"/>
  <c r="AY126" i="1" s="1"/>
  <c r="AT126" i="1"/>
  <c r="AU126" i="1"/>
  <c r="AV126" i="1"/>
  <c r="AW126" i="1"/>
  <c r="AX126" i="1"/>
  <c r="BD126" i="1"/>
  <c r="A127" i="1"/>
  <c r="AZ126" i="1" l="1"/>
  <c r="BA126" i="1"/>
  <c r="AG127" i="1"/>
  <c r="AP127" i="1"/>
  <c r="AQ127" i="1"/>
  <c r="AR127" i="1"/>
  <c r="AS127" i="1" s="1"/>
  <c r="BB127" i="1" s="1"/>
  <c r="AY127" i="1" s="1"/>
  <c r="AT127" i="1"/>
  <c r="AU127" i="1"/>
  <c r="AV127" i="1"/>
  <c r="AW127" i="1"/>
  <c r="AX127" i="1"/>
  <c r="BD127" i="1"/>
  <c r="A128" i="1"/>
  <c r="AZ127" i="1" l="1"/>
  <c r="BA127" i="1"/>
  <c r="AG128" i="1"/>
  <c r="AP128" i="1"/>
  <c r="AQ128" i="1"/>
  <c r="AR128" i="1"/>
  <c r="AS128" i="1"/>
  <c r="BB128" i="1" s="1"/>
  <c r="AY128" i="1" s="1"/>
  <c r="AT128" i="1"/>
  <c r="AU128" i="1"/>
  <c r="AV128" i="1"/>
  <c r="AW128" i="1"/>
  <c r="AX128" i="1" s="1"/>
  <c r="BD128" i="1"/>
  <c r="A129" i="1"/>
  <c r="AZ128" i="1" l="1"/>
  <c r="BA128" i="1"/>
  <c r="AG129" i="1"/>
  <c r="AP129" i="1"/>
  <c r="AQ129" i="1"/>
  <c r="AR129" i="1"/>
  <c r="AS129" i="1"/>
  <c r="AT129" i="1"/>
  <c r="AU129" i="1"/>
  <c r="AV129" i="1"/>
  <c r="AW129" i="1"/>
  <c r="AX129" i="1" s="1"/>
  <c r="BB129" i="1"/>
  <c r="AY129" i="1" s="1"/>
  <c r="BD129" i="1"/>
  <c r="A130" i="1"/>
  <c r="AZ129" i="1" l="1"/>
  <c r="BA129" i="1"/>
  <c r="AG130" i="1"/>
  <c r="AP130" i="1"/>
  <c r="AQ130" i="1"/>
  <c r="AR130" i="1"/>
  <c r="AS130" i="1" s="1"/>
  <c r="BB130" i="1" s="1"/>
  <c r="AY130" i="1" s="1"/>
  <c r="AT130" i="1"/>
  <c r="AU130" i="1"/>
  <c r="AV130" i="1"/>
  <c r="AW130" i="1"/>
  <c r="AX130" i="1"/>
  <c r="BD130" i="1"/>
  <c r="A131" i="1"/>
  <c r="AZ130" i="1" l="1"/>
  <c r="BA130" i="1"/>
  <c r="AG131" i="1"/>
  <c r="AP131" i="1"/>
  <c r="AS131" i="1" s="1"/>
  <c r="BB131" i="1" s="1"/>
  <c r="AY131" i="1" s="1"/>
  <c r="AQ131" i="1"/>
  <c r="AR131" i="1"/>
  <c r="AT131" i="1"/>
  <c r="AU131" i="1"/>
  <c r="AV131" i="1"/>
  <c r="AW131" i="1"/>
  <c r="AX131" i="1" s="1"/>
  <c r="BD131" i="1"/>
  <c r="A132" i="1"/>
  <c r="AZ131" i="1" l="1"/>
  <c r="BA131" i="1" s="1"/>
  <c r="A133" i="1"/>
  <c r="AG132" i="1"/>
  <c r="AP132" i="1"/>
  <c r="AS132" i="1" s="1"/>
  <c r="BB132" i="1" s="1"/>
  <c r="AY132" i="1" s="1"/>
  <c r="AQ132" i="1"/>
  <c r="AR132" i="1"/>
  <c r="AT132" i="1"/>
  <c r="AU132" i="1"/>
  <c r="AV132" i="1"/>
  <c r="AW132" i="1"/>
  <c r="AX132" i="1"/>
  <c r="BD132" i="1"/>
  <c r="A134" i="1" l="1"/>
  <c r="AG133" i="1"/>
  <c r="AP133" i="1"/>
  <c r="AQ133" i="1"/>
  <c r="AR133" i="1"/>
  <c r="AS133" i="1" s="1"/>
  <c r="BB133" i="1" s="1"/>
  <c r="AY133" i="1" s="1"/>
  <c r="AT133" i="1"/>
  <c r="AU133" i="1"/>
  <c r="AV133" i="1"/>
  <c r="AW133" i="1"/>
  <c r="AX133" i="1" s="1"/>
  <c r="BD133" i="1"/>
  <c r="AZ132" i="1"/>
  <c r="BA132" i="1" s="1"/>
  <c r="AG134" i="1" l="1"/>
  <c r="AP134" i="1"/>
  <c r="AQ134" i="1"/>
  <c r="AR134" i="1"/>
  <c r="AS134" i="1" s="1"/>
  <c r="BB134" i="1" s="1"/>
  <c r="AY134" i="1" s="1"/>
  <c r="AT134" i="1"/>
  <c r="AU134" i="1"/>
  <c r="AV134" i="1"/>
  <c r="AW134" i="1"/>
  <c r="AX134" i="1" s="1"/>
  <c r="BD134" i="1"/>
  <c r="A135" i="1"/>
  <c r="AZ133" i="1"/>
  <c r="BA133" i="1"/>
  <c r="AZ134" i="1" l="1"/>
  <c r="BA134" i="1"/>
  <c r="AG135" i="1"/>
  <c r="AP135" i="1"/>
  <c r="AS135" i="1" s="1"/>
  <c r="BB135" i="1" s="1"/>
  <c r="AY135" i="1" s="1"/>
  <c r="AQ135" i="1"/>
  <c r="AR135" i="1"/>
  <c r="AT135" i="1"/>
  <c r="AU135" i="1"/>
  <c r="AV135" i="1"/>
  <c r="AW135" i="1"/>
  <c r="AX135" i="1"/>
  <c r="BD135" i="1"/>
  <c r="A136" i="1"/>
  <c r="AZ135" i="1" l="1"/>
  <c r="BA135" i="1"/>
  <c r="AG136" i="1"/>
  <c r="AP136" i="1"/>
  <c r="AQ136" i="1"/>
  <c r="AR136" i="1"/>
  <c r="AS136" i="1"/>
  <c r="AT136" i="1"/>
  <c r="AU136" i="1"/>
  <c r="AV136" i="1"/>
  <c r="AW136" i="1"/>
  <c r="AX136" i="1"/>
  <c r="BB136" i="1"/>
  <c r="AY136" i="1" s="1"/>
  <c r="BD136" i="1"/>
  <c r="A137" i="1"/>
  <c r="AZ136" i="1" l="1"/>
  <c r="BA136" i="1"/>
  <c r="AG137" i="1"/>
  <c r="AP137" i="1"/>
  <c r="AQ137" i="1"/>
  <c r="AR137" i="1"/>
  <c r="AS137" i="1"/>
  <c r="BB137" i="1" s="1"/>
  <c r="AY137" i="1" s="1"/>
  <c r="AT137" i="1"/>
  <c r="AU137" i="1"/>
  <c r="AV137" i="1"/>
  <c r="AW137" i="1"/>
  <c r="AX137" i="1" s="1"/>
  <c r="BD137" i="1"/>
  <c r="A138" i="1"/>
  <c r="AZ137" i="1" l="1"/>
  <c r="BA137" i="1"/>
  <c r="AG138" i="1"/>
  <c r="AP138" i="1"/>
  <c r="AQ138" i="1"/>
  <c r="AR138" i="1"/>
  <c r="AS138" i="1"/>
  <c r="BB138" i="1" s="1"/>
  <c r="AY138" i="1" s="1"/>
  <c r="AT138" i="1"/>
  <c r="AU138" i="1"/>
  <c r="AV138" i="1"/>
  <c r="AW138" i="1"/>
  <c r="AX138" i="1"/>
  <c r="BD138" i="1"/>
  <c r="A139" i="1"/>
  <c r="AZ138" i="1" l="1"/>
  <c r="BA138" i="1"/>
  <c r="AG139" i="1"/>
  <c r="AP139" i="1"/>
  <c r="AQ139" i="1"/>
  <c r="AR139" i="1"/>
  <c r="AS139" i="1"/>
  <c r="BB139" i="1" s="1"/>
  <c r="AY139" i="1" s="1"/>
  <c r="AT139" i="1"/>
  <c r="AU139" i="1"/>
  <c r="AV139" i="1"/>
  <c r="AW139" i="1"/>
  <c r="AX139" i="1"/>
  <c r="BD139" i="1"/>
  <c r="A140" i="1"/>
  <c r="AZ139" i="1" l="1"/>
  <c r="BA139" i="1" s="1"/>
  <c r="AG140" i="1"/>
  <c r="AP140" i="1"/>
  <c r="AQ140" i="1"/>
  <c r="AR140" i="1"/>
  <c r="AS140" i="1"/>
  <c r="AT140" i="1"/>
  <c r="AU140" i="1"/>
  <c r="AV140" i="1"/>
  <c r="AW140" i="1"/>
  <c r="AX140" i="1"/>
  <c r="BB140" i="1"/>
  <c r="AY140" i="1" s="1"/>
  <c r="BD140" i="1"/>
  <c r="A141" i="1"/>
  <c r="AZ140" i="1" l="1"/>
  <c r="BA140" i="1"/>
  <c r="AG141" i="1"/>
  <c r="AP141" i="1"/>
  <c r="AQ141" i="1"/>
  <c r="AR141" i="1"/>
  <c r="AS141" i="1"/>
  <c r="AT141" i="1"/>
  <c r="AU141" i="1"/>
  <c r="AV141" i="1"/>
  <c r="AX141" i="1" s="1"/>
  <c r="AW141" i="1"/>
  <c r="BB141" i="1"/>
  <c r="AY141" i="1" s="1"/>
  <c r="BD141" i="1"/>
  <c r="A142" i="1"/>
  <c r="AZ141" i="1" l="1"/>
  <c r="BA141" i="1"/>
  <c r="AG142" i="1"/>
  <c r="AP142" i="1"/>
  <c r="AQ142" i="1"/>
  <c r="AR142" i="1"/>
  <c r="AS142" i="1" s="1"/>
  <c r="BB142" i="1" s="1"/>
  <c r="AY142" i="1" s="1"/>
  <c r="AT142" i="1"/>
  <c r="AU142" i="1"/>
  <c r="AV142" i="1"/>
  <c r="AW142" i="1"/>
  <c r="AX142" i="1" s="1"/>
  <c r="BD142" i="1"/>
  <c r="A143" i="1"/>
  <c r="AZ142" i="1" l="1"/>
  <c r="BA142" i="1" s="1"/>
  <c r="AG143" i="1"/>
  <c r="AP143" i="1"/>
  <c r="AQ143" i="1"/>
  <c r="AR143" i="1"/>
  <c r="AS143" i="1"/>
  <c r="AT143" i="1"/>
  <c r="AU143" i="1"/>
  <c r="AV143" i="1"/>
  <c r="AW143" i="1"/>
  <c r="AX143" i="1"/>
  <c r="BB143" i="1"/>
  <c r="AY143" i="1" s="1"/>
  <c r="BD143" i="1"/>
  <c r="A144" i="1"/>
  <c r="AZ143" i="1" l="1"/>
  <c r="BA143" i="1"/>
  <c r="A145" i="1"/>
  <c r="AG144" i="1"/>
  <c r="AP144" i="1"/>
  <c r="AQ144" i="1"/>
  <c r="AR144" i="1"/>
  <c r="AS144" i="1"/>
  <c r="BB144" i="1" s="1"/>
  <c r="AY144" i="1" s="1"/>
  <c r="AT144" i="1"/>
  <c r="AU144" i="1"/>
  <c r="AV144" i="1"/>
  <c r="AW144" i="1"/>
  <c r="AX144" i="1"/>
  <c r="BD144" i="1"/>
  <c r="A146" i="1" l="1"/>
  <c r="AG145" i="1"/>
  <c r="AP145" i="1"/>
  <c r="AQ145" i="1"/>
  <c r="AR145" i="1"/>
  <c r="AS145" i="1" s="1"/>
  <c r="BB145" i="1" s="1"/>
  <c r="AY145" i="1" s="1"/>
  <c r="AT145" i="1"/>
  <c r="AU145" i="1"/>
  <c r="AV145" i="1"/>
  <c r="AW145" i="1"/>
  <c r="AX145" i="1" s="1"/>
  <c r="BD145" i="1"/>
  <c r="AZ144" i="1"/>
  <c r="BA144" i="1"/>
  <c r="AG146" i="1" l="1"/>
  <c r="AP146" i="1"/>
  <c r="AQ146" i="1"/>
  <c r="AR146" i="1"/>
  <c r="AS146" i="1" s="1"/>
  <c r="BB146" i="1" s="1"/>
  <c r="AY146" i="1" s="1"/>
  <c r="AT146" i="1"/>
  <c r="AU146" i="1"/>
  <c r="AV146" i="1"/>
  <c r="AW146" i="1"/>
  <c r="AX146" i="1" s="1"/>
  <c r="BD146" i="1"/>
  <c r="A147" i="1"/>
  <c r="AZ145" i="1"/>
  <c r="BA145" i="1"/>
  <c r="AZ146" i="1" l="1"/>
  <c r="BA146" i="1"/>
  <c r="AG147" i="1"/>
  <c r="AP147" i="1"/>
  <c r="AQ147" i="1"/>
  <c r="AR147" i="1"/>
  <c r="AS147" i="1"/>
  <c r="AT147" i="1"/>
  <c r="AU147" i="1"/>
  <c r="AV147" i="1"/>
  <c r="AW147" i="1"/>
  <c r="AX147" i="1"/>
  <c r="BB147" i="1"/>
  <c r="AY147" i="1" s="1"/>
  <c r="BD147" i="1"/>
  <c r="A148" i="1"/>
  <c r="AZ147" i="1" l="1"/>
  <c r="BA147" i="1"/>
  <c r="AG148" i="1"/>
  <c r="AP148" i="1"/>
  <c r="AQ148" i="1"/>
  <c r="AR148" i="1"/>
  <c r="AS148" i="1"/>
  <c r="AT148" i="1"/>
  <c r="AU148" i="1"/>
  <c r="AV148" i="1"/>
  <c r="AW148" i="1"/>
  <c r="AX148" i="1" s="1"/>
  <c r="BB148" i="1"/>
  <c r="AY148" i="1" s="1"/>
  <c r="BD148" i="1"/>
  <c r="A149" i="1"/>
  <c r="AZ148" i="1" l="1"/>
  <c r="BA148" i="1"/>
  <c r="AG149" i="1"/>
  <c r="AP149" i="1"/>
  <c r="AQ149" i="1"/>
  <c r="AR149" i="1"/>
  <c r="AS149" i="1"/>
  <c r="BB149" i="1" s="1"/>
  <c r="AY149" i="1" s="1"/>
  <c r="AT149" i="1"/>
  <c r="AU149" i="1"/>
  <c r="AV149" i="1"/>
  <c r="AW149" i="1"/>
  <c r="AX149" i="1"/>
  <c r="BD149" i="1"/>
  <c r="A150" i="1"/>
  <c r="AZ149" i="1" l="1"/>
  <c r="BA149" i="1"/>
  <c r="A152" i="1"/>
  <c r="AG150" i="1"/>
  <c r="AP150" i="1"/>
  <c r="AQ150" i="1"/>
  <c r="AR150" i="1"/>
  <c r="AS150" i="1"/>
  <c r="AT150" i="1"/>
  <c r="AU150" i="1"/>
  <c r="AV150" i="1"/>
  <c r="AX150" i="1" s="1"/>
  <c r="AW150" i="1"/>
  <c r="BB150" i="1"/>
  <c r="AY150" i="1" s="1"/>
  <c r="BD150" i="1"/>
  <c r="AG152" i="1" l="1"/>
  <c r="AP152" i="1"/>
  <c r="AQ152" i="1"/>
  <c r="AR152" i="1"/>
  <c r="AS152" i="1"/>
  <c r="AT152" i="1"/>
  <c r="AU152" i="1"/>
  <c r="AV152" i="1"/>
  <c r="AW152" i="1"/>
  <c r="AX152" i="1" s="1"/>
  <c r="BB152" i="1"/>
  <c r="AY152" i="1" s="1"/>
  <c r="BD152" i="1"/>
  <c r="A153" i="1"/>
  <c r="AZ150" i="1"/>
  <c r="BA150" i="1"/>
  <c r="AZ152" i="1" l="1"/>
  <c r="BA152" i="1" s="1"/>
  <c r="AG153" i="1"/>
  <c r="AP153" i="1"/>
  <c r="AQ153" i="1"/>
  <c r="AR153" i="1"/>
  <c r="AS153" i="1"/>
  <c r="BB153" i="1" s="1"/>
  <c r="AY153" i="1" s="1"/>
  <c r="AT153" i="1"/>
  <c r="AU153" i="1"/>
  <c r="AV153" i="1"/>
  <c r="AW153" i="1"/>
  <c r="AX153" i="1"/>
  <c r="BD153" i="1"/>
  <c r="A154" i="1"/>
  <c r="AZ153" i="1" l="1"/>
  <c r="BA153" i="1" s="1"/>
  <c r="A155" i="1"/>
  <c r="AG154" i="1"/>
  <c r="AP154" i="1"/>
  <c r="AQ154" i="1"/>
  <c r="AR154" i="1"/>
  <c r="AS154" i="1"/>
  <c r="AT154" i="1"/>
  <c r="AU154" i="1"/>
  <c r="AV154" i="1"/>
  <c r="AW154" i="1"/>
  <c r="AX154" i="1"/>
  <c r="BB154" i="1"/>
  <c r="AY154" i="1" s="1"/>
  <c r="BD154" i="1"/>
  <c r="A156" i="1" l="1"/>
  <c r="AG155" i="1"/>
  <c r="AP155" i="1"/>
  <c r="AQ155" i="1"/>
  <c r="AR155" i="1"/>
  <c r="AS155" i="1" s="1"/>
  <c r="BB155" i="1" s="1"/>
  <c r="AY155" i="1" s="1"/>
  <c r="AT155" i="1"/>
  <c r="AU155" i="1"/>
  <c r="AV155" i="1"/>
  <c r="AW155" i="1"/>
  <c r="AX155" i="1" s="1"/>
  <c r="BD155" i="1"/>
  <c r="AZ154" i="1"/>
  <c r="BA154" i="1"/>
  <c r="A157" i="1" l="1"/>
  <c r="AG156" i="1"/>
  <c r="AP156" i="1"/>
  <c r="AQ156" i="1"/>
  <c r="AR156" i="1"/>
  <c r="AS156" i="1" s="1"/>
  <c r="BB156" i="1" s="1"/>
  <c r="AY156" i="1" s="1"/>
  <c r="AT156" i="1"/>
  <c r="AU156" i="1"/>
  <c r="AV156" i="1"/>
  <c r="AW156" i="1"/>
  <c r="AX156" i="1"/>
  <c r="BD156" i="1"/>
  <c r="AZ155" i="1"/>
  <c r="BA155" i="1"/>
  <c r="A158" i="1" l="1"/>
  <c r="AG157" i="1"/>
  <c r="AP157" i="1"/>
  <c r="AQ157" i="1"/>
  <c r="AR157" i="1"/>
  <c r="AS157" i="1" s="1"/>
  <c r="BB157" i="1" s="1"/>
  <c r="AY157" i="1" s="1"/>
  <c r="AT157" i="1"/>
  <c r="AU157" i="1"/>
  <c r="AV157" i="1"/>
  <c r="AW157" i="1"/>
  <c r="AX157" i="1" s="1"/>
  <c r="BD157" i="1"/>
  <c r="AZ156" i="1"/>
  <c r="BA156" i="1"/>
  <c r="AG158" i="1" l="1"/>
  <c r="AP158" i="1"/>
  <c r="AQ158" i="1"/>
  <c r="AR158" i="1"/>
  <c r="AS158" i="1" s="1"/>
  <c r="BB158" i="1" s="1"/>
  <c r="AY158" i="1" s="1"/>
  <c r="AT158" i="1"/>
  <c r="AU158" i="1"/>
  <c r="AV158" i="1"/>
  <c r="AW158" i="1"/>
  <c r="AX158" i="1" s="1"/>
  <c r="BD158" i="1"/>
  <c r="A159" i="1"/>
  <c r="AZ157" i="1"/>
  <c r="BA157" i="1"/>
  <c r="AZ158" i="1" l="1"/>
  <c r="BA158" i="1"/>
  <c r="AG159" i="1"/>
  <c r="AP159" i="1"/>
  <c r="AQ159" i="1"/>
  <c r="AR159" i="1"/>
  <c r="AS159" i="1"/>
  <c r="AT159" i="1"/>
  <c r="AU159" i="1"/>
  <c r="AV159" i="1"/>
  <c r="AW159" i="1"/>
  <c r="AX159" i="1"/>
  <c r="BB159" i="1"/>
  <c r="AY159" i="1" s="1"/>
  <c r="BD159" i="1"/>
  <c r="A160" i="1"/>
  <c r="AZ159" i="1" l="1"/>
  <c r="BA159" i="1"/>
  <c r="AG160" i="1"/>
  <c r="AP160" i="1"/>
  <c r="AS160" i="1" s="1"/>
  <c r="BB160" i="1" s="1"/>
  <c r="AY160" i="1" s="1"/>
  <c r="AQ160" i="1"/>
  <c r="AR160" i="1"/>
  <c r="AT160" i="1"/>
  <c r="AU160" i="1"/>
  <c r="AV160" i="1"/>
  <c r="AW160" i="1"/>
  <c r="AX160" i="1"/>
  <c r="BD160" i="1"/>
  <c r="A161" i="1"/>
  <c r="AZ160" i="1" l="1"/>
  <c r="BA160" i="1"/>
  <c r="AG161" i="1"/>
  <c r="AP161" i="1"/>
  <c r="AQ161" i="1"/>
  <c r="AR161" i="1"/>
  <c r="AS161" i="1"/>
  <c r="AT161" i="1"/>
  <c r="AU161" i="1"/>
  <c r="AV161" i="1"/>
  <c r="AW161" i="1"/>
  <c r="AX161" i="1"/>
  <c r="BB161" i="1"/>
  <c r="AY161" i="1" s="1"/>
  <c r="BD161" i="1"/>
  <c r="A162" i="1"/>
  <c r="AZ161" i="1" l="1"/>
  <c r="BA161" i="1"/>
  <c r="AG162" i="1"/>
  <c r="AP162" i="1"/>
  <c r="AS162" i="1" s="1"/>
  <c r="BB162" i="1" s="1"/>
  <c r="AY162" i="1" s="1"/>
  <c r="AQ162" i="1"/>
  <c r="AR162" i="1"/>
  <c r="AT162" i="1"/>
  <c r="AU162" i="1"/>
  <c r="AV162" i="1"/>
  <c r="AW162" i="1"/>
  <c r="AX162" i="1"/>
  <c r="BD162" i="1"/>
  <c r="A163" i="1"/>
  <c r="AZ162" i="1" l="1"/>
  <c r="BA162" i="1"/>
  <c r="A164" i="1"/>
  <c r="AG163" i="1"/>
  <c r="AP163" i="1"/>
  <c r="AQ163" i="1"/>
  <c r="AR163" i="1"/>
  <c r="AS163" i="1"/>
  <c r="AT163" i="1"/>
  <c r="AU163" i="1"/>
  <c r="AV163" i="1"/>
  <c r="AW163" i="1"/>
  <c r="AX163" i="1" s="1"/>
  <c r="BB163" i="1"/>
  <c r="AY163" i="1" s="1"/>
  <c r="BD163" i="1"/>
  <c r="AG164" i="1" l="1"/>
  <c r="AP164" i="1"/>
  <c r="AQ164" i="1"/>
  <c r="AR164" i="1"/>
  <c r="AS164" i="1"/>
  <c r="AT164" i="1"/>
  <c r="AU164" i="1"/>
  <c r="AV164" i="1"/>
  <c r="AW164" i="1"/>
  <c r="AX164" i="1" s="1"/>
  <c r="BB164" i="1"/>
  <c r="AY164" i="1" s="1"/>
  <c r="BD164" i="1"/>
  <c r="A165" i="1"/>
  <c r="AZ163" i="1"/>
  <c r="BA163" i="1"/>
  <c r="AZ164" i="1" l="1"/>
  <c r="BA164" i="1"/>
  <c r="AG165" i="1"/>
  <c r="AP165" i="1"/>
  <c r="AQ165" i="1"/>
  <c r="AR165" i="1"/>
  <c r="AS165" i="1"/>
  <c r="BB165" i="1" s="1"/>
  <c r="AY165" i="1" s="1"/>
  <c r="AT165" i="1"/>
  <c r="AU165" i="1"/>
  <c r="AV165" i="1"/>
  <c r="AW165" i="1"/>
  <c r="AX165" i="1"/>
  <c r="BD165" i="1"/>
  <c r="A166" i="1"/>
  <c r="AZ165" i="1" l="1"/>
  <c r="BA165" i="1"/>
  <c r="AG166" i="1"/>
  <c r="AP166" i="1"/>
  <c r="AQ166" i="1"/>
  <c r="AR166" i="1"/>
  <c r="AS166" i="1" s="1"/>
  <c r="BB166" i="1" s="1"/>
  <c r="AY166" i="1" s="1"/>
  <c r="AT166" i="1"/>
  <c r="AU166" i="1"/>
  <c r="AV166" i="1"/>
  <c r="AW166" i="1"/>
  <c r="AX166" i="1" s="1"/>
  <c r="BD166" i="1"/>
  <c r="A167" i="1"/>
  <c r="AZ166" i="1" l="1"/>
  <c r="BA166" i="1"/>
  <c r="AG167" i="1"/>
  <c r="AP167" i="1"/>
  <c r="AQ167" i="1"/>
  <c r="AR167" i="1"/>
  <c r="AS167" i="1" s="1"/>
  <c r="BB167" i="1" s="1"/>
  <c r="AY167" i="1" s="1"/>
  <c r="AT167" i="1"/>
  <c r="AU167" i="1"/>
  <c r="AV167" i="1"/>
  <c r="AW167" i="1"/>
  <c r="AX167" i="1"/>
  <c r="BD167" i="1"/>
  <c r="A168" i="1"/>
  <c r="AZ167" i="1" l="1"/>
  <c r="BA167" i="1"/>
  <c r="A169" i="1"/>
  <c r="AG168" i="1"/>
  <c r="AP168" i="1"/>
  <c r="AQ168" i="1"/>
  <c r="AR168" i="1"/>
  <c r="AS168" i="1"/>
  <c r="AT168" i="1"/>
  <c r="AU168" i="1"/>
  <c r="AV168" i="1"/>
  <c r="AW168" i="1"/>
  <c r="AX168" i="1" s="1"/>
  <c r="BB168" i="1"/>
  <c r="AY168" i="1" s="1"/>
  <c r="BD168" i="1"/>
  <c r="AG169" i="1" l="1"/>
  <c r="AP169" i="1"/>
  <c r="AQ169" i="1"/>
  <c r="AR169" i="1"/>
  <c r="AS169" i="1" s="1"/>
  <c r="BB169" i="1" s="1"/>
  <c r="AY169" i="1" s="1"/>
  <c r="AT169" i="1"/>
  <c r="AU169" i="1"/>
  <c r="AV169" i="1"/>
  <c r="AW169" i="1"/>
  <c r="AX169" i="1" s="1"/>
  <c r="BD169" i="1"/>
  <c r="A170" i="1"/>
  <c r="AZ168" i="1"/>
  <c r="BA168" i="1"/>
  <c r="AZ169" i="1" l="1"/>
  <c r="BA169" i="1"/>
  <c r="AG170" i="1"/>
  <c r="AP170" i="1"/>
  <c r="AQ170" i="1"/>
  <c r="AR170" i="1"/>
  <c r="AS170" i="1"/>
  <c r="BB170" i="1" s="1"/>
  <c r="AY170" i="1" s="1"/>
  <c r="AT170" i="1"/>
  <c r="AU170" i="1"/>
  <c r="AV170" i="1"/>
  <c r="AW170" i="1"/>
  <c r="AX170" i="1" s="1"/>
  <c r="BD170" i="1"/>
  <c r="A171" i="1"/>
  <c r="AZ170" i="1" l="1"/>
  <c r="BA170" i="1"/>
  <c r="AG171" i="1"/>
  <c r="AP171" i="1"/>
  <c r="AS171" i="1" s="1"/>
  <c r="BB171" i="1" s="1"/>
  <c r="AY171" i="1" s="1"/>
  <c r="AQ171" i="1"/>
  <c r="AR171" i="1"/>
  <c r="AT171" i="1"/>
  <c r="AU171" i="1"/>
  <c r="AV171" i="1"/>
  <c r="AW171" i="1"/>
  <c r="AX171" i="1"/>
  <c r="BD171" i="1"/>
  <c r="A174" i="1"/>
  <c r="AZ171" i="1" l="1"/>
  <c r="BA171" i="1"/>
  <c r="A175" i="1"/>
  <c r="AG174" i="1"/>
  <c r="AP174" i="1"/>
  <c r="AQ174" i="1"/>
  <c r="AR174" i="1"/>
  <c r="AS174" i="1"/>
  <c r="AT174" i="1"/>
  <c r="AU174" i="1"/>
  <c r="AV174" i="1"/>
  <c r="AW174" i="1"/>
  <c r="AX174" i="1"/>
  <c r="BB174" i="1"/>
  <c r="AY174" i="1" s="1"/>
  <c r="BD174" i="1"/>
  <c r="AG175" i="1" l="1"/>
  <c r="AP175" i="1"/>
  <c r="AQ175" i="1"/>
  <c r="AR175" i="1"/>
  <c r="AS175" i="1"/>
  <c r="AT175" i="1"/>
  <c r="AU175" i="1"/>
  <c r="AV175" i="1"/>
  <c r="AW175" i="1"/>
  <c r="AX175" i="1" s="1"/>
  <c r="BB175" i="1"/>
  <c r="AY175" i="1" s="1"/>
  <c r="BD175" i="1"/>
  <c r="A176" i="1"/>
  <c r="AZ174" i="1"/>
  <c r="BA174" i="1"/>
  <c r="AZ175" i="1" l="1"/>
  <c r="BA175" i="1"/>
  <c r="A177" i="1"/>
  <c r="AG176" i="1"/>
  <c r="AP176" i="1"/>
  <c r="AS176" i="1" s="1"/>
  <c r="BB176" i="1" s="1"/>
  <c r="AY176" i="1" s="1"/>
  <c r="AQ176" i="1"/>
  <c r="AR176" i="1"/>
  <c r="AT176" i="1"/>
  <c r="AU176" i="1"/>
  <c r="AV176" i="1"/>
  <c r="AW176" i="1"/>
  <c r="AX176" i="1"/>
  <c r="BD176" i="1"/>
  <c r="A178" i="1" l="1"/>
  <c r="AG177" i="1"/>
  <c r="AP177" i="1"/>
  <c r="AQ177" i="1"/>
  <c r="AR177" i="1"/>
  <c r="AS177" i="1" s="1"/>
  <c r="BB177" i="1" s="1"/>
  <c r="AY177" i="1" s="1"/>
  <c r="AT177" i="1"/>
  <c r="AU177" i="1"/>
  <c r="AV177" i="1"/>
  <c r="AW177" i="1"/>
  <c r="AX177" i="1" s="1"/>
  <c r="BD177" i="1"/>
  <c r="AZ176" i="1"/>
  <c r="BA176" i="1"/>
  <c r="A179" i="1" l="1"/>
  <c r="AG178" i="1"/>
  <c r="AP178" i="1"/>
  <c r="AQ178" i="1"/>
  <c r="AR178" i="1"/>
  <c r="AS178" i="1" s="1"/>
  <c r="BB178" i="1" s="1"/>
  <c r="AY178" i="1" s="1"/>
  <c r="AT178" i="1"/>
  <c r="AU178" i="1"/>
  <c r="AV178" i="1"/>
  <c r="AW178" i="1"/>
  <c r="AX178" i="1" s="1"/>
  <c r="BD178" i="1"/>
  <c r="AZ177" i="1"/>
  <c r="BA177" i="1"/>
  <c r="A180" i="1" l="1"/>
  <c r="AG179" i="1"/>
  <c r="AP179" i="1"/>
  <c r="AQ179" i="1"/>
  <c r="AR179" i="1"/>
  <c r="AS179" i="1" s="1"/>
  <c r="BB179" i="1" s="1"/>
  <c r="AY179" i="1" s="1"/>
  <c r="AT179" i="1"/>
  <c r="AU179" i="1"/>
  <c r="AV179" i="1"/>
  <c r="AW179" i="1"/>
  <c r="AX179" i="1" s="1"/>
  <c r="BD179" i="1"/>
  <c r="AZ178" i="1"/>
  <c r="BA178" i="1"/>
  <c r="A181" i="1" l="1"/>
  <c r="AG180" i="1"/>
  <c r="AP180" i="1"/>
  <c r="AQ180" i="1"/>
  <c r="AR180" i="1"/>
  <c r="AS180" i="1"/>
  <c r="AT180" i="1"/>
  <c r="AU180" i="1"/>
  <c r="AV180" i="1"/>
  <c r="AW180" i="1"/>
  <c r="AX180" i="1" s="1"/>
  <c r="BB180" i="1"/>
  <c r="AY180" i="1" s="1"/>
  <c r="BD180" i="1"/>
  <c r="AZ179" i="1"/>
  <c r="BA179" i="1"/>
  <c r="AG181" i="1" l="1"/>
  <c r="AP181" i="1"/>
  <c r="AQ181" i="1"/>
  <c r="AR181" i="1"/>
  <c r="AS181" i="1"/>
  <c r="AT181" i="1"/>
  <c r="AU181" i="1"/>
  <c r="AV181" i="1"/>
  <c r="AW181" i="1"/>
  <c r="AX181" i="1" s="1"/>
  <c r="BB181" i="1"/>
  <c r="AY181" i="1" s="1"/>
  <c r="BD181" i="1"/>
  <c r="A182" i="1"/>
  <c r="AZ180" i="1"/>
  <c r="BA180" i="1"/>
  <c r="AZ181" i="1" l="1"/>
  <c r="BA181" i="1"/>
  <c r="AG182" i="1"/>
  <c r="AP182" i="1"/>
  <c r="AQ182" i="1"/>
  <c r="AR182" i="1"/>
  <c r="AS182" i="1"/>
  <c r="BB182" i="1" s="1"/>
  <c r="AY182" i="1" s="1"/>
  <c r="AT182" i="1"/>
  <c r="AU182" i="1"/>
  <c r="AV182" i="1"/>
  <c r="AW182" i="1"/>
  <c r="AX182" i="1" s="1"/>
  <c r="BD182" i="1"/>
  <c r="A183" i="1"/>
  <c r="AZ182" i="1" l="1"/>
  <c r="BA182" i="1" s="1"/>
  <c r="A184" i="1"/>
  <c r="AG183" i="1"/>
  <c r="AP183" i="1"/>
  <c r="AQ183" i="1"/>
  <c r="AR183" i="1"/>
  <c r="AS183" i="1"/>
  <c r="BB183" i="1" s="1"/>
  <c r="AY183" i="1" s="1"/>
  <c r="AT183" i="1"/>
  <c r="AU183" i="1"/>
  <c r="AV183" i="1"/>
  <c r="AW183" i="1"/>
  <c r="AX183" i="1"/>
  <c r="BD183" i="1"/>
  <c r="AG184" i="1" l="1"/>
  <c r="AP184" i="1"/>
  <c r="AQ184" i="1"/>
  <c r="AR184" i="1"/>
  <c r="AS184" i="1" s="1"/>
  <c r="BB184" i="1" s="1"/>
  <c r="AY184" i="1" s="1"/>
  <c r="AT184" i="1"/>
  <c r="AU184" i="1"/>
  <c r="AV184" i="1"/>
  <c r="AW184" i="1"/>
  <c r="AX184" i="1" s="1"/>
  <c r="BD184" i="1"/>
  <c r="A185" i="1"/>
  <c r="AZ183" i="1"/>
  <c r="BA183" i="1"/>
  <c r="AZ184" i="1" l="1"/>
  <c r="BA184" i="1" s="1"/>
  <c r="A186" i="1"/>
  <c r="AG185" i="1"/>
  <c r="AP185" i="1"/>
  <c r="AQ185" i="1"/>
  <c r="AR185" i="1"/>
  <c r="AS185" i="1"/>
  <c r="BB185" i="1" s="1"/>
  <c r="AY185" i="1" s="1"/>
  <c r="AT185" i="1"/>
  <c r="AU185" i="1"/>
  <c r="AV185" i="1"/>
  <c r="AW185" i="1"/>
  <c r="AX185" i="1"/>
  <c r="BD185" i="1"/>
  <c r="AG186" i="1" l="1"/>
  <c r="AP186" i="1"/>
  <c r="AQ186" i="1"/>
  <c r="AR186" i="1"/>
  <c r="AS186" i="1" s="1"/>
  <c r="BB186" i="1" s="1"/>
  <c r="AY186" i="1" s="1"/>
  <c r="AT186" i="1"/>
  <c r="AU186" i="1"/>
  <c r="AV186" i="1"/>
  <c r="AW186" i="1"/>
  <c r="AX186" i="1" s="1"/>
  <c r="BD186" i="1"/>
  <c r="A187" i="1"/>
  <c r="AZ185" i="1"/>
  <c r="BA185" i="1"/>
  <c r="AZ186" i="1" l="1"/>
  <c r="BA186" i="1" s="1"/>
  <c r="AG187" i="1"/>
  <c r="AP187" i="1"/>
  <c r="AQ187" i="1"/>
  <c r="AR187" i="1"/>
  <c r="AS187" i="1"/>
  <c r="AT187" i="1"/>
  <c r="AU187" i="1"/>
  <c r="AV187" i="1"/>
  <c r="AW187" i="1"/>
  <c r="AX187" i="1" s="1"/>
  <c r="BB187" i="1"/>
  <c r="AY187" i="1" s="1"/>
  <c r="BD187" i="1"/>
  <c r="A188" i="1"/>
  <c r="AZ187" i="1" l="1"/>
  <c r="BA187" i="1"/>
  <c r="A189" i="1"/>
  <c r="AG188" i="1"/>
  <c r="AP188" i="1"/>
  <c r="AQ188" i="1"/>
  <c r="AR188" i="1"/>
  <c r="AS188" i="1"/>
  <c r="BB188" i="1" s="1"/>
  <c r="AY188" i="1" s="1"/>
  <c r="AT188" i="1"/>
  <c r="AU188" i="1"/>
  <c r="AV188" i="1"/>
  <c r="AW188" i="1"/>
  <c r="AX188" i="1"/>
  <c r="BD188" i="1"/>
  <c r="AG189" i="1" l="1"/>
  <c r="AP189" i="1"/>
  <c r="AQ189" i="1"/>
  <c r="AR189" i="1"/>
  <c r="AS189" i="1" s="1"/>
  <c r="BB189" i="1" s="1"/>
  <c r="AY189" i="1" s="1"/>
  <c r="AT189" i="1"/>
  <c r="AU189" i="1"/>
  <c r="AV189" i="1"/>
  <c r="AW189" i="1"/>
  <c r="AX189" i="1"/>
  <c r="BD189" i="1"/>
  <c r="A190" i="1"/>
  <c r="AZ188" i="1"/>
  <c r="BA188" i="1"/>
  <c r="AZ189" i="1" l="1"/>
  <c r="BA189" i="1"/>
  <c r="AG190" i="1"/>
  <c r="AP190" i="1"/>
  <c r="AQ190" i="1"/>
  <c r="AR190" i="1"/>
  <c r="AS190" i="1"/>
  <c r="BB190" i="1" s="1"/>
  <c r="AY190" i="1" s="1"/>
  <c r="AT190" i="1"/>
  <c r="AU190" i="1"/>
  <c r="AV190" i="1"/>
  <c r="AW190" i="1"/>
  <c r="AX190" i="1"/>
  <c r="BD190" i="1"/>
  <c r="A191" i="1"/>
  <c r="AZ190" i="1" l="1"/>
  <c r="BA190" i="1"/>
  <c r="A192" i="1"/>
  <c r="AG191" i="1"/>
  <c r="AP191" i="1"/>
  <c r="AS191" i="1" s="1"/>
  <c r="BB191" i="1" s="1"/>
  <c r="AY191" i="1" s="1"/>
  <c r="AQ191" i="1"/>
  <c r="AR191" i="1"/>
  <c r="AT191" i="1"/>
  <c r="AU191" i="1"/>
  <c r="AV191" i="1"/>
  <c r="AW191" i="1"/>
  <c r="AX191" i="1"/>
  <c r="BD191" i="1"/>
  <c r="AG192" i="1" l="1"/>
  <c r="AP192" i="1"/>
  <c r="AQ192" i="1"/>
  <c r="AR192" i="1"/>
  <c r="AS192" i="1" s="1"/>
  <c r="BB192" i="1" s="1"/>
  <c r="AY192" i="1" s="1"/>
  <c r="AT192" i="1"/>
  <c r="AU192" i="1"/>
  <c r="AV192" i="1"/>
  <c r="AW192" i="1"/>
  <c r="AX192" i="1" s="1"/>
  <c r="BD192" i="1"/>
  <c r="A193" i="1"/>
  <c r="AZ191" i="1"/>
  <c r="BA191" i="1"/>
  <c r="AZ192" i="1" l="1"/>
  <c r="BA192" i="1"/>
  <c r="AG193" i="1"/>
  <c r="AP193" i="1"/>
  <c r="AQ193" i="1"/>
  <c r="AR193" i="1"/>
  <c r="AS193" i="1"/>
  <c r="AT193" i="1"/>
  <c r="AU193" i="1"/>
  <c r="AV193" i="1"/>
  <c r="AW193" i="1"/>
  <c r="AX193" i="1"/>
  <c r="BB193" i="1"/>
  <c r="AY193" i="1" s="1"/>
  <c r="BD193" i="1"/>
  <c r="A194" i="1"/>
  <c r="AZ193" i="1" l="1"/>
  <c r="BA193" i="1"/>
  <c r="AG194" i="1"/>
  <c r="AP194" i="1"/>
  <c r="AQ194" i="1"/>
  <c r="AR194" i="1"/>
  <c r="AS194" i="1"/>
  <c r="BB194" i="1" s="1"/>
  <c r="AY194" i="1" s="1"/>
  <c r="AT194" i="1"/>
  <c r="AU194" i="1"/>
  <c r="AV194" i="1"/>
  <c r="AX194" i="1" s="1"/>
  <c r="AW194" i="1"/>
  <c r="BD194" i="1"/>
  <c r="A195" i="1"/>
  <c r="AZ194" i="1" l="1"/>
  <c r="BA194" i="1"/>
  <c r="AG195" i="1"/>
  <c r="AP195" i="1"/>
  <c r="AS195" i="1" s="1"/>
  <c r="BB195" i="1" s="1"/>
  <c r="AY195" i="1" s="1"/>
  <c r="AQ195" i="1"/>
  <c r="AR195" i="1"/>
  <c r="AT195" i="1"/>
  <c r="AU195" i="1"/>
  <c r="AV195" i="1"/>
  <c r="AW195" i="1"/>
  <c r="AX195" i="1"/>
  <c r="BD195" i="1"/>
  <c r="A196" i="1"/>
  <c r="AZ195" i="1" l="1"/>
  <c r="BA195" i="1"/>
  <c r="AG196" i="1"/>
  <c r="AP196" i="1"/>
  <c r="AS196" i="1" s="1"/>
  <c r="BB196" i="1" s="1"/>
  <c r="AY196" i="1" s="1"/>
  <c r="AQ196" i="1"/>
  <c r="AR196" i="1"/>
  <c r="AT196" i="1"/>
  <c r="AU196" i="1"/>
  <c r="AV196" i="1"/>
  <c r="AW196" i="1"/>
  <c r="AX196" i="1" s="1"/>
  <c r="BD196" i="1"/>
  <c r="A197" i="1"/>
  <c r="AZ196" i="1" l="1"/>
  <c r="BA196" i="1"/>
  <c r="A198" i="1"/>
  <c r="AG197" i="1"/>
  <c r="AP197" i="1"/>
  <c r="AQ197" i="1"/>
  <c r="AR197" i="1"/>
  <c r="AS197" i="1"/>
  <c r="BB197" i="1" s="1"/>
  <c r="AY197" i="1" s="1"/>
  <c r="AT197" i="1"/>
  <c r="AU197" i="1"/>
  <c r="AV197" i="1"/>
  <c r="AW197" i="1"/>
  <c r="AX197" i="1"/>
  <c r="BD197" i="1"/>
  <c r="A199" i="1" l="1"/>
  <c r="AG198" i="1"/>
  <c r="AP198" i="1"/>
  <c r="AQ198" i="1"/>
  <c r="AR198" i="1"/>
  <c r="AS198" i="1"/>
  <c r="BB198" i="1" s="1"/>
  <c r="AY198" i="1" s="1"/>
  <c r="AT198" i="1"/>
  <c r="AU198" i="1"/>
  <c r="AV198" i="1"/>
  <c r="AW198" i="1"/>
  <c r="AX198" i="1"/>
  <c r="BD198" i="1"/>
  <c r="AZ197" i="1"/>
  <c r="BA197" i="1"/>
  <c r="AG199" i="1" l="1"/>
  <c r="AP199" i="1"/>
  <c r="AQ199" i="1"/>
  <c r="AR199" i="1"/>
  <c r="AS199" i="1" s="1"/>
  <c r="BB199" i="1" s="1"/>
  <c r="AY199" i="1" s="1"/>
  <c r="AT199" i="1"/>
  <c r="AU199" i="1"/>
  <c r="AV199" i="1"/>
  <c r="AW199" i="1"/>
  <c r="AX199" i="1" s="1"/>
  <c r="BD199" i="1"/>
  <c r="A200" i="1"/>
  <c r="AZ198" i="1"/>
  <c r="BA198" i="1"/>
  <c r="AZ199" i="1" l="1"/>
  <c r="BA199" i="1" s="1"/>
  <c r="AG200" i="1"/>
  <c r="AP200" i="1"/>
  <c r="AQ200" i="1"/>
  <c r="AR200" i="1"/>
  <c r="AS200" i="1"/>
  <c r="BB200" i="1" s="1"/>
  <c r="AY200" i="1" s="1"/>
  <c r="AT200" i="1"/>
  <c r="AU200" i="1"/>
  <c r="AV200" i="1"/>
  <c r="AW200" i="1"/>
  <c r="AX200" i="1"/>
  <c r="BD200" i="1"/>
  <c r="A201" i="1"/>
  <c r="AZ200" i="1" l="1"/>
  <c r="BA200" i="1"/>
  <c r="A202" i="1"/>
  <c r="AG201" i="1"/>
  <c r="AP201" i="1"/>
  <c r="AQ201" i="1"/>
  <c r="AR201" i="1"/>
  <c r="AS201" i="1"/>
  <c r="BB201" i="1" s="1"/>
  <c r="AY201" i="1" s="1"/>
  <c r="AT201" i="1"/>
  <c r="AU201" i="1"/>
  <c r="AV201" i="1"/>
  <c r="AW201" i="1"/>
  <c r="AX201" i="1"/>
  <c r="BD201" i="1"/>
  <c r="A203" i="1" l="1"/>
  <c r="AG202" i="1"/>
  <c r="AP202" i="1"/>
  <c r="AQ202" i="1"/>
  <c r="AR202" i="1"/>
  <c r="AS202" i="1"/>
  <c r="AT202" i="1"/>
  <c r="AU202" i="1"/>
  <c r="AV202" i="1"/>
  <c r="AW202" i="1"/>
  <c r="AX202" i="1"/>
  <c r="BB202" i="1"/>
  <c r="AY202" i="1" s="1"/>
  <c r="BD202" i="1"/>
  <c r="AZ201" i="1"/>
  <c r="BA201" i="1"/>
  <c r="A204" i="1" l="1"/>
  <c r="AG203" i="1"/>
  <c r="AP203" i="1"/>
  <c r="AQ203" i="1"/>
  <c r="AR203" i="1"/>
  <c r="AS203" i="1" s="1"/>
  <c r="BB203" i="1" s="1"/>
  <c r="AY203" i="1" s="1"/>
  <c r="AT203" i="1"/>
  <c r="AU203" i="1"/>
  <c r="AV203" i="1"/>
  <c r="AW203" i="1"/>
  <c r="AX203" i="1" s="1"/>
  <c r="BD203" i="1"/>
  <c r="AZ202" i="1"/>
  <c r="BA202" i="1"/>
  <c r="AG204" i="1" l="1"/>
  <c r="AP204" i="1"/>
  <c r="AQ204" i="1"/>
  <c r="AR204" i="1"/>
  <c r="AS204" i="1"/>
  <c r="AT204" i="1"/>
  <c r="AU204" i="1"/>
  <c r="AV204" i="1"/>
  <c r="AW204" i="1"/>
  <c r="AX204" i="1" s="1"/>
  <c r="BB204" i="1"/>
  <c r="AY204" i="1" s="1"/>
  <c r="BD204" i="1"/>
  <c r="A205" i="1"/>
  <c r="AZ203" i="1"/>
  <c r="BA203" i="1"/>
  <c r="AZ204" i="1" l="1"/>
  <c r="BA204" i="1"/>
  <c r="AG205" i="1"/>
  <c r="AP205" i="1"/>
  <c r="AQ205" i="1"/>
  <c r="AR205" i="1"/>
  <c r="AS205" i="1"/>
  <c r="BB205" i="1" s="1"/>
  <c r="AY205" i="1" s="1"/>
  <c r="AT205" i="1"/>
  <c r="AU205" i="1"/>
  <c r="AV205" i="1"/>
  <c r="AW205" i="1"/>
  <c r="AX205" i="1"/>
  <c r="BD205" i="1"/>
  <c r="A206" i="1"/>
  <c r="AZ205" i="1" l="1"/>
  <c r="BA205" i="1"/>
  <c r="AG206" i="1"/>
  <c r="AP206" i="1"/>
  <c r="AQ206" i="1"/>
  <c r="AR206" i="1"/>
  <c r="AS206" i="1"/>
  <c r="BB206" i="1" s="1"/>
  <c r="AY206" i="1" s="1"/>
  <c r="AT206" i="1"/>
  <c r="AU206" i="1"/>
  <c r="AV206" i="1"/>
  <c r="AW206" i="1"/>
  <c r="AX206" i="1"/>
  <c r="BD206" i="1"/>
  <c r="A207" i="1"/>
  <c r="AZ206" i="1" l="1"/>
  <c r="BA206" i="1"/>
  <c r="AG207" i="1"/>
  <c r="AP207" i="1"/>
  <c r="AQ207" i="1"/>
  <c r="AR207" i="1"/>
  <c r="AS207" i="1"/>
  <c r="AT207" i="1"/>
  <c r="AU207" i="1"/>
  <c r="AV207" i="1"/>
  <c r="AX207" i="1" s="1"/>
  <c r="AW207" i="1"/>
  <c r="BB207" i="1"/>
  <c r="AY207" i="1" s="1"/>
  <c r="BD207" i="1"/>
  <c r="A208" i="1"/>
  <c r="AZ207" i="1" l="1"/>
  <c r="BA207" i="1" s="1"/>
  <c r="A209" i="1"/>
  <c r="AG208" i="1"/>
  <c r="AP208" i="1"/>
  <c r="AQ208" i="1"/>
  <c r="AR208" i="1"/>
  <c r="AS208" i="1"/>
  <c r="AT208" i="1"/>
  <c r="AU208" i="1"/>
  <c r="AV208" i="1"/>
  <c r="AW208" i="1"/>
  <c r="AX208" i="1"/>
  <c r="BB208" i="1"/>
  <c r="AY208" i="1" s="1"/>
  <c r="BD208" i="1"/>
  <c r="A210" i="1" l="1"/>
  <c r="AG209" i="1"/>
  <c r="AP209" i="1"/>
  <c r="AQ209" i="1"/>
  <c r="AR209" i="1"/>
  <c r="AS209" i="1" s="1"/>
  <c r="BB209" i="1" s="1"/>
  <c r="AY209" i="1" s="1"/>
  <c r="AT209" i="1"/>
  <c r="AU209" i="1"/>
  <c r="AV209" i="1"/>
  <c r="AW209" i="1"/>
  <c r="AX209" i="1"/>
  <c r="BD209" i="1"/>
  <c r="AZ208" i="1"/>
  <c r="BA208" i="1"/>
  <c r="A211" i="1" l="1"/>
  <c r="AG210" i="1"/>
  <c r="AP210" i="1"/>
  <c r="AQ210" i="1"/>
  <c r="AR210" i="1"/>
  <c r="AS210" i="1" s="1"/>
  <c r="BB210" i="1" s="1"/>
  <c r="AY210" i="1" s="1"/>
  <c r="AT210" i="1"/>
  <c r="AU210" i="1"/>
  <c r="AV210" i="1"/>
  <c r="AW210" i="1"/>
  <c r="AX210" i="1" s="1"/>
  <c r="BD210" i="1"/>
  <c r="AZ209" i="1"/>
  <c r="BA209" i="1"/>
  <c r="AG211" i="1" l="1"/>
  <c r="AP211" i="1"/>
  <c r="AQ211" i="1"/>
  <c r="AR211" i="1"/>
  <c r="AS211" i="1"/>
  <c r="AT211" i="1"/>
  <c r="AU211" i="1"/>
  <c r="AV211" i="1"/>
  <c r="AW211" i="1"/>
  <c r="AX211" i="1" s="1"/>
  <c r="BB211" i="1"/>
  <c r="AY211" i="1" s="1"/>
  <c r="BD211" i="1"/>
  <c r="A212" i="1"/>
  <c r="AZ210" i="1"/>
  <c r="BA210" i="1"/>
  <c r="AZ211" i="1" l="1"/>
  <c r="BA211" i="1"/>
  <c r="A213" i="1"/>
  <c r="AG212" i="1"/>
  <c r="AP212" i="1"/>
  <c r="AQ212" i="1"/>
  <c r="AR212" i="1"/>
  <c r="AS212" i="1"/>
  <c r="BB212" i="1" s="1"/>
  <c r="AY212" i="1" s="1"/>
  <c r="AT212" i="1"/>
  <c r="AU212" i="1"/>
  <c r="AV212" i="1"/>
  <c r="AW212" i="1"/>
  <c r="AX212" i="1"/>
  <c r="BD212" i="1"/>
  <c r="AG213" i="1" l="1"/>
  <c r="AP213" i="1"/>
  <c r="AQ213" i="1"/>
  <c r="AR213" i="1"/>
  <c r="AS213" i="1"/>
  <c r="AT213" i="1"/>
  <c r="AU213" i="1"/>
  <c r="AV213" i="1"/>
  <c r="AW213" i="1"/>
  <c r="AX213" i="1" s="1"/>
  <c r="BB213" i="1"/>
  <c r="AY213" i="1" s="1"/>
  <c r="BD213" i="1"/>
  <c r="A214" i="1"/>
  <c r="AZ212" i="1"/>
  <c r="BA212" i="1"/>
  <c r="AZ213" i="1" l="1"/>
  <c r="BA213" i="1" s="1"/>
  <c r="AG214" i="1"/>
  <c r="AP214" i="1"/>
  <c r="AQ214" i="1"/>
  <c r="AR214" i="1"/>
  <c r="AS214" i="1"/>
  <c r="BB214" i="1" s="1"/>
  <c r="AY214" i="1" s="1"/>
  <c r="AT214" i="1"/>
  <c r="AU214" i="1"/>
  <c r="AV214" i="1"/>
  <c r="AW214" i="1"/>
  <c r="AX214" i="1"/>
  <c r="BD214" i="1"/>
  <c r="A215" i="1"/>
  <c r="AZ214" i="1" l="1"/>
  <c r="BA214" i="1"/>
  <c r="AG215" i="1"/>
  <c r="AP215" i="1"/>
  <c r="AS215" i="1" s="1"/>
  <c r="BB215" i="1" s="1"/>
  <c r="AY215" i="1" s="1"/>
  <c r="AQ215" i="1"/>
  <c r="AR215" i="1"/>
  <c r="AT215" i="1"/>
  <c r="AU215" i="1"/>
  <c r="AV215" i="1"/>
  <c r="AW215" i="1"/>
  <c r="AX215" i="1"/>
  <c r="BD215" i="1"/>
  <c r="A216" i="1"/>
  <c r="AZ215" i="1" l="1"/>
  <c r="BA215" i="1"/>
  <c r="A217" i="1"/>
  <c r="AG216" i="1"/>
  <c r="AP216" i="1"/>
  <c r="AQ216" i="1"/>
  <c r="AR216" i="1"/>
  <c r="AS216" i="1"/>
  <c r="BB216" i="1" s="1"/>
  <c r="AY216" i="1" s="1"/>
  <c r="AT216" i="1"/>
  <c r="AU216" i="1"/>
  <c r="AV216" i="1"/>
  <c r="AW216" i="1"/>
  <c r="AX216" i="1"/>
  <c r="BD216" i="1"/>
  <c r="AG217" i="1" l="1"/>
  <c r="AP217" i="1"/>
  <c r="AQ217" i="1"/>
  <c r="AR217" i="1"/>
  <c r="AS217" i="1"/>
  <c r="AT217" i="1"/>
  <c r="AU217" i="1"/>
  <c r="AV217" i="1"/>
  <c r="AW217" i="1"/>
  <c r="AX217" i="1" s="1"/>
  <c r="BB217" i="1"/>
  <c r="AY217" i="1" s="1"/>
  <c r="BD217" i="1"/>
  <c r="A218" i="1"/>
  <c r="AZ216" i="1"/>
  <c r="BA216" i="1"/>
  <c r="AZ217" i="1" l="1"/>
  <c r="BA217" i="1"/>
  <c r="AG218" i="1"/>
  <c r="AP218" i="1"/>
  <c r="AQ218" i="1"/>
  <c r="AR218" i="1"/>
  <c r="AS218" i="1"/>
  <c r="BB218" i="1" s="1"/>
  <c r="AY218" i="1" s="1"/>
  <c r="AT218" i="1"/>
  <c r="AU218" i="1"/>
  <c r="AV218" i="1"/>
  <c r="AW218" i="1"/>
  <c r="AX218" i="1"/>
  <c r="BD218" i="1"/>
  <c r="A219" i="1"/>
  <c r="AZ218" i="1" l="1"/>
  <c r="BA218" i="1"/>
  <c r="AG219" i="1"/>
  <c r="AP219" i="1"/>
  <c r="AQ219" i="1"/>
  <c r="AR219" i="1"/>
  <c r="AS219" i="1"/>
  <c r="BB219" i="1" s="1"/>
  <c r="AY219" i="1" s="1"/>
  <c r="AT219" i="1"/>
  <c r="AU219" i="1"/>
  <c r="AV219" i="1"/>
  <c r="AX219" i="1" s="1"/>
  <c r="AW219" i="1"/>
  <c r="BD219" i="1"/>
  <c r="A221" i="1"/>
  <c r="AZ219" i="1" l="1"/>
  <c r="BA219" i="1"/>
  <c r="A222" i="1"/>
  <c r="AG221" i="1"/>
  <c r="AP221" i="1"/>
  <c r="AQ221" i="1"/>
  <c r="AR221" i="1"/>
  <c r="AS221" i="1" s="1"/>
  <c r="BB221" i="1" s="1"/>
  <c r="AY221" i="1" s="1"/>
  <c r="AT221" i="1"/>
  <c r="AU221" i="1"/>
  <c r="AV221" i="1"/>
  <c r="AW221" i="1"/>
  <c r="AX221" i="1"/>
  <c r="BD221" i="1"/>
  <c r="A223" i="1" l="1"/>
  <c r="AG222" i="1"/>
  <c r="AP222" i="1"/>
  <c r="AQ222" i="1"/>
  <c r="AR222" i="1"/>
  <c r="AS222" i="1" s="1"/>
  <c r="BB222" i="1" s="1"/>
  <c r="AY222" i="1" s="1"/>
  <c r="AT222" i="1"/>
  <c r="AU222" i="1"/>
  <c r="AV222" i="1"/>
  <c r="AW222" i="1"/>
  <c r="AX222" i="1" s="1"/>
  <c r="BD222" i="1"/>
  <c r="AZ221" i="1"/>
  <c r="BA221" i="1"/>
  <c r="A224" i="1" l="1"/>
  <c r="AG223" i="1"/>
  <c r="AP223" i="1"/>
  <c r="AQ223" i="1"/>
  <c r="AR223" i="1"/>
  <c r="AS223" i="1" s="1"/>
  <c r="BB223" i="1" s="1"/>
  <c r="AY223" i="1" s="1"/>
  <c r="AT223" i="1"/>
  <c r="AU223" i="1"/>
  <c r="AV223" i="1"/>
  <c r="AW223" i="1"/>
  <c r="AX223" i="1"/>
  <c r="BD223" i="1"/>
  <c r="AZ222" i="1"/>
  <c r="BA222" i="1"/>
  <c r="AG224" i="1" l="1"/>
  <c r="AP224" i="1"/>
  <c r="AQ224" i="1"/>
  <c r="AR224" i="1"/>
  <c r="AS224" i="1" s="1"/>
  <c r="BB224" i="1" s="1"/>
  <c r="AY224" i="1" s="1"/>
  <c r="AT224" i="1"/>
  <c r="AU224" i="1"/>
  <c r="AV224" i="1"/>
  <c r="AW224" i="1"/>
  <c r="AX224" i="1"/>
  <c r="BD224" i="1"/>
  <c r="A225" i="1"/>
  <c r="AZ223" i="1"/>
  <c r="BA223" i="1"/>
  <c r="AZ224" i="1" l="1"/>
  <c r="BA224" i="1"/>
  <c r="AG225" i="1"/>
  <c r="AP225" i="1"/>
  <c r="AQ225" i="1"/>
  <c r="AR225" i="1"/>
  <c r="AS225" i="1"/>
  <c r="BB225" i="1" s="1"/>
  <c r="AY225" i="1" s="1"/>
  <c r="AT225" i="1"/>
  <c r="AU225" i="1"/>
  <c r="AV225" i="1"/>
  <c r="AX225" i="1" s="1"/>
  <c r="AW225" i="1"/>
  <c r="BD225" i="1"/>
  <c r="A226" i="1"/>
  <c r="AZ225" i="1" l="1"/>
  <c r="BA225" i="1"/>
  <c r="AG226" i="1"/>
  <c r="AP226" i="1"/>
  <c r="AQ226" i="1"/>
  <c r="AR226" i="1"/>
  <c r="AS226" i="1"/>
  <c r="BB226" i="1" s="1"/>
  <c r="AY226" i="1" s="1"/>
  <c r="AT226" i="1"/>
  <c r="AU226" i="1"/>
  <c r="AV226" i="1"/>
  <c r="AX226" i="1" s="1"/>
  <c r="AW226" i="1"/>
  <c r="BD226" i="1"/>
  <c r="A227" i="1"/>
  <c r="AZ226" i="1" l="1"/>
  <c r="BA226" i="1"/>
  <c r="A228" i="1"/>
  <c r="AG227" i="1"/>
  <c r="AP227" i="1"/>
  <c r="AQ227" i="1"/>
  <c r="AR227" i="1"/>
  <c r="AS227" i="1"/>
  <c r="BB227" i="1" s="1"/>
  <c r="AY227" i="1" s="1"/>
  <c r="AT227" i="1"/>
  <c r="AU227" i="1"/>
  <c r="AV227" i="1"/>
  <c r="AW227" i="1"/>
  <c r="AX227" i="1"/>
  <c r="BD227" i="1"/>
  <c r="AG228" i="1" l="1"/>
  <c r="AP228" i="1"/>
  <c r="AQ228" i="1"/>
  <c r="AR228" i="1"/>
  <c r="AS228" i="1" s="1"/>
  <c r="BB228" i="1" s="1"/>
  <c r="AY228" i="1" s="1"/>
  <c r="AT228" i="1"/>
  <c r="AU228" i="1"/>
  <c r="AV228" i="1"/>
  <c r="AW228" i="1"/>
  <c r="AX228" i="1"/>
  <c r="BD228" i="1"/>
  <c r="A229" i="1"/>
  <c r="AZ227" i="1"/>
  <c r="BA227" i="1"/>
  <c r="AZ228" i="1" l="1"/>
  <c r="BA228" i="1"/>
  <c r="A230" i="1"/>
  <c r="AG229" i="1"/>
  <c r="AP229" i="1"/>
  <c r="AQ229" i="1"/>
  <c r="AR229" i="1"/>
  <c r="AS229" i="1"/>
  <c r="AT229" i="1"/>
  <c r="AU229" i="1"/>
  <c r="AV229" i="1"/>
  <c r="AW229" i="1"/>
  <c r="AX229" i="1"/>
  <c r="BB229" i="1"/>
  <c r="AY229" i="1" s="1"/>
  <c r="BD229" i="1"/>
  <c r="AP230" i="1" l="1"/>
  <c r="AV230" i="1"/>
  <c r="AU230" i="1"/>
  <c r="BD230" i="1"/>
  <c r="AQ230" i="1"/>
  <c r="AT230" i="1"/>
  <c r="AG230" i="1"/>
  <c r="AR230" i="1"/>
  <c r="AS230" i="1" s="1"/>
  <c r="BB230" i="1" s="1"/>
  <c r="AY230" i="1" s="1"/>
  <c r="AW230" i="1"/>
  <c r="AX230" i="1" s="1"/>
  <c r="A231" i="1"/>
  <c r="AZ229" i="1"/>
  <c r="BA229" i="1"/>
  <c r="AZ230" i="1" l="1"/>
  <c r="BA230" i="1"/>
  <c r="AP231" i="1"/>
  <c r="AR231" i="1"/>
  <c r="AS231" i="1" s="1"/>
  <c r="BB231" i="1" s="1"/>
  <c r="AY231" i="1" s="1"/>
  <c r="AV231" i="1"/>
  <c r="AX231" i="1" s="1"/>
  <c r="BD231" i="1"/>
  <c r="AW231" i="1"/>
  <c r="AG231" i="1"/>
  <c r="AT231" i="1"/>
  <c r="AQ231" i="1"/>
  <c r="AU231" i="1"/>
  <c r="A232" i="1"/>
  <c r="AZ231" i="1" l="1"/>
  <c r="BA231" i="1"/>
  <c r="AT232" i="1"/>
  <c r="AW232" i="1"/>
  <c r="AX232" i="1" s="1"/>
  <c r="AG232" i="1"/>
  <c r="AQ232" i="1"/>
  <c r="AP232" i="1"/>
  <c r="AV232" i="1"/>
  <c r="AU232" i="1"/>
  <c r="AR232" i="1"/>
  <c r="AS232" i="1" s="1"/>
  <c r="BB232" i="1" s="1"/>
  <c r="AY232" i="1" s="1"/>
  <c r="BD232" i="1"/>
  <c r="A233" i="1"/>
  <c r="AZ232" i="1" l="1"/>
  <c r="BA232" i="1"/>
  <c r="A234" i="1"/>
  <c r="AG233" i="1"/>
  <c r="AP233" i="1"/>
  <c r="AT233" i="1"/>
  <c r="BD233" i="1"/>
  <c r="AU233" i="1"/>
  <c r="AQ233" i="1"/>
  <c r="AV233" i="1"/>
  <c r="AR233" i="1"/>
  <c r="AS233" i="1" s="1"/>
  <c r="BB233" i="1" s="1"/>
  <c r="AY233" i="1" s="1"/>
  <c r="AW233" i="1"/>
  <c r="AX233" i="1" s="1"/>
  <c r="A235" i="1" l="1"/>
  <c r="AP234" i="1"/>
  <c r="AT234" i="1"/>
  <c r="AQ234" i="1"/>
  <c r="AW234" i="1"/>
  <c r="AX234" i="1" s="1"/>
  <c r="AU234" i="1"/>
  <c r="AG234" i="1"/>
  <c r="AR234" i="1"/>
  <c r="AS234" i="1" s="1"/>
  <c r="BB234" i="1" s="1"/>
  <c r="AY234" i="1" s="1"/>
  <c r="AV234" i="1"/>
  <c r="BD234" i="1"/>
  <c r="AZ233" i="1"/>
  <c r="BA233" i="1"/>
  <c r="AV235" i="1" l="1"/>
  <c r="BD235" i="1"/>
  <c r="AP235" i="1"/>
  <c r="AT235" i="1"/>
  <c r="AG235" i="1"/>
  <c r="AQ235" i="1"/>
  <c r="AU235" i="1"/>
  <c r="AW235" i="1"/>
  <c r="AX235" i="1" s="1"/>
  <c r="AR235" i="1"/>
  <c r="AS235" i="1" s="1"/>
  <c r="BB235" i="1" s="1"/>
  <c r="AY235" i="1" s="1"/>
  <c r="A236" i="1"/>
  <c r="AZ234" i="1"/>
  <c r="BA234" i="1" s="1"/>
  <c r="AZ235" i="1" l="1"/>
  <c r="BA235" i="1"/>
  <c r="AR236" i="1"/>
  <c r="AT236" i="1"/>
  <c r="AG236" i="1"/>
  <c r="AW236" i="1"/>
  <c r="AX236" i="1" s="1"/>
  <c r="AQ236" i="1"/>
  <c r="AU236" i="1"/>
  <c r="BD236" i="1"/>
  <c r="AP236" i="1"/>
  <c r="AS236" i="1" s="1"/>
  <c r="BB236" i="1" s="1"/>
  <c r="AY236" i="1" s="1"/>
  <c r="AV236" i="1"/>
  <c r="A237" i="1"/>
  <c r="AZ236" i="1" l="1"/>
  <c r="BA236" i="1"/>
  <c r="AR237" i="1"/>
  <c r="AS237" i="1" s="1"/>
  <c r="BB237" i="1" s="1"/>
  <c r="AY237" i="1" s="1"/>
  <c r="BD237" i="1"/>
  <c r="AU237" i="1"/>
  <c r="AP237" i="1"/>
  <c r="AT237" i="1"/>
  <c r="AG237" i="1"/>
  <c r="AQ237" i="1"/>
  <c r="AV237" i="1"/>
  <c r="AW237" i="1"/>
  <c r="AX237" i="1"/>
  <c r="A238" i="1"/>
  <c r="AZ237" i="1" l="1"/>
  <c r="BA237" i="1" s="1"/>
  <c r="AT238" i="1"/>
  <c r="AQ238" i="1"/>
  <c r="AU238" i="1"/>
  <c r="BD238" i="1"/>
  <c r="AS238" i="1"/>
  <c r="BB238" i="1" s="1"/>
  <c r="AY238" i="1" s="1"/>
  <c r="AG238" i="1"/>
  <c r="AR238" i="1"/>
  <c r="AV238" i="1"/>
  <c r="AP238" i="1"/>
  <c r="AW238" i="1"/>
  <c r="AX238" i="1" s="1"/>
  <c r="A239" i="1"/>
  <c r="AZ238" i="1" l="1"/>
  <c r="BA238" i="1"/>
  <c r="AP239" i="1"/>
  <c r="AS239" i="1" s="1"/>
  <c r="BB239" i="1" s="1"/>
  <c r="AY239" i="1" s="1"/>
  <c r="AV239" i="1"/>
  <c r="BD239" i="1"/>
  <c r="AR239" i="1"/>
  <c r="AW239" i="1"/>
  <c r="AX239" i="1" s="1"/>
  <c r="AG239" i="1"/>
  <c r="AU239" i="1"/>
  <c r="AQ239" i="1"/>
  <c r="AT239" i="1"/>
  <c r="A241" i="1"/>
  <c r="AZ239" i="1" l="1"/>
  <c r="BA239" i="1" s="1"/>
  <c r="AG241" i="1"/>
  <c r="AP241" i="1"/>
  <c r="AQ241" i="1"/>
  <c r="AR241" i="1"/>
  <c r="AS241" i="1"/>
  <c r="BB241" i="1" s="1"/>
  <c r="AY241" i="1" s="1"/>
  <c r="AT241" i="1"/>
  <c r="AU241" i="1"/>
  <c r="AV241" i="1"/>
  <c r="AW241" i="1"/>
  <c r="AX241" i="1" s="1"/>
  <c r="BD241" i="1"/>
  <c r="A242" i="1"/>
  <c r="AZ241" i="1" l="1"/>
  <c r="BA241" i="1"/>
  <c r="AG242" i="1"/>
  <c r="AP242" i="1"/>
  <c r="AQ242" i="1"/>
  <c r="AR242" i="1"/>
  <c r="AS242" i="1"/>
  <c r="AT242" i="1"/>
  <c r="AU242" i="1"/>
  <c r="AV242" i="1"/>
  <c r="AW242" i="1"/>
  <c r="AX242" i="1"/>
  <c r="BB242" i="1"/>
  <c r="AY242" i="1" s="1"/>
  <c r="BD242" i="1"/>
  <c r="A243" i="1"/>
  <c r="AZ242" i="1" l="1"/>
  <c r="BA242" i="1"/>
  <c r="AG243" i="1"/>
  <c r="AP243" i="1"/>
  <c r="AQ243" i="1"/>
  <c r="AR243" i="1"/>
  <c r="AS243" i="1"/>
  <c r="BB243" i="1" s="1"/>
  <c r="AY243" i="1" s="1"/>
  <c r="AT243" i="1"/>
  <c r="AU243" i="1"/>
  <c r="AV243" i="1"/>
  <c r="AW243" i="1"/>
  <c r="AX243" i="1"/>
  <c r="BD243" i="1"/>
  <c r="A244" i="1"/>
  <c r="AZ243" i="1" l="1"/>
  <c r="BA243" i="1"/>
  <c r="AG244" i="1"/>
  <c r="AP244" i="1"/>
  <c r="AQ244" i="1"/>
  <c r="AR244" i="1"/>
  <c r="AS244" i="1"/>
  <c r="AT244" i="1"/>
  <c r="AU244" i="1"/>
  <c r="AV244" i="1"/>
  <c r="AW244" i="1"/>
  <c r="AX244" i="1" s="1"/>
  <c r="BB244" i="1"/>
  <c r="AY244" i="1" s="1"/>
  <c r="BD244" i="1"/>
  <c r="A245" i="1"/>
  <c r="AZ244" i="1" l="1"/>
  <c r="BA244" i="1"/>
  <c r="AG245" i="1"/>
  <c r="AP245" i="1"/>
  <c r="AQ245" i="1"/>
  <c r="AR245" i="1"/>
  <c r="AS245" i="1"/>
  <c r="AT245" i="1"/>
  <c r="AU245" i="1"/>
  <c r="AV245" i="1"/>
  <c r="AW245" i="1"/>
  <c r="AX245" i="1"/>
  <c r="BB245" i="1"/>
  <c r="AY245" i="1" s="1"/>
  <c r="BD245" i="1"/>
  <c r="A246" i="1"/>
  <c r="AZ245" i="1" l="1"/>
  <c r="BA245" i="1"/>
  <c r="AG246" i="1"/>
  <c r="AP246" i="1"/>
  <c r="AQ246" i="1"/>
  <c r="AR246" i="1"/>
  <c r="AS246" i="1"/>
  <c r="AT246" i="1"/>
  <c r="AU246" i="1"/>
  <c r="AV246" i="1"/>
  <c r="AW246" i="1"/>
  <c r="AX246" i="1"/>
  <c r="BB246" i="1"/>
  <c r="AY246" i="1" s="1"/>
  <c r="BD246" i="1"/>
  <c r="A247" i="1"/>
  <c r="AZ246" i="1" l="1"/>
  <c r="BA246" i="1"/>
  <c r="AG247" i="1"/>
  <c r="AP247" i="1"/>
  <c r="AQ247" i="1"/>
  <c r="AR247" i="1"/>
  <c r="AS247" i="1"/>
  <c r="BB247" i="1" s="1"/>
  <c r="AY247" i="1" s="1"/>
  <c r="AT247" i="1"/>
  <c r="AU247" i="1"/>
  <c r="AV247" i="1"/>
  <c r="AW247" i="1"/>
  <c r="AX247" i="1" s="1"/>
  <c r="BD247" i="1"/>
  <c r="A248" i="1"/>
  <c r="AZ247" i="1" l="1"/>
  <c r="BA247" i="1"/>
  <c r="AG248" i="1"/>
  <c r="AP248" i="1"/>
  <c r="AQ248" i="1"/>
  <c r="AR248" i="1"/>
  <c r="AS248" i="1"/>
  <c r="AT248" i="1"/>
  <c r="AU248" i="1"/>
  <c r="AV248" i="1"/>
  <c r="AW248" i="1"/>
  <c r="AX248" i="1"/>
  <c r="BB248" i="1"/>
  <c r="AY248" i="1" s="1"/>
  <c r="BD248" i="1"/>
  <c r="A249" i="1"/>
  <c r="AZ248" i="1" l="1"/>
  <c r="BA248" i="1"/>
  <c r="AG249" i="1"/>
  <c r="AP249" i="1"/>
  <c r="AQ249" i="1"/>
  <c r="AR249" i="1"/>
  <c r="AS249" i="1"/>
  <c r="BB249" i="1" s="1"/>
  <c r="AY249" i="1" s="1"/>
  <c r="AT249" i="1"/>
  <c r="AU249" i="1"/>
  <c r="AV249" i="1"/>
  <c r="AX249" i="1" s="1"/>
  <c r="AW249" i="1"/>
  <c r="BD249" i="1"/>
  <c r="A250" i="1"/>
  <c r="AZ249" i="1" l="1"/>
  <c r="BA249" i="1"/>
  <c r="AG250" i="1"/>
  <c r="AP250" i="1"/>
  <c r="AQ250" i="1"/>
  <c r="AR250" i="1"/>
  <c r="AS250" i="1"/>
  <c r="BB250" i="1" s="1"/>
  <c r="AY250" i="1" s="1"/>
  <c r="AT250" i="1"/>
  <c r="AU250" i="1"/>
  <c r="AV250" i="1"/>
  <c r="AW250" i="1"/>
  <c r="AX250" i="1"/>
  <c r="BD250" i="1"/>
  <c r="A251" i="1"/>
  <c r="AZ250" i="1" l="1"/>
  <c r="BA250" i="1" s="1"/>
  <c r="AG251" i="1"/>
  <c r="AP251" i="1"/>
  <c r="AQ251" i="1"/>
  <c r="AR251" i="1"/>
  <c r="AS251" i="1"/>
  <c r="AT251" i="1"/>
  <c r="AU251" i="1"/>
  <c r="AV251" i="1"/>
  <c r="AW251" i="1"/>
  <c r="AX251" i="1"/>
  <c r="BB251" i="1"/>
  <c r="AY251" i="1" s="1"/>
  <c r="BD251" i="1"/>
  <c r="A252" i="1"/>
  <c r="AZ251" i="1" l="1"/>
  <c r="BA251" i="1"/>
  <c r="AG252" i="1"/>
  <c r="AP252" i="1"/>
  <c r="AS252" i="1" s="1"/>
  <c r="BB252" i="1" s="1"/>
  <c r="AY252" i="1" s="1"/>
  <c r="AQ252" i="1"/>
  <c r="AR252" i="1"/>
  <c r="AT252" i="1"/>
  <c r="AU252" i="1"/>
  <c r="AV252" i="1"/>
  <c r="AW252" i="1"/>
  <c r="AX252" i="1"/>
  <c r="BD252" i="1"/>
  <c r="A253" i="1"/>
  <c r="AZ252" i="1" l="1"/>
  <c r="BA252" i="1"/>
  <c r="AG253" i="1"/>
  <c r="AP253" i="1"/>
  <c r="AS253" i="1" s="1"/>
  <c r="BB253" i="1" s="1"/>
  <c r="AY253" i="1" s="1"/>
  <c r="AQ253" i="1"/>
  <c r="AR253" i="1"/>
  <c r="AT253" i="1"/>
  <c r="AU253" i="1"/>
  <c r="AV253" i="1"/>
  <c r="AW253" i="1"/>
  <c r="AX253" i="1"/>
  <c r="BD253" i="1"/>
  <c r="A255" i="1"/>
  <c r="AZ253" i="1" l="1"/>
  <c r="BA253" i="1"/>
  <c r="AG255" i="1"/>
  <c r="AP255" i="1"/>
  <c r="AS255" i="1" s="1"/>
  <c r="BB255" i="1" s="1"/>
  <c r="AY255" i="1" s="1"/>
  <c r="AQ255" i="1"/>
  <c r="AR255" i="1"/>
  <c r="AT255" i="1"/>
  <c r="AU255" i="1"/>
  <c r="AV255" i="1"/>
  <c r="AW255" i="1"/>
  <c r="AX255" i="1"/>
  <c r="BD255" i="1"/>
  <c r="A256" i="1"/>
  <c r="AZ255" i="1" l="1"/>
  <c r="BA255" i="1"/>
  <c r="AG256" i="1"/>
  <c r="AP256" i="1"/>
  <c r="AQ256" i="1"/>
  <c r="AR256" i="1"/>
  <c r="AS256" i="1"/>
  <c r="AT256" i="1"/>
  <c r="AU256" i="1"/>
  <c r="AV256" i="1"/>
  <c r="AX256" i="1" s="1"/>
  <c r="AW256" i="1"/>
  <c r="BB256" i="1"/>
  <c r="AY256" i="1" s="1"/>
  <c r="BD256" i="1"/>
  <c r="A257" i="1"/>
  <c r="AZ256" i="1" l="1"/>
  <c r="BA256" i="1"/>
  <c r="AG257" i="1"/>
  <c r="AP257" i="1"/>
  <c r="AQ257" i="1"/>
  <c r="AR257" i="1"/>
  <c r="AS257" i="1"/>
  <c r="BB257" i="1" s="1"/>
  <c r="AY257" i="1" s="1"/>
  <c r="AT257" i="1"/>
  <c r="AU257" i="1"/>
  <c r="AV257" i="1"/>
  <c r="AW257" i="1"/>
  <c r="AX257" i="1"/>
  <c r="BD257" i="1"/>
  <c r="A258" i="1"/>
  <c r="AZ257" i="1" l="1"/>
  <c r="BA257" i="1"/>
  <c r="AG258" i="1"/>
  <c r="AP258" i="1"/>
  <c r="AS258" i="1" s="1"/>
  <c r="BB258" i="1" s="1"/>
  <c r="AY258" i="1" s="1"/>
  <c r="AQ258" i="1"/>
  <c r="AR258" i="1"/>
  <c r="AT258" i="1"/>
  <c r="AU258" i="1"/>
  <c r="AV258" i="1"/>
  <c r="AW258" i="1"/>
  <c r="AX258" i="1"/>
  <c r="BD258" i="1"/>
  <c r="A259" i="1"/>
  <c r="AZ258" i="1" l="1"/>
  <c r="BA258" i="1"/>
  <c r="AG259" i="1"/>
  <c r="AP259" i="1"/>
  <c r="AQ259" i="1"/>
  <c r="AR259" i="1"/>
  <c r="AS259" i="1"/>
  <c r="BB259" i="1" s="1"/>
  <c r="AY259" i="1" s="1"/>
  <c r="AT259" i="1"/>
  <c r="AU259" i="1"/>
  <c r="AV259" i="1"/>
  <c r="AW259" i="1"/>
  <c r="AX259" i="1"/>
  <c r="BD259" i="1"/>
  <c r="A260" i="1"/>
  <c r="AZ259" i="1" l="1"/>
  <c r="BA259" i="1"/>
  <c r="AG260" i="1"/>
  <c r="AP260" i="1"/>
  <c r="AQ260" i="1"/>
  <c r="AR260" i="1"/>
  <c r="AS260" i="1"/>
  <c r="AT260" i="1"/>
  <c r="AU260" i="1"/>
  <c r="AV260" i="1"/>
  <c r="AW260" i="1"/>
  <c r="AX260" i="1" s="1"/>
  <c r="BB260" i="1"/>
  <c r="AY260" i="1" s="1"/>
  <c r="BD260" i="1"/>
  <c r="A261" i="1"/>
  <c r="AZ260" i="1" l="1"/>
  <c r="BA260" i="1"/>
  <c r="AG261" i="1"/>
  <c r="AP261" i="1"/>
  <c r="AQ261" i="1"/>
  <c r="AR261" i="1"/>
  <c r="AS261" i="1"/>
  <c r="BB261" i="1" s="1"/>
  <c r="AY261" i="1" s="1"/>
  <c r="AT261" i="1"/>
  <c r="AU261" i="1"/>
  <c r="AV261" i="1"/>
  <c r="AW261" i="1"/>
  <c r="AX261" i="1"/>
  <c r="BD261" i="1"/>
  <c r="A262" i="1"/>
  <c r="AZ261" i="1" l="1"/>
  <c r="BA261" i="1"/>
  <c r="AG262" i="1"/>
  <c r="AP262" i="1"/>
  <c r="AQ262" i="1"/>
  <c r="AR262" i="1"/>
  <c r="AS262" i="1" s="1"/>
  <c r="BB262" i="1" s="1"/>
  <c r="AY262" i="1" s="1"/>
  <c r="AT262" i="1"/>
  <c r="AU262" i="1"/>
  <c r="AV262" i="1"/>
  <c r="AW262" i="1"/>
  <c r="AX262" i="1" s="1"/>
  <c r="BD262" i="1"/>
  <c r="A263" i="1"/>
  <c r="AZ262" i="1" l="1"/>
  <c r="BA262" i="1"/>
  <c r="AG263" i="1"/>
  <c r="AP263" i="1"/>
  <c r="AQ263" i="1"/>
  <c r="AR263" i="1"/>
  <c r="AS263" i="1" s="1"/>
  <c r="BB263" i="1" s="1"/>
  <c r="AY263" i="1" s="1"/>
  <c r="AT263" i="1"/>
  <c r="AU263" i="1"/>
  <c r="AV263" i="1"/>
  <c r="AW263" i="1"/>
  <c r="AX263" i="1" s="1"/>
  <c r="BD263" i="1"/>
  <c r="A264" i="1"/>
  <c r="AZ263" i="1" l="1"/>
  <c r="BA263" i="1"/>
  <c r="AG264" i="1"/>
  <c r="AP264" i="1"/>
  <c r="AQ264" i="1"/>
  <c r="AR264" i="1"/>
  <c r="AS264" i="1"/>
  <c r="BB264" i="1" s="1"/>
  <c r="AY264" i="1" s="1"/>
  <c r="AT264" i="1"/>
  <c r="AU264" i="1"/>
  <c r="AV264" i="1"/>
  <c r="AW264" i="1"/>
  <c r="AX264" i="1"/>
  <c r="BD264" i="1"/>
  <c r="A265" i="1"/>
  <c r="AZ264" i="1" l="1"/>
  <c r="BA264" i="1"/>
  <c r="AG265" i="1"/>
  <c r="AP265" i="1"/>
  <c r="AS265" i="1" s="1"/>
  <c r="BB265" i="1" s="1"/>
  <c r="AY265" i="1" s="1"/>
  <c r="AQ265" i="1"/>
  <c r="AR265" i="1"/>
  <c r="AT265" i="1"/>
  <c r="AU265" i="1"/>
  <c r="AV265" i="1"/>
  <c r="AW265" i="1"/>
  <c r="AX265" i="1" s="1"/>
  <c r="BD265" i="1"/>
  <c r="A266" i="1"/>
  <c r="AZ265" i="1" l="1"/>
  <c r="BA265" i="1"/>
  <c r="AG266" i="1"/>
  <c r="AP266" i="1"/>
  <c r="AQ266" i="1"/>
  <c r="AR266" i="1"/>
  <c r="AS266" i="1" s="1"/>
  <c r="BB266" i="1" s="1"/>
  <c r="AY266" i="1" s="1"/>
  <c r="AT266" i="1"/>
  <c r="AU266" i="1"/>
  <c r="AV266" i="1"/>
  <c r="AW266" i="1"/>
  <c r="AX266" i="1"/>
  <c r="BD266" i="1"/>
  <c r="A267" i="1"/>
  <c r="AZ266" i="1" l="1"/>
  <c r="BA266" i="1" s="1"/>
  <c r="A269" i="1"/>
  <c r="AG267" i="1"/>
  <c r="AP267" i="1"/>
  <c r="AQ267" i="1"/>
  <c r="AR267" i="1"/>
  <c r="AS267" i="1"/>
  <c r="AT267" i="1"/>
  <c r="AU267" i="1"/>
  <c r="AV267" i="1"/>
  <c r="AW267" i="1"/>
  <c r="AX267" i="1" s="1"/>
  <c r="BB267" i="1"/>
  <c r="AY267" i="1" s="1"/>
  <c r="BD267" i="1"/>
  <c r="A270" i="1" l="1"/>
  <c r="AG269" i="1"/>
  <c r="AP269" i="1"/>
  <c r="AQ269" i="1"/>
  <c r="AR269" i="1"/>
  <c r="AS269" i="1"/>
  <c r="AT269" i="1"/>
  <c r="AU269" i="1"/>
  <c r="AV269" i="1"/>
  <c r="AW269" i="1"/>
  <c r="AX269" i="1" s="1"/>
  <c r="BB269" i="1"/>
  <c r="AY269" i="1" s="1"/>
  <c r="BD269" i="1"/>
  <c r="AZ267" i="1"/>
  <c r="BA267" i="1" s="1"/>
  <c r="AG270" i="1" l="1"/>
  <c r="AP270" i="1"/>
  <c r="AQ270" i="1"/>
  <c r="AR270" i="1"/>
  <c r="AS270" i="1" s="1"/>
  <c r="BB270" i="1" s="1"/>
  <c r="AY270" i="1" s="1"/>
  <c r="AT270" i="1"/>
  <c r="AU270" i="1"/>
  <c r="AV270" i="1"/>
  <c r="AW270" i="1"/>
  <c r="AX270" i="1" s="1"/>
  <c r="BD270" i="1"/>
  <c r="A271" i="1"/>
  <c r="AZ269" i="1"/>
  <c r="BA269" i="1"/>
  <c r="AZ270" i="1" l="1"/>
  <c r="BA270" i="1" s="1"/>
  <c r="AG271" i="1"/>
  <c r="AP271" i="1"/>
  <c r="AQ271" i="1"/>
  <c r="AR271" i="1"/>
  <c r="AS271" i="1"/>
  <c r="AT271" i="1"/>
  <c r="AU271" i="1"/>
  <c r="AV271" i="1"/>
  <c r="AW271" i="1"/>
  <c r="AX271" i="1"/>
  <c r="BB271" i="1"/>
  <c r="AY271" i="1" s="1"/>
  <c r="BD271" i="1"/>
  <c r="A272" i="1"/>
  <c r="AZ271" i="1" l="1"/>
  <c r="BA271" i="1"/>
  <c r="AG272" i="1"/>
  <c r="AP272" i="1"/>
  <c r="AQ272" i="1"/>
  <c r="AR272" i="1"/>
  <c r="AS272" i="1"/>
  <c r="AT272" i="1"/>
  <c r="AU272" i="1"/>
  <c r="AV272" i="1"/>
  <c r="AW272" i="1"/>
  <c r="AX272" i="1"/>
  <c r="BB272" i="1"/>
  <c r="AY272" i="1" s="1"/>
  <c r="BD272" i="1"/>
  <c r="A273" i="1"/>
  <c r="AZ272" i="1" l="1"/>
  <c r="BA272" i="1"/>
  <c r="AG273" i="1"/>
  <c r="AP273" i="1"/>
  <c r="AQ273" i="1"/>
  <c r="AR273" i="1"/>
  <c r="AS273" i="1"/>
  <c r="AT273" i="1"/>
  <c r="AU273" i="1"/>
  <c r="AV273" i="1"/>
  <c r="AW273" i="1"/>
  <c r="AX273" i="1"/>
  <c r="BB273" i="1"/>
  <c r="AY273" i="1" s="1"/>
  <c r="BD273" i="1"/>
  <c r="A274" i="1"/>
  <c r="AZ273" i="1" l="1"/>
  <c r="BA273" i="1"/>
  <c r="A275" i="1"/>
  <c r="AG274" i="1"/>
  <c r="AP274" i="1"/>
  <c r="AQ274" i="1"/>
  <c r="AR274" i="1"/>
  <c r="AS274" i="1"/>
  <c r="BB274" i="1" s="1"/>
  <c r="AY274" i="1" s="1"/>
  <c r="AT274" i="1"/>
  <c r="AU274" i="1"/>
  <c r="AV274" i="1"/>
  <c r="AW274" i="1"/>
  <c r="AX274" i="1"/>
  <c r="BD274" i="1"/>
  <c r="A276" i="1" l="1"/>
  <c r="AG275" i="1"/>
  <c r="AP275" i="1"/>
  <c r="AQ275" i="1"/>
  <c r="AR275" i="1"/>
  <c r="AS275" i="1"/>
  <c r="BB275" i="1" s="1"/>
  <c r="AY275" i="1" s="1"/>
  <c r="AT275" i="1"/>
  <c r="AU275" i="1"/>
  <c r="AV275" i="1"/>
  <c r="AW275" i="1"/>
  <c r="AX275" i="1"/>
  <c r="BD275" i="1"/>
  <c r="AZ274" i="1"/>
  <c r="BA274" i="1"/>
  <c r="AG276" i="1" l="1"/>
  <c r="AP276" i="1"/>
  <c r="AQ276" i="1"/>
  <c r="AR276" i="1"/>
  <c r="AS276" i="1"/>
  <c r="BB276" i="1" s="1"/>
  <c r="AY276" i="1" s="1"/>
  <c r="AT276" i="1"/>
  <c r="AU276" i="1"/>
  <c r="AV276" i="1"/>
  <c r="AW276" i="1"/>
  <c r="AX276" i="1"/>
  <c r="BD276" i="1"/>
  <c r="A277" i="1"/>
  <c r="AZ275" i="1"/>
  <c r="BA275" i="1"/>
  <c r="AZ276" i="1" l="1"/>
  <c r="BA276" i="1"/>
  <c r="AG277" i="1"/>
  <c r="AP277" i="1"/>
  <c r="AQ277" i="1"/>
  <c r="AR277" i="1"/>
  <c r="AS277" i="1"/>
  <c r="AT277" i="1"/>
  <c r="AU277" i="1"/>
  <c r="AV277" i="1"/>
  <c r="AW277" i="1"/>
  <c r="AX277" i="1"/>
  <c r="BB277" i="1"/>
  <c r="AY277" i="1" s="1"/>
  <c r="BD277" i="1"/>
  <c r="A278" i="1"/>
  <c r="AZ277" i="1" l="1"/>
  <c r="BA277" i="1"/>
  <c r="AG278" i="1"/>
  <c r="AP278" i="1"/>
  <c r="AQ278" i="1"/>
  <c r="AR278" i="1"/>
  <c r="AS278" i="1"/>
  <c r="BB278" i="1" s="1"/>
  <c r="AY278" i="1" s="1"/>
  <c r="AT278" i="1"/>
  <c r="AU278" i="1"/>
  <c r="AV278" i="1"/>
  <c r="AW278" i="1"/>
  <c r="AX278" i="1" s="1"/>
  <c r="BD278" i="1"/>
  <c r="A279" i="1"/>
  <c r="AZ278" i="1" l="1"/>
  <c r="BA278" i="1"/>
  <c r="AG279" i="1"/>
  <c r="AP279" i="1"/>
  <c r="AQ279" i="1"/>
  <c r="AR279" i="1"/>
  <c r="AS279" i="1"/>
  <c r="BB279" i="1" s="1"/>
  <c r="AY279" i="1" s="1"/>
  <c r="AT279" i="1"/>
  <c r="AU279" i="1"/>
  <c r="AV279" i="1"/>
  <c r="AW279" i="1"/>
  <c r="AX279" i="1"/>
  <c r="BD279" i="1"/>
  <c r="A280" i="1"/>
  <c r="AZ279" i="1" l="1"/>
  <c r="BA279" i="1"/>
  <c r="AG280" i="1"/>
  <c r="AP280" i="1"/>
  <c r="AS280" i="1" s="1"/>
  <c r="BB280" i="1" s="1"/>
  <c r="AY280" i="1" s="1"/>
  <c r="AQ280" i="1"/>
  <c r="AR280" i="1"/>
  <c r="AT280" i="1"/>
  <c r="AU280" i="1"/>
  <c r="AV280" i="1"/>
  <c r="AW280" i="1"/>
  <c r="AX280" i="1" s="1"/>
  <c r="BD280" i="1"/>
  <c r="A281" i="1"/>
  <c r="AZ280" i="1" l="1"/>
  <c r="BA280" i="1" s="1"/>
  <c r="AG281" i="1"/>
  <c r="AP281" i="1"/>
  <c r="AQ281" i="1"/>
  <c r="AR281" i="1"/>
  <c r="AS281" i="1"/>
  <c r="AT281" i="1"/>
  <c r="AU281" i="1"/>
  <c r="AV281" i="1"/>
  <c r="AW281" i="1"/>
  <c r="AX281" i="1"/>
  <c r="BB281" i="1"/>
  <c r="AY281" i="1" s="1"/>
  <c r="BD281" i="1"/>
  <c r="A282" i="1"/>
  <c r="AZ281" i="1" l="1"/>
  <c r="BA281" i="1"/>
  <c r="AG282" i="1"/>
  <c r="AP282" i="1"/>
  <c r="AQ282" i="1"/>
  <c r="AR282" i="1"/>
  <c r="AS282" i="1"/>
  <c r="BB282" i="1" s="1"/>
  <c r="AY282" i="1" s="1"/>
  <c r="AT282" i="1"/>
  <c r="AU282" i="1"/>
  <c r="AV282" i="1"/>
  <c r="AW282" i="1"/>
  <c r="AX282" i="1"/>
  <c r="BD282" i="1"/>
  <c r="A283" i="1"/>
  <c r="AZ282" i="1" l="1"/>
  <c r="BA282" i="1"/>
  <c r="AG283" i="1"/>
  <c r="AP283" i="1"/>
  <c r="AQ283" i="1"/>
  <c r="AR283" i="1"/>
  <c r="AS283" i="1"/>
  <c r="BB283" i="1" s="1"/>
  <c r="AY283" i="1" s="1"/>
  <c r="AT283" i="1"/>
  <c r="AU283" i="1"/>
  <c r="AV283" i="1"/>
  <c r="AX283" i="1" s="1"/>
  <c r="AW283" i="1"/>
  <c r="BD283" i="1"/>
  <c r="A284" i="1"/>
  <c r="AZ283" i="1" l="1"/>
  <c r="BA283" i="1"/>
  <c r="AG284" i="1"/>
  <c r="AP284" i="1"/>
  <c r="AQ284" i="1"/>
  <c r="AR284" i="1"/>
  <c r="AS284" i="1"/>
  <c r="AT284" i="1"/>
  <c r="AU284" i="1"/>
  <c r="AV284" i="1"/>
  <c r="AW284" i="1"/>
  <c r="AX284" i="1"/>
  <c r="BB284" i="1"/>
  <c r="AY284" i="1" s="1"/>
  <c r="BD284" i="1"/>
  <c r="A285" i="1"/>
  <c r="AZ284" i="1" l="1"/>
  <c r="BA284" i="1" s="1"/>
  <c r="AG285" i="1"/>
  <c r="AP285" i="1"/>
  <c r="AQ285" i="1"/>
  <c r="AR285" i="1"/>
  <c r="AS285" i="1"/>
  <c r="AT285" i="1"/>
  <c r="AU285" i="1"/>
  <c r="AV285" i="1"/>
  <c r="AX285" i="1" s="1"/>
  <c r="AW285" i="1"/>
  <c r="BB285" i="1"/>
  <c r="AY285" i="1" s="1"/>
  <c r="BD285" i="1"/>
  <c r="A286" i="1"/>
  <c r="AZ285" i="1" l="1"/>
  <c r="BA285" i="1" s="1"/>
  <c r="AG286" i="1"/>
  <c r="BB286" i="1"/>
  <c r="AY286" i="1" s="1"/>
  <c r="BD286" i="1"/>
  <c r="A288" i="1"/>
  <c r="AZ286" i="1" l="1"/>
  <c r="BA286" i="1"/>
  <c r="AG288" i="1"/>
  <c r="AP288" i="1"/>
  <c r="AS288" i="1" s="1"/>
  <c r="BB288" i="1" s="1"/>
  <c r="AY288" i="1" s="1"/>
  <c r="AQ288" i="1"/>
  <c r="AR288" i="1"/>
  <c r="AT288" i="1"/>
  <c r="AU288" i="1"/>
  <c r="AV288" i="1"/>
  <c r="AW288" i="1"/>
  <c r="AX288" i="1"/>
  <c r="BD288" i="1"/>
  <c r="A289" i="1"/>
  <c r="AZ288" i="1" l="1"/>
  <c r="BA288" i="1" s="1"/>
  <c r="AG289" i="1"/>
  <c r="AP289" i="1"/>
  <c r="AQ289" i="1"/>
  <c r="AR289" i="1"/>
  <c r="AS289" i="1"/>
  <c r="BB289" i="1" s="1"/>
  <c r="AY289" i="1" s="1"/>
  <c r="AT289" i="1"/>
  <c r="AU289" i="1"/>
  <c r="AV289" i="1"/>
  <c r="AW289" i="1"/>
  <c r="AX289" i="1"/>
  <c r="BD289" i="1"/>
  <c r="A290" i="1"/>
  <c r="AZ289" i="1" l="1"/>
  <c r="BA289" i="1"/>
  <c r="AG290" i="1"/>
  <c r="AP290" i="1"/>
  <c r="AS290" i="1" s="1"/>
  <c r="BB290" i="1" s="1"/>
  <c r="AY290" i="1" s="1"/>
  <c r="AQ290" i="1"/>
  <c r="AR290" i="1"/>
  <c r="AT290" i="1"/>
  <c r="AU290" i="1"/>
  <c r="AV290" i="1"/>
  <c r="AW290" i="1"/>
  <c r="AX290" i="1" s="1"/>
  <c r="BD290" i="1"/>
  <c r="A291" i="1"/>
  <c r="AZ290" i="1" l="1"/>
  <c r="BA290" i="1"/>
  <c r="AG291" i="1"/>
  <c r="AP291" i="1"/>
  <c r="AQ291" i="1"/>
  <c r="AR291" i="1"/>
  <c r="AS291" i="1"/>
  <c r="BB291" i="1" s="1"/>
  <c r="AY291" i="1" s="1"/>
  <c r="AT291" i="1"/>
  <c r="AU291" i="1"/>
  <c r="AV291" i="1"/>
  <c r="AW291" i="1"/>
  <c r="AX291" i="1"/>
  <c r="BD291" i="1"/>
  <c r="A292" i="1"/>
  <c r="AZ291" i="1" l="1"/>
  <c r="BA291" i="1"/>
  <c r="AG292" i="1"/>
  <c r="AP292" i="1"/>
  <c r="AQ292" i="1"/>
  <c r="AR292" i="1"/>
  <c r="AS292" i="1"/>
  <c r="AT292" i="1"/>
  <c r="AU292" i="1"/>
  <c r="AV292" i="1"/>
  <c r="AW292" i="1"/>
  <c r="AX292" i="1" s="1"/>
  <c r="BB292" i="1"/>
  <c r="AY292" i="1" s="1"/>
  <c r="BD292" i="1"/>
  <c r="A293" i="1"/>
  <c r="AZ292" i="1" l="1"/>
  <c r="BA292" i="1"/>
  <c r="AG293" i="1"/>
  <c r="AP293" i="1"/>
  <c r="AQ293" i="1"/>
  <c r="AR293" i="1"/>
  <c r="AS293" i="1"/>
  <c r="BB293" i="1" s="1"/>
  <c r="AY293" i="1" s="1"/>
  <c r="AT293" i="1"/>
  <c r="AU293" i="1"/>
  <c r="AV293" i="1"/>
  <c r="AW293" i="1"/>
  <c r="AX293" i="1" s="1"/>
  <c r="BD293" i="1"/>
  <c r="A294" i="1"/>
  <c r="AZ293" i="1" l="1"/>
  <c r="BA293" i="1"/>
  <c r="AG294" i="1"/>
  <c r="AP294" i="1"/>
  <c r="AQ294" i="1"/>
  <c r="AR294" i="1"/>
  <c r="AS294" i="1"/>
  <c r="AT294" i="1"/>
  <c r="AU294" i="1"/>
  <c r="AV294" i="1"/>
  <c r="AW294" i="1"/>
  <c r="AX294" i="1"/>
  <c r="BB294" i="1"/>
  <c r="AY294" i="1" s="1"/>
  <c r="BD294" i="1"/>
  <c r="A295" i="1"/>
  <c r="AZ294" i="1" l="1"/>
  <c r="BA294" i="1"/>
  <c r="AG295" i="1"/>
  <c r="AP295" i="1"/>
  <c r="AQ295" i="1"/>
  <c r="AR295" i="1"/>
  <c r="AS295" i="1"/>
  <c r="BB295" i="1" s="1"/>
  <c r="AY295" i="1" s="1"/>
  <c r="AT295" i="1"/>
  <c r="AU295" i="1"/>
  <c r="AV295" i="1"/>
  <c r="AW295" i="1"/>
  <c r="AX295" i="1"/>
  <c r="BD295" i="1"/>
  <c r="A296" i="1"/>
  <c r="AZ295" i="1" l="1"/>
  <c r="BA295" i="1"/>
  <c r="AG296" i="1"/>
  <c r="AP296" i="1"/>
  <c r="AQ296" i="1"/>
  <c r="AR296" i="1"/>
  <c r="AS296" i="1"/>
  <c r="BB296" i="1" s="1"/>
  <c r="AY296" i="1" s="1"/>
  <c r="AT296" i="1"/>
  <c r="AU296" i="1"/>
  <c r="AV296" i="1"/>
  <c r="AX296" i="1" s="1"/>
  <c r="AW296" i="1"/>
  <c r="BD296" i="1"/>
  <c r="A297" i="1"/>
  <c r="AZ296" i="1" l="1"/>
  <c r="BA296" i="1"/>
  <c r="AG297" i="1"/>
  <c r="AP297" i="1"/>
  <c r="AQ297" i="1"/>
  <c r="AR297" i="1"/>
  <c r="AS297" i="1"/>
  <c r="BB297" i="1" s="1"/>
  <c r="AY297" i="1" s="1"/>
  <c r="AT297" i="1"/>
  <c r="AU297" i="1"/>
  <c r="AV297" i="1"/>
  <c r="AW297" i="1"/>
  <c r="AX297" i="1" s="1"/>
  <c r="BD297" i="1"/>
  <c r="A298" i="1"/>
  <c r="AZ297" i="1" l="1"/>
  <c r="BA297" i="1"/>
  <c r="A299" i="1"/>
  <c r="AG298" i="1"/>
  <c r="AP298" i="1"/>
  <c r="AS298" i="1" s="1"/>
  <c r="BB298" i="1" s="1"/>
  <c r="AY298" i="1" s="1"/>
  <c r="AQ298" i="1"/>
  <c r="AR298" i="1"/>
  <c r="AT298" i="1"/>
  <c r="AU298" i="1"/>
  <c r="AV298" i="1"/>
  <c r="AW298" i="1"/>
  <c r="AX298" i="1" s="1"/>
  <c r="BD298" i="1"/>
  <c r="A300" i="1" l="1"/>
  <c r="AG299" i="1"/>
  <c r="AP299" i="1"/>
  <c r="AQ299" i="1"/>
  <c r="AR299" i="1"/>
  <c r="AS299" i="1" s="1"/>
  <c r="BB299" i="1" s="1"/>
  <c r="AY299" i="1" s="1"/>
  <c r="AT299" i="1"/>
  <c r="AU299" i="1"/>
  <c r="AV299" i="1"/>
  <c r="AW299" i="1"/>
  <c r="AX299" i="1" s="1"/>
  <c r="BD299" i="1"/>
  <c r="AZ298" i="1"/>
  <c r="BA298" i="1"/>
  <c r="AG300" i="1" l="1"/>
  <c r="AP300" i="1"/>
  <c r="AQ300" i="1"/>
  <c r="AR300" i="1"/>
  <c r="AS300" i="1" s="1"/>
  <c r="BB300" i="1" s="1"/>
  <c r="AY300" i="1" s="1"/>
  <c r="AT300" i="1"/>
  <c r="AU300" i="1"/>
  <c r="AV300" i="1"/>
  <c r="AW300" i="1"/>
  <c r="AX300" i="1"/>
  <c r="BD300" i="1"/>
  <c r="A301" i="1"/>
  <c r="AZ299" i="1"/>
  <c r="BA299" i="1"/>
  <c r="AZ300" i="1" l="1"/>
  <c r="BA300" i="1"/>
  <c r="AG301" i="1"/>
  <c r="AP301" i="1"/>
  <c r="AQ301" i="1"/>
  <c r="AR301" i="1"/>
  <c r="AS301" i="1"/>
  <c r="AT301" i="1"/>
  <c r="AU301" i="1"/>
  <c r="AV301" i="1"/>
  <c r="AW301" i="1"/>
  <c r="AX301" i="1" s="1"/>
  <c r="BB301" i="1"/>
  <c r="AY301" i="1" s="1"/>
  <c r="BD301" i="1"/>
  <c r="A302" i="1"/>
  <c r="AZ301" i="1" l="1"/>
  <c r="BA301" i="1"/>
  <c r="A304" i="1"/>
  <c r="AG302" i="1"/>
  <c r="AP302" i="1"/>
  <c r="AQ302" i="1"/>
  <c r="AR302" i="1"/>
  <c r="AS302" i="1"/>
  <c r="BB302" i="1" s="1"/>
  <c r="AY302" i="1" s="1"/>
  <c r="AT302" i="1"/>
  <c r="AU302" i="1"/>
  <c r="AV302" i="1"/>
  <c r="AW302" i="1"/>
  <c r="AX302" i="1"/>
  <c r="BD302" i="1"/>
  <c r="A305" i="1" l="1"/>
  <c r="AG304" i="1"/>
  <c r="AP304" i="1"/>
  <c r="AQ304" i="1"/>
  <c r="AR304" i="1"/>
  <c r="AS304" i="1"/>
  <c r="AT304" i="1"/>
  <c r="AU304" i="1"/>
  <c r="AV304" i="1"/>
  <c r="AW304" i="1"/>
  <c r="AX304" i="1" s="1"/>
  <c r="BB304" i="1"/>
  <c r="AY304" i="1" s="1"/>
  <c r="BD304" i="1"/>
  <c r="AZ302" i="1"/>
  <c r="BA302" i="1"/>
  <c r="AG305" i="1" l="1"/>
  <c r="AP305" i="1"/>
  <c r="AQ305" i="1"/>
  <c r="AR305" i="1"/>
  <c r="AS305" i="1" s="1"/>
  <c r="BB305" i="1" s="1"/>
  <c r="AY305" i="1" s="1"/>
  <c r="AT305" i="1"/>
  <c r="AU305" i="1"/>
  <c r="AV305" i="1"/>
  <c r="AW305" i="1"/>
  <c r="AX305" i="1" s="1"/>
  <c r="BD305" i="1"/>
  <c r="A306" i="1"/>
  <c r="AZ304" i="1"/>
  <c r="BA304" i="1"/>
  <c r="AZ305" i="1" l="1"/>
  <c r="BA305" i="1"/>
  <c r="A307" i="1"/>
  <c r="AG306" i="1"/>
  <c r="AP306" i="1"/>
  <c r="AQ306" i="1"/>
  <c r="AR306" i="1"/>
  <c r="AS306" i="1" s="1"/>
  <c r="BB306" i="1" s="1"/>
  <c r="AY306" i="1" s="1"/>
  <c r="AT306" i="1"/>
  <c r="AU306" i="1"/>
  <c r="AV306" i="1"/>
  <c r="AW306" i="1"/>
  <c r="AX306" i="1" s="1"/>
  <c r="BD306" i="1"/>
  <c r="AG307" i="1" l="1"/>
  <c r="AP307" i="1"/>
  <c r="AQ307" i="1"/>
  <c r="AR307" i="1"/>
  <c r="AS307" i="1" s="1"/>
  <c r="BB307" i="1" s="1"/>
  <c r="AY307" i="1" s="1"/>
  <c r="AT307" i="1"/>
  <c r="AU307" i="1"/>
  <c r="AV307" i="1"/>
  <c r="AW307" i="1"/>
  <c r="AX307" i="1" s="1"/>
  <c r="BD307" i="1"/>
  <c r="A308" i="1"/>
  <c r="AZ306" i="1"/>
  <c r="BA306" i="1"/>
  <c r="AZ307" i="1" l="1"/>
  <c r="BA307" i="1"/>
  <c r="AG308" i="1"/>
  <c r="AP308" i="1"/>
  <c r="AQ308" i="1"/>
  <c r="AR308" i="1"/>
  <c r="AS308" i="1"/>
  <c r="BB308" i="1" s="1"/>
  <c r="AY308" i="1" s="1"/>
  <c r="AT308" i="1"/>
  <c r="AU308" i="1"/>
  <c r="AV308" i="1"/>
  <c r="AW308" i="1"/>
  <c r="AX308" i="1"/>
  <c r="BD308" i="1"/>
  <c r="A309" i="1"/>
  <c r="AZ308" i="1" l="1"/>
  <c r="BA308" i="1"/>
  <c r="AG309" i="1"/>
  <c r="AP309" i="1"/>
  <c r="AS309" i="1" s="1"/>
  <c r="BB309" i="1" s="1"/>
  <c r="AY309" i="1" s="1"/>
  <c r="AQ309" i="1"/>
  <c r="AR309" i="1"/>
  <c r="AT309" i="1"/>
  <c r="AU309" i="1"/>
  <c r="AV309" i="1"/>
  <c r="AW309" i="1"/>
  <c r="AX309" i="1" s="1"/>
  <c r="BD309" i="1"/>
  <c r="A310" i="1"/>
  <c r="AZ309" i="1" l="1"/>
  <c r="BA309" i="1"/>
  <c r="AG310" i="1"/>
  <c r="AP310" i="1"/>
  <c r="AQ310" i="1"/>
  <c r="AR310" i="1"/>
  <c r="AS310" i="1"/>
  <c r="AT310" i="1"/>
  <c r="AU310" i="1"/>
  <c r="AV310" i="1"/>
  <c r="AX310" i="1" s="1"/>
  <c r="AW310" i="1"/>
  <c r="BB310" i="1"/>
  <c r="AY310" i="1" s="1"/>
  <c r="BD310" i="1"/>
  <c r="A311" i="1"/>
  <c r="AZ310" i="1" l="1"/>
  <c r="BA310" i="1"/>
  <c r="AG311" i="1"/>
  <c r="AP311" i="1"/>
  <c r="AQ311" i="1"/>
  <c r="AR311" i="1"/>
  <c r="AS311" i="1"/>
  <c r="AT311" i="1"/>
  <c r="AU311" i="1"/>
  <c r="AV311" i="1"/>
  <c r="AW311" i="1"/>
  <c r="AX311" i="1"/>
  <c r="BB311" i="1"/>
  <c r="AY311" i="1" s="1"/>
  <c r="BD311" i="1"/>
  <c r="A313" i="1"/>
  <c r="AZ311" i="1" l="1"/>
  <c r="BA311" i="1"/>
  <c r="AG313" i="1"/>
  <c r="AP313" i="1"/>
  <c r="AQ313" i="1"/>
  <c r="AR313" i="1"/>
  <c r="AS313" i="1"/>
  <c r="BB313" i="1" s="1"/>
  <c r="AY313" i="1" s="1"/>
  <c r="AT313" i="1"/>
  <c r="AU313" i="1"/>
  <c r="AV313" i="1"/>
  <c r="AX313" i="1" s="1"/>
  <c r="AW313" i="1"/>
  <c r="BD313" i="1"/>
  <c r="A314" i="1"/>
  <c r="AZ313" i="1" l="1"/>
  <c r="BA313" i="1" s="1"/>
  <c r="AG314" i="1"/>
  <c r="AP314" i="1"/>
  <c r="AQ314" i="1"/>
  <c r="AR314" i="1"/>
  <c r="AS314" i="1"/>
  <c r="BB314" i="1" s="1"/>
  <c r="AY314" i="1" s="1"/>
  <c r="AT314" i="1"/>
  <c r="AU314" i="1"/>
  <c r="AV314" i="1"/>
  <c r="AW314" i="1"/>
  <c r="AX314" i="1"/>
  <c r="BD314" i="1"/>
  <c r="A315" i="1"/>
  <c r="AZ314" i="1" l="1"/>
  <c r="BA314" i="1" s="1"/>
  <c r="AG315" i="1"/>
  <c r="AP315" i="1"/>
  <c r="AQ315" i="1"/>
  <c r="AR315" i="1"/>
  <c r="AS315" i="1"/>
  <c r="AT315" i="1"/>
  <c r="AU315" i="1"/>
  <c r="AV315" i="1"/>
  <c r="AW315" i="1"/>
  <c r="AX315" i="1" s="1"/>
  <c r="BB315" i="1"/>
  <c r="AY315" i="1" s="1"/>
  <c r="BD315" i="1"/>
  <c r="A316" i="1"/>
  <c r="AZ315" i="1" l="1"/>
  <c r="BA315" i="1"/>
  <c r="AG316" i="1"/>
  <c r="AP316" i="1"/>
  <c r="AQ316" i="1"/>
  <c r="AR316" i="1"/>
  <c r="AS316" i="1"/>
  <c r="AT316" i="1"/>
  <c r="AU316" i="1"/>
  <c r="AV316" i="1"/>
  <c r="AW316" i="1"/>
  <c r="AX316" i="1"/>
  <c r="BB316" i="1"/>
  <c r="AY316" i="1" s="1"/>
  <c r="BD316" i="1"/>
  <c r="A317" i="1"/>
  <c r="AZ316" i="1" l="1"/>
  <c r="BA316" i="1" s="1"/>
  <c r="AG317" i="1"/>
  <c r="AP317" i="1"/>
  <c r="AQ317" i="1"/>
  <c r="AR317" i="1"/>
  <c r="AS317" i="1"/>
  <c r="AT317" i="1"/>
  <c r="AU317" i="1"/>
  <c r="AV317" i="1"/>
  <c r="AW317" i="1"/>
  <c r="AX317" i="1" s="1"/>
  <c r="BB317" i="1"/>
  <c r="AY317" i="1" s="1"/>
  <c r="BD317" i="1"/>
  <c r="A318" i="1"/>
  <c r="AZ317" i="1" l="1"/>
  <c r="BA317" i="1" s="1"/>
  <c r="A319" i="1"/>
  <c r="AG318" i="1"/>
  <c r="AP318" i="1"/>
  <c r="AQ318" i="1"/>
  <c r="AR318" i="1"/>
  <c r="AS318" i="1"/>
  <c r="BB318" i="1" s="1"/>
  <c r="AY318" i="1" s="1"/>
  <c r="AT318" i="1"/>
  <c r="AU318" i="1"/>
  <c r="AV318" i="1"/>
  <c r="AW318" i="1"/>
  <c r="AX318" i="1"/>
  <c r="BD318" i="1"/>
  <c r="AG319" i="1" l="1"/>
  <c r="AP319" i="1"/>
  <c r="AQ319" i="1"/>
  <c r="AR319" i="1"/>
  <c r="AS319" i="1"/>
  <c r="AT319" i="1"/>
  <c r="AU319" i="1"/>
  <c r="AV319" i="1"/>
  <c r="AX319" i="1" s="1"/>
  <c r="AW319" i="1"/>
  <c r="BB319" i="1"/>
  <c r="AY319" i="1" s="1"/>
  <c r="BD319" i="1"/>
  <c r="A320" i="1"/>
  <c r="AZ318" i="1"/>
  <c r="BA318" i="1"/>
  <c r="AZ319" i="1" l="1"/>
  <c r="BA319" i="1"/>
  <c r="AG320" i="1"/>
  <c r="AP320" i="1"/>
  <c r="AQ320" i="1"/>
  <c r="AR320" i="1"/>
  <c r="AS320" i="1" s="1"/>
  <c r="BB320" i="1" s="1"/>
  <c r="AY320" i="1" s="1"/>
  <c r="AT320" i="1"/>
  <c r="AU320" i="1"/>
  <c r="AV320" i="1"/>
  <c r="AW320" i="1"/>
  <c r="AX320" i="1" s="1"/>
  <c r="BD320" i="1"/>
  <c r="A321" i="1"/>
  <c r="AZ320" i="1" l="1"/>
  <c r="BA320" i="1"/>
  <c r="A322" i="1"/>
  <c r="AG321" i="1"/>
  <c r="AP321" i="1"/>
  <c r="AQ321" i="1"/>
  <c r="AR321" i="1"/>
  <c r="AS321" i="1"/>
  <c r="BB321" i="1" s="1"/>
  <c r="AY321" i="1" s="1"/>
  <c r="AT321" i="1"/>
  <c r="AU321" i="1"/>
  <c r="AV321" i="1"/>
  <c r="AW321" i="1"/>
  <c r="AX321" i="1" s="1"/>
  <c r="BD321" i="1"/>
  <c r="AG322" i="1" l="1"/>
  <c r="AP322" i="1"/>
  <c r="AQ322" i="1"/>
  <c r="AR322" i="1"/>
  <c r="AS322" i="1"/>
  <c r="AT322" i="1"/>
  <c r="AU322" i="1"/>
  <c r="AV322" i="1"/>
  <c r="AW322" i="1"/>
  <c r="AX322" i="1" s="1"/>
  <c r="BB322" i="1"/>
  <c r="AY322" i="1" s="1"/>
  <c r="BD322" i="1"/>
  <c r="A324" i="1"/>
  <c r="AZ321" i="1"/>
  <c r="BA321" i="1"/>
  <c r="AZ322" i="1" l="1"/>
  <c r="BA322" i="1"/>
  <c r="AG324" i="1"/>
  <c r="AP324" i="1"/>
  <c r="AQ324" i="1"/>
  <c r="AR324" i="1"/>
  <c r="AS324" i="1"/>
  <c r="BB324" i="1" s="1"/>
  <c r="AY324" i="1" s="1"/>
  <c r="AT324" i="1"/>
  <c r="AU324" i="1"/>
  <c r="AV324" i="1"/>
  <c r="AW324" i="1"/>
  <c r="AX324" i="1"/>
  <c r="BD324" i="1"/>
  <c r="A325" i="1"/>
  <c r="AZ324" i="1" l="1"/>
  <c r="BA324" i="1"/>
  <c r="A326" i="1"/>
  <c r="AG325" i="1"/>
  <c r="AP325" i="1"/>
  <c r="AQ325" i="1"/>
  <c r="AR325" i="1"/>
  <c r="AS325" i="1" s="1"/>
  <c r="BB325" i="1" s="1"/>
  <c r="AY325" i="1" s="1"/>
  <c r="AT325" i="1"/>
  <c r="AU325" i="1"/>
  <c r="AV325" i="1"/>
  <c r="AW325" i="1"/>
  <c r="AX325" i="1"/>
  <c r="BD325" i="1"/>
  <c r="AG326" i="1" l="1"/>
  <c r="AP326" i="1"/>
  <c r="AQ326" i="1"/>
  <c r="AR326" i="1"/>
  <c r="AS326" i="1" s="1"/>
  <c r="BB326" i="1" s="1"/>
  <c r="AY326" i="1" s="1"/>
  <c r="AT326" i="1"/>
  <c r="AU326" i="1"/>
  <c r="AV326" i="1"/>
  <c r="AW326" i="1"/>
  <c r="AX326" i="1" s="1"/>
  <c r="BD326" i="1"/>
  <c r="A327" i="1"/>
  <c r="AZ325" i="1"/>
  <c r="BA325" i="1"/>
  <c r="AZ326" i="1" l="1"/>
  <c r="BA326" i="1"/>
  <c r="AG327" i="1"/>
  <c r="AP327" i="1"/>
  <c r="AQ327" i="1"/>
  <c r="AR327" i="1"/>
  <c r="AS327" i="1"/>
  <c r="BB327" i="1" s="1"/>
  <c r="AY327" i="1" s="1"/>
  <c r="AT327" i="1"/>
  <c r="AU327" i="1"/>
  <c r="AV327" i="1"/>
  <c r="AW327" i="1"/>
  <c r="AX327" i="1"/>
  <c r="BD327" i="1"/>
  <c r="A328" i="1"/>
  <c r="AZ327" i="1" l="1"/>
  <c r="BA327" i="1" s="1"/>
  <c r="AG328" i="1"/>
  <c r="AP328" i="1"/>
  <c r="AQ328" i="1"/>
  <c r="AR328" i="1"/>
  <c r="AS328" i="1"/>
  <c r="BB328" i="1" s="1"/>
  <c r="AY328" i="1" s="1"/>
  <c r="AT328" i="1"/>
  <c r="AU328" i="1"/>
  <c r="AV328" i="1"/>
  <c r="AW328" i="1"/>
  <c r="AX328" i="1"/>
  <c r="BD328" i="1"/>
  <c r="A329" i="1"/>
  <c r="AZ328" i="1" l="1"/>
  <c r="BA328" i="1" s="1"/>
  <c r="A330" i="1"/>
  <c r="AG329" i="1"/>
  <c r="AP329" i="1"/>
  <c r="AQ329" i="1"/>
  <c r="AR329" i="1"/>
  <c r="AS329" i="1"/>
  <c r="AT329" i="1"/>
  <c r="AU329" i="1"/>
  <c r="AV329" i="1"/>
  <c r="AW329" i="1"/>
  <c r="AX329" i="1" s="1"/>
  <c r="BB329" i="1"/>
  <c r="AY329" i="1" s="1"/>
  <c r="BD329" i="1"/>
  <c r="AG330" i="1" l="1"/>
  <c r="AP330" i="1"/>
  <c r="AQ330" i="1"/>
  <c r="AR330" i="1"/>
  <c r="AS330" i="1" s="1"/>
  <c r="BB330" i="1" s="1"/>
  <c r="AY330" i="1" s="1"/>
  <c r="AT330" i="1"/>
  <c r="AU330" i="1"/>
  <c r="AV330" i="1"/>
  <c r="AW330" i="1"/>
  <c r="AX330" i="1" s="1"/>
  <c r="BD330" i="1"/>
  <c r="A331" i="1"/>
  <c r="AZ329" i="1"/>
  <c r="BA329" i="1"/>
  <c r="AZ330" i="1" l="1"/>
  <c r="BA330" i="1" s="1"/>
  <c r="A333" i="1"/>
  <c r="AG331" i="1"/>
  <c r="AP331" i="1"/>
  <c r="AQ331" i="1"/>
  <c r="AR331" i="1"/>
  <c r="AS331" i="1"/>
  <c r="BB331" i="1" s="1"/>
  <c r="AY331" i="1" s="1"/>
  <c r="AT331" i="1"/>
  <c r="AU331" i="1"/>
  <c r="AV331" i="1"/>
  <c r="AW331" i="1"/>
  <c r="AX331" i="1"/>
  <c r="BD331" i="1"/>
  <c r="A334" i="1" l="1"/>
  <c r="AG333" i="1"/>
  <c r="AP333" i="1"/>
  <c r="AQ333" i="1"/>
  <c r="AR333" i="1"/>
  <c r="AS333" i="1"/>
  <c r="AT333" i="1"/>
  <c r="AU333" i="1"/>
  <c r="AV333" i="1"/>
  <c r="AW333" i="1"/>
  <c r="AX333" i="1"/>
  <c r="BB333" i="1"/>
  <c r="AY333" i="1" s="1"/>
  <c r="BD333" i="1"/>
  <c r="AZ331" i="1"/>
  <c r="BA331" i="1"/>
  <c r="A335" i="1" l="1"/>
  <c r="AG334" i="1"/>
  <c r="AP334" i="1"/>
  <c r="AQ334" i="1"/>
  <c r="AR334" i="1"/>
  <c r="AS334" i="1" s="1"/>
  <c r="BB334" i="1" s="1"/>
  <c r="AY334" i="1" s="1"/>
  <c r="AT334" i="1"/>
  <c r="AU334" i="1"/>
  <c r="AV334" i="1"/>
  <c r="AW334" i="1"/>
  <c r="AX334" i="1" s="1"/>
  <c r="BD334" i="1"/>
  <c r="AZ333" i="1"/>
  <c r="BA333" i="1"/>
  <c r="AG335" i="1" l="1"/>
  <c r="AP335" i="1"/>
  <c r="AQ335" i="1"/>
  <c r="AR335" i="1"/>
  <c r="AS335" i="1" s="1"/>
  <c r="BB335" i="1" s="1"/>
  <c r="AY335" i="1" s="1"/>
  <c r="AT335" i="1"/>
  <c r="AU335" i="1"/>
  <c r="AV335" i="1"/>
  <c r="AW335" i="1"/>
  <c r="AX335" i="1" s="1"/>
  <c r="BD335" i="1"/>
  <c r="A336" i="1"/>
  <c r="AZ334" i="1"/>
  <c r="BA334" i="1"/>
  <c r="AZ335" i="1" l="1"/>
  <c r="BA335" i="1"/>
  <c r="AG336" i="1"/>
  <c r="AP336" i="1"/>
  <c r="AQ336" i="1"/>
  <c r="AR336" i="1"/>
  <c r="AS336" i="1" s="1"/>
  <c r="BB336" i="1" s="1"/>
  <c r="AY336" i="1" s="1"/>
  <c r="AT336" i="1"/>
  <c r="AU336" i="1"/>
  <c r="AV336" i="1"/>
  <c r="AW336" i="1"/>
  <c r="AX336" i="1" s="1"/>
  <c r="BD336" i="1"/>
  <c r="A337" i="1"/>
  <c r="AZ336" i="1" l="1"/>
  <c r="BA336" i="1" s="1"/>
  <c r="AG337" i="1"/>
  <c r="AP337" i="1"/>
  <c r="AQ337" i="1"/>
  <c r="AR337" i="1"/>
  <c r="AS337" i="1"/>
  <c r="BB337" i="1" s="1"/>
  <c r="AY337" i="1" s="1"/>
  <c r="AT337" i="1"/>
  <c r="AU337" i="1"/>
  <c r="AV337" i="1"/>
  <c r="AW337" i="1"/>
  <c r="AX337" i="1"/>
  <c r="BD337" i="1"/>
  <c r="A338" i="1"/>
  <c r="AZ337" i="1" l="1"/>
  <c r="BA337" i="1"/>
  <c r="A339" i="1"/>
  <c r="AG338" i="1"/>
  <c r="AP338" i="1"/>
  <c r="AQ338" i="1"/>
  <c r="AR338" i="1"/>
  <c r="AS338" i="1"/>
  <c r="BB338" i="1" s="1"/>
  <c r="AY338" i="1" s="1"/>
  <c r="AT338" i="1"/>
  <c r="AU338" i="1"/>
  <c r="AV338" i="1"/>
  <c r="AW338" i="1"/>
  <c r="AX338" i="1" s="1"/>
  <c r="BD338" i="1"/>
  <c r="AG339" i="1" l="1"/>
  <c r="AP339" i="1"/>
  <c r="AQ339" i="1"/>
  <c r="AR339" i="1"/>
  <c r="AS339" i="1" s="1"/>
  <c r="BB339" i="1" s="1"/>
  <c r="AY339" i="1" s="1"/>
  <c r="AT339" i="1"/>
  <c r="AU339" i="1"/>
  <c r="AV339" i="1"/>
  <c r="AW339" i="1"/>
  <c r="AX339" i="1" s="1"/>
  <c r="BD339" i="1"/>
  <c r="A340" i="1"/>
  <c r="AZ338" i="1"/>
  <c r="BA338" i="1"/>
  <c r="AZ339" i="1" l="1"/>
  <c r="BA339" i="1"/>
  <c r="AG340" i="1"/>
  <c r="AP340" i="1"/>
  <c r="AS340" i="1" s="1"/>
  <c r="BB340" i="1" s="1"/>
  <c r="AY340" i="1" s="1"/>
  <c r="AQ340" i="1"/>
  <c r="AR340" i="1"/>
  <c r="AT340" i="1"/>
  <c r="AU340" i="1"/>
  <c r="AV340" i="1"/>
  <c r="AW340" i="1"/>
  <c r="AX340" i="1" s="1"/>
  <c r="BD340" i="1"/>
  <c r="A341" i="1"/>
  <c r="AZ340" i="1" l="1"/>
  <c r="BA340" i="1"/>
  <c r="AG341" i="1"/>
  <c r="AP341" i="1"/>
  <c r="AQ341" i="1"/>
  <c r="AR341" i="1"/>
  <c r="AS341" i="1"/>
  <c r="AT341" i="1"/>
  <c r="AU341" i="1"/>
  <c r="AV341" i="1"/>
  <c r="AW341" i="1"/>
  <c r="AX341" i="1"/>
  <c r="BB341" i="1"/>
  <c r="AY341" i="1" s="1"/>
  <c r="BD341" i="1"/>
  <c r="A342" i="1"/>
  <c r="AZ341" i="1" l="1"/>
  <c r="BA341" i="1"/>
  <c r="A343" i="1"/>
  <c r="AG342" i="1"/>
  <c r="AP342" i="1"/>
  <c r="AQ342" i="1"/>
  <c r="AR342" i="1"/>
  <c r="AS342" i="1"/>
  <c r="BB342" i="1" s="1"/>
  <c r="AY342" i="1" s="1"/>
  <c r="AT342" i="1"/>
  <c r="AU342" i="1"/>
  <c r="AV342" i="1"/>
  <c r="AW342" i="1"/>
  <c r="AX342" i="1"/>
  <c r="BD342" i="1"/>
  <c r="AG343" i="1" l="1"/>
  <c r="AP343" i="1"/>
  <c r="AQ343" i="1"/>
  <c r="AR343" i="1"/>
  <c r="AS343" i="1"/>
  <c r="AT343" i="1"/>
  <c r="AU343" i="1"/>
  <c r="AV343" i="1"/>
  <c r="AW343" i="1"/>
  <c r="AX343" i="1" s="1"/>
  <c r="BB343" i="1"/>
  <c r="AY343" i="1" s="1"/>
  <c r="BD343" i="1"/>
  <c r="A344" i="1"/>
  <c r="AZ342" i="1"/>
  <c r="BA342" i="1"/>
  <c r="AZ343" i="1" l="1"/>
  <c r="BA343" i="1"/>
  <c r="AG344" i="1"/>
  <c r="AP344" i="1"/>
  <c r="AQ344" i="1"/>
  <c r="AR344" i="1"/>
  <c r="AS344" i="1"/>
  <c r="BB344" i="1" s="1"/>
  <c r="AY344" i="1" s="1"/>
  <c r="AT344" i="1"/>
  <c r="AU344" i="1"/>
  <c r="AV344" i="1"/>
  <c r="AW344" i="1"/>
  <c r="AX344" i="1"/>
  <c r="BD344" i="1"/>
  <c r="A346" i="1"/>
  <c r="AZ344" i="1" l="1"/>
  <c r="BA344" i="1" s="1"/>
  <c r="A347" i="1"/>
  <c r="AG346" i="1"/>
  <c r="AP346" i="1"/>
  <c r="AQ346" i="1"/>
  <c r="AR346" i="1"/>
  <c r="AS346" i="1"/>
  <c r="BB346" i="1" s="1"/>
  <c r="AY346" i="1" s="1"/>
  <c r="AT346" i="1"/>
  <c r="AU346" i="1"/>
  <c r="AV346" i="1"/>
  <c r="AW346" i="1"/>
  <c r="AX346" i="1"/>
  <c r="BD346" i="1"/>
  <c r="AG347" i="1" l="1"/>
  <c r="AP347" i="1"/>
  <c r="AQ347" i="1"/>
  <c r="AR347" i="1"/>
  <c r="AS347" i="1" s="1"/>
  <c r="BB347" i="1" s="1"/>
  <c r="AY347" i="1" s="1"/>
  <c r="AT347" i="1"/>
  <c r="AU347" i="1"/>
  <c r="AV347" i="1"/>
  <c r="AW347" i="1"/>
  <c r="AX347" i="1" s="1"/>
  <c r="BD347" i="1"/>
  <c r="A348" i="1"/>
  <c r="AZ346" i="1"/>
  <c r="BA346" i="1"/>
  <c r="AZ347" i="1" l="1"/>
  <c r="BA347" i="1"/>
  <c r="AG348" i="1"/>
  <c r="AP348" i="1"/>
  <c r="AQ348" i="1"/>
  <c r="AR348" i="1"/>
  <c r="AS348" i="1"/>
  <c r="BB348" i="1" s="1"/>
  <c r="AY348" i="1" s="1"/>
  <c r="AT348" i="1"/>
  <c r="AU348" i="1"/>
  <c r="AV348" i="1"/>
  <c r="AW348" i="1"/>
  <c r="AX348" i="1"/>
  <c r="BD348" i="1"/>
  <c r="A349" i="1"/>
  <c r="AZ348" i="1" l="1"/>
  <c r="BA348" i="1"/>
  <c r="A350" i="1"/>
  <c r="AG349" i="1"/>
  <c r="AP349" i="1"/>
  <c r="AS349" i="1" s="1"/>
  <c r="BB349" i="1" s="1"/>
  <c r="AY349" i="1" s="1"/>
  <c r="AQ349" i="1"/>
  <c r="AR349" i="1"/>
  <c r="AT349" i="1"/>
  <c r="AU349" i="1"/>
  <c r="AV349" i="1"/>
  <c r="AW349" i="1"/>
  <c r="AX349" i="1" s="1"/>
  <c r="BD349" i="1"/>
  <c r="AG350" i="1" l="1"/>
  <c r="AP350" i="1"/>
  <c r="AQ350" i="1"/>
  <c r="AR350" i="1"/>
  <c r="AS350" i="1" s="1"/>
  <c r="BB350" i="1" s="1"/>
  <c r="AY350" i="1" s="1"/>
  <c r="AT350" i="1"/>
  <c r="AU350" i="1"/>
  <c r="AV350" i="1"/>
  <c r="AW350" i="1"/>
  <c r="AX350" i="1" s="1"/>
  <c r="BD350" i="1"/>
  <c r="A351" i="1"/>
  <c r="AZ349" i="1"/>
  <c r="BA349" i="1"/>
  <c r="AZ350" i="1" l="1"/>
  <c r="BA350" i="1"/>
  <c r="AG351" i="1"/>
  <c r="AP351" i="1"/>
  <c r="AQ351" i="1"/>
  <c r="AR351" i="1"/>
  <c r="AS351" i="1"/>
  <c r="AT351" i="1"/>
  <c r="AU351" i="1"/>
  <c r="AV351" i="1"/>
  <c r="AW351" i="1"/>
  <c r="AX351" i="1"/>
  <c r="BB351" i="1"/>
  <c r="AY351" i="1" s="1"/>
  <c r="BD351" i="1"/>
  <c r="A352" i="1"/>
  <c r="AZ351" i="1" l="1"/>
  <c r="BA351" i="1"/>
  <c r="A353" i="1"/>
  <c r="AG352" i="1"/>
  <c r="AP352" i="1"/>
  <c r="AQ352" i="1"/>
  <c r="AR352" i="1"/>
  <c r="AS352" i="1"/>
  <c r="BB352" i="1" s="1"/>
  <c r="AY352" i="1" s="1"/>
  <c r="AT352" i="1"/>
  <c r="AU352" i="1"/>
  <c r="AV352" i="1"/>
  <c r="AW352" i="1"/>
  <c r="AX352" i="1"/>
  <c r="BD352" i="1"/>
  <c r="AG353" i="1" l="1"/>
  <c r="AP353" i="1"/>
  <c r="AQ353" i="1"/>
  <c r="AR353" i="1"/>
  <c r="AS353" i="1" s="1"/>
  <c r="BB353" i="1" s="1"/>
  <c r="AY353" i="1" s="1"/>
  <c r="AT353" i="1"/>
  <c r="AU353" i="1"/>
  <c r="AV353" i="1"/>
  <c r="AW353" i="1"/>
  <c r="AX353" i="1" s="1"/>
  <c r="BD353" i="1"/>
  <c r="A354" i="1"/>
  <c r="AZ352" i="1"/>
  <c r="BA352" i="1"/>
  <c r="AZ353" i="1" l="1"/>
  <c r="BA353" i="1"/>
  <c r="AS354" i="1"/>
  <c r="BB354" i="1" s="1"/>
  <c r="AY354" i="1" s="1"/>
  <c r="AW354" i="1"/>
  <c r="AX354" i="1" s="1"/>
  <c r="AG354" i="1"/>
  <c r="AV354" i="1"/>
  <c r="BD354" i="1"/>
  <c r="AP354" i="1"/>
  <c r="AT354" i="1"/>
  <c r="AQ354" i="1"/>
  <c r="AR354" i="1"/>
  <c r="AU354" i="1"/>
  <c r="A356" i="1"/>
  <c r="AZ354" i="1" l="1"/>
  <c r="BA354" i="1" s="1"/>
  <c r="A357" i="1"/>
  <c r="AG356" i="1"/>
  <c r="AP356" i="1"/>
  <c r="AS356" i="1" s="1"/>
  <c r="BB356" i="1" s="1"/>
  <c r="AY356" i="1" s="1"/>
  <c r="AV356" i="1"/>
  <c r="AQ356" i="1"/>
  <c r="AW356" i="1"/>
  <c r="AX356" i="1" s="1"/>
  <c r="AU356" i="1"/>
  <c r="AR356" i="1"/>
  <c r="AT356" i="1"/>
  <c r="BD356" i="1"/>
  <c r="A358" i="1" l="1"/>
  <c r="AP357" i="1"/>
  <c r="AV357" i="1"/>
  <c r="BD357" i="1"/>
  <c r="AT357" i="1"/>
  <c r="AG357" i="1"/>
  <c r="AQ357" i="1"/>
  <c r="AU357" i="1"/>
  <c r="AR357" i="1"/>
  <c r="AS357" i="1" s="1"/>
  <c r="BB357" i="1" s="1"/>
  <c r="AY357" i="1" s="1"/>
  <c r="AW357" i="1"/>
  <c r="AX357" i="1" s="1"/>
  <c r="AZ356" i="1"/>
  <c r="BA356" i="1" s="1"/>
  <c r="AG358" i="1" l="1"/>
  <c r="AR358" i="1"/>
  <c r="AU358" i="1"/>
  <c r="AP358" i="1"/>
  <c r="AS358" i="1" s="1"/>
  <c r="BB358" i="1" s="1"/>
  <c r="AY358" i="1" s="1"/>
  <c r="AT358" i="1"/>
  <c r="BD358" i="1"/>
  <c r="AV358" i="1"/>
  <c r="AQ358" i="1"/>
  <c r="AW358" i="1"/>
  <c r="AX358" i="1" s="1"/>
  <c r="A359" i="1"/>
  <c r="AZ357" i="1"/>
  <c r="BA357" i="1" s="1"/>
  <c r="AZ358" i="1" l="1"/>
  <c r="BA358" i="1"/>
  <c r="AX359" i="1"/>
  <c r="AQ359" i="1"/>
  <c r="AU359" i="1"/>
  <c r="AP359" i="1"/>
  <c r="AW359" i="1"/>
  <c r="BD359" i="1"/>
  <c r="AG359" i="1"/>
  <c r="AR359" i="1"/>
  <c r="AS359" i="1" s="1"/>
  <c r="BB359" i="1" s="1"/>
  <c r="AY359" i="1" s="1"/>
  <c r="AV359" i="1"/>
  <c r="AT359" i="1"/>
  <c r="A360" i="1"/>
  <c r="AZ359" i="1" l="1"/>
  <c r="BA359" i="1"/>
  <c r="AP360" i="1"/>
  <c r="AR360" i="1"/>
  <c r="AS360" i="1" s="1"/>
  <c r="BB360" i="1" s="1"/>
  <c r="AY360" i="1" s="1"/>
  <c r="AW360" i="1"/>
  <c r="AG360" i="1"/>
  <c r="AQ360" i="1"/>
  <c r="AT360" i="1"/>
  <c r="AU360" i="1"/>
  <c r="BD360" i="1"/>
  <c r="AV360" i="1"/>
  <c r="AX360" i="1" s="1"/>
  <c r="A361" i="1"/>
  <c r="AZ360" i="1" l="1"/>
  <c r="BA360" i="1" s="1"/>
  <c r="AQ361" i="1"/>
  <c r="AV361" i="1"/>
  <c r="AG361" i="1"/>
  <c r="AR361" i="1"/>
  <c r="AS361" i="1" s="1"/>
  <c r="BB361" i="1" s="1"/>
  <c r="AY361" i="1" s="1"/>
  <c r="AU361" i="1"/>
  <c r="BD361" i="1"/>
  <c r="AP361" i="1"/>
  <c r="AT361" i="1"/>
  <c r="AW361" i="1"/>
  <c r="AX361" i="1" s="1"/>
  <c r="A362" i="1"/>
  <c r="AZ361" i="1" l="1"/>
  <c r="BA361" i="1" s="1"/>
  <c r="AS362" i="1"/>
  <c r="BB362" i="1" s="1"/>
  <c r="AY362" i="1" s="1"/>
  <c r="BD362" i="1"/>
  <c r="AP362" i="1"/>
  <c r="AW362" i="1"/>
  <c r="AR362" i="1"/>
  <c r="AU362" i="1"/>
  <c r="AG362" i="1"/>
  <c r="AV362" i="1"/>
  <c r="AX362" i="1" s="1"/>
  <c r="AQ362" i="1"/>
  <c r="AT362" i="1"/>
  <c r="A363" i="1"/>
  <c r="AZ362" i="1" l="1"/>
  <c r="BA362" i="1"/>
  <c r="AG363" i="1"/>
  <c r="AR363" i="1"/>
  <c r="AS363" i="1" s="1"/>
  <c r="BB363" i="1" s="1"/>
  <c r="AY363" i="1" s="1"/>
  <c r="AV363" i="1"/>
  <c r="AP363" i="1"/>
  <c r="AW363" i="1"/>
  <c r="AX363" i="1" s="1"/>
  <c r="AQ363" i="1"/>
  <c r="AT363" i="1"/>
  <c r="BD363" i="1"/>
  <c r="AU363" i="1"/>
  <c r="A364" i="1"/>
  <c r="AZ363" i="1" l="1"/>
  <c r="BA363" i="1" s="1"/>
  <c r="AT364" i="1"/>
  <c r="AS364" i="1"/>
  <c r="BB364" i="1" s="1"/>
  <c r="AY364" i="1" s="1"/>
  <c r="AW364" i="1"/>
  <c r="AG364" i="1"/>
  <c r="AQ364" i="1"/>
  <c r="AU364" i="1"/>
  <c r="BD364" i="1"/>
  <c r="AP364" i="1"/>
  <c r="AV364" i="1"/>
  <c r="AX364" i="1" s="1"/>
  <c r="AR364" i="1"/>
  <c r="A365" i="1"/>
  <c r="AZ364" i="1" l="1"/>
  <c r="BA364" i="1" s="1"/>
  <c r="AG365" i="1"/>
  <c r="AR365" i="1"/>
  <c r="AS365" i="1" s="1"/>
  <c r="BB365" i="1" s="1"/>
  <c r="AY365" i="1" s="1"/>
  <c r="AU365" i="1"/>
  <c r="AQ365" i="1"/>
  <c r="AT365" i="1"/>
  <c r="AW365" i="1"/>
  <c r="AX365" i="1" s="1"/>
  <c r="BD365" i="1"/>
  <c r="AP365" i="1"/>
  <c r="AV365" i="1"/>
  <c r="A366" i="1"/>
  <c r="BA365" i="1" l="1"/>
  <c r="AZ365" i="1"/>
  <c r="A367" i="1"/>
  <c r="AG366" i="1"/>
  <c r="AP366" i="1"/>
  <c r="AU366" i="1"/>
  <c r="AV366" i="1"/>
  <c r="AR366" i="1"/>
  <c r="AS366" i="1" s="1"/>
  <c r="BB366" i="1" s="1"/>
  <c r="AY366" i="1" s="1"/>
  <c r="AX366" i="1"/>
  <c r="AW366" i="1"/>
  <c r="AQ366" i="1"/>
  <c r="AT366" i="1"/>
  <c r="BD366" i="1"/>
  <c r="AQ367" i="1" l="1"/>
  <c r="AU367" i="1"/>
  <c r="AG367" i="1"/>
  <c r="AV367" i="1"/>
  <c r="AP367" i="1"/>
  <c r="AT367" i="1"/>
  <c r="BD367" i="1"/>
  <c r="AR367" i="1"/>
  <c r="AS367" i="1" s="1"/>
  <c r="BB367" i="1" s="1"/>
  <c r="AY367" i="1" s="1"/>
  <c r="AW367" i="1"/>
  <c r="AX367" i="1" s="1"/>
  <c r="A368" i="1"/>
  <c r="AZ366" i="1"/>
  <c r="BA366" i="1" s="1"/>
  <c r="AZ367" i="1" l="1"/>
  <c r="BA367" i="1" s="1"/>
  <c r="AP368" i="1"/>
  <c r="AS368" i="1" s="1"/>
  <c r="BB368" i="1" s="1"/>
  <c r="AY368" i="1" s="1"/>
  <c r="AR368" i="1"/>
  <c r="AV368" i="1"/>
  <c r="AG368" i="1"/>
  <c r="AU368" i="1"/>
  <c r="AT368" i="1"/>
  <c r="BD368" i="1"/>
  <c r="AW368" i="1"/>
  <c r="AX368" i="1" s="1"/>
  <c r="AQ368" i="1"/>
  <c r="A369" i="1"/>
  <c r="AZ368" i="1" l="1"/>
  <c r="BA368" i="1" s="1"/>
  <c r="AQ369" i="1"/>
  <c r="AT369" i="1"/>
  <c r="AP369" i="1"/>
  <c r="AS369" i="1" s="1"/>
  <c r="BB369" i="1" s="1"/>
  <c r="AY369" i="1" s="1"/>
  <c r="BD369" i="1"/>
  <c r="AV369" i="1"/>
  <c r="AG369" i="1"/>
  <c r="AU369" i="1"/>
  <c r="AR369" i="1"/>
  <c r="AW369" i="1"/>
  <c r="AX369" i="1" s="1"/>
  <c r="A370" i="1"/>
  <c r="AZ369" i="1" l="1"/>
  <c r="BA369" i="1" s="1"/>
  <c r="AG370" i="1"/>
  <c r="AP370" i="1"/>
  <c r="AV370" i="1"/>
  <c r="AQ370" i="1"/>
  <c r="AU370" i="1"/>
  <c r="AT370" i="1"/>
  <c r="AW370" i="1"/>
  <c r="AX370" i="1" s="1"/>
  <c r="AR370" i="1"/>
  <c r="AS370" i="1" s="1"/>
  <c r="BB370" i="1" s="1"/>
  <c r="AY370" i="1" s="1"/>
  <c r="BD370" i="1"/>
  <c r="A371" i="1"/>
  <c r="AZ370" i="1" l="1"/>
  <c r="BA370" i="1"/>
  <c r="AU371" i="1"/>
  <c r="AQ371" i="1"/>
  <c r="AW371" i="1"/>
  <c r="AX371" i="1" s="1"/>
  <c r="AR371" i="1"/>
  <c r="AS371" i="1" s="1"/>
  <c r="BB371" i="1" s="1"/>
  <c r="AY371" i="1" s="1"/>
  <c r="AV371" i="1"/>
  <c r="BD371" i="1"/>
  <c r="AG371" i="1"/>
  <c r="AP371" i="1"/>
  <c r="AT371" i="1"/>
  <c r="A372" i="1"/>
  <c r="AZ371" i="1" l="1"/>
  <c r="BA371" i="1" s="1"/>
  <c r="AW372" i="1"/>
  <c r="AX372" i="1" s="1"/>
  <c r="AG372" i="1"/>
  <c r="AR372" i="1"/>
  <c r="AU372" i="1"/>
  <c r="AQ372" i="1"/>
  <c r="AT372" i="1"/>
  <c r="BD372" i="1"/>
  <c r="AV372" i="1"/>
  <c r="AP372" i="1"/>
  <c r="AS372" i="1"/>
  <c r="BB372" i="1" s="1"/>
  <c r="AY372" i="1" s="1"/>
  <c r="A373" i="1"/>
  <c r="AZ372" i="1" l="1"/>
  <c r="BA372" i="1" s="1"/>
  <c r="AQ373" i="1"/>
  <c r="AT373" i="1"/>
  <c r="AP373" i="1"/>
  <c r="AW373" i="1"/>
  <c r="AX373" i="1" s="1"/>
  <c r="BD373" i="1"/>
  <c r="AR373" i="1"/>
  <c r="AS373" i="1" s="1"/>
  <c r="BB373" i="1" s="1"/>
  <c r="AY373" i="1" s="1"/>
  <c r="AV373" i="1"/>
  <c r="AG373" i="1"/>
  <c r="AU373" i="1"/>
  <c r="A374" i="1"/>
  <c r="AZ373" i="1" l="1"/>
  <c r="BA373" i="1" s="1"/>
  <c r="AW374" i="1"/>
  <c r="AX374" i="1" s="1"/>
  <c r="AP374" i="1"/>
  <c r="AS374" i="1" s="1"/>
  <c r="BB374" i="1" s="1"/>
  <c r="AY374" i="1" s="1"/>
  <c r="AT374" i="1"/>
  <c r="BD374" i="1"/>
  <c r="AG374" i="1"/>
  <c r="AR374" i="1"/>
  <c r="AV374" i="1"/>
  <c r="AQ374" i="1"/>
  <c r="AU374" i="1"/>
  <c r="A375" i="1"/>
  <c r="AZ374" i="1" l="1"/>
  <c r="BA374" i="1" s="1"/>
  <c r="AR375" i="1"/>
  <c r="AV375" i="1"/>
  <c r="BB375" i="1"/>
  <c r="AY375" i="1" s="1"/>
  <c r="AP375" i="1"/>
  <c r="AS375" i="1"/>
  <c r="AW375" i="1"/>
  <c r="AG375" i="1"/>
  <c r="AQ375" i="1"/>
  <c r="AU375" i="1"/>
  <c r="AX375" i="1"/>
  <c r="BD375" i="1"/>
  <c r="AT375" i="1"/>
  <c r="A376" i="1"/>
  <c r="AZ375" i="1" l="1"/>
  <c r="BA375" i="1" s="1"/>
  <c r="AQ376" i="1"/>
  <c r="AT376" i="1"/>
  <c r="AX376" i="1"/>
  <c r="AP376" i="1"/>
  <c r="AW376" i="1"/>
  <c r="AU376" i="1"/>
  <c r="AR376" i="1"/>
  <c r="AS376" i="1" s="1"/>
  <c r="BB376" i="1" s="1"/>
  <c r="AY376" i="1" s="1"/>
  <c r="BD376" i="1"/>
  <c r="AG376" i="1"/>
  <c r="AV376" i="1"/>
  <c r="A377" i="1"/>
  <c r="AZ376" i="1" l="1"/>
  <c r="BA376" i="1" s="1"/>
  <c r="AR377" i="1"/>
  <c r="AS377" i="1" s="1"/>
  <c r="BB377" i="1" s="1"/>
  <c r="AY377" i="1" s="1"/>
  <c r="AV377" i="1"/>
  <c r="AG377" i="1"/>
  <c r="AP377" i="1"/>
  <c r="AW377" i="1"/>
  <c r="AQ377" i="1"/>
  <c r="AU377" i="1"/>
  <c r="AX377" i="1"/>
  <c r="BD377" i="1"/>
  <c r="AT377" i="1"/>
  <c r="A378" i="1"/>
  <c r="AZ377" i="1" l="1"/>
  <c r="BA377" i="1" s="1"/>
  <c r="AP378" i="1"/>
  <c r="AT378" i="1"/>
  <c r="BD378" i="1"/>
  <c r="AG378" i="1"/>
  <c r="AR378" i="1"/>
  <c r="AS378" i="1" s="1"/>
  <c r="BB378" i="1" s="1"/>
  <c r="AY378" i="1" s="1"/>
  <c r="AV378" i="1"/>
  <c r="AW378" i="1"/>
  <c r="AQ378" i="1"/>
  <c r="AU378" i="1"/>
  <c r="AX378" i="1"/>
  <c r="A379" i="1"/>
  <c r="AZ378" i="1" l="1"/>
  <c r="BA378" i="1"/>
  <c r="AW379" i="1"/>
  <c r="AX379" i="1" s="1"/>
  <c r="AG379" i="1"/>
  <c r="AQ379" i="1"/>
  <c r="AV379" i="1"/>
  <c r="AP379" i="1"/>
  <c r="AS379" i="1" s="1"/>
  <c r="BB379" i="1" s="1"/>
  <c r="AY379" i="1" s="1"/>
  <c r="AT379" i="1"/>
  <c r="AR379" i="1"/>
  <c r="AU379" i="1"/>
  <c r="BD379" i="1"/>
  <c r="A380" i="1"/>
  <c r="AZ379" i="1" l="1"/>
  <c r="BA379" i="1" s="1"/>
  <c r="AG380" i="1"/>
  <c r="AP380" i="1"/>
  <c r="BD380" i="1"/>
  <c r="AU380" i="1"/>
  <c r="AR380" i="1"/>
  <c r="AS380" i="1" s="1"/>
  <c r="BB380" i="1" s="1"/>
  <c r="AY380" i="1" s="1"/>
  <c r="AV380" i="1"/>
  <c r="AQ380" i="1"/>
  <c r="AT380" i="1"/>
  <c r="AW380" i="1"/>
  <c r="AX380" i="1" s="1"/>
  <c r="A381" i="1"/>
  <c r="AZ380" i="1" l="1"/>
  <c r="BA380" i="1" s="1"/>
  <c r="AT381" i="1"/>
  <c r="AP381" i="1"/>
  <c r="AV381" i="1"/>
  <c r="AR381" i="1"/>
  <c r="AG381" i="1"/>
  <c r="AQ381" i="1"/>
  <c r="AU381" i="1"/>
  <c r="AS381" i="1"/>
  <c r="BB381" i="1" s="1"/>
  <c r="AY381" i="1" s="1"/>
  <c r="AW381" i="1"/>
  <c r="AX381" i="1" s="1"/>
  <c r="BD381" i="1"/>
  <c r="A382" i="1"/>
  <c r="AZ381" i="1" l="1"/>
  <c r="BA381" i="1" s="1"/>
  <c r="AU382" i="1"/>
  <c r="AG382" i="1"/>
  <c r="AQ382" i="1"/>
  <c r="AW382" i="1"/>
  <c r="AX382" i="1" s="1"/>
  <c r="AR382" i="1"/>
  <c r="AS382" i="1" s="1"/>
  <c r="BB382" i="1" s="1"/>
  <c r="AY382" i="1" s="1"/>
  <c r="AV382" i="1"/>
  <c r="AP382" i="1"/>
  <c r="AT382" i="1"/>
  <c r="BD382" i="1"/>
  <c r="A383" i="1"/>
  <c r="AZ382" i="1" l="1"/>
  <c r="BA382" i="1"/>
  <c r="AP383" i="1"/>
  <c r="AU383" i="1"/>
  <c r="AR383" i="1"/>
  <c r="AV383" i="1"/>
  <c r="AQ383" i="1"/>
  <c r="AT383" i="1"/>
  <c r="AG383" i="1"/>
  <c r="AS383" i="1"/>
  <c r="BB383" i="1" s="1"/>
  <c r="AY383" i="1" s="1"/>
  <c r="AW383" i="1"/>
  <c r="AX383" i="1" s="1"/>
  <c r="BD383" i="1"/>
  <c r="A384" i="1"/>
  <c r="AZ383" i="1" l="1"/>
  <c r="BA383" i="1" s="1"/>
  <c r="AQ384" i="1"/>
  <c r="AU384" i="1"/>
  <c r="AP384" i="1"/>
  <c r="AW384" i="1"/>
  <c r="BD384" i="1"/>
  <c r="AT384" i="1"/>
  <c r="AV384" i="1"/>
  <c r="AX384" i="1" s="1"/>
  <c r="AG384" i="1"/>
  <c r="AR384" i="1"/>
  <c r="AS384" i="1" s="1"/>
  <c r="BB384" i="1" s="1"/>
  <c r="AY384" i="1" s="1"/>
  <c r="A385" i="1"/>
  <c r="AZ384" i="1" l="1"/>
  <c r="BA384" i="1" s="1"/>
  <c r="AV385" i="1"/>
  <c r="BD385" i="1"/>
  <c r="AR385" i="1"/>
  <c r="AW385" i="1"/>
  <c r="AX385" i="1" s="1"/>
  <c r="AG385" i="1"/>
  <c r="AQ385" i="1"/>
  <c r="AT385" i="1"/>
  <c r="AP385" i="1"/>
  <c r="AS385" i="1" s="1"/>
  <c r="BB385" i="1" s="1"/>
  <c r="AY385" i="1" s="1"/>
  <c r="AU385" i="1"/>
  <c r="A386" i="1"/>
  <c r="AZ385" i="1" l="1"/>
  <c r="BA385" i="1"/>
  <c r="AS386" i="1"/>
  <c r="BB386" i="1" s="1"/>
  <c r="AY386" i="1" s="1"/>
  <c r="AW386" i="1"/>
  <c r="AX386" i="1" s="1"/>
  <c r="AG386" i="1"/>
  <c r="AR386" i="1"/>
  <c r="AV386" i="1"/>
  <c r="AQ386" i="1"/>
  <c r="AU386" i="1"/>
  <c r="AP386" i="1"/>
  <c r="AT386" i="1"/>
  <c r="BD386" i="1"/>
  <c r="A387" i="1"/>
  <c r="AZ386" i="1" l="1"/>
  <c r="BA386" i="1"/>
  <c r="AP387" i="1"/>
  <c r="AS387" i="1" s="1"/>
  <c r="BB387" i="1" s="1"/>
  <c r="AY387" i="1" s="1"/>
  <c r="AU387" i="1"/>
  <c r="AG387" i="1"/>
  <c r="AT387" i="1"/>
  <c r="AW387" i="1"/>
  <c r="AX387" i="1" s="1"/>
  <c r="AR387" i="1"/>
  <c r="AV387" i="1"/>
  <c r="BD387" i="1"/>
  <c r="AQ387" i="1"/>
  <c r="A388" i="1"/>
  <c r="AZ387" i="1" l="1"/>
  <c r="BA387" i="1"/>
  <c r="AG388" i="1"/>
  <c r="AW388" i="1"/>
  <c r="AX388" i="1" s="1"/>
  <c r="AR388" i="1"/>
  <c r="AS388" i="1" s="1"/>
  <c r="BB388" i="1" s="1"/>
  <c r="AY388" i="1" s="1"/>
  <c r="AV388" i="1"/>
  <c r="AQ388" i="1"/>
  <c r="AT388" i="1"/>
  <c r="BD388" i="1"/>
  <c r="AP388" i="1"/>
  <c r="AU388" i="1"/>
  <c r="A389" i="1"/>
  <c r="AZ388" i="1" l="1"/>
  <c r="BA388" i="1"/>
  <c r="AR389" i="1"/>
  <c r="AU389" i="1"/>
  <c r="AQ389" i="1"/>
  <c r="AV389" i="1"/>
  <c r="AT389" i="1"/>
  <c r="AW389" i="1"/>
  <c r="AX389" i="1" s="1"/>
  <c r="AG389" i="1"/>
  <c r="AP389" i="1"/>
  <c r="AS389" i="1" s="1"/>
  <c r="BB389" i="1" s="1"/>
  <c r="AY389" i="1" s="1"/>
  <c r="BD389" i="1"/>
  <c r="A390" i="1"/>
  <c r="AZ389" i="1" l="1"/>
  <c r="BA389" i="1" s="1"/>
  <c r="AG390" i="1"/>
  <c r="AP390" i="1"/>
  <c r="AT390" i="1"/>
  <c r="AU390" i="1"/>
  <c r="AW390" i="1"/>
  <c r="AX390" i="1" s="1"/>
  <c r="AR390" i="1"/>
  <c r="AS390" i="1" s="1"/>
  <c r="BB390" i="1" s="1"/>
  <c r="AY390" i="1" s="1"/>
  <c r="BD390" i="1"/>
  <c r="AQ390" i="1"/>
  <c r="AV390" i="1"/>
  <c r="A391" i="1"/>
  <c r="AZ390" i="1" l="1"/>
  <c r="BA390" i="1"/>
  <c r="AS391" i="1"/>
  <c r="BB391" i="1" s="1"/>
  <c r="AY391" i="1" s="1"/>
  <c r="AQ391" i="1"/>
  <c r="AG391" i="1"/>
  <c r="AT391" i="1"/>
  <c r="AW391" i="1"/>
  <c r="AR391" i="1"/>
  <c r="AV391" i="1"/>
  <c r="BD391" i="1"/>
  <c r="AP391" i="1"/>
  <c r="AU391" i="1"/>
  <c r="AX391" i="1"/>
  <c r="A392" i="1"/>
  <c r="AZ391" i="1" l="1"/>
  <c r="BA391" i="1" s="1"/>
  <c r="A393" i="1"/>
  <c r="AP392" i="1"/>
  <c r="AU392" i="1"/>
  <c r="AT392" i="1"/>
  <c r="AS392" i="1"/>
  <c r="BB392" i="1" s="1"/>
  <c r="AY392" i="1" s="1"/>
  <c r="AG392" i="1"/>
  <c r="AQ392" i="1"/>
  <c r="AV392" i="1"/>
  <c r="AR392" i="1"/>
  <c r="AW392" i="1"/>
  <c r="AX392" i="1" s="1"/>
  <c r="BD392" i="1"/>
  <c r="AV393" i="1" l="1"/>
  <c r="AW393" i="1"/>
  <c r="AX393" i="1" s="1"/>
  <c r="AG393" i="1"/>
  <c r="AR393" i="1"/>
  <c r="AS393" i="1" s="1"/>
  <c r="BB393" i="1" s="1"/>
  <c r="AY393" i="1" s="1"/>
  <c r="BD393" i="1"/>
  <c r="AQ393" i="1"/>
  <c r="AU393" i="1"/>
  <c r="AP393" i="1"/>
  <c r="AT393" i="1"/>
  <c r="A394" i="1"/>
  <c r="AZ392" i="1"/>
  <c r="BA392" i="1"/>
  <c r="AZ393" i="1" l="1"/>
  <c r="BA393" i="1" s="1"/>
  <c r="AP394" i="1"/>
  <c r="AU394" i="1"/>
  <c r="AX394" i="1"/>
  <c r="AQ394" i="1"/>
  <c r="AT394" i="1"/>
  <c r="AW394" i="1"/>
  <c r="BD394" i="1"/>
  <c r="AG394" i="1"/>
  <c r="AR394" i="1"/>
  <c r="AS394" i="1" s="1"/>
  <c r="BB394" i="1" s="1"/>
  <c r="AY394" i="1" s="1"/>
  <c r="AV394" i="1"/>
  <c r="A395" i="1"/>
  <c r="BA394" i="1" l="1"/>
  <c r="AZ394" i="1"/>
  <c r="AQ395" i="1"/>
  <c r="AV395" i="1"/>
  <c r="BD395" i="1"/>
  <c r="AS395" i="1"/>
  <c r="BB395" i="1" s="1"/>
  <c r="AY395" i="1" s="1"/>
  <c r="AU395" i="1"/>
  <c r="AX395" i="1"/>
  <c r="AR395" i="1"/>
  <c r="AW395" i="1"/>
  <c r="AG395" i="1"/>
  <c r="AP395" i="1"/>
  <c r="AT395" i="1"/>
  <c r="A396" i="1"/>
  <c r="AZ395" i="1" l="1"/>
  <c r="BA395" i="1"/>
  <c r="AR396" i="1"/>
  <c r="AS396" i="1" s="1"/>
  <c r="BB396" i="1" s="1"/>
  <c r="AY396" i="1" s="1"/>
  <c r="AV396" i="1"/>
  <c r="AG396" i="1"/>
  <c r="BD396" i="1"/>
  <c r="AQ396" i="1"/>
  <c r="AT396" i="1"/>
  <c r="AX396" i="1"/>
  <c r="AW396" i="1"/>
  <c r="AP396" i="1"/>
  <c r="AU396" i="1"/>
  <c r="A397" i="1"/>
  <c r="AZ396" i="1" l="1"/>
  <c r="BA396" i="1"/>
  <c r="A398" i="1"/>
  <c r="AQ397" i="1"/>
  <c r="AV397" i="1"/>
  <c r="AS397" i="1"/>
  <c r="BB397" i="1" s="1"/>
  <c r="AY397" i="1" s="1"/>
  <c r="AX397" i="1"/>
  <c r="BD397" i="1"/>
  <c r="AP397" i="1"/>
  <c r="AW397" i="1"/>
  <c r="AG397" i="1"/>
  <c r="AT397" i="1"/>
  <c r="AR397" i="1"/>
  <c r="AU397" i="1"/>
  <c r="A399" i="1" l="1"/>
  <c r="AP398" i="1"/>
  <c r="AT398" i="1"/>
  <c r="AG398" i="1"/>
  <c r="AV398" i="1"/>
  <c r="AR398" i="1"/>
  <c r="AQ398" i="1"/>
  <c r="AU398" i="1"/>
  <c r="BD398" i="1"/>
  <c r="AS398" i="1"/>
  <c r="BB398" i="1" s="1"/>
  <c r="AY398" i="1" s="1"/>
  <c r="AW398" i="1"/>
  <c r="AX398" i="1" s="1"/>
  <c r="AZ397" i="1"/>
  <c r="BA397" i="1" s="1"/>
  <c r="AQ399" i="1" l="1"/>
  <c r="AU399" i="1"/>
  <c r="AP399" i="1"/>
  <c r="AV399" i="1"/>
  <c r="AG399" i="1"/>
  <c r="AR399" i="1"/>
  <c r="AS399" i="1" s="1"/>
  <c r="BB399" i="1" s="1"/>
  <c r="AY399" i="1" s="1"/>
  <c r="AW399" i="1"/>
  <c r="AX399" i="1" s="1"/>
  <c r="BD399" i="1"/>
  <c r="AT399" i="1"/>
  <c r="A400" i="1"/>
  <c r="AZ398" i="1"/>
  <c r="BA398" i="1" s="1"/>
  <c r="AZ399" i="1" l="1"/>
  <c r="BA399" i="1"/>
  <c r="AQ400" i="1"/>
  <c r="AU400" i="1"/>
  <c r="BD400" i="1"/>
  <c r="AG400" i="1"/>
  <c r="AW400" i="1"/>
  <c r="AX400" i="1"/>
  <c r="AP400" i="1"/>
  <c r="AS400" i="1" s="1"/>
  <c r="BB400" i="1" s="1"/>
  <c r="AY400" i="1" s="1"/>
  <c r="AT400" i="1"/>
  <c r="AR400" i="1"/>
  <c r="AV400" i="1"/>
  <c r="A402" i="1"/>
  <c r="AZ400" i="1" l="1"/>
  <c r="BA400" i="1"/>
  <c r="AP402" i="1"/>
  <c r="AU402" i="1"/>
  <c r="AR402" i="1"/>
  <c r="AS402" i="1" s="1"/>
  <c r="BB402" i="1" s="1"/>
  <c r="AY402" i="1" s="1"/>
  <c r="AG402" i="1"/>
  <c r="AW402" i="1"/>
  <c r="AX402" i="1" s="1"/>
  <c r="AQ402" i="1"/>
  <c r="AT402" i="1"/>
  <c r="BD402" i="1"/>
  <c r="AV402" i="1"/>
  <c r="A403" i="1"/>
  <c r="AZ402" i="1" l="1"/>
  <c r="BA402" i="1" s="1"/>
  <c r="AG403" i="1"/>
  <c r="AQ403" i="1"/>
  <c r="AT403" i="1"/>
  <c r="BD403" i="1"/>
  <c r="AR403" i="1"/>
  <c r="AS403" i="1" s="1"/>
  <c r="BB403" i="1" s="1"/>
  <c r="AY403" i="1" s="1"/>
  <c r="AU403" i="1"/>
  <c r="AP403" i="1"/>
  <c r="AW403" i="1"/>
  <c r="AX403" i="1" s="1"/>
  <c r="AV403" i="1"/>
  <c r="A404" i="1"/>
  <c r="AZ403" i="1" l="1"/>
  <c r="BA403" i="1" s="1"/>
  <c r="AT404" i="1"/>
  <c r="AQ404" i="1"/>
  <c r="AV404" i="1"/>
  <c r="AG404" i="1"/>
  <c r="AP404" i="1"/>
  <c r="AR404" i="1"/>
  <c r="AS404" i="1" s="1"/>
  <c r="BB404" i="1" s="1"/>
  <c r="AY404" i="1" s="1"/>
  <c r="AW404" i="1"/>
  <c r="BD404" i="1"/>
  <c r="AU404" i="1"/>
  <c r="AX404" i="1"/>
  <c r="A405" i="1"/>
  <c r="AZ404" i="1" l="1"/>
  <c r="BA404" i="1"/>
  <c r="AV405" i="1"/>
  <c r="AQ405" i="1"/>
  <c r="AT405" i="1"/>
  <c r="AG405" i="1"/>
  <c r="AR405" i="1"/>
  <c r="AW405" i="1"/>
  <c r="AX405" i="1" s="1"/>
  <c r="BD405" i="1"/>
  <c r="AP405" i="1"/>
  <c r="AS405" i="1"/>
  <c r="BB405" i="1" s="1"/>
  <c r="AY405" i="1" s="1"/>
  <c r="AU405" i="1"/>
  <c r="A406" i="1"/>
  <c r="AZ405" i="1" l="1"/>
  <c r="BA405" i="1" s="1"/>
  <c r="AW406" i="1"/>
  <c r="BD406" i="1"/>
  <c r="AG406" i="1"/>
  <c r="AQ406" i="1"/>
  <c r="AT406" i="1"/>
  <c r="AR406" i="1"/>
  <c r="AS406" i="1" s="1"/>
  <c r="BB406" i="1" s="1"/>
  <c r="AY406" i="1" s="1"/>
  <c r="AV406" i="1"/>
  <c r="AX406" i="1" s="1"/>
  <c r="AP406" i="1"/>
  <c r="AU406" i="1"/>
  <c r="A407" i="1"/>
  <c r="AZ406" i="1" l="1"/>
  <c r="BA406" i="1"/>
  <c r="AQ407" i="1"/>
  <c r="AW407" i="1"/>
  <c r="AT407" i="1"/>
  <c r="AP407" i="1"/>
  <c r="AV407" i="1"/>
  <c r="AX407" i="1" s="1"/>
  <c r="AG407" i="1"/>
  <c r="AR407" i="1"/>
  <c r="AS407" i="1" s="1"/>
  <c r="BB407" i="1" s="1"/>
  <c r="AY407" i="1" s="1"/>
  <c r="AU407" i="1"/>
  <c r="BD407" i="1"/>
  <c r="A408" i="1"/>
  <c r="AZ407" i="1" l="1"/>
  <c r="BA407" i="1" s="1"/>
  <c r="AR408" i="1"/>
  <c r="AV408" i="1"/>
  <c r="AW408" i="1"/>
  <c r="AU408" i="1"/>
  <c r="BD408" i="1"/>
  <c r="AQ408" i="1"/>
  <c r="AX408" i="1"/>
  <c r="AG408" i="1"/>
  <c r="AP408" i="1"/>
  <c r="AS408" i="1" s="1"/>
  <c r="BB408" i="1" s="1"/>
  <c r="AY408" i="1" s="1"/>
  <c r="AT408" i="1"/>
  <c r="A410" i="1"/>
  <c r="AZ408" i="1" l="1"/>
  <c r="BA408" i="1"/>
  <c r="AQ410" i="1"/>
  <c r="AU410" i="1"/>
  <c r="AG410" i="1"/>
  <c r="AR410" i="1"/>
  <c r="AW410" i="1"/>
  <c r="AX410" i="1" s="1"/>
  <c r="AS410" i="1"/>
  <c r="BB410" i="1" s="1"/>
  <c r="AY410" i="1" s="1"/>
  <c r="AP410" i="1"/>
  <c r="AT410" i="1"/>
  <c r="AV410" i="1"/>
  <c r="BD410" i="1"/>
  <c r="A411" i="1"/>
  <c r="AZ410" i="1" l="1"/>
  <c r="BA410" i="1" s="1"/>
  <c r="AG411" i="1"/>
  <c r="AT411" i="1"/>
  <c r="AW411" i="1"/>
  <c r="AX411" i="1" s="1"/>
  <c r="AR411" i="1"/>
  <c r="AS411" i="1" s="1"/>
  <c r="BB411" i="1" s="1"/>
  <c r="AY411" i="1" s="1"/>
  <c r="AV411" i="1"/>
  <c r="AP411" i="1"/>
  <c r="AQ411" i="1"/>
  <c r="AU411" i="1"/>
  <c r="BD411" i="1"/>
  <c r="A412" i="1"/>
  <c r="AZ411" i="1" l="1"/>
  <c r="BA411" i="1" s="1"/>
  <c r="AW412" i="1"/>
  <c r="AR412" i="1"/>
  <c r="AV412" i="1"/>
  <c r="AG412" i="1"/>
  <c r="AP412" i="1"/>
  <c r="AS412" i="1"/>
  <c r="BB412" i="1" s="1"/>
  <c r="AY412" i="1" s="1"/>
  <c r="AX412" i="1"/>
  <c r="AQ412" i="1"/>
  <c r="AT412" i="1"/>
  <c r="AU412" i="1"/>
  <c r="BD412" i="1"/>
  <c r="A413" i="1"/>
  <c r="BA412" i="1" l="1"/>
  <c r="AZ412" i="1"/>
  <c r="AQ413" i="1"/>
  <c r="AU413" i="1"/>
  <c r="AP413" i="1"/>
  <c r="AT413" i="1"/>
  <c r="AG413" i="1"/>
  <c r="AS413" i="1"/>
  <c r="AV413" i="1"/>
  <c r="BD413" i="1"/>
  <c r="AR413" i="1"/>
  <c r="BB413" i="1"/>
  <c r="AY413" i="1" s="1"/>
  <c r="AW413" i="1"/>
  <c r="AX413" i="1" s="1"/>
  <c r="A414" i="1"/>
  <c r="AZ413" i="1" l="1"/>
  <c r="BA413" i="1"/>
  <c r="AW414" i="1"/>
  <c r="AQ414" i="1"/>
  <c r="AT414" i="1"/>
  <c r="AG414" i="1"/>
  <c r="AR414" i="1"/>
  <c r="AS414" i="1" s="1"/>
  <c r="BB414" i="1" s="1"/>
  <c r="AY414" i="1" s="1"/>
  <c r="AU414" i="1"/>
  <c r="BD414" i="1"/>
  <c r="AP414" i="1"/>
  <c r="AV414" i="1"/>
  <c r="AX414" i="1" s="1"/>
  <c r="A415" i="1"/>
  <c r="AZ414" i="1" l="1"/>
  <c r="BA414" i="1"/>
  <c r="AG415" i="1"/>
  <c r="AV415" i="1"/>
  <c r="AP415" i="1"/>
  <c r="AS415" i="1"/>
  <c r="BB415" i="1"/>
  <c r="AQ415" i="1"/>
  <c r="AU415" i="1"/>
  <c r="AY415" i="1"/>
  <c r="AT415" i="1"/>
  <c r="AR415" i="1"/>
  <c r="AW415" i="1"/>
  <c r="AX415" i="1" s="1"/>
  <c r="BD415" i="1"/>
  <c r="A416" i="1"/>
  <c r="AZ415" i="1" l="1"/>
  <c r="BA415" i="1" s="1"/>
  <c r="AG416" i="1"/>
  <c r="AT416" i="1"/>
  <c r="AP416" i="1"/>
  <c r="AR416" i="1"/>
  <c r="AV416" i="1"/>
  <c r="BD416" i="1"/>
  <c r="AU416" i="1"/>
  <c r="AS416" i="1"/>
  <c r="BB416" i="1" s="1"/>
  <c r="AY416" i="1" s="1"/>
  <c r="AX416" i="1"/>
  <c r="AQ416" i="1"/>
  <c r="AW416" i="1"/>
  <c r="A418" i="1"/>
  <c r="AZ416" i="1" l="1"/>
  <c r="BA416" i="1"/>
  <c r="AG418" i="1"/>
  <c r="AQ418" i="1"/>
  <c r="AT418" i="1"/>
  <c r="AR418" i="1"/>
  <c r="AU418" i="1"/>
  <c r="AS418" i="1"/>
  <c r="BB418" i="1" s="1"/>
  <c r="AY418" i="1" s="1"/>
  <c r="AV418" i="1"/>
  <c r="AX418" i="1" s="1"/>
  <c r="BD418" i="1"/>
  <c r="AP418" i="1"/>
  <c r="AW418" i="1"/>
  <c r="A419" i="1"/>
  <c r="AZ418" i="1" l="1"/>
  <c r="BA418" i="1"/>
  <c r="AG419" i="1"/>
  <c r="AP419" i="1"/>
  <c r="AT419" i="1"/>
  <c r="AW419" i="1"/>
  <c r="AX419" i="1" s="1"/>
  <c r="BD419" i="1"/>
  <c r="AQ419" i="1"/>
  <c r="AV419" i="1"/>
  <c r="AR419" i="1"/>
  <c r="AS419" i="1" s="1"/>
  <c r="BB419" i="1" s="1"/>
  <c r="AY419" i="1" s="1"/>
  <c r="AU419" i="1"/>
  <c r="A420" i="1"/>
  <c r="AZ419" i="1" l="1"/>
  <c r="BA419" i="1"/>
  <c r="AR420" i="1"/>
  <c r="AS420" i="1" s="1"/>
  <c r="BB420" i="1" s="1"/>
  <c r="AY420" i="1" s="1"/>
  <c r="AV420" i="1"/>
  <c r="BD420" i="1"/>
  <c r="AG420" i="1"/>
  <c r="AP420" i="1"/>
  <c r="AW420" i="1"/>
  <c r="AX420" i="1" s="1"/>
  <c r="AQ420" i="1"/>
  <c r="AT420" i="1"/>
  <c r="AU420" i="1"/>
  <c r="A421" i="1"/>
  <c r="AZ420" i="1" l="1"/>
  <c r="BA420" i="1" s="1"/>
  <c r="AP421" i="1"/>
  <c r="AR421" i="1"/>
  <c r="AU421" i="1"/>
  <c r="AS421" i="1"/>
  <c r="AV421" i="1"/>
  <c r="BB421" i="1"/>
  <c r="AY421" i="1" s="1"/>
  <c r="AG421" i="1"/>
  <c r="AT421" i="1"/>
  <c r="AQ421" i="1"/>
  <c r="AW421" i="1"/>
  <c r="AX421" i="1" s="1"/>
  <c r="BD421" i="1"/>
  <c r="A422" i="1"/>
  <c r="AZ421" i="1" l="1"/>
  <c r="BA421" i="1" s="1"/>
  <c r="AV422" i="1"/>
  <c r="AP422" i="1"/>
  <c r="AS422" i="1" s="1"/>
  <c r="BB422" i="1" s="1"/>
  <c r="AY422" i="1" s="1"/>
  <c r="AG422" i="1"/>
  <c r="AR422" i="1"/>
  <c r="AU422" i="1"/>
  <c r="BD422" i="1"/>
  <c r="AQ422" i="1"/>
  <c r="AT422" i="1"/>
  <c r="AW422" i="1"/>
  <c r="AX422" i="1" s="1"/>
  <c r="A423" i="1"/>
  <c r="AZ422" i="1" l="1"/>
  <c r="BA422" i="1"/>
  <c r="AT423" i="1"/>
  <c r="AW423" i="1"/>
  <c r="AG423" i="1"/>
  <c r="AP423" i="1"/>
  <c r="AS423" i="1"/>
  <c r="BB423" i="1" s="1"/>
  <c r="AY423" i="1" s="1"/>
  <c r="BD423" i="1"/>
  <c r="AR423" i="1"/>
  <c r="AV423" i="1"/>
  <c r="AX423" i="1"/>
  <c r="AQ423" i="1"/>
  <c r="AU423" i="1"/>
  <c r="A424" i="1"/>
  <c r="AZ423" i="1" l="1"/>
  <c r="BA423" i="1"/>
  <c r="AG424" i="1"/>
  <c r="AV424" i="1"/>
  <c r="AP424" i="1"/>
  <c r="AR424" i="1"/>
  <c r="AS424" i="1" s="1"/>
  <c r="BB424" i="1" s="1"/>
  <c r="AY424" i="1" s="1"/>
  <c r="AU424" i="1"/>
  <c r="BD424" i="1"/>
  <c r="AQ424" i="1"/>
  <c r="AT424" i="1"/>
  <c r="AW424" i="1"/>
  <c r="AX424" i="1" s="1"/>
  <c r="A425" i="1"/>
  <c r="AZ424" i="1" l="1"/>
  <c r="BA424" i="1"/>
  <c r="AQ425" i="1"/>
  <c r="AT425" i="1"/>
  <c r="BD425" i="1"/>
  <c r="AV425" i="1"/>
  <c r="AG425" i="1"/>
  <c r="AR425" i="1"/>
  <c r="AS425" i="1" s="1"/>
  <c r="BB425" i="1" s="1"/>
  <c r="AY425" i="1" s="1"/>
  <c r="AU425" i="1"/>
  <c r="AP425" i="1"/>
  <c r="AW425" i="1"/>
  <c r="AX425" i="1" s="1"/>
  <c r="A426" i="1"/>
  <c r="AZ425" i="1" l="1"/>
  <c r="BA425" i="1"/>
  <c r="AW426" i="1"/>
  <c r="AX426" i="1" s="1"/>
  <c r="AG426" i="1"/>
  <c r="AP426" i="1"/>
  <c r="AS426" i="1" s="1"/>
  <c r="BB426" i="1" s="1"/>
  <c r="AY426" i="1" s="1"/>
  <c r="AT426" i="1"/>
  <c r="AV426" i="1"/>
  <c r="BD426" i="1"/>
  <c r="AR426" i="1"/>
  <c r="AQ426" i="1"/>
  <c r="AU426" i="1"/>
  <c r="A427" i="1"/>
  <c r="AZ426" i="1" l="1"/>
  <c r="BA426" i="1" s="1"/>
  <c r="AG427" i="1"/>
  <c r="AT427" i="1"/>
  <c r="AP427" i="1"/>
  <c r="AS427" i="1"/>
  <c r="BB427" i="1" s="1"/>
  <c r="AY427" i="1" s="1"/>
  <c r="AU427" i="1"/>
  <c r="AQ427" i="1"/>
  <c r="AW427" i="1"/>
  <c r="AX427" i="1" s="1"/>
  <c r="AR427" i="1"/>
  <c r="AV427" i="1"/>
  <c r="BD427" i="1"/>
  <c r="A428" i="1"/>
  <c r="AZ427" i="1" l="1"/>
  <c r="BA427" i="1" s="1"/>
  <c r="AP428" i="1"/>
  <c r="AS428" i="1"/>
  <c r="BB428" i="1" s="1"/>
  <c r="AY428" i="1" s="1"/>
  <c r="AV428" i="1"/>
  <c r="AR428" i="1"/>
  <c r="AW428" i="1"/>
  <c r="AU428" i="1"/>
  <c r="AX428" i="1"/>
  <c r="AG428" i="1"/>
  <c r="AQ428" i="1"/>
  <c r="AT428" i="1"/>
  <c r="BD428" i="1"/>
  <c r="A429" i="1"/>
  <c r="AZ428" i="1" l="1"/>
  <c r="BA428" i="1"/>
  <c r="AV429" i="1"/>
  <c r="AQ429" i="1"/>
  <c r="AT429" i="1"/>
  <c r="BD429" i="1"/>
  <c r="AG429" i="1"/>
  <c r="AS429" i="1"/>
  <c r="BB429" i="1" s="1"/>
  <c r="AY429" i="1" s="1"/>
  <c r="AW429" i="1"/>
  <c r="AP429" i="1"/>
  <c r="AR429" i="1"/>
  <c r="AU429" i="1"/>
  <c r="AX429" i="1"/>
  <c r="A430" i="1"/>
  <c r="AZ429" i="1" l="1"/>
  <c r="BA429" i="1" s="1"/>
  <c r="AP430" i="1"/>
  <c r="AT430" i="1"/>
  <c r="AW430" i="1"/>
  <c r="BD430" i="1"/>
  <c r="AG430" i="1"/>
  <c r="AR430" i="1"/>
  <c r="AS430" i="1" s="1"/>
  <c r="BB430" i="1" s="1"/>
  <c r="AY430" i="1" s="1"/>
  <c r="AV430" i="1"/>
  <c r="AX430" i="1" s="1"/>
  <c r="AQ430" i="1"/>
  <c r="AU430" i="1"/>
  <c r="A431" i="1"/>
  <c r="AZ430" i="1" l="1"/>
  <c r="BA430" i="1" s="1"/>
  <c r="AG431" i="1"/>
  <c r="AR431" i="1"/>
  <c r="AS431" i="1" s="1"/>
  <c r="BB431" i="1" s="1"/>
  <c r="AY431" i="1" s="1"/>
  <c r="AU431" i="1"/>
  <c r="AV431" i="1"/>
  <c r="AQ431" i="1"/>
  <c r="AT431" i="1"/>
  <c r="BD431" i="1"/>
  <c r="AP431" i="1"/>
  <c r="AW431" i="1"/>
  <c r="AX431" i="1" s="1"/>
  <c r="A432" i="1"/>
  <c r="AZ431" i="1" l="1"/>
  <c r="BA431" i="1" s="1"/>
  <c r="AP432" i="1"/>
  <c r="AV432" i="1"/>
  <c r="AS432" i="1"/>
  <c r="BB432" i="1" s="1"/>
  <c r="AY432" i="1" s="1"/>
  <c r="AW432" i="1"/>
  <c r="AX432" i="1" s="1"/>
  <c r="AG432" i="1"/>
  <c r="AQ432" i="1"/>
  <c r="AT432" i="1"/>
  <c r="AR432" i="1"/>
  <c r="AU432" i="1"/>
  <c r="BD432" i="1"/>
  <c r="A433" i="1"/>
  <c r="AZ432" i="1" l="1"/>
  <c r="BA432" i="1"/>
  <c r="AP433" i="1"/>
  <c r="AW433" i="1"/>
  <c r="BD433" i="1"/>
  <c r="AG433" i="1"/>
  <c r="AQ433" i="1"/>
  <c r="AT433" i="1"/>
  <c r="AR433" i="1"/>
  <c r="AS433" i="1" s="1"/>
  <c r="BB433" i="1" s="1"/>
  <c r="AY433" i="1" s="1"/>
  <c r="AU433" i="1"/>
  <c r="AV433" i="1"/>
  <c r="AX433" i="1" s="1"/>
  <c r="A434" i="1"/>
  <c r="AZ433" i="1" l="1"/>
  <c r="BA433" i="1" s="1"/>
  <c r="A435" i="1"/>
  <c r="AP434" i="1"/>
  <c r="AU434" i="1"/>
  <c r="AQ434" i="1"/>
  <c r="AT434" i="1"/>
  <c r="AW434" i="1"/>
  <c r="BD434" i="1"/>
  <c r="AG434" i="1"/>
  <c r="AR434" i="1"/>
  <c r="AS434" i="1" s="1"/>
  <c r="BB434" i="1" s="1"/>
  <c r="AY434" i="1" s="1"/>
  <c r="AV434" i="1"/>
  <c r="AX434" i="1" s="1"/>
  <c r="A436" i="1" l="1"/>
  <c r="AR435" i="1"/>
  <c r="AV435" i="1"/>
  <c r="AG435" i="1"/>
  <c r="AU435" i="1"/>
  <c r="AP435" i="1"/>
  <c r="AT435" i="1"/>
  <c r="BD435" i="1"/>
  <c r="AQ435" i="1"/>
  <c r="AS435" i="1"/>
  <c r="BB435" i="1" s="1"/>
  <c r="AY435" i="1" s="1"/>
  <c r="AW435" i="1"/>
  <c r="AX435" i="1" s="1"/>
  <c r="AZ434" i="1"/>
  <c r="BA434" i="1" s="1"/>
  <c r="AP436" i="1" l="1"/>
  <c r="AT436" i="1"/>
  <c r="AQ436" i="1"/>
  <c r="AU436" i="1"/>
  <c r="BD436" i="1"/>
  <c r="AG436" i="1"/>
  <c r="AR436" i="1"/>
  <c r="AV436" i="1"/>
  <c r="AS436" i="1"/>
  <c r="AW436" i="1"/>
  <c r="AX436" i="1" s="1"/>
  <c r="BB436" i="1"/>
  <c r="AY436" i="1" s="1"/>
  <c r="A437" i="1"/>
  <c r="AZ435" i="1"/>
  <c r="BA435" i="1"/>
  <c r="AZ436" i="1" l="1"/>
  <c r="BA436" i="1"/>
  <c r="AP437" i="1"/>
  <c r="AT437" i="1"/>
  <c r="AW437" i="1"/>
  <c r="AX437" i="1" s="1"/>
  <c r="BD437" i="1"/>
  <c r="AR437" i="1"/>
  <c r="AS437" i="1" s="1"/>
  <c r="BB437" i="1" s="1"/>
  <c r="AY437" i="1" s="1"/>
  <c r="AV437" i="1"/>
  <c r="AG437" i="1"/>
  <c r="AU437" i="1"/>
  <c r="AQ437" i="1"/>
  <c r="A438" i="1"/>
  <c r="AZ437" i="1" l="1"/>
  <c r="BA437" i="1" s="1"/>
  <c r="AQ438" i="1"/>
  <c r="AT438" i="1"/>
  <c r="AG438" i="1"/>
  <c r="AP438" i="1"/>
  <c r="AV438" i="1"/>
  <c r="BD438" i="1"/>
  <c r="AR438" i="1"/>
  <c r="AU438" i="1"/>
  <c r="AS438" i="1"/>
  <c r="BB438" i="1" s="1"/>
  <c r="AY438" i="1" s="1"/>
  <c r="AW438" i="1"/>
  <c r="AX438" i="1" s="1"/>
  <c r="A439" i="1"/>
  <c r="AZ438" i="1" l="1"/>
  <c r="BA438" i="1" s="1"/>
  <c r="AR439" i="1"/>
  <c r="AV439" i="1"/>
  <c r="AT439" i="1"/>
  <c r="BD439" i="1"/>
  <c r="AQ439" i="1"/>
  <c r="AU439" i="1"/>
  <c r="AG439" i="1"/>
  <c r="AP439" i="1"/>
  <c r="AS439" i="1"/>
  <c r="BB439" i="1" s="1"/>
  <c r="AY439" i="1" s="1"/>
  <c r="AW439" i="1"/>
  <c r="AX439" i="1" s="1"/>
  <c r="A440" i="1"/>
  <c r="AZ439" i="1" l="1"/>
  <c r="BA439" i="1" s="1"/>
  <c r="AQ440" i="1"/>
  <c r="AT440" i="1"/>
  <c r="AX440" i="1"/>
  <c r="AG440" i="1"/>
  <c r="AP440" i="1"/>
  <c r="AW440" i="1"/>
  <c r="AU440" i="1"/>
  <c r="BD440" i="1"/>
  <c r="AR440" i="1"/>
  <c r="AS440" i="1" s="1"/>
  <c r="BB440" i="1" s="1"/>
  <c r="AY440" i="1" s="1"/>
  <c r="AV440" i="1"/>
  <c r="A441" i="1"/>
  <c r="AZ440" i="1" l="1"/>
  <c r="BA440" i="1"/>
  <c r="AG441" i="1"/>
  <c r="AQ441" i="1"/>
  <c r="AT441" i="1"/>
  <c r="AW441" i="1"/>
  <c r="AR441" i="1"/>
  <c r="AU441" i="1"/>
  <c r="BD441" i="1"/>
  <c r="AP441" i="1"/>
  <c r="AS441" i="1"/>
  <c r="BB441" i="1" s="1"/>
  <c r="AY441" i="1" s="1"/>
  <c r="AV441" i="1"/>
  <c r="AX441" i="1" s="1"/>
  <c r="A442" i="1"/>
  <c r="AZ441" i="1" l="1"/>
  <c r="BA441" i="1" s="1"/>
  <c r="AW442" i="1"/>
  <c r="AG442" i="1"/>
  <c r="AP442" i="1"/>
  <c r="AT442" i="1"/>
  <c r="AQ442" i="1"/>
  <c r="AU442" i="1"/>
  <c r="AR442" i="1"/>
  <c r="AS442" i="1" s="1"/>
  <c r="BB442" i="1" s="1"/>
  <c r="AY442" i="1" s="1"/>
  <c r="AV442" i="1"/>
  <c r="AX442" i="1" s="1"/>
  <c r="BD442" i="1"/>
  <c r="A443" i="1"/>
  <c r="AZ442" i="1" l="1"/>
  <c r="BA442" i="1" s="1"/>
  <c r="AR443" i="1"/>
  <c r="AS443" i="1" s="1"/>
  <c r="BB443" i="1" s="1"/>
  <c r="AY443" i="1" s="1"/>
  <c r="AV443" i="1"/>
  <c r="AX443" i="1" s="1"/>
  <c r="BD443" i="1"/>
  <c r="AG443" i="1"/>
  <c r="AQ443" i="1"/>
  <c r="AT443" i="1"/>
  <c r="AW443" i="1"/>
  <c r="AU443" i="1"/>
  <c r="AP443" i="1"/>
  <c r="A444" i="1"/>
  <c r="AZ443" i="1" l="1"/>
  <c r="BA443" i="1" s="1"/>
  <c r="AQ444" i="1"/>
  <c r="AU444" i="1"/>
  <c r="AP444" i="1"/>
  <c r="AT444" i="1"/>
  <c r="AW444" i="1"/>
  <c r="AX444" i="1" s="1"/>
  <c r="AV444" i="1"/>
  <c r="BD444" i="1"/>
  <c r="AG444" i="1"/>
  <c r="AR444" i="1"/>
  <c r="AS444" i="1" s="1"/>
  <c r="BB444" i="1" s="1"/>
  <c r="AY444" i="1" s="1"/>
  <c r="A446" i="1"/>
  <c r="AZ444" i="1" l="1"/>
  <c r="BA444" i="1" s="1"/>
  <c r="AP446" i="1"/>
  <c r="AT446" i="1"/>
  <c r="AX446" i="1"/>
  <c r="AQ446" i="1"/>
  <c r="AU446" i="1"/>
  <c r="AW446" i="1"/>
  <c r="AG446" i="1"/>
  <c r="AR446" i="1"/>
  <c r="AS446" i="1" s="1"/>
  <c r="BB446" i="1" s="1"/>
  <c r="AY446" i="1" s="1"/>
  <c r="AV446" i="1"/>
  <c r="BD446" i="1"/>
  <c r="A447" i="1"/>
  <c r="AZ446" i="1" l="1"/>
  <c r="BA446" i="1"/>
  <c r="AG447" i="1"/>
  <c r="AS447" i="1"/>
  <c r="BB447" i="1" s="1"/>
  <c r="AY447" i="1" s="1"/>
  <c r="AW447" i="1"/>
  <c r="AX447" i="1" s="1"/>
  <c r="BD447" i="1"/>
  <c r="AR447" i="1"/>
  <c r="AV447" i="1"/>
  <c r="AQ447" i="1"/>
  <c r="AU447" i="1"/>
  <c r="AP447" i="1"/>
  <c r="AT447" i="1"/>
  <c r="A448" i="1"/>
  <c r="AZ447" i="1" l="1"/>
  <c r="BA447" i="1" s="1"/>
  <c r="AQ448" i="1"/>
  <c r="AV448" i="1"/>
  <c r="AT448" i="1"/>
  <c r="BD448" i="1"/>
  <c r="AG448" i="1"/>
  <c r="AR448" i="1"/>
  <c r="AS448" i="1" s="1"/>
  <c r="BB448" i="1" s="1"/>
  <c r="AY448" i="1" s="1"/>
  <c r="AU448" i="1"/>
  <c r="AP448" i="1"/>
  <c r="AW448" i="1"/>
  <c r="AX448" i="1" s="1"/>
  <c r="A449" i="1"/>
  <c r="AZ448" i="1" l="1"/>
  <c r="BA448" i="1" s="1"/>
  <c r="AQ449" i="1"/>
  <c r="AU449" i="1"/>
  <c r="AP449" i="1"/>
  <c r="AV449" i="1"/>
  <c r="BD449" i="1"/>
  <c r="AG449" i="1"/>
  <c r="AR449" i="1"/>
  <c r="AS449" i="1" s="1"/>
  <c r="BB449" i="1" s="1"/>
  <c r="AY449" i="1" s="1"/>
  <c r="AT449" i="1"/>
  <c r="AW449" i="1"/>
  <c r="AX449" i="1" s="1"/>
  <c r="A450" i="1"/>
  <c r="AZ449" i="1" l="1"/>
  <c r="BA449" i="1" s="1"/>
  <c r="AP450" i="1"/>
  <c r="AU450" i="1"/>
  <c r="AQ450" i="1"/>
  <c r="AW450" i="1"/>
  <c r="AX450" i="1" s="1"/>
  <c r="BB450" i="1"/>
  <c r="AG450" i="1"/>
  <c r="AR450" i="1"/>
  <c r="AT450" i="1"/>
  <c r="BD450" i="1"/>
  <c r="AS450" i="1"/>
  <c r="AV450" i="1"/>
  <c r="AY450" i="1"/>
  <c r="A451" i="1"/>
  <c r="AZ450" i="1" l="1"/>
  <c r="BA450" i="1"/>
  <c r="AG451" i="1"/>
  <c r="AQ451" i="1"/>
  <c r="AS451" i="1"/>
  <c r="BB451" i="1" s="1"/>
  <c r="AY451" i="1" s="1"/>
  <c r="AT451" i="1"/>
  <c r="AU451" i="1"/>
  <c r="AV451" i="1"/>
  <c r="AW451" i="1"/>
  <c r="AX451" i="1" s="1"/>
  <c r="BD451" i="1"/>
  <c r="AP451" i="1"/>
  <c r="AR451" i="1"/>
  <c r="A452" i="1"/>
  <c r="AZ451" i="1" l="1"/>
  <c r="BA451" i="1"/>
  <c r="AG452" i="1"/>
  <c r="AP452" i="1"/>
  <c r="AS452" i="1" s="1"/>
  <c r="BB452" i="1" s="1"/>
  <c r="AY452" i="1" s="1"/>
  <c r="AQ452" i="1"/>
  <c r="AR452" i="1"/>
  <c r="AT452" i="1"/>
  <c r="AU452" i="1"/>
  <c r="AV452" i="1"/>
  <c r="AW452" i="1"/>
  <c r="AX452" i="1"/>
  <c r="BD452" i="1"/>
  <c r="A453" i="1"/>
  <c r="AZ452" i="1" l="1"/>
  <c r="BA452" i="1"/>
  <c r="AG453" i="1"/>
  <c r="AP453" i="1"/>
  <c r="AQ453" i="1"/>
  <c r="AR453" i="1"/>
  <c r="AS453" i="1"/>
  <c r="AT453" i="1"/>
  <c r="AU453" i="1"/>
  <c r="AV453" i="1"/>
  <c r="AW453" i="1"/>
  <c r="AX453" i="1"/>
  <c r="BB453" i="1"/>
  <c r="AY453" i="1" s="1"/>
  <c r="BD453" i="1"/>
  <c r="A454" i="1"/>
  <c r="AZ453" i="1" l="1"/>
  <c r="BA453" i="1"/>
  <c r="AG454" i="1"/>
  <c r="AP454" i="1"/>
  <c r="AS454" i="1" s="1"/>
  <c r="BB454" i="1" s="1"/>
  <c r="AY454" i="1" s="1"/>
  <c r="AQ454" i="1"/>
  <c r="AR454" i="1"/>
  <c r="AT454" i="1"/>
  <c r="AU454" i="1"/>
  <c r="AV454" i="1"/>
  <c r="AW454" i="1"/>
  <c r="AX454" i="1" s="1"/>
  <c r="BD454" i="1"/>
  <c r="A455" i="1"/>
  <c r="AZ454" i="1" l="1"/>
  <c r="BA454" i="1"/>
  <c r="AG455" i="1"/>
  <c r="AP455" i="1"/>
  <c r="AQ455" i="1"/>
  <c r="AR455" i="1"/>
  <c r="AS455" i="1"/>
  <c r="BB455" i="1" s="1"/>
  <c r="AY455" i="1" s="1"/>
  <c r="AT455" i="1"/>
  <c r="AU455" i="1"/>
  <c r="AV455" i="1"/>
  <c r="AW455" i="1"/>
  <c r="AX455" i="1"/>
  <c r="BD455" i="1"/>
  <c r="A456" i="1"/>
  <c r="AZ455" i="1" l="1"/>
  <c r="BA455" i="1"/>
  <c r="AG456" i="1"/>
  <c r="AP456" i="1"/>
  <c r="AQ456" i="1"/>
  <c r="AR456" i="1"/>
  <c r="AS456" i="1"/>
  <c r="AT456" i="1"/>
  <c r="AU456" i="1"/>
  <c r="AV456" i="1"/>
  <c r="AW456" i="1"/>
  <c r="AX456" i="1" s="1"/>
  <c r="BB456" i="1"/>
  <c r="AY456" i="1" s="1"/>
  <c r="BD456" i="1"/>
  <c r="A457" i="1"/>
  <c r="AZ456" i="1" l="1"/>
  <c r="BA456" i="1"/>
  <c r="A458" i="1"/>
  <c r="AG457" i="1"/>
  <c r="AP457" i="1"/>
  <c r="AQ457" i="1"/>
  <c r="AR457" i="1"/>
  <c r="AS457" i="1"/>
  <c r="AT457" i="1"/>
  <c r="AU457" i="1"/>
  <c r="AV457" i="1"/>
  <c r="AX457" i="1" s="1"/>
  <c r="AW457" i="1"/>
  <c r="BB457" i="1"/>
  <c r="AY457" i="1" s="1"/>
  <c r="BD457" i="1"/>
  <c r="AG458" i="1" l="1"/>
  <c r="AP458" i="1"/>
  <c r="AQ458" i="1"/>
  <c r="AR458" i="1"/>
  <c r="AS458" i="1"/>
  <c r="AT458" i="1"/>
  <c r="AU458" i="1"/>
  <c r="AV458" i="1"/>
  <c r="AW458" i="1"/>
  <c r="AX458" i="1" s="1"/>
  <c r="BB458" i="1"/>
  <c r="AY458" i="1" s="1"/>
  <c r="BD458" i="1"/>
  <c r="A459" i="1"/>
  <c r="AZ457" i="1"/>
  <c r="BA457" i="1"/>
  <c r="AZ458" i="1" l="1"/>
  <c r="BA458" i="1" s="1"/>
  <c r="AG459" i="1"/>
  <c r="AP459" i="1"/>
  <c r="AQ459" i="1"/>
  <c r="AR459" i="1"/>
  <c r="AS459" i="1"/>
  <c r="BB459" i="1" s="1"/>
  <c r="AY459" i="1" s="1"/>
  <c r="AT459" i="1"/>
  <c r="AU459" i="1"/>
  <c r="AV459" i="1"/>
  <c r="AW459" i="1"/>
  <c r="AX459" i="1"/>
  <c r="BD459" i="1"/>
  <c r="A460" i="1"/>
  <c r="AZ459" i="1" l="1"/>
  <c r="BA459" i="1"/>
  <c r="A461" i="1"/>
  <c r="AG460" i="1"/>
  <c r="AP460" i="1"/>
  <c r="AQ460" i="1"/>
  <c r="AR460" i="1"/>
  <c r="AS460" i="1"/>
  <c r="AT460" i="1"/>
  <c r="AU460" i="1"/>
  <c r="AV460" i="1"/>
  <c r="AW460" i="1"/>
  <c r="AX460" i="1" s="1"/>
  <c r="BB460" i="1"/>
  <c r="AY460" i="1" s="1"/>
  <c r="BD460" i="1"/>
  <c r="AG461" i="1" l="1"/>
  <c r="AP461" i="1"/>
  <c r="AQ461" i="1"/>
  <c r="AR461" i="1"/>
  <c r="AS461" i="1"/>
  <c r="BB461" i="1" s="1"/>
  <c r="AY461" i="1" s="1"/>
  <c r="AT461" i="1"/>
  <c r="AU461" i="1"/>
  <c r="AV461" i="1"/>
  <c r="AW461" i="1"/>
  <c r="AX461" i="1"/>
  <c r="BD461" i="1"/>
  <c r="A462" i="1"/>
  <c r="AZ460" i="1"/>
  <c r="BA460" i="1"/>
  <c r="AZ461" i="1" l="1"/>
  <c r="BA461" i="1"/>
  <c r="A463" i="1"/>
  <c r="AG462" i="1"/>
  <c r="AP462" i="1"/>
  <c r="AQ462" i="1"/>
  <c r="AR462" i="1"/>
  <c r="AS462" i="1"/>
  <c r="AT462" i="1"/>
  <c r="AU462" i="1"/>
  <c r="AV462" i="1"/>
  <c r="AW462" i="1"/>
  <c r="AX462" i="1"/>
  <c r="BB462" i="1"/>
  <c r="AY462" i="1" s="1"/>
  <c r="BD462" i="1"/>
  <c r="AG463" i="1" l="1"/>
  <c r="AP463" i="1"/>
  <c r="AQ463" i="1"/>
  <c r="AR463" i="1"/>
  <c r="AS463" i="1"/>
  <c r="AT463" i="1"/>
  <c r="AU463" i="1"/>
  <c r="AV463" i="1"/>
  <c r="AW463" i="1"/>
  <c r="AX463" i="1" s="1"/>
  <c r="BB463" i="1"/>
  <c r="AY463" i="1" s="1"/>
  <c r="BD463" i="1"/>
  <c r="A464" i="1"/>
  <c r="AZ462" i="1"/>
  <c r="BA462" i="1"/>
  <c r="AZ463" i="1" l="1"/>
  <c r="BA463" i="1"/>
  <c r="AG464" i="1"/>
  <c r="AP464" i="1"/>
  <c r="AQ464" i="1"/>
  <c r="AR464" i="1"/>
  <c r="AS464" i="1"/>
  <c r="BB464" i="1" s="1"/>
  <c r="AY464" i="1" s="1"/>
  <c r="AT464" i="1"/>
  <c r="AU464" i="1"/>
  <c r="AV464" i="1"/>
  <c r="AW464" i="1"/>
  <c r="AX464" i="1"/>
  <c r="BD464" i="1"/>
  <c r="A465" i="1"/>
  <c r="AZ464" i="1" l="1"/>
  <c r="BA464" i="1"/>
  <c r="AG465" i="1"/>
  <c r="AP465" i="1"/>
  <c r="AQ465" i="1"/>
  <c r="AR465" i="1"/>
  <c r="AS465" i="1"/>
  <c r="BB465" i="1" s="1"/>
  <c r="AY465" i="1" s="1"/>
  <c r="AT465" i="1"/>
  <c r="AU465" i="1"/>
  <c r="AV465" i="1"/>
  <c r="AW465" i="1"/>
  <c r="AX465" i="1" s="1"/>
  <c r="BD465" i="1"/>
  <c r="A466" i="1"/>
  <c r="AZ465" i="1" l="1"/>
  <c r="BA465" i="1"/>
  <c r="AG466" i="1"/>
  <c r="AP466" i="1"/>
  <c r="AQ466" i="1"/>
  <c r="AR466" i="1"/>
  <c r="AS466" i="1"/>
  <c r="AT466" i="1"/>
  <c r="AU466" i="1"/>
  <c r="AV466" i="1"/>
  <c r="AW466" i="1"/>
  <c r="AX466" i="1" s="1"/>
  <c r="BB466" i="1"/>
  <c r="AY466" i="1" s="1"/>
  <c r="BD466" i="1"/>
  <c r="A467" i="1"/>
  <c r="AZ466" i="1" l="1"/>
  <c r="BA466" i="1"/>
  <c r="A468" i="1"/>
  <c r="AG467" i="1"/>
  <c r="AP467" i="1"/>
  <c r="AQ467" i="1"/>
  <c r="AR467" i="1"/>
  <c r="AS467" i="1"/>
  <c r="BB467" i="1" s="1"/>
  <c r="AY467" i="1" s="1"/>
  <c r="AT467" i="1"/>
  <c r="AU467" i="1"/>
  <c r="AV467" i="1"/>
  <c r="AW467" i="1"/>
  <c r="AX467" i="1"/>
  <c r="BD467" i="1"/>
  <c r="AG468" i="1" l="1"/>
  <c r="AP468" i="1"/>
  <c r="AQ468" i="1"/>
  <c r="AR468" i="1"/>
  <c r="AS468" i="1"/>
  <c r="AT468" i="1"/>
  <c r="AU468" i="1"/>
  <c r="AV468" i="1"/>
  <c r="AW468" i="1"/>
  <c r="AX468" i="1" s="1"/>
  <c r="BB468" i="1"/>
  <c r="AY468" i="1" s="1"/>
  <c r="BD468" i="1"/>
  <c r="A469" i="1"/>
  <c r="AZ467" i="1"/>
  <c r="BA467" i="1"/>
  <c r="AZ468" i="1" l="1"/>
  <c r="BA468" i="1"/>
  <c r="AG469" i="1"/>
  <c r="AP469" i="1"/>
  <c r="AQ469" i="1"/>
  <c r="AR469" i="1"/>
  <c r="AS469" i="1"/>
  <c r="AT469" i="1"/>
  <c r="AU469" i="1"/>
  <c r="AV469" i="1"/>
  <c r="AW469" i="1"/>
  <c r="AX469" i="1"/>
  <c r="BB469" i="1"/>
  <c r="AY469" i="1" s="1"/>
  <c r="BD469" i="1"/>
  <c r="A470" i="1"/>
  <c r="AZ469" i="1" l="1"/>
  <c r="BA469" i="1" s="1"/>
  <c r="AG470" i="1"/>
  <c r="AP470" i="1"/>
  <c r="AQ470" i="1"/>
  <c r="AR470" i="1"/>
  <c r="AS470" i="1"/>
  <c r="AT470" i="1"/>
  <c r="AU470" i="1"/>
  <c r="AV470" i="1"/>
  <c r="AW470" i="1"/>
  <c r="AX470" i="1"/>
  <c r="BB470" i="1"/>
  <c r="AY470" i="1" s="1"/>
  <c r="BD470" i="1"/>
  <c r="A471" i="1"/>
  <c r="AZ470" i="1" l="1"/>
  <c r="BA470" i="1"/>
  <c r="A472" i="1"/>
  <c r="AG471" i="1"/>
  <c r="AP471" i="1"/>
  <c r="AQ471" i="1"/>
  <c r="AR471" i="1"/>
  <c r="AS471" i="1"/>
  <c r="BB471" i="1" s="1"/>
  <c r="AY471" i="1" s="1"/>
  <c r="AT471" i="1"/>
  <c r="AU471" i="1"/>
  <c r="AV471" i="1"/>
  <c r="AW471" i="1"/>
  <c r="AX471" i="1"/>
  <c r="BD471" i="1"/>
  <c r="AG472" i="1" l="1"/>
  <c r="AP472" i="1"/>
  <c r="AQ472" i="1"/>
  <c r="AR472" i="1"/>
  <c r="AS472" i="1" s="1"/>
  <c r="BB472" i="1" s="1"/>
  <c r="AY472" i="1" s="1"/>
  <c r="AT472" i="1"/>
  <c r="AU472" i="1"/>
  <c r="AV472" i="1"/>
  <c r="AW472" i="1"/>
  <c r="AX472" i="1" s="1"/>
  <c r="BD472" i="1"/>
  <c r="A473" i="1"/>
  <c r="AZ471" i="1"/>
  <c r="BA471" i="1"/>
  <c r="AZ472" i="1" l="1"/>
  <c r="BA472" i="1"/>
  <c r="AG473" i="1"/>
  <c r="AP473" i="1"/>
  <c r="AQ473" i="1"/>
  <c r="AR473" i="1"/>
  <c r="AS473" i="1" s="1"/>
  <c r="BB473" i="1" s="1"/>
  <c r="AY473" i="1" s="1"/>
  <c r="AT473" i="1"/>
  <c r="AU473" i="1"/>
  <c r="AV473" i="1"/>
  <c r="AW473" i="1"/>
  <c r="AX473" i="1"/>
  <c r="BD473" i="1"/>
  <c r="A474" i="1"/>
  <c r="AZ473" i="1" l="1"/>
  <c r="BA473" i="1"/>
  <c r="AG474" i="1"/>
  <c r="AT474" i="1"/>
  <c r="BD474" i="1"/>
  <c r="AQ474" i="1"/>
  <c r="AU474" i="1"/>
  <c r="AP474" i="1"/>
  <c r="AW474" i="1"/>
  <c r="AR474" i="1"/>
  <c r="AS474" i="1" s="1"/>
  <c r="BB474" i="1" s="1"/>
  <c r="AY474" i="1" s="1"/>
  <c r="AV474" i="1"/>
  <c r="AX474" i="1" s="1"/>
  <c r="A475" i="1"/>
  <c r="AZ474" i="1" l="1"/>
  <c r="BA474" i="1" s="1"/>
  <c r="A476" i="1"/>
  <c r="AP475" i="1"/>
  <c r="AV475" i="1"/>
  <c r="AX475" i="1" s="1"/>
  <c r="AG475" i="1"/>
  <c r="AR475" i="1"/>
  <c r="AS475" i="1" s="1"/>
  <c r="BB475" i="1" s="1"/>
  <c r="AY475" i="1" s="1"/>
  <c r="AU475" i="1"/>
  <c r="BD475" i="1"/>
  <c r="AQ475" i="1"/>
  <c r="AT475" i="1"/>
  <c r="AW475" i="1"/>
  <c r="A477" i="1" l="1"/>
  <c r="AR476" i="1"/>
  <c r="AU476" i="1"/>
  <c r="AP476" i="1"/>
  <c r="AT476" i="1"/>
  <c r="AQ476" i="1"/>
  <c r="AV476" i="1"/>
  <c r="AG476" i="1"/>
  <c r="AS476" i="1"/>
  <c r="BB476" i="1" s="1"/>
  <c r="AY476" i="1" s="1"/>
  <c r="AW476" i="1"/>
  <c r="AX476" i="1" s="1"/>
  <c r="BD476" i="1"/>
  <c r="AZ475" i="1"/>
  <c r="BA475" i="1" s="1"/>
  <c r="AR477" i="1" l="1"/>
  <c r="AV477" i="1"/>
  <c r="AT477" i="1"/>
  <c r="BD477" i="1"/>
  <c r="AQ477" i="1"/>
  <c r="AU477" i="1"/>
  <c r="AG477" i="1"/>
  <c r="AP477" i="1"/>
  <c r="AS477" i="1"/>
  <c r="BB477" i="1" s="1"/>
  <c r="AY477" i="1" s="1"/>
  <c r="AW477" i="1"/>
  <c r="AX477" i="1" s="1"/>
  <c r="A478" i="1"/>
  <c r="BA476" i="1"/>
  <c r="AZ476" i="1"/>
  <c r="AZ477" i="1" l="1"/>
  <c r="BA477" i="1" s="1"/>
  <c r="AQ478" i="1"/>
  <c r="AT478" i="1"/>
  <c r="BD478" i="1"/>
  <c r="AG478" i="1"/>
  <c r="AW478" i="1"/>
  <c r="AX478" i="1" s="1"/>
  <c r="AP478" i="1"/>
  <c r="AU478" i="1"/>
  <c r="AR478" i="1"/>
  <c r="AS478" i="1" s="1"/>
  <c r="BB478" i="1" s="1"/>
  <c r="AY478" i="1" s="1"/>
  <c r="AV478" i="1"/>
  <c r="A479" i="1"/>
  <c r="AZ478" i="1" l="1"/>
  <c r="BA478" i="1" s="1"/>
  <c r="AR479" i="1"/>
  <c r="AU479" i="1"/>
  <c r="AG479" i="1"/>
  <c r="AQ479" i="1"/>
  <c r="AV479" i="1"/>
  <c r="AP479" i="1"/>
  <c r="AS479" i="1"/>
  <c r="BB479" i="1" s="1"/>
  <c r="AY479" i="1" s="1"/>
  <c r="AW479" i="1"/>
  <c r="AX479" i="1" s="1"/>
  <c r="BD479" i="1"/>
  <c r="AT479" i="1"/>
  <c r="A480" i="1"/>
  <c r="BA479" i="1" l="1"/>
  <c r="AZ479" i="1"/>
  <c r="AP480" i="1"/>
  <c r="AT480" i="1"/>
  <c r="BD480" i="1"/>
  <c r="AS480" i="1"/>
  <c r="BB480" i="1" s="1"/>
  <c r="AY480" i="1" s="1"/>
  <c r="AW480" i="1"/>
  <c r="AX480" i="1" s="1"/>
  <c r="AG480" i="1"/>
  <c r="AR480" i="1"/>
  <c r="AU480" i="1"/>
  <c r="AQ480" i="1"/>
  <c r="AV480" i="1"/>
  <c r="A481" i="1"/>
  <c r="AZ480" i="1" l="1"/>
  <c r="BA480" i="1" s="1"/>
  <c r="AQ481" i="1"/>
  <c r="AU481" i="1"/>
  <c r="AR481" i="1"/>
  <c r="AW481" i="1"/>
  <c r="AX481" i="1" s="1"/>
  <c r="AP481" i="1"/>
  <c r="AS481" i="1"/>
  <c r="BB481" i="1" s="1"/>
  <c r="AY481" i="1" s="1"/>
  <c r="AV481" i="1"/>
  <c r="BD481" i="1"/>
  <c r="AG481" i="1"/>
  <c r="AT481" i="1"/>
  <c r="A482" i="1"/>
  <c r="AZ481" i="1" l="1"/>
  <c r="BA481" i="1" s="1"/>
  <c r="A483" i="1"/>
  <c r="AQ482" i="1"/>
  <c r="AU482" i="1"/>
  <c r="AG482" i="1"/>
  <c r="AV482" i="1"/>
  <c r="AT482" i="1"/>
  <c r="AP482" i="1"/>
  <c r="AR482" i="1"/>
  <c r="AS482" i="1" s="1"/>
  <c r="BB482" i="1" s="1"/>
  <c r="AY482" i="1" s="1"/>
  <c r="AW482" i="1"/>
  <c r="AX482" i="1" s="1"/>
  <c r="BD482" i="1"/>
  <c r="A486" i="1" l="1"/>
  <c r="AT483" i="1"/>
  <c r="AV483" i="1"/>
  <c r="BD483" i="1"/>
  <c r="AQ483" i="1"/>
  <c r="AG483" i="1"/>
  <c r="AP483" i="1"/>
  <c r="AW483" i="1"/>
  <c r="AR483" i="1"/>
  <c r="AS483" i="1" s="1"/>
  <c r="BB483" i="1" s="1"/>
  <c r="AY483" i="1" s="1"/>
  <c r="AU483" i="1"/>
  <c r="AX483" i="1"/>
  <c r="AZ482" i="1"/>
  <c r="BA482" i="1"/>
  <c r="AG486" i="1" l="1"/>
  <c r="AP486" i="1"/>
  <c r="AQ486" i="1"/>
  <c r="AR486" i="1"/>
  <c r="AS486" i="1"/>
  <c r="AT486" i="1"/>
  <c r="AU486" i="1"/>
  <c r="AV486" i="1"/>
  <c r="AW486" i="1"/>
  <c r="AX486" i="1" s="1"/>
  <c r="BB486" i="1"/>
  <c r="AY486" i="1" s="1"/>
  <c r="BD486" i="1"/>
  <c r="A487" i="1"/>
  <c r="AZ483" i="1"/>
  <c r="BA483" i="1"/>
  <c r="AZ486" i="1" l="1"/>
  <c r="BA486" i="1" s="1"/>
  <c r="AG487" i="1"/>
  <c r="AP487" i="1"/>
  <c r="AQ487" i="1"/>
  <c r="AR487" i="1"/>
  <c r="AS487" i="1"/>
  <c r="AT487" i="1"/>
  <c r="AU487" i="1"/>
  <c r="AV487" i="1"/>
  <c r="AW487" i="1"/>
  <c r="AX487" i="1"/>
  <c r="BB487" i="1"/>
  <c r="AY487" i="1" s="1"/>
  <c r="BD487" i="1"/>
  <c r="A488" i="1"/>
  <c r="AZ487" i="1" l="1"/>
  <c r="BA487" i="1"/>
  <c r="AG488" i="1"/>
  <c r="AP488" i="1"/>
  <c r="AQ488" i="1"/>
  <c r="AR488" i="1"/>
  <c r="AS488" i="1"/>
  <c r="AT488" i="1"/>
  <c r="AU488" i="1"/>
  <c r="AV488" i="1"/>
  <c r="AX488" i="1" s="1"/>
  <c r="AW488" i="1"/>
  <c r="BB488" i="1"/>
  <c r="AY488" i="1" s="1"/>
  <c r="BD488" i="1"/>
  <c r="A489" i="1"/>
  <c r="AZ488" i="1" l="1"/>
  <c r="BA488" i="1"/>
  <c r="AG489" i="1"/>
  <c r="AP489" i="1"/>
  <c r="AS489" i="1" s="1"/>
  <c r="BB489" i="1" s="1"/>
  <c r="AY489" i="1" s="1"/>
  <c r="AQ489" i="1"/>
  <c r="AR489" i="1"/>
  <c r="AT489" i="1"/>
  <c r="AU489" i="1"/>
  <c r="AV489" i="1"/>
  <c r="AW489" i="1"/>
  <c r="AX489" i="1"/>
  <c r="BD489" i="1"/>
  <c r="A490" i="1"/>
  <c r="AZ489" i="1" l="1"/>
  <c r="BA489" i="1"/>
  <c r="AG490" i="1"/>
  <c r="AP490" i="1"/>
  <c r="AQ490" i="1"/>
  <c r="AR490" i="1"/>
  <c r="AS490" i="1"/>
  <c r="AT490" i="1"/>
  <c r="AU490" i="1"/>
  <c r="AV490" i="1"/>
  <c r="AW490" i="1"/>
  <c r="AX490" i="1"/>
  <c r="BB490" i="1"/>
  <c r="AY490" i="1" s="1"/>
  <c r="BD490" i="1"/>
  <c r="A491" i="1"/>
  <c r="AZ490" i="1" l="1"/>
  <c r="BA490" i="1"/>
  <c r="AG491" i="1"/>
  <c r="AP491" i="1"/>
  <c r="AQ491" i="1"/>
  <c r="AR491" i="1"/>
  <c r="AS491" i="1"/>
  <c r="AT491" i="1"/>
  <c r="AU491" i="1"/>
  <c r="AV491" i="1"/>
  <c r="AW491" i="1"/>
  <c r="AX491" i="1"/>
  <c r="BB491" i="1"/>
  <c r="AY491" i="1" s="1"/>
  <c r="BD491" i="1"/>
  <c r="A492" i="1"/>
  <c r="AZ491" i="1" l="1"/>
  <c r="BA491" i="1"/>
  <c r="AG492" i="1"/>
  <c r="AP492" i="1"/>
  <c r="AQ492" i="1"/>
  <c r="AR492" i="1"/>
  <c r="AS492" i="1"/>
  <c r="AT492" i="1"/>
  <c r="AU492" i="1"/>
  <c r="AV492" i="1"/>
  <c r="AW492" i="1"/>
  <c r="AX492" i="1" s="1"/>
  <c r="BB492" i="1"/>
  <c r="AY492" i="1" s="1"/>
  <c r="BD492" i="1"/>
  <c r="A493" i="1"/>
  <c r="AZ492" i="1" l="1"/>
  <c r="BA492" i="1"/>
  <c r="AG493" i="1"/>
  <c r="AP493" i="1"/>
  <c r="AS493" i="1" s="1"/>
  <c r="BB493" i="1" s="1"/>
  <c r="AY493" i="1" s="1"/>
  <c r="AQ493" i="1"/>
  <c r="AR493" i="1"/>
  <c r="AT493" i="1"/>
  <c r="AU493" i="1"/>
  <c r="AV493" i="1"/>
  <c r="AW493" i="1"/>
  <c r="AX493" i="1" s="1"/>
  <c r="BD493" i="1"/>
  <c r="A494" i="1"/>
  <c r="AZ493" i="1" l="1"/>
  <c r="BA493" i="1" s="1"/>
  <c r="AG494" i="1"/>
  <c r="AP494" i="1"/>
  <c r="AQ494" i="1"/>
  <c r="AR494" i="1"/>
  <c r="AS494" i="1"/>
  <c r="BB494" i="1" s="1"/>
  <c r="AY494" i="1" s="1"/>
  <c r="AT494" i="1"/>
  <c r="AU494" i="1"/>
  <c r="AV494" i="1"/>
  <c r="AW494" i="1"/>
  <c r="AX494" i="1"/>
  <c r="BD494" i="1"/>
  <c r="A495" i="1"/>
  <c r="AZ494" i="1" l="1"/>
  <c r="BA494" i="1"/>
  <c r="AG495" i="1"/>
  <c r="AP495" i="1"/>
  <c r="AQ495" i="1"/>
  <c r="AR495" i="1"/>
  <c r="AS495" i="1"/>
  <c r="AT495" i="1"/>
  <c r="AU495" i="1"/>
  <c r="AV495" i="1"/>
  <c r="AX495" i="1" s="1"/>
  <c r="AW495" i="1"/>
  <c r="BB495" i="1"/>
  <c r="AY495" i="1" s="1"/>
  <c r="BD495" i="1"/>
  <c r="A496" i="1"/>
  <c r="AZ495" i="1" l="1"/>
  <c r="BA495" i="1" s="1"/>
  <c r="A497" i="1"/>
  <c r="AG496" i="1"/>
  <c r="AP496" i="1"/>
  <c r="AQ496" i="1"/>
  <c r="AR496" i="1"/>
  <c r="AS496" i="1"/>
  <c r="BB496" i="1" s="1"/>
  <c r="AY496" i="1" s="1"/>
  <c r="AT496" i="1"/>
  <c r="AU496" i="1"/>
  <c r="AV496" i="1"/>
  <c r="AW496" i="1"/>
  <c r="AX496" i="1"/>
  <c r="BD496" i="1"/>
  <c r="A498" i="1" l="1"/>
  <c r="AG497" i="1"/>
  <c r="AP497" i="1"/>
  <c r="AQ497" i="1"/>
  <c r="AR497" i="1"/>
  <c r="AS497" i="1" s="1"/>
  <c r="BB497" i="1" s="1"/>
  <c r="AY497" i="1" s="1"/>
  <c r="AT497" i="1"/>
  <c r="AU497" i="1"/>
  <c r="AV497" i="1"/>
  <c r="AW497" i="1"/>
  <c r="AX497" i="1" s="1"/>
  <c r="BD497" i="1"/>
  <c r="AZ496" i="1"/>
  <c r="BA496" i="1"/>
  <c r="AG498" i="1" l="1"/>
  <c r="AP498" i="1"/>
  <c r="AQ498" i="1"/>
  <c r="AR498" i="1"/>
  <c r="AS498" i="1" s="1"/>
  <c r="BB498" i="1" s="1"/>
  <c r="AY498" i="1" s="1"/>
  <c r="AT498" i="1"/>
  <c r="AU498" i="1"/>
  <c r="AV498" i="1"/>
  <c r="AX498" i="1" s="1"/>
  <c r="AW498" i="1"/>
  <c r="BD498" i="1"/>
  <c r="A499" i="1"/>
  <c r="AZ497" i="1"/>
  <c r="BA497" i="1"/>
  <c r="AZ498" i="1" l="1"/>
  <c r="BA498" i="1"/>
  <c r="AG499" i="1"/>
  <c r="AP499" i="1"/>
  <c r="AQ499" i="1"/>
  <c r="AR499" i="1"/>
  <c r="AS499" i="1"/>
  <c r="AT499" i="1"/>
  <c r="AU499" i="1"/>
  <c r="AV499" i="1"/>
  <c r="AW499" i="1"/>
  <c r="AX499" i="1"/>
  <c r="BB499" i="1"/>
  <c r="AY499" i="1" s="1"/>
  <c r="BD499" i="1"/>
  <c r="A500" i="1"/>
  <c r="AZ499" i="1" l="1"/>
  <c r="BA499" i="1"/>
  <c r="AG500" i="1"/>
  <c r="AP500" i="1"/>
  <c r="AQ500" i="1"/>
  <c r="AR500" i="1"/>
  <c r="AS500" i="1"/>
  <c r="BB500" i="1" s="1"/>
  <c r="AY500" i="1" s="1"/>
  <c r="AT500" i="1"/>
  <c r="AU500" i="1"/>
  <c r="AV500" i="1"/>
  <c r="AW500" i="1"/>
  <c r="AX500" i="1"/>
  <c r="BD500" i="1"/>
  <c r="A501" i="1"/>
  <c r="AZ500" i="1" l="1"/>
  <c r="BA500" i="1"/>
  <c r="AG501" i="1"/>
  <c r="AP501" i="1"/>
  <c r="AQ501" i="1"/>
  <c r="AR501" i="1"/>
  <c r="AS501" i="1"/>
  <c r="BB501" i="1" s="1"/>
  <c r="AY501" i="1" s="1"/>
  <c r="AT501" i="1"/>
  <c r="AU501" i="1"/>
  <c r="AV501" i="1"/>
  <c r="AX501" i="1" s="1"/>
  <c r="AW501" i="1"/>
  <c r="BD501" i="1"/>
  <c r="A502" i="1"/>
  <c r="AZ501" i="1" l="1"/>
  <c r="BA501" i="1"/>
  <c r="AG502" i="1"/>
  <c r="AP502" i="1"/>
  <c r="AQ502" i="1"/>
  <c r="AR502" i="1"/>
  <c r="AS502" i="1"/>
  <c r="BB502" i="1" s="1"/>
  <c r="AY502" i="1" s="1"/>
  <c r="AT502" i="1"/>
  <c r="AU502" i="1"/>
  <c r="AV502" i="1"/>
  <c r="AW502" i="1"/>
  <c r="AX502" i="1" s="1"/>
  <c r="BD502" i="1"/>
  <c r="A503" i="1"/>
  <c r="AZ502" i="1" l="1"/>
  <c r="BA502" i="1"/>
  <c r="AG503" i="1"/>
  <c r="AP503" i="1"/>
  <c r="AQ503" i="1"/>
  <c r="AR503" i="1"/>
  <c r="AS503" i="1" s="1"/>
  <c r="BB503" i="1" s="1"/>
  <c r="AY503" i="1" s="1"/>
  <c r="AT503" i="1"/>
  <c r="AU503" i="1"/>
  <c r="AV503" i="1"/>
  <c r="AW503" i="1"/>
  <c r="AX503" i="1"/>
  <c r="BD503" i="1"/>
  <c r="A504" i="1"/>
  <c r="AZ503" i="1" l="1"/>
  <c r="BA503" i="1"/>
  <c r="A505" i="1"/>
  <c r="AG504" i="1"/>
  <c r="AP504" i="1"/>
  <c r="AS504" i="1" s="1"/>
  <c r="BB504" i="1" s="1"/>
  <c r="AY504" i="1" s="1"/>
  <c r="AQ504" i="1"/>
  <c r="AR504" i="1"/>
  <c r="AT504" i="1"/>
  <c r="AU504" i="1"/>
  <c r="AV504" i="1"/>
  <c r="AW504" i="1"/>
  <c r="AX504" i="1"/>
  <c r="BD504" i="1"/>
  <c r="AG505" i="1" l="1"/>
  <c r="AP505" i="1"/>
  <c r="AQ505" i="1"/>
  <c r="AR505" i="1"/>
  <c r="AS505" i="1" s="1"/>
  <c r="BB505" i="1" s="1"/>
  <c r="AY505" i="1" s="1"/>
  <c r="AT505" i="1"/>
  <c r="AU505" i="1"/>
  <c r="AV505" i="1"/>
  <c r="AW505" i="1"/>
  <c r="AX505" i="1" s="1"/>
  <c r="BD505" i="1"/>
  <c r="A506" i="1"/>
  <c r="AZ504" i="1"/>
  <c r="BA504" i="1"/>
  <c r="AZ505" i="1" l="1"/>
  <c r="BA505" i="1"/>
  <c r="AG506" i="1"/>
  <c r="AP506" i="1"/>
  <c r="AQ506" i="1"/>
  <c r="AR506" i="1"/>
  <c r="AS506" i="1"/>
  <c r="AT506" i="1"/>
  <c r="AU506" i="1"/>
  <c r="AV506" i="1"/>
  <c r="AW506" i="1"/>
  <c r="AX506" i="1"/>
  <c r="BB506" i="1"/>
  <c r="AY506" i="1" s="1"/>
  <c r="BD506" i="1"/>
  <c r="A507" i="1"/>
  <c r="AZ506" i="1" l="1"/>
  <c r="BA506" i="1"/>
  <c r="AG507" i="1"/>
  <c r="AP507" i="1"/>
  <c r="AQ507" i="1"/>
  <c r="AR507" i="1"/>
  <c r="AS507" i="1" s="1"/>
  <c r="BB507" i="1" s="1"/>
  <c r="AY507" i="1" s="1"/>
  <c r="AT507" i="1"/>
  <c r="AU507" i="1"/>
  <c r="AV507" i="1"/>
  <c r="AW507" i="1"/>
  <c r="AX507" i="1"/>
  <c r="BD507" i="1"/>
  <c r="A508" i="1"/>
  <c r="AZ507" i="1" l="1"/>
  <c r="BA507" i="1"/>
  <c r="AG508" i="1"/>
  <c r="AP508" i="1"/>
  <c r="AQ508" i="1"/>
  <c r="AR508" i="1"/>
  <c r="AS508" i="1"/>
  <c r="BB508" i="1" s="1"/>
  <c r="AY508" i="1" s="1"/>
  <c r="AT508" i="1"/>
  <c r="AU508" i="1"/>
  <c r="AV508" i="1"/>
  <c r="AW508" i="1"/>
  <c r="AX508" i="1"/>
  <c r="BD508" i="1"/>
  <c r="A509" i="1"/>
  <c r="AZ508" i="1" l="1"/>
  <c r="BA508" i="1"/>
  <c r="AG509" i="1"/>
  <c r="AP509" i="1"/>
  <c r="AQ509" i="1"/>
  <c r="AR509" i="1"/>
  <c r="AS509" i="1"/>
  <c r="AT509" i="1"/>
  <c r="AU509" i="1"/>
  <c r="AV509" i="1"/>
  <c r="AW509" i="1"/>
  <c r="AX509" i="1"/>
  <c r="BB509" i="1"/>
  <c r="AY509" i="1" s="1"/>
  <c r="BD509" i="1"/>
  <c r="A510" i="1"/>
  <c r="AZ509" i="1" l="1"/>
  <c r="BA509" i="1"/>
  <c r="AG510" i="1"/>
  <c r="AP510" i="1"/>
  <c r="AQ510" i="1"/>
  <c r="AR510" i="1"/>
  <c r="AS510" i="1" s="1"/>
  <c r="BB510" i="1" s="1"/>
  <c r="AY510" i="1" s="1"/>
  <c r="AT510" i="1"/>
  <c r="AU510" i="1"/>
  <c r="AV510" i="1"/>
  <c r="AW510" i="1"/>
  <c r="AX510" i="1" s="1"/>
  <c r="BD510" i="1"/>
  <c r="A511" i="1"/>
  <c r="AZ510" i="1" l="1"/>
  <c r="BA510" i="1" s="1"/>
  <c r="AG511" i="1"/>
  <c r="AP511" i="1"/>
  <c r="AQ511" i="1"/>
  <c r="AR511" i="1"/>
  <c r="AS511" i="1"/>
  <c r="AT511" i="1"/>
  <c r="AU511" i="1"/>
  <c r="AV511" i="1"/>
  <c r="AW511" i="1"/>
  <c r="AX511" i="1" s="1"/>
  <c r="BB511" i="1"/>
  <c r="AY511" i="1" s="1"/>
  <c r="BD511" i="1"/>
  <c r="A513" i="1"/>
  <c r="AZ511" i="1" l="1"/>
  <c r="BA511" i="1"/>
  <c r="A514" i="1"/>
  <c r="AG513" i="1"/>
  <c r="AP513" i="1"/>
  <c r="AQ513" i="1"/>
  <c r="AR513" i="1"/>
  <c r="AS513" i="1"/>
  <c r="BB513" i="1" s="1"/>
  <c r="AY513" i="1" s="1"/>
  <c r="AT513" i="1"/>
  <c r="AU513" i="1"/>
  <c r="AV513" i="1"/>
  <c r="AW513" i="1"/>
  <c r="AX513" i="1"/>
  <c r="BD513" i="1"/>
  <c r="AG514" i="1" l="1"/>
  <c r="AP514" i="1"/>
  <c r="AQ514" i="1"/>
  <c r="AR514" i="1"/>
  <c r="AS514" i="1"/>
  <c r="AT514" i="1"/>
  <c r="AU514" i="1"/>
  <c r="AV514" i="1"/>
  <c r="AW514" i="1"/>
  <c r="AX514" i="1" s="1"/>
  <c r="BB514" i="1"/>
  <c r="AY514" i="1" s="1"/>
  <c r="BD514" i="1"/>
  <c r="A515" i="1"/>
  <c r="AZ513" i="1"/>
  <c r="BA513" i="1"/>
  <c r="AZ514" i="1" l="1"/>
  <c r="BA514" i="1"/>
  <c r="AG515" i="1"/>
  <c r="AP515" i="1"/>
  <c r="AQ515" i="1"/>
  <c r="AR515" i="1"/>
  <c r="AS515" i="1"/>
  <c r="BB515" i="1" s="1"/>
  <c r="AY515" i="1" s="1"/>
  <c r="AT515" i="1"/>
  <c r="AU515" i="1"/>
  <c r="AV515" i="1"/>
  <c r="AX515" i="1" s="1"/>
  <c r="AW515" i="1"/>
  <c r="BD515" i="1"/>
  <c r="A516" i="1"/>
  <c r="AZ515" i="1" l="1"/>
  <c r="BA515" i="1"/>
  <c r="A517" i="1"/>
  <c r="AG516" i="1"/>
  <c r="AP516" i="1"/>
  <c r="AQ516" i="1"/>
  <c r="AR516" i="1"/>
  <c r="AS516" i="1"/>
  <c r="BB516" i="1" s="1"/>
  <c r="AY516" i="1" s="1"/>
  <c r="AT516" i="1"/>
  <c r="AU516" i="1"/>
  <c r="AV516" i="1"/>
  <c r="AW516" i="1"/>
  <c r="AX516" i="1"/>
  <c r="BD516" i="1"/>
  <c r="AG517" i="1" l="1"/>
  <c r="AP517" i="1"/>
  <c r="AQ517" i="1"/>
  <c r="AR517" i="1"/>
  <c r="AS517" i="1" s="1"/>
  <c r="BB517" i="1" s="1"/>
  <c r="AY517" i="1" s="1"/>
  <c r="AT517" i="1"/>
  <c r="AU517" i="1"/>
  <c r="AV517" i="1"/>
  <c r="AW517" i="1"/>
  <c r="AX517" i="1" s="1"/>
  <c r="BD517" i="1"/>
  <c r="A518" i="1"/>
  <c r="AZ516" i="1"/>
  <c r="BA516" i="1"/>
  <c r="AZ517" i="1" l="1"/>
  <c r="BA517" i="1"/>
  <c r="A519" i="1"/>
  <c r="AG518" i="1"/>
  <c r="AP518" i="1"/>
  <c r="AQ518" i="1"/>
  <c r="AR518" i="1"/>
  <c r="AS518" i="1"/>
  <c r="BB518" i="1" s="1"/>
  <c r="AY518" i="1" s="1"/>
  <c r="AT518" i="1"/>
  <c r="AU518" i="1"/>
  <c r="AV518" i="1"/>
  <c r="AW518" i="1"/>
  <c r="AX518" i="1"/>
  <c r="BD518" i="1"/>
  <c r="AG519" i="1" l="1"/>
  <c r="AP519" i="1"/>
  <c r="AQ519" i="1"/>
  <c r="AR519" i="1"/>
  <c r="AS519" i="1" s="1"/>
  <c r="BB519" i="1" s="1"/>
  <c r="AY519" i="1" s="1"/>
  <c r="AT519" i="1"/>
  <c r="AU519" i="1"/>
  <c r="AV519" i="1"/>
  <c r="AW519" i="1"/>
  <c r="AX519" i="1" s="1"/>
  <c r="BD519" i="1"/>
  <c r="A520" i="1"/>
  <c r="AZ518" i="1"/>
  <c r="BA518" i="1"/>
  <c r="AZ519" i="1" l="1"/>
  <c r="BA519" i="1"/>
  <c r="A521" i="1"/>
  <c r="AG520" i="1"/>
  <c r="AP520" i="1"/>
  <c r="AQ520" i="1"/>
  <c r="AR520" i="1"/>
  <c r="AS520" i="1"/>
  <c r="AT520" i="1"/>
  <c r="AU520" i="1"/>
  <c r="AV520" i="1"/>
  <c r="AW520" i="1"/>
  <c r="AX520" i="1"/>
  <c r="BB520" i="1"/>
  <c r="AY520" i="1" s="1"/>
  <c r="BD520" i="1"/>
  <c r="AG521" i="1" l="1"/>
  <c r="AP521" i="1"/>
  <c r="AQ521" i="1"/>
  <c r="AR521" i="1"/>
  <c r="AS521" i="1"/>
  <c r="AT521" i="1"/>
  <c r="AU521" i="1"/>
  <c r="AV521" i="1"/>
  <c r="AW521" i="1"/>
  <c r="AX521" i="1" s="1"/>
  <c r="BB521" i="1"/>
  <c r="AY521" i="1" s="1"/>
  <c r="BD521" i="1"/>
  <c r="A522" i="1"/>
  <c r="AZ520" i="1"/>
  <c r="BA520" i="1"/>
  <c r="AZ521" i="1" l="1"/>
  <c r="BA521" i="1"/>
  <c r="AG522" i="1"/>
  <c r="AP522" i="1"/>
  <c r="AQ522" i="1"/>
  <c r="AR522" i="1"/>
  <c r="AS522" i="1" s="1"/>
  <c r="BB522" i="1" s="1"/>
  <c r="AY522" i="1" s="1"/>
  <c r="AT522" i="1"/>
  <c r="AU522" i="1"/>
  <c r="AV522" i="1"/>
  <c r="AW522" i="1"/>
  <c r="AX522" i="1"/>
  <c r="BD522" i="1"/>
  <c r="A523" i="1"/>
  <c r="AZ522" i="1" l="1"/>
  <c r="BA522" i="1"/>
  <c r="AG523" i="1"/>
  <c r="AP523" i="1"/>
  <c r="AQ523" i="1"/>
  <c r="AR523" i="1"/>
  <c r="AS523" i="1" s="1"/>
  <c r="BB523" i="1" s="1"/>
  <c r="AY523" i="1" s="1"/>
  <c r="AT523" i="1"/>
  <c r="AU523" i="1"/>
  <c r="AV523" i="1"/>
  <c r="AW523" i="1"/>
  <c r="AX523" i="1" s="1"/>
  <c r="BD523" i="1"/>
  <c r="A524" i="1"/>
  <c r="AZ523" i="1" l="1"/>
  <c r="BA523" i="1"/>
  <c r="AG524" i="1"/>
  <c r="AP524" i="1"/>
  <c r="AQ524" i="1"/>
  <c r="AR524" i="1"/>
  <c r="AS524" i="1" s="1"/>
  <c r="BB524" i="1" s="1"/>
  <c r="AY524" i="1" s="1"/>
  <c r="AT524" i="1"/>
  <c r="AU524" i="1"/>
  <c r="AV524" i="1"/>
  <c r="AW524" i="1"/>
  <c r="AX524" i="1" s="1"/>
  <c r="BD524" i="1"/>
  <c r="A525" i="1"/>
  <c r="AZ524" i="1" l="1"/>
  <c r="BA524" i="1" s="1"/>
  <c r="AG525" i="1"/>
  <c r="AP525" i="1"/>
  <c r="AQ525" i="1"/>
  <c r="AR525" i="1"/>
  <c r="AS525" i="1"/>
  <c r="AT525" i="1"/>
  <c r="AU525" i="1"/>
  <c r="AV525" i="1"/>
  <c r="AW525" i="1"/>
  <c r="AX525" i="1" s="1"/>
  <c r="BB525" i="1"/>
  <c r="AY525" i="1" s="1"/>
  <c r="BD525" i="1"/>
  <c r="A526" i="1"/>
  <c r="AZ525" i="1" l="1"/>
  <c r="BA525" i="1"/>
  <c r="AG526" i="1"/>
  <c r="AP526" i="1"/>
  <c r="AQ526" i="1"/>
  <c r="AR526" i="1"/>
  <c r="AS526" i="1"/>
  <c r="AT526" i="1"/>
  <c r="AU526" i="1"/>
  <c r="AV526" i="1"/>
  <c r="AW526" i="1"/>
  <c r="AX526" i="1"/>
  <c r="BB526" i="1"/>
  <c r="AY526" i="1" s="1"/>
  <c r="BD526" i="1"/>
  <c r="A527" i="1"/>
  <c r="AZ526" i="1" l="1"/>
  <c r="BA526" i="1" s="1"/>
  <c r="A528" i="1"/>
  <c r="AG527" i="1"/>
  <c r="AP527" i="1"/>
  <c r="AQ527" i="1"/>
  <c r="AR527" i="1"/>
  <c r="AS527" i="1"/>
  <c r="BB527" i="1" s="1"/>
  <c r="AY527" i="1" s="1"/>
  <c r="AT527" i="1"/>
  <c r="AU527" i="1"/>
  <c r="AV527" i="1"/>
  <c r="AW527" i="1"/>
  <c r="AX527" i="1"/>
  <c r="BD527" i="1"/>
  <c r="AG528" i="1" l="1"/>
  <c r="AP528" i="1"/>
  <c r="AQ528" i="1"/>
  <c r="AR528" i="1"/>
  <c r="AS528" i="1"/>
  <c r="AT528" i="1"/>
  <c r="AU528" i="1"/>
  <c r="AV528" i="1"/>
  <c r="AW528" i="1"/>
  <c r="AX528" i="1" s="1"/>
  <c r="BB528" i="1"/>
  <c r="AY528" i="1" s="1"/>
  <c r="BD528" i="1"/>
  <c r="A529" i="1"/>
  <c r="AZ527" i="1"/>
  <c r="BA527" i="1"/>
  <c r="AZ528" i="1" l="1"/>
  <c r="BA528" i="1" s="1"/>
  <c r="AG529" i="1"/>
  <c r="AP529" i="1"/>
  <c r="AQ529" i="1"/>
  <c r="AR529" i="1"/>
  <c r="AS529" i="1"/>
  <c r="AT529" i="1"/>
  <c r="AU529" i="1"/>
  <c r="AV529" i="1"/>
  <c r="AW529" i="1"/>
  <c r="AX529" i="1"/>
  <c r="BB529" i="1"/>
  <c r="AY529" i="1" s="1"/>
  <c r="BD529" i="1"/>
  <c r="A530" i="1"/>
  <c r="AZ529" i="1" l="1"/>
  <c r="BA529" i="1"/>
  <c r="AG530" i="1"/>
  <c r="AP530" i="1"/>
  <c r="AS530" i="1" s="1"/>
  <c r="BB530" i="1" s="1"/>
  <c r="AY530" i="1" s="1"/>
  <c r="AQ530" i="1"/>
  <c r="AR530" i="1"/>
  <c r="AT530" i="1"/>
  <c r="AU530" i="1"/>
  <c r="AV530" i="1"/>
  <c r="AW530" i="1"/>
  <c r="AX530" i="1"/>
  <c r="BD530" i="1"/>
  <c r="A531" i="1"/>
  <c r="AZ530" i="1" l="1"/>
  <c r="BA530" i="1"/>
  <c r="AG531" i="1"/>
  <c r="AP531" i="1"/>
  <c r="AQ531" i="1"/>
  <c r="AR531" i="1"/>
  <c r="AS531" i="1"/>
  <c r="AT531" i="1"/>
  <c r="AU531" i="1"/>
  <c r="AV531" i="1"/>
  <c r="AW531" i="1"/>
  <c r="AX531" i="1" s="1"/>
  <c r="BB531" i="1"/>
  <c r="AY531" i="1" s="1"/>
  <c r="BD531" i="1"/>
  <c r="A532" i="1"/>
  <c r="AZ531" i="1" l="1"/>
  <c r="BA531" i="1"/>
  <c r="AG532" i="1"/>
  <c r="AP532" i="1"/>
  <c r="AQ532" i="1"/>
  <c r="AR532" i="1"/>
  <c r="AS532" i="1"/>
  <c r="AT532" i="1"/>
  <c r="AU532" i="1"/>
  <c r="AV532" i="1"/>
  <c r="AW532" i="1"/>
  <c r="AX532" i="1"/>
  <c r="BB532" i="1"/>
  <c r="AY532" i="1" s="1"/>
  <c r="BD532" i="1"/>
  <c r="A533" i="1"/>
  <c r="AZ532" i="1" l="1"/>
  <c r="BA532" i="1" s="1"/>
  <c r="AG533" i="1"/>
  <c r="AP533" i="1"/>
  <c r="AQ533" i="1"/>
  <c r="AR533" i="1"/>
  <c r="AS533" i="1"/>
  <c r="AT533" i="1"/>
  <c r="AU533" i="1"/>
  <c r="AV533" i="1"/>
  <c r="AW533" i="1"/>
  <c r="AX533" i="1"/>
  <c r="BB533" i="1"/>
  <c r="AY533" i="1" s="1"/>
  <c r="BD533" i="1"/>
  <c r="A534" i="1"/>
  <c r="AZ533" i="1" l="1"/>
  <c r="BA533" i="1"/>
  <c r="AG534" i="1"/>
  <c r="AP534" i="1"/>
  <c r="AQ534" i="1"/>
  <c r="AR534" i="1"/>
  <c r="AS534" i="1"/>
  <c r="AT534" i="1"/>
  <c r="AU534" i="1"/>
  <c r="AV534" i="1"/>
  <c r="AW534" i="1"/>
  <c r="AX534" i="1"/>
  <c r="BB534" i="1"/>
  <c r="AY534" i="1" s="1"/>
  <c r="BD534" i="1"/>
  <c r="A535" i="1"/>
  <c r="AZ534" i="1" l="1"/>
  <c r="BA534" i="1"/>
  <c r="A536" i="1"/>
  <c r="AG535" i="1"/>
  <c r="AP535" i="1"/>
  <c r="AQ535" i="1"/>
  <c r="AR535" i="1"/>
  <c r="AS535" i="1"/>
  <c r="BB535" i="1" s="1"/>
  <c r="AY535" i="1" s="1"/>
  <c r="AT535" i="1"/>
  <c r="AU535" i="1"/>
  <c r="AV535" i="1"/>
  <c r="AW535" i="1"/>
  <c r="AX535" i="1"/>
  <c r="BD535" i="1"/>
  <c r="AG536" i="1" l="1"/>
  <c r="AP536" i="1"/>
  <c r="AQ536" i="1"/>
  <c r="AR536" i="1"/>
  <c r="AS536" i="1" s="1"/>
  <c r="BB536" i="1" s="1"/>
  <c r="AY536" i="1" s="1"/>
  <c r="AT536" i="1"/>
  <c r="AU536" i="1"/>
  <c r="AV536" i="1"/>
  <c r="AW536" i="1"/>
  <c r="AX536" i="1" s="1"/>
  <c r="BD536" i="1"/>
  <c r="A538" i="1"/>
  <c r="AZ535" i="1"/>
  <c r="BA535" i="1"/>
  <c r="AZ536" i="1" l="1"/>
  <c r="BA536" i="1"/>
  <c r="A539" i="1"/>
  <c r="AG538" i="1"/>
  <c r="AP538" i="1"/>
  <c r="AQ538" i="1"/>
  <c r="AR538" i="1"/>
  <c r="AS538" i="1"/>
  <c r="BB538" i="1" s="1"/>
  <c r="AY538" i="1" s="1"/>
  <c r="AT538" i="1"/>
  <c r="AU538" i="1"/>
  <c r="AV538" i="1"/>
  <c r="AW538" i="1"/>
  <c r="AX538" i="1"/>
  <c r="BD538" i="1"/>
  <c r="AG539" i="1" l="1"/>
  <c r="AP539" i="1"/>
  <c r="AQ539" i="1"/>
  <c r="AR539" i="1"/>
  <c r="AS539" i="1" s="1"/>
  <c r="BB539" i="1" s="1"/>
  <c r="AY539" i="1" s="1"/>
  <c r="AT539" i="1"/>
  <c r="AU539" i="1"/>
  <c r="AV539" i="1"/>
  <c r="AW539" i="1"/>
  <c r="AX539" i="1" s="1"/>
  <c r="BD539" i="1"/>
  <c r="A540" i="1"/>
  <c r="AZ538" i="1"/>
  <c r="BA538" i="1"/>
  <c r="AZ539" i="1" l="1"/>
  <c r="BA539" i="1" s="1"/>
  <c r="AG540" i="1"/>
  <c r="AP540" i="1"/>
  <c r="AQ540" i="1"/>
  <c r="AR540" i="1"/>
  <c r="AS540" i="1"/>
  <c r="AT540" i="1"/>
  <c r="AU540" i="1"/>
  <c r="AV540" i="1"/>
  <c r="AW540" i="1"/>
  <c r="AX540" i="1" s="1"/>
  <c r="BB540" i="1"/>
  <c r="AY540" i="1" s="1"/>
  <c r="BD540" i="1"/>
  <c r="A541" i="1"/>
  <c r="AZ540" i="1" l="1"/>
  <c r="BA540" i="1"/>
  <c r="AG541" i="1"/>
  <c r="AP541" i="1"/>
  <c r="AS541" i="1" s="1"/>
  <c r="BB541" i="1" s="1"/>
  <c r="AY541" i="1" s="1"/>
  <c r="AQ541" i="1"/>
  <c r="AR541" i="1"/>
  <c r="AT541" i="1"/>
  <c r="AU541" i="1"/>
  <c r="AV541" i="1"/>
  <c r="AW541" i="1"/>
  <c r="AX541" i="1"/>
  <c r="BD541" i="1"/>
  <c r="A542" i="1"/>
  <c r="AZ541" i="1" l="1"/>
  <c r="BA541" i="1"/>
  <c r="AG542" i="1"/>
  <c r="AP542" i="1"/>
  <c r="AQ542" i="1"/>
  <c r="AR542" i="1"/>
  <c r="AS542" i="1"/>
  <c r="BB542" i="1" s="1"/>
  <c r="AY542" i="1" s="1"/>
  <c r="AT542" i="1"/>
  <c r="AU542" i="1"/>
  <c r="AV542" i="1"/>
  <c r="AW542" i="1"/>
  <c r="AX542" i="1"/>
  <c r="BD542" i="1"/>
  <c r="A543" i="1"/>
  <c r="AZ542" i="1" l="1"/>
  <c r="BA542" i="1"/>
  <c r="A544" i="1"/>
  <c r="AG543" i="1"/>
  <c r="AP543" i="1"/>
  <c r="AQ543" i="1"/>
  <c r="AR543" i="1"/>
  <c r="AS543" i="1"/>
  <c r="AT543" i="1"/>
  <c r="AU543" i="1"/>
  <c r="AV543" i="1"/>
  <c r="AW543" i="1"/>
  <c r="AX543" i="1"/>
  <c r="BB543" i="1"/>
  <c r="AY543" i="1" s="1"/>
  <c r="BD543" i="1"/>
  <c r="AG544" i="1" l="1"/>
  <c r="AP544" i="1"/>
  <c r="AQ544" i="1"/>
  <c r="AR544" i="1"/>
  <c r="AS544" i="1" s="1"/>
  <c r="BB544" i="1" s="1"/>
  <c r="AY544" i="1" s="1"/>
  <c r="AT544" i="1"/>
  <c r="AU544" i="1"/>
  <c r="AV544" i="1"/>
  <c r="AX544" i="1" s="1"/>
  <c r="AW544" i="1"/>
  <c r="BD544" i="1"/>
  <c r="A545" i="1"/>
  <c r="AZ543" i="1"/>
  <c r="BA543" i="1" s="1"/>
  <c r="AZ544" i="1" l="1"/>
  <c r="BA544" i="1"/>
  <c r="AG545" i="1"/>
  <c r="AP545" i="1"/>
  <c r="AS545" i="1" s="1"/>
  <c r="BB545" i="1" s="1"/>
  <c r="AY545" i="1" s="1"/>
  <c r="AQ545" i="1"/>
  <c r="AR545" i="1"/>
  <c r="AT545" i="1"/>
  <c r="AU545" i="1"/>
  <c r="AV545" i="1"/>
  <c r="AW545" i="1"/>
  <c r="AX545" i="1" s="1"/>
  <c r="BD545" i="1"/>
  <c r="A546" i="1"/>
  <c r="AZ545" i="1" l="1"/>
  <c r="BA545" i="1"/>
  <c r="AG546" i="1"/>
  <c r="AP546" i="1"/>
  <c r="AQ546" i="1"/>
  <c r="AR546" i="1"/>
  <c r="AS546" i="1"/>
  <c r="AT546" i="1"/>
  <c r="AU546" i="1"/>
  <c r="AV546" i="1"/>
  <c r="AW546" i="1"/>
  <c r="AX546" i="1" s="1"/>
  <c r="BB546" i="1"/>
  <c r="AY546" i="1" s="1"/>
  <c r="BD546" i="1"/>
  <c r="A547" i="1"/>
  <c r="AZ546" i="1" l="1"/>
  <c r="BA546" i="1"/>
  <c r="A548" i="1"/>
  <c r="AG547" i="1"/>
  <c r="AP547" i="1"/>
  <c r="AQ547" i="1"/>
  <c r="AR547" i="1"/>
  <c r="AS547" i="1"/>
  <c r="AT547" i="1"/>
  <c r="AU547" i="1"/>
  <c r="AV547" i="1"/>
  <c r="AX547" i="1" s="1"/>
  <c r="AW547" i="1"/>
  <c r="BB547" i="1"/>
  <c r="AY547" i="1" s="1"/>
  <c r="BD547" i="1"/>
  <c r="AG548" i="1" l="1"/>
  <c r="AP548" i="1"/>
  <c r="AQ548" i="1"/>
  <c r="AR548" i="1"/>
  <c r="AS548" i="1" s="1"/>
  <c r="BB548" i="1" s="1"/>
  <c r="AY548" i="1" s="1"/>
  <c r="AT548" i="1"/>
  <c r="AU548" i="1"/>
  <c r="AV548" i="1"/>
  <c r="AW548" i="1"/>
  <c r="AX548" i="1" s="1"/>
  <c r="BD548" i="1"/>
  <c r="A549" i="1"/>
  <c r="AZ547" i="1"/>
  <c r="BA547" i="1"/>
  <c r="AZ548" i="1" l="1"/>
  <c r="BA548" i="1"/>
  <c r="AG549" i="1"/>
  <c r="AP549" i="1"/>
  <c r="AQ549" i="1"/>
  <c r="AR549" i="1"/>
  <c r="AS549" i="1"/>
  <c r="AT549" i="1"/>
  <c r="AU549" i="1"/>
  <c r="AV549" i="1"/>
  <c r="AW549" i="1"/>
  <c r="AX549" i="1" s="1"/>
  <c r="BB549" i="1"/>
  <c r="AY549" i="1" s="1"/>
  <c r="BD549" i="1"/>
  <c r="A550" i="1"/>
  <c r="AZ549" i="1" l="1"/>
  <c r="BA549" i="1"/>
  <c r="AG550" i="1"/>
  <c r="AP550" i="1"/>
  <c r="AQ550" i="1"/>
  <c r="AR550" i="1"/>
  <c r="AS550" i="1"/>
  <c r="AT550" i="1"/>
  <c r="AU550" i="1"/>
  <c r="AV550" i="1"/>
  <c r="AX550" i="1" s="1"/>
  <c r="AW550" i="1"/>
  <c r="BB550" i="1"/>
  <c r="AY550" i="1" s="1"/>
  <c r="BD550" i="1"/>
  <c r="A551" i="1"/>
  <c r="AZ550" i="1" l="1"/>
  <c r="BA550" i="1"/>
  <c r="AG551" i="1"/>
  <c r="AP551" i="1"/>
  <c r="AQ551" i="1"/>
  <c r="AR551" i="1"/>
  <c r="AS551" i="1"/>
  <c r="BB551" i="1" s="1"/>
  <c r="AY551" i="1" s="1"/>
  <c r="AT551" i="1"/>
  <c r="AU551" i="1"/>
  <c r="AV551" i="1"/>
  <c r="AW551" i="1"/>
  <c r="AX551" i="1" s="1"/>
  <c r="BD551" i="1"/>
  <c r="A552" i="1"/>
  <c r="AZ551" i="1" l="1"/>
  <c r="BA551" i="1"/>
  <c r="A553" i="1"/>
  <c r="AG552" i="1"/>
  <c r="AP552" i="1"/>
  <c r="AQ552" i="1"/>
  <c r="AR552" i="1"/>
  <c r="AS552" i="1"/>
  <c r="BB552" i="1" s="1"/>
  <c r="AY552" i="1" s="1"/>
  <c r="AT552" i="1"/>
  <c r="AU552" i="1"/>
  <c r="AV552" i="1"/>
  <c r="AX552" i="1" s="1"/>
  <c r="AW552" i="1"/>
  <c r="BD552" i="1"/>
  <c r="AG553" i="1" l="1"/>
  <c r="AP553" i="1"/>
  <c r="AQ553" i="1"/>
  <c r="AR553" i="1"/>
  <c r="AS553" i="1" s="1"/>
  <c r="BB553" i="1" s="1"/>
  <c r="AY553" i="1" s="1"/>
  <c r="AT553" i="1"/>
  <c r="AU553" i="1"/>
  <c r="AV553" i="1"/>
  <c r="AW553" i="1"/>
  <c r="AX553" i="1" s="1"/>
  <c r="BD553" i="1"/>
  <c r="A554" i="1"/>
  <c r="AZ552" i="1"/>
  <c r="BA552" i="1"/>
  <c r="AZ553" i="1" l="1"/>
  <c r="BA553" i="1"/>
  <c r="A556" i="1"/>
  <c r="AG554" i="1"/>
  <c r="AP554" i="1"/>
  <c r="AQ554" i="1"/>
  <c r="AR554" i="1"/>
  <c r="AS554" i="1"/>
  <c r="BB554" i="1" s="1"/>
  <c r="AY554" i="1" s="1"/>
  <c r="AT554" i="1"/>
  <c r="AU554" i="1"/>
  <c r="AV554" i="1"/>
  <c r="AW554" i="1"/>
  <c r="AX554" i="1"/>
  <c r="BD554" i="1"/>
  <c r="AG556" i="1" l="1"/>
  <c r="AP556" i="1"/>
  <c r="AQ556" i="1"/>
  <c r="AR556" i="1"/>
  <c r="AS556" i="1" s="1"/>
  <c r="BB556" i="1" s="1"/>
  <c r="AY556" i="1" s="1"/>
  <c r="AT556" i="1"/>
  <c r="AU556" i="1"/>
  <c r="AV556" i="1"/>
  <c r="AW556" i="1"/>
  <c r="AX556" i="1"/>
  <c r="BD556" i="1"/>
  <c r="A557" i="1"/>
  <c r="AZ554" i="1"/>
  <c r="BA554" i="1"/>
  <c r="AZ556" i="1" l="1"/>
  <c r="BA556" i="1"/>
  <c r="A558" i="1"/>
  <c r="AG557" i="1"/>
  <c r="AP557" i="1"/>
  <c r="AQ557" i="1"/>
  <c r="AR557" i="1"/>
  <c r="AS557" i="1"/>
  <c r="AT557" i="1"/>
  <c r="AU557" i="1"/>
  <c r="AV557" i="1"/>
  <c r="AW557" i="1"/>
  <c r="AX557" i="1" s="1"/>
  <c r="BB557" i="1"/>
  <c r="AY557" i="1" s="1"/>
  <c r="BD557" i="1"/>
  <c r="AG558" i="1" l="1"/>
  <c r="AP558" i="1"/>
  <c r="AQ558" i="1"/>
  <c r="AR558" i="1"/>
  <c r="AS558" i="1" s="1"/>
  <c r="BB558" i="1" s="1"/>
  <c r="AY558" i="1" s="1"/>
  <c r="AT558" i="1"/>
  <c r="AU558" i="1"/>
  <c r="AV558" i="1"/>
  <c r="AW558" i="1"/>
  <c r="AX558" i="1" s="1"/>
  <c r="BD558" i="1"/>
  <c r="A559" i="1"/>
  <c r="AZ557" i="1"/>
  <c r="BA557" i="1"/>
  <c r="AZ558" i="1" l="1"/>
  <c r="BA558" i="1" s="1"/>
  <c r="AG559" i="1"/>
  <c r="AP559" i="1"/>
  <c r="AQ559" i="1"/>
  <c r="AR559" i="1"/>
  <c r="AS559" i="1"/>
  <c r="BB559" i="1" s="1"/>
  <c r="AY559" i="1" s="1"/>
  <c r="AT559" i="1"/>
  <c r="AU559" i="1"/>
  <c r="AV559" i="1"/>
  <c r="AW559" i="1"/>
  <c r="AX559" i="1"/>
  <c r="BD559" i="1"/>
  <c r="A561" i="1"/>
  <c r="AZ559" i="1" l="1"/>
  <c r="BA559" i="1" s="1"/>
  <c r="AG561" i="1"/>
  <c r="AP561" i="1"/>
  <c r="AQ561" i="1"/>
  <c r="AR561" i="1"/>
  <c r="AS561" i="1"/>
  <c r="BB561" i="1" s="1"/>
  <c r="AY561" i="1" s="1"/>
  <c r="AT561" i="1"/>
  <c r="AU561" i="1"/>
  <c r="AV561" i="1"/>
  <c r="AW561" i="1"/>
  <c r="AX561" i="1"/>
  <c r="BD561" i="1"/>
  <c r="A562" i="1"/>
  <c r="AZ561" i="1" l="1"/>
  <c r="BA561" i="1"/>
  <c r="AG562" i="1"/>
  <c r="AP562" i="1"/>
  <c r="AS562" i="1" s="1"/>
  <c r="BB562" i="1" s="1"/>
  <c r="AY562" i="1" s="1"/>
  <c r="AQ562" i="1"/>
  <c r="AR562" i="1"/>
  <c r="AT562" i="1"/>
  <c r="AU562" i="1"/>
  <c r="AV562" i="1"/>
  <c r="AW562" i="1"/>
  <c r="AX562" i="1"/>
  <c r="BD562" i="1"/>
  <c r="A563" i="1"/>
  <c r="AZ562" i="1" l="1"/>
  <c r="BA562" i="1"/>
  <c r="AG563" i="1"/>
  <c r="AP563" i="1"/>
  <c r="AQ563" i="1"/>
  <c r="AR563" i="1"/>
  <c r="AS563" i="1"/>
  <c r="AT563" i="1"/>
  <c r="AU563" i="1"/>
  <c r="AV563" i="1"/>
  <c r="AW563" i="1"/>
  <c r="AX563" i="1" s="1"/>
  <c r="BB563" i="1"/>
  <c r="AY563" i="1" s="1"/>
  <c r="BD563" i="1"/>
  <c r="A564" i="1"/>
  <c r="AZ563" i="1" l="1"/>
  <c r="BA563" i="1" s="1"/>
  <c r="AG564" i="1"/>
  <c r="AP564" i="1"/>
  <c r="AQ564" i="1"/>
  <c r="AR564" i="1"/>
  <c r="AS564" i="1"/>
  <c r="BB564" i="1" s="1"/>
  <c r="AY564" i="1" s="1"/>
  <c r="AT564" i="1"/>
  <c r="AU564" i="1"/>
  <c r="AV564" i="1"/>
  <c r="AW564" i="1"/>
  <c r="AX564" i="1"/>
  <c r="BD564" i="1"/>
  <c r="A565" i="1"/>
  <c r="AZ564" i="1" l="1"/>
  <c r="BA564" i="1"/>
  <c r="AG565" i="1"/>
  <c r="AP565" i="1"/>
  <c r="AQ565" i="1"/>
  <c r="AR565" i="1"/>
  <c r="AS565" i="1"/>
  <c r="AT565" i="1"/>
  <c r="AU565" i="1"/>
  <c r="AV565" i="1"/>
  <c r="AW565" i="1"/>
  <c r="AX565" i="1"/>
  <c r="BB565" i="1"/>
  <c r="AY565" i="1" s="1"/>
  <c r="BD565" i="1"/>
  <c r="A566" i="1"/>
  <c r="AZ565" i="1" l="1"/>
  <c r="BA565" i="1"/>
  <c r="AG566" i="1"/>
  <c r="AP566" i="1"/>
  <c r="AQ566" i="1"/>
  <c r="AR566" i="1"/>
  <c r="AS566" i="1"/>
  <c r="AT566" i="1"/>
  <c r="AU566" i="1"/>
  <c r="AV566" i="1"/>
  <c r="AW566" i="1"/>
  <c r="AX566" i="1"/>
  <c r="BB566" i="1"/>
  <c r="AY566" i="1" s="1"/>
  <c r="BD566" i="1"/>
  <c r="A568" i="1"/>
  <c r="AZ566" i="1" l="1"/>
  <c r="BA566" i="1" s="1"/>
  <c r="A569" i="1"/>
  <c r="AG568" i="1"/>
  <c r="AP568" i="1"/>
  <c r="AQ568" i="1"/>
  <c r="AR568" i="1"/>
  <c r="AS568" i="1"/>
  <c r="BB568" i="1" s="1"/>
  <c r="AY568" i="1" s="1"/>
  <c r="AT568" i="1"/>
  <c r="AU568" i="1"/>
  <c r="AV568" i="1"/>
  <c r="AW568" i="1"/>
  <c r="AX568" i="1"/>
  <c r="BD568" i="1"/>
  <c r="AG569" i="1" l="1"/>
  <c r="AP569" i="1"/>
  <c r="AQ569" i="1"/>
  <c r="AR569" i="1"/>
  <c r="AS569" i="1" s="1"/>
  <c r="BB569" i="1" s="1"/>
  <c r="AY569" i="1" s="1"/>
  <c r="AT569" i="1"/>
  <c r="AU569" i="1"/>
  <c r="AV569" i="1"/>
  <c r="AW569" i="1"/>
  <c r="AX569" i="1" s="1"/>
  <c r="BD569" i="1"/>
  <c r="A570" i="1"/>
  <c r="AZ568" i="1"/>
  <c r="BA568" i="1"/>
  <c r="AZ569" i="1" l="1"/>
  <c r="BA569" i="1"/>
  <c r="A571" i="1"/>
  <c r="AG570" i="1"/>
  <c r="AP570" i="1"/>
  <c r="AQ570" i="1"/>
  <c r="AR570" i="1"/>
  <c r="AS570" i="1"/>
  <c r="BB570" i="1" s="1"/>
  <c r="AY570" i="1" s="1"/>
  <c r="AT570" i="1"/>
  <c r="AU570" i="1"/>
  <c r="AV570" i="1"/>
  <c r="AW570" i="1"/>
  <c r="AX570" i="1"/>
  <c r="BD570" i="1"/>
  <c r="AG571" i="1" l="1"/>
  <c r="AP571" i="1"/>
  <c r="AS571" i="1" s="1"/>
  <c r="BB571" i="1" s="1"/>
  <c r="AY571" i="1" s="1"/>
  <c r="AQ571" i="1"/>
  <c r="AR571" i="1"/>
  <c r="AT571" i="1"/>
  <c r="AU571" i="1"/>
  <c r="AV571" i="1"/>
  <c r="AW571" i="1"/>
  <c r="AX571" i="1"/>
  <c r="BD571" i="1"/>
  <c r="A572" i="1"/>
  <c r="AZ570" i="1"/>
  <c r="BA570" i="1"/>
  <c r="AZ571" i="1" l="1"/>
  <c r="BA571" i="1"/>
  <c r="AG572" i="1"/>
  <c r="AP572" i="1"/>
  <c r="AQ572" i="1"/>
  <c r="AR572" i="1"/>
  <c r="AS572" i="1"/>
  <c r="AT572" i="1"/>
  <c r="AU572" i="1"/>
  <c r="AV572" i="1"/>
  <c r="AW572" i="1"/>
  <c r="AX572" i="1" s="1"/>
  <c r="BB572" i="1"/>
  <c r="AY572" i="1" s="1"/>
  <c r="BD572" i="1"/>
  <c r="A574" i="1"/>
  <c r="AZ572" i="1" l="1"/>
  <c r="BA572" i="1" s="1"/>
  <c r="AG574" i="1"/>
  <c r="AP574" i="1"/>
  <c r="AQ574" i="1"/>
  <c r="AR574" i="1"/>
  <c r="AS574" i="1"/>
  <c r="AT574" i="1"/>
  <c r="AU574" i="1"/>
  <c r="AV574" i="1"/>
  <c r="AW574" i="1"/>
  <c r="AX574" i="1" s="1"/>
  <c r="BB574" i="1"/>
  <c r="AY574" i="1" s="1"/>
  <c r="BD574" i="1"/>
  <c r="A575" i="1"/>
  <c r="AZ574" i="1" l="1"/>
  <c r="BA574" i="1" s="1"/>
  <c r="AG575" i="1"/>
  <c r="AP575" i="1"/>
  <c r="AQ575" i="1"/>
  <c r="AR575" i="1"/>
  <c r="AS575" i="1"/>
  <c r="AT575" i="1"/>
  <c r="AU575" i="1"/>
  <c r="AV575" i="1"/>
  <c r="AW575" i="1"/>
  <c r="AX575" i="1"/>
  <c r="BB575" i="1"/>
  <c r="AY575" i="1" s="1"/>
  <c r="BD575" i="1"/>
  <c r="A576" i="1"/>
  <c r="AZ575" i="1" l="1"/>
  <c r="BA575" i="1" s="1"/>
  <c r="AG576" i="1"/>
  <c r="AP576" i="1"/>
  <c r="AQ576" i="1"/>
  <c r="AR576" i="1"/>
  <c r="AS576" i="1"/>
  <c r="BB576" i="1" s="1"/>
  <c r="AY576" i="1" s="1"/>
  <c r="AT576" i="1"/>
  <c r="AU576" i="1"/>
  <c r="AV576" i="1"/>
  <c r="AW576" i="1"/>
  <c r="AX576" i="1"/>
  <c r="BD576" i="1"/>
  <c r="A577" i="1"/>
  <c r="AZ576" i="1" l="1"/>
  <c r="BA576" i="1" s="1"/>
  <c r="AG577" i="1"/>
  <c r="AP577" i="1"/>
  <c r="AQ577" i="1"/>
  <c r="AR577" i="1"/>
  <c r="AS577" i="1"/>
  <c r="BB577" i="1" s="1"/>
  <c r="AY577" i="1" s="1"/>
  <c r="AT577" i="1"/>
  <c r="AU577" i="1"/>
  <c r="AV577" i="1"/>
  <c r="AW577" i="1"/>
  <c r="AX577" i="1"/>
  <c r="BD577" i="1"/>
  <c r="A578" i="1"/>
  <c r="AZ577" i="1" l="1"/>
  <c r="BA577" i="1" s="1"/>
  <c r="A579" i="1"/>
  <c r="AG578" i="1"/>
  <c r="AP578" i="1"/>
  <c r="AQ578" i="1"/>
  <c r="AR578" i="1"/>
  <c r="AS578" i="1"/>
  <c r="BB578" i="1" s="1"/>
  <c r="AY578" i="1" s="1"/>
  <c r="AT578" i="1"/>
  <c r="AU578" i="1"/>
  <c r="AV578" i="1"/>
  <c r="AW578" i="1"/>
  <c r="AX578" i="1"/>
  <c r="BD578" i="1"/>
  <c r="AG579" i="1" l="1"/>
  <c r="AP579" i="1"/>
  <c r="AQ579" i="1"/>
  <c r="AR579" i="1"/>
  <c r="AS579" i="1"/>
  <c r="AT579" i="1"/>
  <c r="AU579" i="1"/>
  <c r="AV579" i="1"/>
  <c r="AW579" i="1"/>
  <c r="AX579" i="1" s="1"/>
  <c r="BB579" i="1"/>
  <c r="AY579" i="1" s="1"/>
  <c r="BD579" i="1"/>
  <c r="A580" i="1"/>
  <c r="AZ578" i="1"/>
  <c r="BA578" i="1"/>
  <c r="AZ579" i="1" l="1"/>
  <c r="BA579" i="1" s="1"/>
  <c r="AG580" i="1"/>
  <c r="AP580" i="1"/>
  <c r="AQ580" i="1"/>
  <c r="AR580" i="1"/>
  <c r="AS580" i="1"/>
  <c r="AT580" i="1"/>
  <c r="AU580" i="1"/>
  <c r="AV580" i="1"/>
  <c r="AW580" i="1"/>
  <c r="AX580" i="1"/>
  <c r="BB580" i="1"/>
  <c r="AY580" i="1" s="1"/>
  <c r="BD580" i="1"/>
  <c r="A581" i="1"/>
  <c r="AZ580" i="1" l="1"/>
  <c r="BA580" i="1"/>
  <c r="AG581" i="1"/>
  <c r="AP581" i="1"/>
  <c r="AQ581" i="1"/>
  <c r="AR581" i="1"/>
  <c r="AS581" i="1"/>
  <c r="BB581" i="1" s="1"/>
  <c r="AY581" i="1" s="1"/>
  <c r="AT581" i="1"/>
  <c r="AU581" i="1"/>
  <c r="AV581" i="1"/>
  <c r="AW581" i="1"/>
  <c r="AX581" i="1"/>
  <c r="BD581" i="1"/>
  <c r="A582" i="1"/>
  <c r="AZ581" i="1" l="1"/>
  <c r="BA581" i="1" s="1"/>
  <c r="AG582" i="1"/>
  <c r="AP582" i="1"/>
  <c r="AQ582" i="1"/>
  <c r="AR582" i="1"/>
  <c r="AS582" i="1"/>
  <c r="AT582" i="1"/>
  <c r="AU582" i="1"/>
  <c r="AV582" i="1"/>
  <c r="AW582" i="1"/>
  <c r="AX582" i="1"/>
  <c r="BB582" i="1"/>
  <c r="AY582" i="1" s="1"/>
  <c r="BD582" i="1"/>
  <c r="A583" i="1"/>
  <c r="AZ582" i="1" l="1"/>
  <c r="BA582" i="1"/>
  <c r="AG583" i="1"/>
  <c r="AP583" i="1"/>
  <c r="AQ583" i="1"/>
  <c r="AR583" i="1"/>
  <c r="AS583" i="1"/>
  <c r="AT583" i="1"/>
  <c r="AU583" i="1"/>
  <c r="AV583" i="1"/>
  <c r="AX583" i="1" s="1"/>
  <c r="AW583" i="1"/>
  <c r="BB583" i="1"/>
  <c r="AY583" i="1" s="1"/>
  <c r="BD583" i="1"/>
  <c r="A584" i="1"/>
  <c r="AZ583" i="1" l="1"/>
  <c r="BA583" i="1"/>
  <c r="A585" i="1"/>
  <c r="AG584" i="1"/>
  <c r="AP584" i="1"/>
  <c r="AQ584" i="1"/>
  <c r="AR584" i="1"/>
  <c r="AS584" i="1"/>
  <c r="BB584" i="1" s="1"/>
  <c r="AY584" i="1" s="1"/>
  <c r="AT584" i="1"/>
  <c r="AU584" i="1"/>
  <c r="AV584" i="1"/>
  <c r="AX584" i="1" s="1"/>
  <c r="AW584" i="1"/>
  <c r="BD584" i="1"/>
  <c r="AG585" i="1" l="1"/>
  <c r="AP585" i="1"/>
  <c r="AQ585" i="1"/>
  <c r="AR585" i="1"/>
  <c r="AS585" i="1"/>
  <c r="AT585" i="1"/>
  <c r="AU585" i="1"/>
  <c r="AV585" i="1"/>
  <c r="AW585" i="1"/>
  <c r="AX585" i="1" s="1"/>
  <c r="BB585" i="1"/>
  <c r="AY585" i="1" s="1"/>
  <c r="BD585" i="1"/>
  <c r="A588" i="1"/>
  <c r="AZ584" i="1"/>
  <c r="BA584" i="1"/>
  <c r="AZ585" i="1" l="1"/>
  <c r="BA585" i="1"/>
  <c r="AG588" i="1"/>
  <c r="AP588" i="1"/>
  <c r="AQ588" i="1"/>
  <c r="AR588" i="1"/>
  <c r="AS588" i="1" s="1"/>
  <c r="BB588" i="1" s="1"/>
  <c r="AY588" i="1" s="1"/>
  <c r="AT588" i="1"/>
  <c r="AU588" i="1"/>
  <c r="AV588" i="1"/>
  <c r="AW588" i="1"/>
  <c r="AX588" i="1" s="1"/>
  <c r="BD588" i="1"/>
  <c r="A589" i="1"/>
  <c r="AZ588" i="1" l="1"/>
  <c r="BA588" i="1"/>
  <c r="AG589" i="1"/>
  <c r="AP589" i="1"/>
  <c r="AQ589" i="1"/>
  <c r="AR589" i="1"/>
  <c r="AS589" i="1" s="1"/>
  <c r="BB589" i="1" s="1"/>
  <c r="AY589" i="1" s="1"/>
  <c r="AT589" i="1"/>
  <c r="AU589" i="1"/>
  <c r="AV589" i="1"/>
  <c r="AW589" i="1"/>
  <c r="AX589" i="1" s="1"/>
  <c r="BD589" i="1"/>
  <c r="A590" i="1"/>
  <c r="AZ589" i="1" l="1"/>
  <c r="BA589" i="1"/>
  <c r="AG590" i="1"/>
  <c r="AP590" i="1"/>
  <c r="AS590" i="1" s="1"/>
  <c r="BB590" i="1" s="1"/>
  <c r="AY590" i="1" s="1"/>
  <c r="AQ590" i="1"/>
  <c r="AR590" i="1"/>
  <c r="AT590" i="1"/>
  <c r="AU590" i="1"/>
  <c r="AV590" i="1"/>
  <c r="AW590" i="1"/>
  <c r="AX590" i="1"/>
  <c r="BD590" i="1"/>
  <c r="A591" i="1"/>
  <c r="AZ590" i="1" l="1"/>
  <c r="BA590" i="1"/>
  <c r="AG591" i="1"/>
  <c r="AP591" i="1"/>
  <c r="AQ591" i="1"/>
  <c r="AR591" i="1"/>
  <c r="AS591" i="1" s="1"/>
  <c r="BB591" i="1" s="1"/>
  <c r="AY591" i="1" s="1"/>
  <c r="AT591" i="1"/>
  <c r="AU591" i="1"/>
  <c r="AV591" i="1"/>
  <c r="AW591" i="1"/>
  <c r="AX591" i="1" s="1"/>
  <c r="BD591" i="1"/>
  <c r="A592" i="1"/>
  <c r="AZ591" i="1" l="1"/>
  <c r="BA591" i="1"/>
  <c r="AG592" i="1"/>
  <c r="AP592" i="1"/>
  <c r="AQ592" i="1"/>
  <c r="AR592" i="1"/>
  <c r="AS592" i="1"/>
  <c r="AT592" i="1"/>
  <c r="AU592" i="1"/>
  <c r="AV592" i="1"/>
  <c r="AW592" i="1"/>
  <c r="AX592" i="1" s="1"/>
  <c r="BB592" i="1"/>
  <c r="AY592" i="1" s="1"/>
  <c r="BD592" i="1"/>
  <c r="A593" i="1"/>
  <c r="AZ592" i="1" l="1"/>
  <c r="BA592" i="1"/>
  <c r="AG593" i="1"/>
  <c r="AP593" i="1"/>
  <c r="AQ593" i="1"/>
  <c r="AR593" i="1"/>
  <c r="AS593" i="1"/>
  <c r="BB593" i="1" s="1"/>
  <c r="AY593" i="1" s="1"/>
  <c r="AT593" i="1"/>
  <c r="AU593" i="1"/>
  <c r="AV593" i="1"/>
  <c r="AW593" i="1"/>
  <c r="AX593" i="1"/>
  <c r="BD593" i="1"/>
  <c r="A594" i="1"/>
  <c r="AZ593" i="1" l="1"/>
  <c r="BA593" i="1"/>
  <c r="A595" i="1"/>
  <c r="AG594" i="1"/>
  <c r="AP594" i="1"/>
  <c r="AQ594" i="1"/>
  <c r="AR594" i="1"/>
  <c r="AS594" i="1"/>
  <c r="AT594" i="1"/>
  <c r="AU594" i="1"/>
  <c r="AV594" i="1"/>
  <c r="AW594" i="1"/>
  <c r="AX594" i="1" s="1"/>
  <c r="BB594" i="1"/>
  <c r="AY594" i="1" s="1"/>
  <c r="BD594" i="1"/>
  <c r="AG595" i="1" l="1"/>
  <c r="AP595" i="1"/>
  <c r="AQ595" i="1"/>
  <c r="AR595" i="1"/>
  <c r="AS595" i="1" s="1"/>
  <c r="BB595" i="1" s="1"/>
  <c r="AY595" i="1" s="1"/>
  <c r="AT595" i="1"/>
  <c r="AU595" i="1"/>
  <c r="AV595" i="1"/>
  <c r="AW595" i="1"/>
  <c r="AX595" i="1" s="1"/>
  <c r="BD595" i="1"/>
  <c r="A596" i="1"/>
  <c r="AZ594" i="1"/>
  <c r="BA594" i="1"/>
  <c r="AZ595" i="1" l="1"/>
  <c r="BA595" i="1"/>
  <c r="AG596" i="1"/>
  <c r="AP596" i="1"/>
  <c r="AQ596" i="1"/>
  <c r="AR596" i="1"/>
  <c r="AS596" i="1"/>
  <c r="BB596" i="1" s="1"/>
  <c r="AY596" i="1" s="1"/>
  <c r="AT596" i="1"/>
  <c r="AU596" i="1"/>
  <c r="AV596" i="1"/>
  <c r="AW596" i="1"/>
  <c r="AX596" i="1"/>
  <c r="BD596" i="1"/>
  <c r="A597" i="1"/>
  <c r="AZ596" i="1" l="1"/>
  <c r="BA596" i="1" s="1"/>
  <c r="AG597" i="1"/>
  <c r="AP597" i="1"/>
  <c r="AQ597" i="1"/>
  <c r="AR597" i="1"/>
  <c r="AS597" i="1"/>
  <c r="AT597" i="1"/>
  <c r="AU597" i="1"/>
  <c r="AV597" i="1"/>
  <c r="AW597" i="1"/>
  <c r="AX597" i="1"/>
  <c r="BB597" i="1"/>
  <c r="AY597" i="1" s="1"/>
  <c r="BD597" i="1"/>
  <c r="A598" i="1"/>
  <c r="AZ597" i="1" l="1"/>
  <c r="BA597" i="1"/>
  <c r="AG598" i="1"/>
  <c r="AP598" i="1"/>
  <c r="AQ598" i="1"/>
  <c r="AR598" i="1"/>
  <c r="AS598" i="1"/>
  <c r="AT598" i="1"/>
  <c r="AU598" i="1"/>
  <c r="AV598" i="1"/>
  <c r="AW598" i="1"/>
  <c r="AX598" i="1"/>
  <c r="BB598" i="1"/>
  <c r="AY598" i="1" s="1"/>
  <c r="BD598" i="1"/>
  <c r="A599" i="1"/>
  <c r="AZ598" i="1" l="1"/>
  <c r="BA598" i="1" s="1"/>
  <c r="AG599" i="1"/>
  <c r="AP599" i="1"/>
  <c r="AQ599" i="1"/>
  <c r="AR599" i="1"/>
  <c r="AS599" i="1"/>
  <c r="AT599" i="1"/>
  <c r="AU599" i="1"/>
  <c r="AV599" i="1"/>
  <c r="AW599" i="1"/>
  <c r="AX599" i="1" s="1"/>
  <c r="BB599" i="1"/>
  <c r="AY599" i="1" s="1"/>
  <c r="BD599" i="1"/>
  <c r="A600" i="1"/>
  <c r="AZ599" i="1" l="1"/>
  <c r="BA599" i="1" s="1"/>
  <c r="A601" i="1"/>
  <c r="AG600" i="1"/>
  <c r="AP600" i="1"/>
  <c r="AQ600" i="1"/>
  <c r="AR600" i="1"/>
  <c r="AS600" i="1"/>
  <c r="BB600" i="1" s="1"/>
  <c r="AY600" i="1" s="1"/>
  <c r="AT600" i="1"/>
  <c r="AU600" i="1"/>
  <c r="AV600" i="1"/>
  <c r="AW600" i="1"/>
  <c r="AX600" i="1"/>
  <c r="BD600" i="1"/>
  <c r="AG601" i="1" l="1"/>
  <c r="AP601" i="1"/>
  <c r="AQ601" i="1"/>
  <c r="AR601" i="1"/>
  <c r="AS601" i="1"/>
  <c r="BB601" i="1" s="1"/>
  <c r="AY601" i="1" s="1"/>
  <c r="AT601" i="1"/>
  <c r="AU601" i="1"/>
  <c r="AW601" i="1"/>
  <c r="AX601" i="1" s="1"/>
  <c r="BD601" i="1"/>
  <c r="AV601" i="1"/>
  <c r="A602" i="1"/>
  <c r="AZ600" i="1"/>
  <c r="BA600" i="1"/>
  <c r="AZ601" i="1" l="1"/>
  <c r="BA601" i="1" s="1"/>
  <c r="AQ602" i="1"/>
  <c r="AT602" i="1"/>
  <c r="AW602" i="1"/>
  <c r="BD602" i="1"/>
  <c r="AR602" i="1"/>
  <c r="AS602" i="1" s="1"/>
  <c r="BB602" i="1" s="1"/>
  <c r="AY602" i="1" s="1"/>
  <c r="AU602" i="1"/>
  <c r="AX602" i="1"/>
  <c r="AG602" i="1"/>
  <c r="AP602" i="1"/>
  <c r="AV602" i="1"/>
  <c r="A603" i="1"/>
  <c r="AZ602" i="1" l="1"/>
  <c r="BA602" i="1"/>
  <c r="AQ603" i="1"/>
  <c r="AT603" i="1"/>
  <c r="AW603" i="1"/>
  <c r="AG603" i="1"/>
  <c r="AR603" i="1"/>
  <c r="AS603" i="1" s="1"/>
  <c r="BB603" i="1" s="1"/>
  <c r="AY603" i="1" s="1"/>
  <c r="AV603" i="1"/>
  <c r="AX603" i="1"/>
  <c r="AP603" i="1"/>
  <c r="AU603" i="1"/>
  <c r="BD603" i="1"/>
  <c r="A604" i="1"/>
  <c r="AZ603" i="1" l="1"/>
  <c r="BA603" i="1" s="1"/>
  <c r="A605" i="1"/>
  <c r="AQ604" i="1"/>
  <c r="AT604" i="1"/>
  <c r="AW604" i="1"/>
  <c r="AX604" i="1" s="1"/>
  <c r="BD604" i="1"/>
  <c r="AS604" i="1"/>
  <c r="BB604" i="1" s="1"/>
  <c r="AY604" i="1" s="1"/>
  <c r="AV604" i="1"/>
  <c r="AG604" i="1"/>
  <c r="AP604" i="1"/>
  <c r="AR604" i="1"/>
  <c r="AU604" i="1"/>
  <c r="A606" i="1" l="1"/>
  <c r="AP605" i="1"/>
  <c r="AV605" i="1"/>
  <c r="BD605" i="1"/>
  <c r="AG605" i="1"/>
  <c r="AR605" i="1"/>
  <c r="AS605" i="1" s="1"/>
  <c r="BB605" i="1" s="1"/>
  <c r="AY605" i="1" s="1"/>
  <c r="AU605" i="1"/>
  <c r="AQ605" i="1"/>
  <c r="AT605" i="1"/>
  <c r="AW605" i="1"/>
  <c r="AX605" i="1" s="1"/>
  <c r="AZ604" i="1"/>
  <c r="BA604" i="1"/>
  <c r="AQ606" i="1" l="1"/>
  <c r="AT606" i="1"/>
  <c r="AG606" i="1"/>
  <c r="AP606" i="1"/>
  <c r="AV606" i="1"/>
  <c r="AR606" i="1"/>
  <c r="AS606" i="1" s="1"/>
  <c r="BB606" i="1" s="1"/>
  <c r="AY606" i="1" s="1"/>
  <c r="AU606" i="1"/>
  <c r="AW606" i="1"/>
  <c r="AX606" i="1" s="1"/>
  <c r="BD606" i="1"/>
  <c r="A607" i="1"/>
  <c r="AZ605" i="1"/>
  <c r="BA605" i="1"/>
  <c r="AZ606" i="1" l="1"/>
  <c r="BA606" i="1" s="1"/>
  <c r="AR607" i="1"/>
  <c r="AS607" i="1" s="1"/>
  <c r="BB607" i="1" s="1"/>
  <c r="AY607" i="1" s="1"/>
  <c r="AT607" i="1"/>
  <c r="AW607" i="1"/>
  <c r="AX607" i="1" s="1"/>
  <c r="AQ607" i="1"/>
  <c r="AV607" i="1"/>
  <c r="AG607" i="1"/>
  <c r="AP607" i="1"/>
  <c r="AU607" i="1"/>
  <c r="BD607" i="1"/>
  <c r="A608" i="1"/>
  <c r="AZ607" i="1" l="1"/>
  <c r="BA607" i="1" s="1"/>
  <c r="AP608" i="1"/>
  <c r="AS608" i="1" s="1"/>
  <c r="BB608" i="1" s="1"/>
  <c r="AY608" i="1" s="1"/>
  <c r="AR608" i="1"/>
  <c r="AT608" i="1"/>
  <c r="AV608" i="1"/>
  <c r="AG608" i="1"/>
  <c r="AQ608" i="1"/>
  <c r="AU608" i="1"/>
  <c r="AW608" i="1"/>
  <c r="AX608" i="1" s="1"/>
  <c r="BD608" i="1"/>
  <c r="A609" i="1"/>
  <c r="AZ608" i="1" l="1"/>
  <c r="BA608" i="1" s="1"/>
  <c r="AP609" i="1"/>
  <c r="AW609" i="1"/>
  <c r="BD609" i="1"/>
  <c r="AG609" i="1"/>
  <c r="AQ609" i="1"/>
  <c r="AT609" i="1"/>
  <c r="AV609" i="1"/>
  <c r="AR609" i="1"/>
  <c r="AS609" i="1" s="1"/>
  <c r="BB609" i="1" s="1"/>
  <c r="AY609" i="1" s="1"/>
  <c r="AU609" i="1"/>
  <c r="AX609" i="1"/>
  <c r="A610" i="1"/>
  <c r="AZ609" i="1" l="1"/>
  <c r="BA609" i="1" s="1"/>
  <c r="AQ610" i="1"/>
  <c r="AT610" i="1"/>
  <c r="AW610" i="1"/>
  <c r="AX610" i="1" s="1"/>
  <c r="BD610" i="1"/>
  <c r="AG610" i="1"/>
  <c r="AP610" i="1"/>
  <c r="AS610" i="1"/>
  <c r="AV610" i="1"/>
  <c r="BB610" i="1"/>
  <c r="AY610" i="1" s="1"/>
  <c r="AR610" i="1"/>
  <c r="AU610" i="1"/>
  <c r="A611" i="1"/>
  <c r="AZ610" i="1" l="1"/>
  <c r="BA610" i="1" s="1"/>
  <c r="AP611" i="1"/>
  <c r="AS611" i="1"/>
  <c r="BB611" i="1" s="1"/>
  <c r="AY611" i="1" s="1"/>
  <c r="AU611" i="1"/>
  <c r="AG611" i="1"/>
  <c r="AR611" i="1"/>
  <c r="AW611" i="1"/>
  <c r="AX611" i="1" s="1"/>
  <c r="BD611" i="1"/>
  <c r="AQ611" i="1"/>
  <c r="AT611" i="1"/>
  <c r="AV611" i="1"/>
  <c r="A614" i="1"/>
  <c r="AZ611" i="1" l="1"/>
  <c r="BA611" i="1" s="1"/>
  <c r="AG614" i="1"/>
  <c r="AP614" i="1"/>
  <c r="AU614" i="1"/>
  <c r="BD614" i="1"/>
  <c r="AR614" i="1"/>
  <c r="AS614" i="1" s="1"/>
  <c r="BB614" i="1" s="1"/>
  <c r="AY614" i="1" s="1"/>
  <c r="AV614" i="1"/>
  <c r="AQ614" i="1"/>
  <c r="AT614" i="1"/>
  <c r="AW614" i="1"/>
  <c r="AX614" i="1" s="1"/>
  <c r="A615" i="1"/>
  <c r="AZ614" i="1" l="1"/>
  <c r="BA614" i="1"/>
  <c r="AS615" i="1"/>
  <c r="BB615" i="1" s="1"/>
  <c r="AY615" i="1" s="1"/>
  <c r="AU615" i="1"/>
  <c r="AQ615" i="1"/>
  <c r="AT615" i="1"/>
  <c r="AV615" i="1"/>
  <c r="BD615" i="1"/>
  <c r="AG615" i="1"/>
  <c r="AP615" i="1"/>
  <c r="AR615" i="1"/>
  <c r="AW615" i="1"/>
  <c r="AX615" i="1" s="1"/>
  <c r="A616" i="1"/>
  <c r="AZ615" i="1" l="1"/>
  <c r="BA615" i="1" s="1"/>
  <c r="AQ616" i="1"/>
  <c r="AT616" i="1"/>
  <c r="AW616" i="1"/>
  <c r="AX616" i="1" s="1"/>
  <c r="BD616" i="1"/>
  <c r="AV616" i="1"/>
  <c r="AG616" i="1"/>
  <c r="AP616" i="1"/>
  <c r="AR616" i="1"/>
  <c r="AS616" i="1" s="1"/>
  <c r="BB616" i="1" s="1"/>
  <c r="AY616" i="1" s="1"/>
  <c r="AU616" i="1"/>
  <c r="A617" i="1"/>
  <c r="AZ616" i="1" l="1"/>
  <c r="BA616" i="1" s="1"/>
  <c r="AP617" i="1"/>
  <c r="AR617" i="1"/>
  <c r="AS617" i="1" s="1"/>
  <c r="BB617" i="1" s="1"/>
  <c r="AY617" i="1" s="1"/>
  <c r="AV617" i="1"/>
  <c r="AX617" i="1"/>
  <c r="BD617" i="1"/>
  <c r="AQ617" i="1"/>
  <c r="AU617" i="1"/>
  <c r="AW617" i="1"/>
  <c r="AG617" i="1"/>
  <c r="AT617" i="1"/>
  <c r="A618" i="1"/>
  <c r="AZ617" i="1" l="1"/>
  <c r="BA617" i="1" s="1"/>
  <c r="A619" i="1"/>
  <c r="AG618" i="1"/>
  <c r="AP618" i="1"/>
  <c r="AS618" i="1" s="1"/>
  <c r="BB618" i="1" s="1"/>
  <c r="AY618" i="1" s="1"/>
  <c r="AQ618" i="1"/>
  <c r="AR618" i="1"/>
  <c r="AT618" i="1"/>
  <c r="AU618" i="1"/>
  <c r="AV618" i="1"/>
  <c r="AW618" i="1"/>
  <c r="AX618" i="1" s="1"/>
  <c r="BD618" i="1"/>
  <c r="A620" i="1" l="1"/>
  <c r="AR619" i="1"/>
  <c r="AT619" i="1"/>
  <c r="AV619" i="1"/>
  <c r="AG619" i="1"/>
  <c r="AP619" i="1"/>
  <c r="AS619" i="1" s="1"/>
  <c r="BB619" i="1" s="1"/>
  <c r="AY619" i="1" s="1"/>
  <c r="AQ619" i="1"/>
  <c r="AU619" i="1"/>
  <c r="AW619" i="1"/>
  <c r="AX619" i="1" s="1"/>
  <c r="BD619" i="1"/>
  <c r="AZ618" i="1"/>
  <c r="BA618" i="1" s="1"/>
  <c r="A621" i="1" l="1"/>
  <c r="AP620" i="1"/>
  <c r="AR620" i="1"/>
  <c r="AT620" i="1"/>
  <c r="AV620" i="1"/>
  <c r="AW620" i="1"/>
  <c r="BD620" i="1"/>
  <c r="AG620" i="1"/>
  <c r="AQ620" i="1"/>
  <c r="AS620" i="1"/>
  <c r="AU620" i="1"/>
  <c r="AX620" i="1"/>
  <c r="BB620" i="1"/>
  <c r="AY620" i="1" s="1"/>
  <c r="AZ619" i="1"/>
  <c r="BA619" i="1" s="1"/>
  <c r="A622" i="1" l="1"/>
  <c r="AG621" i="1"/>
  <c r="AP621" i="1"/>
  <c r="AR621" i="1"/>
  <c r="AT621" i="1"/>
  <c r="AU621" i="1"/>
  <c r="AW621" i="1"/>
  <c r="AX621" i="1" s="1"/>
  <c r="AQ621" i="1"/>
  <c r="AS621" i="1"/>
  <c r="BB621" i="1" s="1"/>
  <c r="AY621" i="1" s="1"/>
  <c r="AV621" i="1"/>
  <c r="BD621" i="1"/>
  <c r="AZ620" i="1"/>
  <c r="BA620" i="1" s="1"/>
  <c r="AG622" i="1" l="1"/>
  <c r="AP622" i="1"/>
  <c r="AQ622" i="1"/>
  <c r="AR622" i="1"/>
  <c r="AS622" i="1" s="1"/>
  <c r="BB622" i="1" s="1"/>
  <c r="AY622" i="1" s="1"/>
  <c r="AT622" i="1"/>
  <c r="AU622" i="1"/>
  <c r="AV622" i="1"/>
  <c r="AW622" i="1"/>
  <c r="AX622" i="1" s="1"/>
  <c r="BD622" i="1"/>
  <c r="A623" i="1"/>
  <c r="AZ621" i="1"/>
  <c r="BA621" i="1"/>
  <c r="AZ622" i="1" l="1"/>
  <c r="BA622" i="1"/>
  <c r="AG623" i="1"/>
  <c r="AP623" i="1"/>
  <c r="AQ623" i="1"/>
  <c r="AR623" i="1"/>
  <c r="AS623" i="1"/>
  <c r="BB623" i="1" s="1"/>
  <c r="AY623" i="1" s="1"/>
  <c r="AT623" i="1"/>
  <c r="AU623" i="1"/>
  <c r="AV623" i="1"/>
  <c r="AW623" i="1"/>
  <c r="AX623" i="1"/>
  <c r="BD623" i="1"/>
  <c r="A624" i="1"/>
  <c r="AZ623" i="1" l="1"/>
  <c r="BA623" i="1"/>
  <c r="A625" i="1"/>
  <c r="AG624" i="1"/>
  <c r="AP624" i="1"/>
  <c r="AQ624" i="1"/>
  <c r="AR624" i="1"/>
  <c r="AS624" i="1"/>
  <c r="BB624" i="1" s="1"/>
  <c r="AY624" i="1" s="1"/>
  <c r="AT624" i="1"/>
  <c r="AU624" i="1"/>
  <c r="AV624" i="1"/>
  <c r="AW624" i="1"/>
  <c r="AX624" i="1"/>
  <c r="BD624" i="1"/>
  <c r="A626" i="1" l="1"/>
  <c r="AG625" i="1"/>
  <c r="AP625" i="1"/>
  <c r="AQ625" i="1"/>
  <c r="AR625" i="1"/>
  <c r="AS625" i="1"/>
  <c r="AT625" i="1"/>
  <c r="AU625" i="1"/>
  <c r="AV625" i="1"/>
  <c r="AW625" i="1"/>
  <c r="AX625" i="1" s="1"/>
  <c r="BB625" i="1"/>
  <c r="AY625" i="1" s="1"/>
  <c r="BD625" i="1"/>
  <c r="AZ624" i="1"/>
  <c r="BA624" i="1"/>
  <c r="AG626" i="1" l="1"/>
  <c r="AQ626" i="1"/>
  <c r="AU626" i="1"/>
  <c r="AV626" i="1"/>
  <c r="AW626" i="1"/>
  <c r="AX626" i="1" s="1"/>
  <c r="BD626" i="1"/>
  <c r="AP626" i="1"/>
  <c r="AR626" i="1"/>
  <c r="AS626" i="1" s="1"/>
  <c r="BB626" i="1" s="1"/>
  <c r="AY626" i="1" s="1"/>
  <c r="AT626" i="1"/>
  <c r="A627" i="1"/>
  <c r="AZ625" i="1"/>
  <c r="BA625" i="1"/>
  <c r="AZ626" i="1" l="1"/>
  <c r="BA626" i="1"/>
  <c r="AR627" i="1"/>
  <c r="AS627" i="1" s="1"/>
  <c r="BB627" i="1" s="1"/>
  <c r="AY627" i="1" s="1"/>
  <c r="AU627" i="1"/>
  <c r="AG627" i="1"/>
  <c r="AP627" i="1"/>
  <c r="AV627" i="1"/>
  <c r="AQ627" i="1"/>
  <c r="AT627" i="1"/>
  <c r="AW627" i="1"/>
  <c r="AX627" i="1" s="1"/>
  <c r="BD627" i="1"/>
  <c r="A628" i="1"/>
  <c r="AZ627" i="1" l="1"/>
  <c r="BA627" i="1"/>
  <c r="AP628" i="1"/>
  <c r="AU628" i="1"/>
  <c r="AQ628" i="1"/>
  <c r="AV628" i="1"/>
  <c r="AG628" i="1"/>
  <c r="AR628" i="1"/>
  <c r="AS628" i="1" s="1"/>
  <c r="BB628" i="1" s="1"/>
  <c r="AY628" i="1" s="1"/>
  <c r="AT628" i="1"/>
  <c r="AW628" i="1"/>
  <c r="AX628" i="1" s="1"/>
  <c r="BD628" i="1"/>
  <c r="A629" i="1"/>
  <c r="AZ628" i="1" l="1"/>
  <c r="BA628" i="1"/>
  <c r="AP629" i="1"/>
  <c r="AV629" i="1"/>
  <c r="AR629" i="1"/>
  <c r="AS629" i="1" s="1"/>
  <c r="BB629" i="1" s="1"/>
  <c r="AY629" i="1" s="1"/>
  <c r="AW629" i="1"/>
  <c r="AX629" i="1" s="1"/>
  <c r="AG629" i="1"/>
  <c r="AQ629" i="1"/>
  <c r="AT629" i="1"/>
  <c r="AU629" i="1"/>
  <c r="BD629" i="1"/>
  <c r="A630" i="1"/>
  <c r="AZ629" i="1" l="1"/>
  <c r="BA629" i="1"/>
  <c r="AG630" i="1"/>
  <c r="AP630" i="1"/>
  <c r="AR630" i="1"/>
  <c r="AS630" i="1" s="1"/>
  <c r="BB630" i="1" s="1"/>
  <c r="AY630" i="1" s="1"/>
  <c r="AT630" i="1"/>
  <c r="AW630" i="1"/>
  <c r="AX630" i="1" s="1"/>
  <c r="AQ630" i="1"/>
  <c r="AU630" i="1"/>
  <c r="AV630" i="1"/>
  <c r="BD630" i="1"/>
  <c r="A631" i="1"/>
  <c r="AZ630" i="1" l="1"/>
  <c r="BA630" i="1" s="1"/>
  <c r="AG631" i="1"/>
  <c r="AQ631" i="1"/>
  <c r="AV631" i="1"/>
  <c r="AP631" i="1"/>
  <c r="AR631" i="1"/>
  <c r="AS631" i="1" s="1"/>
  <c r="BB631" i="1" s="1"/>
  <c r="AY631" i="1" s="1"/>
  <c r="AT631" i="1"/>
  <c r="AU631" i="1"/>
  <c r="AW631" i="1"/>
  <c r="AX631" i="1" s="1"/>
  <c r="BD631" i="1"/>
  <c r="A632" i="1"/>
  <c r="BA631" i="1" l="1"/>
  <c r="AZ631" i="1"/>
  <c r="AG632" i="1"/>
  <c r="AP632" i="1"/>
  <c r="AQ632" i="1"/>
  <c r="AR632" i="1"/>
  <c r="AS632" i="1"/>
  <c r="BB632" i="1" s="1"/>
  <c r="AY632" i="1" s="1"/>
  <c r="AT632" i="1"/>
  <c r="AU632" i="1"/>
  <c r="AV632" i="1"/>
  <c r="AW632" i="1"/>
  <c r="AX632" i="1"/>
  <c r="BD632" i="1"/>
  <c r="A633" i="1"/>
  <c r="AZ632" i="1" l="1"/>
  <c r="BA632" i="1" s="1"/>
  <c r="AG633" i="1"/>
  <c r="AP633" i="1"/>
  <c r="AQ633" i="1"/>
  <c r="AR633" i="1"/>
  <c r="AS633" i="1"/>
  <c r="BB633" i="1" s="1"/>
  <c r="AY633" i="1" s="1"/>
  <c r="AT633" i="1"/>
  <c r="AU633" i="1"/>
  <c r="AV633" i="1"/>
  <c r="AW633" i="1"/>
  <c r="AX633" i="1"/>
  <c r="BD633" i="1"/>
  <c r="A634" i="1"/>
  <c r="AZ633" i="1" l="1"/>
  <c r="BA633" i="1" s="1"/>
  <c r="AG634" i="1"/>
  <c r="AP634" i="1"/>
  <c r="AQ634" i="1"/>
  <c r="AR634" i="1"/>
  <c r="AS634" i="1"/>
  <c r="AT634" i="1"/>
  <c r="AU634" i="1"/>
  <c r="AV634" i="1"/>
  <c r="AW634" i="1"/>
  <c r="AX634" i="1"/>
  <c r="BB634" i="1"/>
  <c r="AY634" i="1" s="1"/>
  <c r="BD634" i="1"/>
  <c r="A635" i="1"/>
  <c r="AZ634" i="1" l="1"/>
  <c r="BA634" i="1" s="1"/>
  <c r="AG635" i="1"/>
  <c r="AP635" i="1"/>
  <c r="AQ635" i="1"/>
  <c r="AR635" i="1"/>
  <c r="AS635" i="1"/>
  <c r="AT635" i="1"/>
  <c r="AU635" i="1"/>
  <c r="AV635" i="1"/>
  <c r="AW635" i="1"/>
  <c r="AX635" i="1" s="1"/>
  <c r="BB635" i="1"/>
  <c r="AY635" i="1" s="1"/>
  <c r="BD635" i="1"/>
  <c r="A636" i="1"/>
  <c r="AZ635" i="1" l="1"/>
  <c r="BA635" i="1"/>
  <c r="AG636" i="1"/>
  <c r="AP636" i="1"/>
  <c r="AS636" i="1" s="1"/>
  <c r="BB636" i="1" s="1"/>
  <c r="AY636" i="1" s="1"/>
  <c r="AQ636" i="1"/>
  <c r="AR636" i="1"/>
  <c r="AT636" i="1"/>
  <c r="AU636" i="1"/>
  <c r="AV636" i="1"/>
  <c r="AW636" i="1"/>
  <c r="AX636" i="1"/>
  <c r="BD636" i="1"/>
  <c r="A637" i="1"/>
  <c r="AZ636" i="1" l="1"/>
  <c r="BA636" i="1"/>
  <c r="A638" i="1"/>
  <c r="AG637" i="1"/>
  <c r="AP637" i="1"/>
  <c r="AS637" i="1" s="1"/>
  <c r="BB637" i="1" s="1"/>
  <c r="AY637" i="1" s="1"/>
  <c r="AQ637" i="1"/>
  <c r="AR637" i="1"/>
  <c r="AT637" i="1"/>
  <c r="AU637" i="1"/>
  <c r="AV637" i="1"/>
  <c r="AW637" i="1"/>
  <c r="AX637" i="1"/>
  <c r="BD637" i="1"/>
  <c r="AG638" i="1" l="1"/>
  <c r="AP638" i="1"/>
  <c r="AQ638" i="1"/>
  <c r="AR638" i="1"/>
  <c r="AS638" i="1" s="1"/>
  <c r="BB638" i="1" s="1"/>
  <c r="AY638" i="1" s="1"/>
  <c r="AT638" i="1"/>
  <c r="AU638" i="1"/>
  <c r="AV638" i="1"/>
  <c r="AW638" i="1"/>
  <c r="AX638" i="1" s="1"/>
  <c r="BD638" i="1"/>
  <c r="A639" i="1"/>
  <c r="AZ637" i="1"/>
  <c r="BA637" i="1"/>
  <c r="AZ638" i="1" l="1"/>
  <c r="BA638" i="1"/>
  <c r="AG639" i="1"/>
  <c r="AP639" i="1"/>
  <c r="AQ639" i="1"/>
  <c r="AR639" i="1"/>
  <c r="AS639" i="1"/>
  <c r="AT639" i="1"/>
  <c r="AU639" i="1"/>
  <c r="AV639" i="1"/>
  <c r="AW639" i="1"/>
  <c r="AX639" i="1" s="1"/>
  <c r="BB639" i="1"/>
  <c r="AY639" i="1" s="1"/>
  <c r="BD639" i="1"/>
  <c r="A640" i="1"/>
  <c r="AZ639" i="1" l="1"/>
  <c r="BA639" i="1"/>
  <c r="AG640" i="1"/>
  <c r="AP640" i="1"/>
  <c r="AS640" i="1" s="1"/>
  <c r="BB640" i="1" s="1"/>
  <c r="AY640" i="1" s="1"/>
  <c r="AQ640" i="1"/>
  <c r="AR640" i="1"/>
  <c r="AT640" i="1"/>
  <c r="AU640" i="1"/>
  <c r="AV640" i="1"/>
  <c r="AW640" i="1"/>
  <c r="AX640" i="1"/>
  <c r="BD640" i="1"/>
  <c r="A641" i="1"/>
  <c r="AZ640" i="1" l="1"/>
  <c r="BA640" i="1"/>
  <c r="AG641" i="1"/>
  <c r="AP641" i="1"/>
  <c r="AS641" i="1" s="1"/>
  <c r="BB641" i="1" s="1"/>
  <c r="AY641" i="1" s="1"/>
  <c r="AQ641" i="1"/>
  <c r="AR641" i="1"/>
  <c r="AT641" i="1"/>
  <c r="AU641" i="1"/>
  <c r="AV641" i="1"/>
  <c r="AW641" i="1"/>
  <c r="AX641" i="1"/>
  <c r="BD641" i="1"/>
  <c r="A642" i="1"/>
  <c r="AZ641" i="1" l="1"/>
  <c r="BA641" i="1"/>
  <c r="AG642" i="1"/>
  <c r="AP642" i="1"/>
  <c r="AQ642" i="1"/>
  <c r="AR642" i="1"/>
  <c r="AS642" i="1"/>
  <c r="AT642" i="1"/>
  <c r="AU642" i="1"/>
  <c r="AV642" i="1"/>
  <c r="AW642" i="1"/>
  <c r="AX642" i="1" s="1"/>
  <c r="BB642" i="1"/>
  <c r="AY642" i="1" s="1"/>
  <c r="BD642" i="1"/>
  <c r="A643" i="1"/>
  <c r="AZ642" i="1" l="1"/>
  <c r="BA642" i="1" s="1"/>
  <c r="AG643" i="1"/>
  <c r="AP643" i="1"/>
  <c r="AQ643" i="1"/>
  <c r="AR643" i="1"/>
  <c r="AS643" i="1"/>
  <c r="BB643" i="1" s="1"/>
  <c r="AY643" i="1" s="1"/>
  <c r="AT643" i="1"/>
  <c r="AU643" i="1"/>
  <c r="AV643" i="1"/>
  <c r="AW643" i="1"/>
  <c r="AX643" i="1"/>
  <c r="BD643" i="1"/>
  <c r="A644" i="1"/>
  <c r="AZ643" i="1" l="1"/>
  <c r="BA643" i="1"/>
  <c r="AG644" i="1"/>
  <c r="AP644" i="1"/>
  <c r="AQ644" i="1"/>
  <c r="AR644" i="1"/>
  <c r="AS644" i="1"/>
  <c r="BB644" i="1" s="1"/>
  <c r="AY644" i="1" s="1"/>
  <c r="AT644" i="1"/>
  <c r="AU644" i="1"/>
  <c r="AV644" i="1"/>
  <c r="AX644" i="1" s="1"/>
  <c r="AW644" i="1"/>
  <c r="BD644" i="1"/>
  <c r="A647" i="1"/>
  <c r="AZ644" i="1" l="1"/>
  <c r="BA644" i="1"/>
  <c r="AG647" i="1"/>
  <c r="AP647" i="1"/>
  <c r="AQ647" i="1"/>
  <c r="AR647" i="1"/>
  <c r="AS647" i="1"/>
  <c r="BB647" i="1" s="1"/>
  <c r="AY647" i="1" s="1"/>
  <c r="AT647" i="1"/>
  <c r="AU647" i="1"/>
  <c r="AV647" i="1"/>
  <c r="AW647" i="1"/>
  <c r="AX647" i="1" s="1"/>
  <c r="BD647" i="1"/>
  <c r="A648" i="1"/>
  <c r="AZ647" i="1" l="1"/>
  <c r="BA647" i="1"/>
  <c r="A649" i="1"/>
  <c r="AG648" i="1"/>
  <c r="AP648" i="1"/>
  <c r="AS648" i="1" s="1"/>
  <c r="BB648" i="1" s="1"/>
  <c r="AY648" i="1" s="1"/>
  <c r="AQ648" i="1"/>
  <c r="AR648" i="1"/>
  <c r="AT648" i="1"/>
  <c r="AU648" i="1"/>
  <c r="AV648" i="1"/>
  <c r="AW648" i="1"/>
  <c r="AX648" i="1"/>
  <c r="BD648" i="1"/>
  <c r="AG649" i="1" l="1"/>
  <c r="AP649" i="1"/>
  <c r="AQ649" i="1"/>
  <c r="AR649" i="1"/>
  <c r="AS649" i="1"/>
  <c r="BB649" i="1" s="1"/>
  <c r="AY649" i="1" s="1"/>
  <c r="AT649" i="1"/>
  <c r="AU649" i="1"/>
  <c r="AV649" i="1"/>
  <c r="AW649" i="1"/>
  <c r="AX649" i="1"/>
  <c r="BD649" i="1"/>
  <c r="A650" i="1"/>
  <c r="AZ648" i="1"/>
  <c r="BA648" i="1"/>
  <c r="AZ649" i="1" l="1"/>
  <c r="BA649" i="1" s="1"/>
  <c r="AG650" i="1"/>
  <c r="AP650" i="1"/>
  <c r="AQ650" i="1"/>
  <c r="AR650" i="1"/>
  <c r="AS650" i="1"/>
  <c r="AT650" i="1"/>
  <c r="AU650" i="1"/>
  <c r="AV650" i="1"/>
  <c r="AW650" i="1"/>
  <c r="AX650" i="1" s="1"/>
  <c r="BB650" i="1"/>
  <c r="AY650" i="1" s="1"/>
  <c r="BD650" i="1"/>
  <c r="A651" i="1"/>
  <c r="AZ650" i="1" l="1"/>
  <c r="BA650" i="1"/>
  <c r="AG651" i="1"/>
  <c r="AP651" i="1"/>
  <c r="AQ651" i="1"/>
  <c r="AR651" i="1"/>
  <c r="AS651" i="1" s="1"/>
  <c r="BB651" i="1" s="1"/>
  <c r="AY651" i="1" s="1"/>
  <c r="AT651" i="1"/>
  <c r="AU651" i="1"/>
  <c r="AV651" i="1"/>
  <c r="AW651" i="1"/>
  <c r="AX651" i="1"/>
  <c r="BD651" i="1"/>
  <c r="A652" i="1"/>
  <c r="AZ651" i="1" l="1"/>
  <c r="BA651" i="1"/>
  <c r="AG652" i="1"/>
  <c r="AP652" i="1"/>
  <c r="AQ652" i="1"/>
  <c r="AR652" i="1"/>
  <c r="AS652" i="1"/>
  <c r="BB652" i="1" s="1"/>
  <c r="AY652" i="1" s="1"/>
  <c r="AT652" i="1"/>
  <c r="AU652" i="1"/>
  <c r="AV652" i="1"/>
  <c r="AW652" i="1"/>
  <c r="AX652" i="1" s="1"/>
  <c r="BD652" i="1"/>
  <c r="A653" i="1"/>
  <c r="AZ652" i="1" l="1"/>
  <c r="BA652" i="1" s="1"/>
  <c r="AG653" i="1"/>
  <c r="AP653" i="1"/>
  <c r="AQ653" i="1"/>
  <c r="AR653" i="1"/>
  <c r="AS653" i="1"/>
  <c r="BB653" i="1" s="1"/>
  <c r="AY653" i="1" s="1"/>
  <c r="AT653" i="1"/>
  <c r="AU653" i="1"/>
  <c r="AV653" i="1"/>
  <c r="AX653" i="1" s="1"/>
  <c r="AW653" i="1"/>
  <c r="BD653" i="1"/>
  <c r="A654" i="1"/>
  <c r="AZ653" i="1" l="1"/>
  <c r="BA653" i="1" s="1"/>
  <c r="AG654" i="1"/>
  <c r="AP654" i="1"/>
  <c r="AQ654" i="1"/>
  <c r="AR654" i="1"/>
  <c r="AS654" i="1"/>
  <c r="AT654" i="1"/>
  <c r="AU654" i="1"/>
  <c r="AV654" i="1"/>
  <c r="AW654" i="1"/>
  <c r="AX654" i="1" s="1"/>
  <c r="BB654" i="1"/>
  <c r="AY654" i="1" s="1"/>
  <c r="BD654" i="1"/>
  <c r="A655" i="1"/>
  <c r="AZ654" i="1" l="1"/>
  <c r="BA654" i="1"/>
  <c r="A656" i="1"/>
  <c r="AG655" i="1"/>
  <c r="AP655" i="1"/>
  <c r="AQ655" i="1"/>
  <c r="AR655" i="1"/>
  <c r="AS655" i="1"/>
  <c r="AT655" i="1"/>
  <c r="AU655" i="1"/>
  <c r="AV655" i="1"/>
  <c r="AW655" i="1"/>
  <c r="AX655" i="1"/>
  <c r="BB655" i="1"/>
  <c r="AY655" i="1" s="1"/>
  <c r="BD655" i="1"/>
  <c r="AG656" i="1" l="1"/>
  <c r="AP656" i="1"/>
  <c r="AQ656" i="1"/>
  <c r="AR656" i="1"/>
  <c r="AS656" i="1" s="1"/>
  <c r="BB656" i="1" s="1"/>
  <c r="AY656" i="1" s="1"/>
  <c r="AT656" i="1"/>
  <c r="AU656" i="1"/>
  <c r="AV656" i="1"/>
  <c r="AW656" i="1"/>
  <c r="AX656" i="1" s="1"/>
  <c r="BD656" i="1"/>
  <c r="A657" i="1"/>
  <c r="AZ655" i="1"/>
  <c r="BA655" i="1"/>
  <c r="AZ656" i="1" l="1"/>
  <c r="BA656" i="1"/>
  <c r="AG657" i="1"/>
  <c r="AP657" i="1"/>
  <c r="AQ657" i="1"/>
  <c r="AR657" i="1"/>
  <c r="AS657" i="1"/>
  <c r="AT657" i="1"/>
  <c r="AU657" i="1"/>
  <c r="AV657" i="1"/>
  <c r="AW657" i="1"/>
  <c r="AX657" i="1" s="1"/>
  <c r="BB657" i="1"/>
  <c r="AY657" i="1" s="1"/>
  <c r="BD657" i="1"/>
  <c r="A658" i="1"/>
  <c r="AZ657" i="1" l="1"/>
  <c r="BA657" i="1"/>
  <c r="AG658" i="1"/>
  <c r="AP658" i="1"/>
  <c r="AQ658" i="1"/>
  <c r="AR658" i="1"/>
  <c r="AS658" i="1"/>
  <c r="BB658" i="1" s="1"/>
  <c r="AY658" i="1" s="1"/>
  <c r="AT658" i="1"/>
  <c r="AU658" i="1"/>
  <c r="AV658" i="1"/>
  <c r="AW658" i="1"/>
  <c r="AX658" i="1" s="1"/>
  <c r="BD658" i="1"/>
  <c r="A661" i="1"/>
  <c r="AZ658" i="1" l="1"/>
  <c r="BA658" i="1"/>
  <c r="AG661" i="1"/>
  <c r="AP661" i="1"/>
  <c r="AQ661" i="1"/>
  <c r="AR661" i="1"/>
  <c r="AS661" i="1"/>
  <c r="BB661" i="1" s="1"/>
  <c r="AY661" i="1" s="1"/>
  <c r="AT661" i="1"/>
  <c r="AU661" i="1"/>
  <c r="AV661" i="1"/>
  <c r="AW661" i="1"/>
  <c r="AX661" i="1"/>
  <c r="BD661" i="1"/>
  <c r="A662" i="1"/>
  <c r="AZ661" i="1" l="1"/>
  <c r="BA661" i="1"/>
  <c r="AG662" i="1"/>
  <c r="AP662" i="1"/>
  <c r="AQ662" i="1"/>
  <c r="AR662" i="1"/>
  <c r="AS662" i="1"/>
  <c r="AT662" i="1"/>
  <c r="AU662" i="1"/>
  <c r="AV662" i="1"/>
  <c r="AX662" i="1" s="1"/>
  <c r="AW662" i="1"/>
  <c r="BB662" i="1"/>
  <c r="AY662" i="1" s="1"/>
  <c r="BD662" i="1"/>
  <c r="A663" i="1"/>
  <c r="AZ662" i="1" l="1"/>
  <c r="BA662" i="1"/>
  <c r="AG663" i="1"/>
  <c r="AP663" i="1"/>
  <c r="AS663" i="1" s="1"/>
  <c r="BB663" i="1" s="1"/>
  <c r="AY663" i="1" s="1"/>
  <c r="AQ663" i="1"/>
  <c r="AR663" i="1"/>
  <c r="AT663" i="1"/>
  <c r="AU663" i="1"/>
  <c r="AV663" i="1"/>
  <c r="AW663" i="1"/>
  <c r="AX663" i="1"/>
  <c r="BD663" i="1"/>
  <c r="A664" i="1"/>
  <c r="AZ663" i="1" l="1"/>
  <c r="BA663" i="1"/>
  <c r="AG664" i="1"/>
  <c r="AP664" i="1"/>
  <c r="AQ664" i="1"/>
  <c r="AR664" i="1"/>
  <c r="AS664" i="1" s="1"/>
  <c r="BB664" i="1" s="1"/>
  <c r="AY664" i="1" s="1"/>
  <c r="AT664" i="1"/>
  <c r="AU664" i="1"/>
  <c r="AV664" i="1"/>
  <c r="AW664" i="1"/>
  <c r="AX664" i="1" s="1"/>
  <c r="BD664" i="1"/>
  <c r="A665" i="1"/>
  <c r="AZ664" i="1" l="1"/>
  <c r="BA664" i="1" s="1"/>
  <c r="AG665" i="1"/>
  <c r="AP665" i="1"/>
  <c r="AQ665" i="1"/>
  <c r="AR665" i="1"/>
  <c r="AS665" i="1"/>
  <c r="AT665" i="1"/>
  <c r="AU665" i="1"/>
  <c r="AV665" i="1"/>
  <c r="AW665" i="1"/>
  <c r="AX665" i="1" s="1"/>
  <c r="BB665" i="1"/>
  <c r="AY665" i="1" s="1"/>
  <c r="BD665" i="1"/>
  <c r="A666" i="1"/>
  <c r="AZ665" i="1" l="1"/>
  <c r="BA665" i="1"/>
  <c r="A667" i="1"/>
  <c r="AG666" i="1"/>
  <c r="AP666" i="1"/>
  <c r="AQ666" i="1"/>
  <c r="AR666" i="1"/>
  <c r="AS666" i="1"/>
  <c r="BB666" i="1" s="1"/>
  <c r="AY666" i="1" s="1"/>
  <c r="AT666" i="1"/>
  <c r="AU666" i="1"/>
  <c r="AV666" i="1"/>
  <c r="AW666" i="1"/>
  <c r="AX666" i="1"/>
  <c r="BD666" i="1"/>
  <c r="AG667" i="1" l="1"/>
  <c r="AP667" i="1"/>
  <c r="AQ667" i="1"/>
  <c r="AR667" i="1"/>
  <c r="AS667" i="1"/>
  <c r="BB667" i="1" s="1"/>
  <c r="AY667" i="1" s="1"/>
  <c r="AT667" i="1"/>
  <c r="AU667" i="1"/>
  <c r="AV667" i="1"/>
  <c r="AW667" i="1"/>
  <c r="AX667" i="1"/>
  <c r="BD667" i="1"/>
  <c r="A668" i="1"/>
  <c r="AZ666" i="1"/>
  <c r="BA666" i="1"/>
  <c r="AZ667" i="1" l="1"/>
  <c r="BA667" i="1"/>
  <c r="AG668" i="1"/>
  <c r="AP668" i="1"/>
  <c r="AQ668" i="1"/>
  <c r="AR668" i="1"/>
  <c r="AS668" i="1"/>
  <c r="AT668" i="1"/>
  <c r="AU668" i="1"/>
  <c r="AV668" i="1"/>
  <c r="AW668" i="1"/>
  <c r="AX668" i="1"/>
  <c r="BB668" i="1"/>
  <c r="AY668" i="1" s="1"/>
  <c r="BD668" i="1"/>
  <c r="A669" i="1"/>
  <c r="AZ668" i="1" l="1"/>
  <c r="BA668" i="1"/>
  <c r="A670" i="1"/>
  <c r="AG669" i="1"/>
  <c r="AP669" i="1"/>
  <c r="AQ669" i="1"/>
  <c r="AR669" i="1"/>
  <c r="AS669" i="1"/>
  <c r="AT669" i="1"/>
  <c r="AU669" i="1"/>
  <c r="AV669" i="1"/>
  <c r="AW669" i="1"/>
  <c r="AX669" i="1"/>
  <c r="BB669" i="1"/>
  <c r="AY669" i="1" s="1"/>
  <c r="BD669" i="1"/>
  <c r="AG670" i="1" l="1"/>
  <c r="AP670" i="1"/>
  <c r="AQ670" i="1"/>
  <c r="AR670" i="1"/>
  <c r="AS670" i="1" s="1"/>
  <c r="BB670" i="1" s="1"/>
  <c r="AY670" i="1" s="1"/>
  <c r="AT670" i="1"/>
  <c r="AU670" i="1"/>
  <c r="AV670" i="1"/>
  <c r="AW670" i="1"/>
  <c r="AX670" i="1" s="1"/>
  <c r="BD670" i="1"/>
  <c r="A671" i="1"/>
  <c r="AZ669" i="1"/>
  <c r="BA669" i="1"/>
  <c r="AZ670" i="1" l="1"/>
  <c r="BA670" i="1"/>
  <c r="A672" i="1"/>
  <c r="AG671" i="1"/>
  <c r="AP671" i="1"/>
  <c r="AS671" i="1" s="1"/>
  <c r="BB671" i="1" s="1"/>
  <c r="AY671" i="1" s="1"/>
  <c r="AQ671" i="1"/>
  <c r="AR671" i="1"/>
  <c r="AT671" i="1"/>
  <c r="AU671" i="1"/>
  <c r="AV671" i="1"/>
  <c r="AX671" i="1" s="1"/>
  <c r="AW671" i="1"/>
  <c r="BD671" i="1"/>
  <c r="AG672" i="1" l="1"/>
  <c r="AP672" i="1"/>
  <c r="AQ672" i="1"/>
  <c r="AR672" i="1"/>
  <c r="AS672" i="1"/>
  <c r="AT672" i="1"/>
  <c r="AU672" i="1"/>
  <c r="AV672" i="1"/>
  <c r="AW672" i="1"/>
  <c r="AX672" i="1" s="1"/>
  <c r="BB672" i="1"/>
  <c r="AY672" i="1" s="1"/>
  <c r="BD672" i="1"/>
  <c r="A673" i="1"/>
  <c r="AZ671" i="1"/>
  <c r="BA671" i="1" s="1"/>
  <c r="AZ672" i="1" l="1"/>
  <c r="BA672" i="1"/>
  <c r="AG673" i="1"/>
  <c r="AP673" i="1"/>
  <c r="AQ673" i="1"/>
  <c r="AR673" i="1"/>
  <c r="AS673" i="1" s="1"/>
  <c r="BB673" i="1" s="1"/>
  <c r="AY673" i="1" s="1"/>
  <c r="AT673" i="1"/>
  <c r="AU673" i="1"/>
  <c r="AV673" i="1"/>
  <c r="AW673" i="1"/>
  <c r="AX673" i="1" s="1"/>
  <c r="BD673" i="1"/>
  <c r="A674" i="1"/>
  <c r="AZ673" i="1" l="1"/>
  <c r="BA673" i="1"/>
  <c r="AG674" i="1"/>
  <c r="AP674" i="1"/>
  <c r="AQ674" i="1"/>
  <c r="AR674" i="1"/>
  <c r="AS674" i="1"/>
  <c r="AT674" i="1"/>
  <c r="AU674" i="1"/>
  <c r="AV674" i="1"/>
  <c r="AW674" i="1"/>
  <c r="AX674" i="1" s="1"/>
  <c r="BB674" i="1"/>
  <c r="AY674" i="1" s="1"/>
  <c r="BD674" i="1"/>
  <c r="A675" i="1"/>
  <c r="AZ674" i="1" l="1"/>
  <c r="BA674" i="1"/>
  <c r="AG675" i="1"/>
  <c r="AP675" i="1"/>
  <c r="AQ675" i="1"/>
  <c r="AR675" i="1"/>
  <c r="AS675" i="1"/>
  <c r="AT675" i="1"/>
  <c r="AU675" i="1"/>
  <c r="AV675" i="1"/>
  <c r="AW675" i="1"/>
  <c r="AX675" i="1" s="1"/>
  <c r="BB675" i="1"/>
  <c r="AY675" i="1" s="1"/>
  <c r="BD675" i="1"/>
  <c r="A676" i="1"/>
  <c r="AZ675" i="1" l="1"/>
  <c r="BA675" i="1"/>
  <c r="AG676" i="1"/>
  <c r="AP676" i="1"/>
  <c r="AQ676" i="1"/>
  <c r="AR676" i="1"/>
  <c r="AS676" i="1"/>
  <c r="BB676" i="1" s="1"/>
  <c r="AY676" i="1" s="1"/>
  <c r="AT676" i="1"/>
  <c r="AU676" i="1"/>
  <c r="AV676" i="1"/>
  <c r="AW676" i="1"/>
  <c r="AX676" i="1" s="1"/>
  <c r="BD676" i="1"/>
  <c r="A677" i="1"/>
  <c r="AZ676" i="1" l="1"/>
  <c r="BA676" i="1"/>
  <c r="AG677" i="1"/>
  <c r="AP677" i="1"/>
  <c r="AQ677" i="1"/>
  <c r="AR677" i="1"/>
  <c r="AS677" i="1"/>
  <c r="BB677" i="1" s="1"/>
  <c r="AY677" i="1" s="1"/>
  <c r="AT677" i="1"/>
  <c r="AU677" i="1"/>
  <c r="AV677" i="1"/>
  <c r="AW677" i="1"/>
  <c r="AX677" i="1"/>
  <c r="BD677" i="1"/>
  <c r="A678" i="1"/>
  <c r="AZ677" i="1" l="1"/>
  <c r="BA677" i="1" s="1"/>
  <c r="AG678" i="1"/>
  <c r="AP678" i="1"/>
  <c r="AQ678" i="1"/>
  <c r="AR678" i="1"/>
  <c r="AS678" i="1"/>
  <c r="BB678" i="1" s="1"/>
  <c r="AY678" i="1" s="1"/>
  <c r="AT678" i="1"/>
  <c r="AU678" i="1"/>
  <c r="AV678" i="1"/>
  <c r="AW678" i="1"/>
  <c r="AX678" i="1"/>
  <c r="BD678" i="1"/>
  <c r="A679" i="1"/>
  <c r="AZ678" i="1" l="1"/>
  <c r="BA678" i="1"/>
  <c r="AG679" i="1"/>
  <c r="AP679" i="1"/>
  <c r="AQ679" i="1"/>
  <c r="AR679" i="1"/>
  <c r="AS679" i="1"/>
  <c r="BB679" i="1" s="1"/>
  <c r="AY679" i="1" s="1"/>
  <c r="AT679" i="1"/>
  <c r="AU679" i="1"/>
  <c r="AV679" i="1"/>
  <c r="AW679" i="1"/>
  <c r="AX679" i="1"/>
  <c r="BD679" i="1"/>
  <c r="A680" i="1"/>
  <c r="AZ679" i="1" l="1"/>
  <c r="BA679" i="1"/>
  <c r="AG680" i="1"/>
  <c r="AP680" i="1"/>
  <c r="AQ680" i="1"/>
  <c r="AR680" i="1"/>
  <c r="AS680" i="1"/>
  <c r="AT680" i="1"/>
  <c r="AU680" i="1"/>
  <c r="AV680" i="1"/>
  <c r="AW680" i="1"/>
  <c r="AX680" i="1"/>
  <c r="BB680" i="1"/>
  <c r="AY680" i="1" s="1"/>
  <c r="BD680" i="1"/>
  <c r="A681" i="1"/>
  <c r="AZ680" i="1" l="1"/>
  <c r="BA680" i="1" s="1"/>
  <c r="AG681" i="1"/>
  <c r="AP681" i="1"/>
  <c r="AQ681" i="1"/>
  <c r="AR681" i="1"/>
  <c r="AS681" i="1"/>
  <c r="AT681" i="1"/>
  <c r="AU681" i="1"/>
  <c r="AV681" i="1"/>
  <c r="AW681" i="1"/>
  <c r="AX681" i="1"/>
  <c r="BB681" i="1"/>
  <c r="AY681" i="1" s="1"/>
  <c r="BD681" i="1"/>
  <c r="A682" i="1"/>
  <c r="AZ681" i="1" l="1"/>
  <c r="BA681" i="1"/>
  <c r="AG682" i="1"/>
  <c r="AP682" i="1"/>
  <c r="AQ682" i="1"/>
  <c r="AR682" i="1"/>
  <c r="AS682" i="1"/>
  <c r="AT682" i="1"/>
  <c r="AU682" i="1"/>
  <c r="AV682" i="1"/>
  <c r="AX682" i="1" s="1"/>
  <c r="AW682" i="1"/>
  <c r="BB682" i="1"/>
  <c r="AY682" i="1" s="1"/>
  <c r="BD682" i="1"/>
  <c r="A683" i="1"/>
  <c r="AZ682" i="1" l="1"/>
  <c r="BA682" i="1"/>
  <c r="A684" i="1"/>
  <c r="AG683" i="1"/>
  <c r="AP683" i="1"/>
  <c r="AS683" i="1" s="1"/>
  <c r="BB683" i="1" s="1"/>
  <c r="AY683" i="1" s="1"/>
  <c r="AQ683" i="1"/>
  <c r="AR683" i="1"/>
  <c r="AT683" i="1"/>
  <c r="AU683" i="1"/>
  <c r="AV683" i="1"/>
  <c r="AW683" i="1"/>
  <c r="AX683" i="1"/>
  <c r="BD683" i="1"/>
  <c r="AG684" i="1" l="1"/>
  <c r="AP684" i="1"/>
  <c r="AQ684" i="1"/>
  <c r="AR684" i="1"/>
  <c r="AS684" i="1"/>
  <c r="AT684" i="1"/>
  <c r="AU684" i="1"/>
  <c r="AV684" i="1"/>
  <c r="AW684" i="1"/>
  <c r="AX684" i="1"/>
  <c r="BB684" i="1"/>
  <c r="AY684" i="1" s="1"/>
  <c r="BD684" i="1"/>
  <c r="A685" i="1"/>
  <c r="AZ683" i="1"/>
  <c r="BA683" i="1"/>
  <c r="AZ684" i="1" l="1"/>
  <c r="BA684" i="1" s="1"/>
  <c r="AG685" i="1"/>
  <c r="AP685" i="1"/>
  <c r="AQ685" i="1"/>
  <c r="AR685" i="1"/>
  <c r="AS685" i="1"/>
  <c r="AT685" i="1"/>
  <c r="AU685" i="1"/>
  <c r="AV685" i="1"/>
  <c r="AW685" i="1"/>
  <c r="AX685" i="1"/>
  <c r="BB685" i="1"/>
  <c r="AY685" i="1" s="1"/>
  <c r="BD685" i="1"/>
  <c r="A686" i="1"/>
  <c r="AZ685" i="1" l="1"/>
  <c r="BA685" i="1"/>
  <c r="AG686" i="1"/>
  <c r="AP686" i="1"/>
  <c r="AS686" i="1" s="1"/>
  <c r="BB686" i="1" s="1"/>
  <c r="AY686" i="1" s="1"/>
  <c r="AQ686" i="1"/>
  <c r="AR686" i="1"/>
  <c r="AT686" i="1"/>
  <c r="AU686" i="1"/>
  <c r="AV686" i="1"/>
  <c r="AW686" i="1"/>
  <c r="AX686" i="1" s="1"/>
  <c r="BD686" i="1"/>
  <c r="A687" i="1"/>
  <c r="AZ686" i="1" l="1"/>
  <c r="BA686" i="1"/>
  <c r="AG687" i="1"/>
  <c r="AP687" i="1"/>
  <c r="AQ687" i="1"/>
  <c r="AR687" i="1"/>
  <c r="AS687" i="1"/>
  <c r="AT687" i="1"/>
  <c r="AU687" i="1"/>
  <c r="AV687" i="1"/>
  <c r="AW687" i="1"/>
  <c r="AX687" i="1" s="1"/>
  <c r="BB687" i="1"/>
  <c r="AY687" i="1" s="1"/>
  <c r="BD687" i="1"/>
  <c r="A688" i="1"/>
  <c r="AZ687" i="1" l="1"/>
  <c r="BA687" i="1"/>
  <c r="AG688" i="1"/>
  <c r="AP688" i="1"/>
  <c r="AQ688" i="1"/>
  <c r="AR688" i="1"/>
  <c r="AS688" i="1" s="1"/>
  <c r="BB688" i="1" s="1"/>
  <c r="AY688" i="1" s="1"/>
  <c r="AT688" i="1"/>
  <c r="AU688" i="1"/>
  <c r="AV688" i="1"/>
  <c r="AW688" i="1"/>
  <c r="AX688" i="1" s="1"/>
  <c r="BD688" i="1"/>
  <c r="A689" i="1"/>
  <c r="AZ688" i="1" l="1"/>
  <c r="BA688" i="1" s="1"/>
  <c r="AG689" i="1"/>
  <c r="AP689" i="1"/>
  <c r="AQ689" i="1"/>
  <c r="AR689" i="1"/>
  <c r="AS689" i="1"/>
  <c r="BB689" i="1" s="1"/>
  <c r="AY689" i="1" s="1"/>
  <c r="AT689" i="1"/>
  <c r="AU689" i="1"/>
  <c r="AV689" i="1"/>
  <c r="AW689" i="1"/>
  <c r="AX689" i="1"/>
  <c r="BD689" i="1"/>
  <c r="A690" i="1"/>
  <c r="AZ689" i="1" l="1"/>
  <c r="BA689" i="1"/>
  <c r="AG690" i="1"/>
  <c r="AP690" i="1"/>
  <c r="AQ690" i="1"/>
  <c r="AR690" i="1"/>
  <c r="AS690" i="1"/>
  <c r="AT690" i="1"/>
  <c r="AU690" i="1"/>
  <c r="AV690" i="1"/>
  <c r="AW690" i="1"/>
  <c r="AX690" i="1"/>
  <c r="BB690" i="1"/>
  <c r="AY690" i="1" s="1"/>
  <c r="BD690" i="1"/>
  <c r="A693" i="1"/>
  <c r="AZ690" i="1" l="1"/>
  <c r="BA690" i="1"/>
  <c r="AG693" i="1"/>
  <c r="AP693" i="1"/>
  <c r="AQ693" i="1"/>
  <c r="AR693" i="1"/>
  <c r="AS693" i="1"/>
  <c r="AT693" i="1"/>
  <c r="AU693" i="1"/>
  <c r="AV693" i="1"/>
  <c r="AW693" i="1"/>
  <c r="AX693" i="1"/>
  <c r="BB693" i="1"/>
  <c r="AY693" i="1" s="1"/>
  <c r="BD693" i="1"/>
  <c r="A694" i="1"/>
  <c r="AZ693" i="1" l="1"/>
  <c r="BA693" i="1"/>
  <c r="AG694" i="1"/>
  <c r="AP694" i="1"/>
  <c r="AQ694" i="1"/>
  <c r="AR694" i="1"/>
  <c r="AS694" i="1"/>
  <c r="BB694" i="1" s="1"/>
  <c r="AY694" i="1" s="1"/>
  <c r="AT694" i="1"/>
  <c r="AU694" i="1"/>
  <c r="AV694" i="1"/>
  <c r="AW694" i="1"/>
  <c r="AX694" i="1" s="1"/>
  <c r="BD694" i="1"/>
  <c r="A695" i="1"/>
  <c r="AZ694" i="1" l="1"/>
  <c r="BA694" i="1"/>
  <c r="A696" i="1"/>
  <c r="AG695" i="1"/>
  <c r="AP695" i="1"/>
  <c r="AQ695" i="1"/>
  <c r="AR695" i="1"/>
  <c r="AS695" i="1" s="1"/>
  <c r="BB695" i="1" s="1"/>
  <c r="AY695" i="1" s="1"/>
  <c r="AT695" i="1"/>
  <c r="AU695" i="1"/>
  <c r="AV695" i="1"/>
  <c r="AW695" i="1"/>
  <c r="AX695" i="1"/>
  <c r="BD695" i="1"/>
  <c r="AG696" i="1" l="1"/>
  <c r="AP696" i="1"/>
  <c r="AQ696" i="1"/>
  <c r="AR696" i="1"/>
  <c r="AS696" i="1" s="1"/>
  <c r="BB696" i="1" s="1"/>
  <c r="AY696" i="1" s="1"/>
  <c r="AT696" i="1"/>
  <c r="AU696" i="1"/>
  <c r="AV696" i="1"/>
  <c r="AW696" i="1"/>
  <c r="AX696" i="1" s="1"/>
  <c r="BD696" i="1"/>
  <c r="A697" i="1"/>
  <c r="AZ695" i="1"/>
  <c r="BA695" i="1"/>
  <c r="AZ696" i="1" l="1"/>
  <c r="BA696" i="1"/>
  <c r="AG697" i="1"/>
  <c r="AP697" i="1"/>
  <c r="AQ697" i="1"/>
  <c r="AR697" i="1"/>
  <c r="AS697" i="1"/>
  <c r="AT697" i="1"/>
  <c r="AU697" i="1"/>
  <c r="AV697" i="1"/>
  <c r="AW697" i="1"/>
  <c r="AX697" i="1" s="1"/>
  <c r="BB697" i="1"/>
  <c r="AY697" i="1" s="1"/>
  <c r="BD697" i="1"/>
  <c r="A698" i="1"/>
  <c r="AZ697" i="1" l="1"/>
  <c r="BA697" i="1"/>
  <c r="A699" i="1"/>
  <c r="AG698" i="1"/>
  <c r="AP698" i="1"/>
  <c r="AQ698" i="1"/>
  <c r="AR698" i="1"/>
  <c r="AS698" i="1"/>
  <c r="AT698" i="1"/>
  <c r="AU698" i="1"/>
  <c r="AV698" i="1"/>
  <c r="AW698" i="1"/>
  <c r="AX698" i="1"/>
  <c r="BB698" i="1"/>
  <c r="AY698" i="1" s="1"/>
  <c r="BD698" i="1"/>
  <c r="AG699" i="1" l="1"/>
  <c r="AP699" i="1"/>
  <c r="AQ699" i="1"/>
  <c r="AR699" i="1"/>
  <c r="AS699" i="1"/>
  <c r="AT699" i="1"/>
  <c r="AU699" i="1"/>
  <c r="AV699" i="1"/>
  <c r="AW699" i="1"/>
  <c r="AX699" i="1" s="1"/>
  <c r="BB699" i="1"/>
  <c r="AY699" i="1" s="1"/>
  <c r="BD699" i="1"/>
  <c r="A700" i="1"/>
  <c r="AZ698" i="1"/>
  <c r="BA698" i="1"/>
  <c r="AZ699" i="1" l="1"/>
  <c r="BA699" i="1" s="1"/>
  <c r="AG700" i="1"/>
  <c r="AP700" i="1"/>
  <c r="AQ700" i="1"/>
  <c r="AR700" i="1"/>
  <c r="AS700" i="1"/>
  <c r="AT700" i="1"/>
  <c r="AU700" i="1"/>
  <c r="AV700" i="1"/>
  <c r="AW700" i="1"/>
  <c r="AX700" i="1"/>
  <c r="BB700" i="1"/>
  <c r="AY700" i="1" s="1"/>
  <c r="BD700" i="1"/>
  <c r="A701" i="1"/>
  <c r="AZ700" i="1" l="1"/>
  <c r="BA700" i="1" s="1"/>
  <c r="AG701" i="1"/>
  <c r="AP701" i="1"/>
  <c r="AQ701" i="1"/>
  <c r="AR701" i="1"/>
  <c r="AS701" i="1"/>
  <c r="BB701" i="1" s="1"/>
  <c r="AY701" i="1" s="1"/>
  <c r="AT701" i="1"/>
  <c r="AU701" i="1"/>
  <c r="AV701" i="1"/>
  <c r="AW701" i="1"/>
  <c r="AX701" i="1"/>
  <c r="BD701" i="1"/>
  <c r="A702" i="1"/>
  <c r="AZ701" i="1" l="1"/>
  <c r="BA701" i="1" s="1"/>
  <c r="AG702" i="1"/>
  <c r="AP702" i="1"/>
  <c r="AQ702" i="1"/>
  <c r="AR702" i="1"/>
  <c r="AS702" i="1"/>
  <c r="AT702" i="1"/>
  <c r="AU702" i="1"/>
  <c r="AV702" i="1"/>
  <c r="AW702" i="1"/>
  <c r="AX702" i="1"/>
  <c r="BB702" i="1"/>
  <c r="AY702" i="1" s="1"/>
  <c r="BD702" i="1"/>
  <c r="A703" i="1"/>
  <c r="AZ702" i="1" l="1"/>
  <c r="BA702" i="1" s="1"/>
  <c r="AG703" i="1"/>
  <c r="AP703" i="1"/>
  <c r="AQ703" i="1"/>
  <c r="AR703" i="1"/>
  <c r="AS703" i="1"/>
  <c r="AT703" i="1"/>
  <c r="AU703" i="1"/>
  <c r="AV703" i="1"/>
  <c r="AW703" i="1"/>
  <c r="AX703" i="1"/>
  <c r="BB703" i="1"/>
  <c r="AY703" i="1" s="1"/>
  <c r="BD703" i="1"/>
  <c r="A704" i="1"/>
  <c r="AZ703" i="1" l="1"/>
  <c r="BA703" i="1"/>
  <c r="AG704" i="1"/>
  <c r="AP704" i="1"/>
  <c r="AS704" i="1" s="1"/>
  <c r="BB704" i="1" s="1"/>
  <c r="AY704" i="1" s="1"/>
  <c r="AQ704" i="1"/>
  <c r="AR704" i="1"/>
  <c r="AT704" i="1"/>
  <c r="AU704" i="1"/>
  <c r="AV704" i="1"/>
  <c r="AW704" i="1"/>
  <c r="AX704" i="1"/>
  <c r="BD704" i="1"/>
  <c r="A705" i="1"/>
  <c r="AZ704" i="1" l="1"/>
  <c r="BA704" i="1"/>
  <c r="AG705" i="1"/>
  <c r="AP705" i="1"/>
  <c r="AS705" i="1" s="1"/>
  <c r="BB705" i="1" s="1"/>
  <c r="AY705" i="1" s="1"/>
  <c r="AQ705" i="1"/>
  <c r="AR705" i="1"/>
  <c r="AT705" i="1"/>
  <c r="AU705" i="1"/>
  <c r="AV705" i="1"/>
  <c r="AW705" i="1"/>
  <c r="AX705" i="1" s="1"/>
  <c r="BD705" i="1"/>
  <c r="A706" i="1"/>
  <c r="AZ705" i="1" l="1"/>
  <c r="BA705" i="1"/>
  <c r="AG706" i="1"/>
  <c r="AP706" i="1"/>
  <c r="AQ706" i="1"/>
  <c r="AR706" i="1"/>
  <c r="AS706" i="1"/>
  <c r="BB706" i="1" s="1"/>
  <c r="AY706" i="1" s="1"/>
  <c r="AT706" i="1"/>
  <c r="AU706" i="1"/>
  <c r="AV706" i="1"/>
  <c r="AW706" i="1"/>
  <c r="AX706" i="1" s="1"/>
  <c r="BD706" i="1"/>
  <c r="A707" i="1"/>
  <c r="AZ706" i="1" l="1"/>
  <c r="BA706" i="1"/>
  <c r="AG707" i="1"/>
  <c r="AP707" i="1"/>
  <c r="AQ707" i="1"/>
  <c r="AR707" i="1"/>
  <c r="AS707" i="1"/>
  <c r="AT707" i="1"/>
  <c r="AU707" i="1"/>
  <c r="AV707" i="1"/>
  <c r="AW707" i="1"/>
  <c r="AX707" i="1" s="1"/>
  <c r="BB707" i="1"/>
  <c r="AY707" i="1" s="1"/>
  <c r="BD707" i="1"/>
  <c r="A717" i="1"/>
  <c r="AZ707" i="1" l="1"/>
  <c r="BA707" i="1"/>
  <c r="AG717" i="1"/>
  <c r="AP717" i="1"/>
  <c r="AS717" i="1" s="1"/>
  <c r="BB717" i="1" s="1"/>
  <c r="AY717" i="1" s="1"/>
  <c r="AQ717" i="1"/>
  <c r="AR717" i="1"/>
  <c r="AT717" i="1"/>
  <c r="AU717" i="1"/>
  <c r="AV717" i="1"/>
  <c r="AW717" i="1"/>
  <c r="AX717" i="1"/>
  <c r="BD717" i="1"/>
  <c r="A718" i="1"/>
  <c r="AZ717" i="1" l="1"/>
  <c r="BA717" i="1"/>
  <c r="A719" i="1"/>
  <c r="AG718" i="1"/>
  <c r="AP718" i="1"/>
  <c r="AS718" i="1" s="1"/>
  <c r="BB718" i="1" s="1"/>
  <c r="AY718" i="1" s="1"/>
  <c r="AQ718" i="1"/>
  <c r="AR718" i="1"/>
  <c r="AT718" i="1"/>
  <c r="AU718" i="1"/>
  <c r="AV718" i="1"/>
  <c r="AX718" i="1" s="1"/>
  <c r="AW718" i="1"/>
  <c r="BD718" i="1"/>
  <c r="AG719" i="1" l="1"/>
  <c r="AP719" i="1"/>
  <c r="AQ719" i="1"/>
  <c r="AR719" i="1"/>
  <c r="AS719" i="1" s="1"/>
  <c r="BB719" i="1" s="1"/>
  <c r="AY719" i="1" s="1"/>
  <c r="AT719" i="1"/>
  <c r="AU719" i="1"/>
  <c r="AV719" i="1"/>
  <c r="AW719" i="1"/>
  <c r="AX719" i="1" s="1"/>
  <c r="BD719" i="1"/>
  <c r="A720" i="1"/>
  <c r="AZ718" i="1"/>
  <c r="BA718" i="1"/>
  <c r="AZ719" i="1" l="1"/>
  <c r="BA719" i="1" s="1"/>
  <c r="AG720" i="1"/>
  <c r="AP720" i="1"/>
  <c r="AQ720" i="1"/>
  <c r="AR720" i="1"/>
  <c r="AS720" i="1"/>
  <c r="AT720" i="1"/>
  <c r="AU720" i="1"/>
  <c r="AV720" i="1"/>
  <c r="AW720" i="1"/>
  <c r="AX720" i="1"/>
  <c r="BB720" i="1"/>
  <c r="AY720" i="1" s="1"/>
  <c r="BD720" i="1"/>
  <c r="A721" i="1"/>
  <c r="AZ720" i="1" l="1"/>
  <c r="BA720" i="1"/>
  <c r="AG721" i="1"/>
  <c r="AP721" i="1"/>
  <c r="AQ721" i="1"/>
  <c r="AR721" i="1"/>
  <c r="AS721" i="1"/>
  <c r="AT721" i="1"/>
  <c r="AU721" i="1"/>
  <c r="AV721" i="1"/>
  <c r="AW721" i="1"/>
  <c r="AX721" i="1" s="1"/>
  <c r="BB721" i="1"/>
  <c r="AY721" i="1" s="1"/>
  <c r="BD721" i="1"/>
  <c r="A722" i="1"/>
  <c r="AZ721" i="1" l="1"/>
  <c r="BA721" i="1" s="1"/>
  <c r="A723" i="1"/>
  <c r="AG722" i="1"/>
  <c r="AP722" i="1"/>
  <c r="AQ722" i="1"/>
  <c r="AR722" i="1"/>
  <c r="AS722" i="1"/>
  <c r="BB722" i="1" s="1"/>
  <c r="AY722" i="1" s="1"/>
  <c r="AT722" i="1"/>
  <c r="AU722" i="1"/>
  <c r="AV722" i="1"/>
  <c r="AW722" i="1"/>
  <c r="AX722" i="1"/>
  <c r="BD722" i="1"/>
  <c r="AG723" i="1" l="1"/>
  <c r="AP723" i="1"/>
  <c r="AQ723" i="1"/>
  <c r="AR723" i="1"/>
  <c r="AS723" i="1"/>
  <c r="AT723" i="1"/>
  <c r="AU723" i="1"/>
  <c r="AV723" i="1"/>
  <c r="AW723" i="1"/>
  <c r="AX723" i="1"/>
  <c r="BB723" i="1"/>
  <c r="AY723" i="1" s="1"/>
  <c r="BD723" i="1"/>
  <c r="A724" i="1"/>
  <c r="AZ722" i="1"/>
  <c r="BA722" i="1"/>
  <c r="AZ723" i="1" l="1"/>
  <c r="BA723" i="1"/>
  <c r="AG724" i="1"/>
  <c r="AP724" i="1"/>
  <c r="AS724" i="1" s="1"/>
  <c r="BB724" i="1" s="1"/>
  <c r="AY724" i="1" s="1"/>
  <c r="AQ724" i="1"/>
  <c r="AR724" i="1"/>
  <c r="AT724" i="1"/>
  <c r="AU724" i="1"/>
  <c r="AV724" i="1"/>
  <c r="AW724" i="1"/>
  <c r="AX724" i="1"/>
  <c r="BD724" i="1"/>
  <c r="A725" i="1"/>
  <c r="AZ724" i="1" l="1"/>
  <c r="BA724" i="1"/>
  <c r="A726" i="1"/>
  <c r="AG725" i="1"/>
  <c r="AP725" i="1"/>
  <c r="AQ725" i="1"/>
  <c r="AR725" i="1"/>
  <c r="AS725" i="1"/>
  <c r="BB725" i="1" s="1"/>
  <c r="AY725" i="1" s="1"/>
  <c r="AT725" i="1"/>
  <c r="AU725" i="1"/>
  <c r="AV725" i="1"/>
  <c r="AW725" i="1"/>
  <c r="AX725" i="1"/>
  <c r="BD725" i="1"/>
  <c r="A727" i="1" l="1"/>
  <c r="AG726" i="1"/>
  <c r="AP726" i="1"/>
  <c r="AQ726" i="1"/>
  <c r="AR726" i="1"/>
  <c r="AS726" i="1"/>
  <c r="BB726" i="1" s="1"/>
  <c r="AY726" i="1" s="1"/>
  <c r="AT726" i="1"/>
  <c r="AU726" i="1"/>
  <c r="AV726" i="1"/>
  <c r="AW726" i="1"/>
  <c r="AX726" i="1"/>
  <c r="BD726" i="1"/>
  <c r="AZ725" i="1"/>
  <c r="BA725" i="1"/>
  <c r="A728" i="1" l="1"/>
  <c r="AG727" i="1"/>
  <c r="AP727" i="1"/>
  <c r="AQ727" i="1"/>
  <c r="AR727" i="1"/>
  <c r="AS727" i="1"/>
  <c r="AT727" i="1"/>
  <c r="AU727" i="1"/>
  <c r="AV727" i="1"/>
  <c r="AW727" i="1"/>
  <c r="AX727" i="1" s="1"/>
  <c r="BB727" i="1"/>
  <c r="AY727" i="1" s="1"/>
  <c r="BD727" i="1"/>
  <c r="AZ726" i="1"/>
  <c r="BA726" i="1"/>
  <c r="AG728" i="1" l="1"/>
  <c r="AP728" i="1"/>
  <c r="AQ728" i="1"/>
  <c r="AR728" i="1"/>
  <c r="AS728" i="1" s="1"/>
  <c r="BB728" i="1" s="1"/>
  <c r="AY728" i="1" s="1"/>
  <c r="AT728" i="1"/>
  <c r="AU728" i="1"/>
  <c r="AV728" i="1"/>
  <c r="AW728" i="1"/>
  <c r="AX728" i="1" s="1"/>
  <c r="BD728" i="1"/>
  <c r="A729" i="1"/>
  <c r="AZ727" i="1"/>
  <c r="BA727" i="1"/>
  <c r="AZ728" i="1" l="1"/>
  <c r="BA728" i="1"/>
  <c r="A730" i="1"/>
  <c r="AG729" i="1"/>
  <c r="AP729" i="1"/>
  <c r="AQ729" i="1"/>
  <c r="AR729" i="1"/>
  <c r="AS729" i="1"/>
  <c r="AT729" i="1"/>
  <c r="AU729" i="1"/>
  <c r="AV729" i="1"/>
  <c r="AW729" i="1"/>
  <c r="AX729" i="1"/>
  <c r="BB729" i="1"/>
  <c r="AY729" i="1" s="1"/>
  <c r="BD729" i="1"/>
  <c r="AG730" i="1" l="1"/>
  <c r="AP730" i="1"/>
  <c r="AQ730" i="1"/>
  <c r="AR730" i="1"/>
  <c r="AS730" i="1" s="1"/>
  <c r="BB730" i="1" s="1"/>
  <c r="AY730" i="1" s="1"/>
  <c r="AT730" i="1"/>
  <c r="AU730" i="1"/>
  <c r="AV730" i="1"/>
  <c r="AW730" i="1"/>
  <c r="AX730" i="1" s="1"/>
  <c r="BD730" i="1"/>
  <c r="A731" i="1"/>
  <c r="AZ729" i="1"/>
  <c r="BA729" i="1"/>
  <c r="AZ730" i="1" l="1"/>
  <c r="BA730" i="1"/>
  <c r="AG731" i="1"/>
  <c r="AP731" i="1"/>
  <c r="AQ731" i="1"/>
  <c r="AR731" i="1"/>
  <c r="AS731" i="1"/>
  <c r="BB731" i="1" s="1"/>
  <c r="AY731" i="1" s="1"/>
  <c r="AT731" i="1"/>
  <c r="AU731" i="1"/>
  <c r="AV731" i="1"/>
  <c r="AW731" i="1"/>
  <c r="AX731" i="1" s="1"/>
  <c r="BD731" i="1"/>
  <c r="A732" i="1"/>
  <c r="AZ731" i="1" l="1"/>
  <c r="BA731" i="1"/>
  <c r="AG732" i="1"/>
  <c r="AP732" i="1"/>
  <c r="AS732" i="1" s="1"/>
  <c r="BB732" i="1" s="1"/>
  <c r="AY732" i="1" s="1"/>
  <c r="AQ732" i="1"/>
  <c r="AR732" i="1"/>
  <c r="AT732" i="1"/>
  <c r="AU732" i="1"/>
  <c r="AV732" i="1"/>
  <c r="AW732" i="1"/>
  <c r="AX732" i="1"/>
  <c r="BD732" i="1"/>
  <c r="A733" i="1"/>
  <c r="AZ732" i="1" l="1"/>
  <c r="BA732" i="1"/>
  <c r="AG733" i="1"/>
  <c r="AP733" i="1"/>
  <c r="AQ733" i="1"/>
  <c r="AR733" i="1"/>
  <c r="AS733" i="1" s="1"/>
  <c r="BB733" i="1" s="1"/>
  <c r="AY733" i="1" s="1"/>
  <c r="AT733" i="1"/>
  <c r="AU733" i="1"/>
  <c r="AV733" i="1"/>
  <c r="AW733" i="1"/>
  <c r="AX733" i="1" s="1"/>
  <c r="BD733" i="1"/>
  <c r="A734" i="1"/>
  <c r="AZ733" i="1" l="1"/>
  <c r="BA733" i="1"/>
  <c r="AG734" i="1"/>
  <c r="AP734" i="1"/>
  <c r="AQ734" i="1"/>
  <c r="AR734" i="1"/>
  <c r="AS734" i="1"/>
  <c r="AT734" i="1"/>
  <c r="AU734" i="1"/>
  <c r="AV734" i="1"/>
  <c r="AW734" i="1"/>
  <c r="AX734" i="1"/>
  <c r="BB734" i="1"/>
  <c r="AY734" i="1" s="1"/>
  <c r="BD734" i="1"/>
  <c r="A735" i="1"/>
  <c r="AI729" i="1" l="1"/>
  <c r="AM729" i="1" s="1"/>
  <c r="AH731" i="1"/>
  <c r="AH730" i="1"/>
  <c r="BE729" i="1"/>
  <c r="AH729" i="1"/>
  <c r="AI728" i="1"/>
  <c r="AM728" i="1" s="1"/>
  <c r="AI730" i="1"/>
  <c r="AM730" i="1" s="1"/>
  <c r="BE732" i="1"/>
  <c r="AJ732" i="1"/>
  <c r="AN732" i="1" s="1"/>
  <c r="AH732" i="1"/>
  <c r="AH728" i="1"/>
  <c r="AI732" i="1"/>
  <c r="AM732" i="1" s="1"/>
  <c r="AJ730" i="1"/>
  <c r="AN730" i="1" s="1"/>
  <c r="BE730" i="1"/>
  <c r="BE728" i="1"/>
  <c r="AJ728" i="1"/>
  <c r="AN728" i="1" s="1"/>
  <c r="AJ729" i="1"/>
  <c r="AN729" i="1" s="1"/>
  <c r="AH734" i="1"/>
  <c r="AI734" i="1"/>
  <c r="AM734" i="1" s="1"/>
  <c r="AJ734" i="1"/>
  <c r="AN734" i="1" s="1"/>
  <c r="BE734" i="1"/>
  <c r="BF734" i="1" s="1" a="1"/>
  <c r="BG734" i="1"/>
  <c r="BH734" i="1" s="1"/>
  <c r="AZ734" i="1"/>
  <c r="BA734" i="1"/>
  <c r="AG735" i="1"/>
  <c r="AP735" i="1"/>
  <c r="AQ735" i="1"/>
  <c r="AR735" i="1"/>
  <c r="AS735" i="1"/>
  <c r="AT735" i="1"/>
  <c r="AU735" i="1"/>
  <c r="AV735" i="1"/>
  <c r="AW735" i="1"/>
  <c r="AX735" i="1"/>
  <c r="BB735" i="1"/>
  <c r="AY735" i="1" s="1"/>
  <c r="BD735" i="1"/>
  <c r="AL731" i="1" l="1"/>
  <c r="AL730" i="1"/>
  <c r="AK730" i="1"/>
  <c r="BG729" i="1"/>
  <c r="BH729" i="1" s="1"/>
  <c r="BF729" i="1" a="1"/>
  <c r="AK729" i="1"/>
  <c r="AL729" i="1"/>
  <c r="BG732" i="1"/>
  <c r="BH732" i="1" s="1"/>
  <c r="BF732" i="1" a="1"/>
  <c r="AK732" i="1"/>
  <c r="AL732" i="1"/>
  <c r="AK728" i="1"/>
  <c r="AL728" i="1"/>
  <c r="BF730" i="1" a="1"/>
  <c r="BG730" i="1"/>
  <c r="BH730" i="1" s="1"/>
  <c r="BG728" i="1"/>
  <c r="BH728" i="1" s="1"/>
  <c r="BF728" i="1" a="1"/>
  <c r="AJ731" i="1"/>
  <c r="AN731" i="1" s="1"/>
  <c r="BE727" i="1"/>
  <c r="BE733" i="1"/>
  <c r="AJ733" i="1"/>
  <c r="AN733" i="1" s="1"/>
  <c r="AI733" i="1"/>
  <c r="AM733" i="1" s="1"/>
  <c r="BE731" i="1"/>
  <c r="AH733" i="1"/>
  <c r="AI731" i="1"/>
  <c r="AH727" i="1"/>
  <c r="AJ727" i="1"/>
  <c r="AN727" i="1" s="1"/>
  <c r="AI727" i="1"/>
  <c r="AM727" i="1" s="1"/>
  <c r="AH726" i="1"/>
  <c r="AJ726" i="1"/>
  <c r="AN726" i="1" s="1"/>
  <c r="BE726" i="1"/>
  <c r="AI725" i="1"/>
  <c r="AM725" i="1" s="1"/>
  <c r="AH725" i="1"/>
  <c r="BE725" i="1"/>
  <c r="AI726" i="1"/>
  <c r="AM726" i="1" s="1"/>
  <c r="AJ725" i="1"/>
  <c r="AN725" i="1" s="1"/>
  <c r="AH724" i="1"/>
  <c r="AJ724" i="1"/>
  <c r="AN724" i="1" s="1"/>
  <c r="AI724" i="1"/>
  <c r="AM724" i="1" s="1"/>
  <c r="AJ723" i="1"/>
  <c r="AN723" i="1" s="1"/>
  <c r="AH723" i="1"/>
  <c r="BE724" i="1"/>
  <c r="AI723" i="1"/>
  <c r="AM723" i="1" s="1"/>
  <c r="AI722" i="1"/>
  <c r="AM722" i="1" s="1"/>
  <c r="AJ722" i="1"/>
  <c r="AN722" i="1" s="1"/>
  <c r="AH722" i="1"/>
  <c r="BE722" i="1"/>
  <c r="AJ721" i="1"/>
  <c r="AN721" i="1" s="1"/>
  <c r="BE721" i="1"/>
  <c r="BE723" i="1"/>
  <c r="AI720" i="1"/>
  <c r="AM720" i="1" s="1"/>
  <c r="BE720" i="1"/>
  <c r="AH721" i="1"/>
  <c r="AI721" i="1"/>
  <c r="AM721" i="1" s="1"/>
  <c r="AH719" i="1"/>
  <c r="BE719" i="1"/>
  <c r="AH720" i="1"/>
  <c r="AI719" i="1"/>
  <c r="AM719" i="1" s="1"/>
  <c r="AJ720" i="1"/>
  <c r="AN720" i="1" s="1"/>
  <c r="AJ719" i="1"/>
  <c r="AN719" i="1" s="1"/>
  <c r="AI718" i="1"/>
  <c r="AM718" i="1" s="1"/>
  <c r="AJ718" i="1"/>
  <c r="AN718" i="1" s="1"/>
  <c r="AH718" i="1"/>
  <c r="BE718" i="1"/>
  <c r="BE717" i="1"/>
  <c r="AI717" i="1"/>
  <c r="AM717" i="1" s="1"/>
  <c r="AJ717" i="1"/>
  <c r="AN717" i="1" s="1"/>
  <c r="AH717" i="1"/>
  <c r="AI707" i="1"/>
  <c r="AM707" i="1" s="1"/>
  <c r="AH707" i="1"/>
  <c r="AJ707" i="1"/>
  <c r="AN707" i="1" s="1"/>
  <c r="BE707" i="1"/>
  <c r="AJ706" i="1"/>
  <c r="AN706" i="1" s="1"/>
  <c r="AH706" i="1"/>
  <c r="AI706" i="1"/>
  <c r="AM706" i="1" s="1"/>
  <c r="BE706" i="1"/>
  <c r="AI705" i="1"/>
  <c r="AM705" i="1" s="1"/>
  <c r="AJ705" i="1"/>
  <c r="AN705" i="1" s="1"/>
  <c r="AH705" i="1"/>
  <c r="AI704" i="1"/>
  <c r="AM704" i="1" s="1"/>
  <c r="AJ704" i="1"/>
  <c r="AN704" i="1" s="1"/>
  <c r="AH703" i="1"/>
  <c r="AH704" i="1"/>
  <c r="AI703" i="1"/>
  <c r="AM703" i="1" s="1"/>
  <c r="BE705" i="1"/>
  <c r="BE703" i="1"/>
  <c r="BE704" i="1"/>
  <c r="AH702" i="1"/>
  <c r="AI702" i="1"/>
  <c r="AM702" i="1" s="1"/>
  <c r="BE701" i="1"/>
  <c r="AI701" i="1"/>
  <c r="AM701" i="1" s="1"/>
  <c r="AJ702" i="1"/>
  <c r="AN702" i="1" s="1"/>
  <c r="AJ701" i="1"/>
  <c r="AN701" i="1" s="1"/>
  <c r="BE702" i="1"/>
  <c r="AJ703" i="1"/>
  <c r="AN703" i="1" s="1"/>
  <c r="AH701" i="1"/>
  <c r="BE700" i="1"/>
  <c r="AI700" i="1"/>
  <c r="AM700" i="1" s="1"/>
  <c r="AH700" i="1"/>
  <c r="AJ700" i="1"/>
  <c r="AN700" i="1" s="1"/>
  <c r="AI699" i="1"/>
  <c r="AM699" i="1" s="1"/>
  <c r="AH699" i="1"/>
  <c r="AJ699" i="1"/>
  <c r="AN699" i="1" s="1"/>
  <c r="BE699" i="1"/>
  <c r="BE698" i="1"/>
  <c r="AJ698" i="1"/>
  <c r="AN698" i="1" s="1"/>
  <c r="AH698" i="1"/>
  <c r="AJ697" i="1"/>
  <c r="AN697" i="1" s="1"/>
  <c r="AI698" i="1"/>
  <c r="AM698" i="1" s="1"/>
  <c r="BE697" i="1"/>
  <c r="AI697" i="1"/>
  <c r="AM697" i="1" s="1"/>
  <c r="AH697" i="1"/>
  <c r="BE696" i="1"/>
  <c r="AI696" i="1"/>
  <c r="AM696" i="1" s="1"/>
  <c r="AJ696" i="1"/>
  <c r="AN696" i="1" s="1"/>
  <c r="AH696" i="1"/>
  <c r="AJ695" i="1"/>
  <c r="AN695" i="1" s="1"/>
  <c r="AH695" i="1"/>
  <c r="AI695" i="1"/>
  <c r="AM695" i="1" s="1"/>
  <c r="BE695" i="1"/>
  <c r="AJ694" i="1"/>
  <c r="AN694" i="1" s="1"/>
  <c r="AI694" i="1"/>
  <c r="AM694" i="1" s="1"/>
  <c r="BE694" i="1"/>
  <c r="AH694" i="1"/>
  <c r="AI693" i="1"/>
  <c r="AM693" i="1" s="1"/>
  <c r="AJ693" i="1"/>
  <c r="AN693" i="1" s="1"/>
  <c r="BE693" i="1"/>
  <c r="AH693" i="1"/>
  <c r="AI690" i="1"/>
  <c r="AM690" i="1" s="1"/>
  <c r="AH690" i="1"/>
  <c r="BE690" i="1"/>
  <c r="AJ690" i="1"/>
  <c r="AN690" i="1" s="1"/>
  <c r="AI689" i="1"/>
  <c r="AM689" i="1" s="1"/>
  <c r="AJ689" i="1"/>
  <c r="AN689" i="1" s="1"/>
  <c r="AH689" i="1"/>
  <c r="AJ687" i="1"/>
  <c r="AN687" i="1" s="1"/>
  <c r="AJ688" i="1"/>
  <c r="AN688" i="1" s="1"/>
  <c r="AI688" i="1"/>
  <c r="AM688" i="1" s="1"/>
  <c r="AH688" i="1"/>
  <c r="BE688" i="1"/>
  <c r="BE689" i="1"/>
  <c r="AI687" i="1"/>
  <c r="AM687" i="1" s="1"/>
  <c r="BE687" i="1"/>
  <c r="AH687" i="1"/>
  <c r="AJ684" i="1"/>
  <c r="AN684" i="1" s="1"/>
  <c r="AJ686" i="1"/>
  <c r="AN686" i="1" s="1"/>
  <c r="AI686" i="1"/>
  <c r="AM686" i="1" s="1"/>
  <c r="AH686" i="1"/>
  <c r="BE686" i="1"/>
  <c r="BE685" i="1"/>
  <c r="AI685" i="1"/>
  <c r="AM685" i="1" s="1"/>
  <c r="AH685" i="1"/>
  <c r="AJ681" i="1"/>
  <c r="AN681" i="1" s="1"/>
  <c r="AI683" i="1"/>
  <c r="AM683" i="1" s="1"/>
  <c r="AJ685" i="1"/>
  <c r="AN685" i="1" s="1"/>
  <c r="AH683" i="1"/>
  <c r="BE684" i="1"/>
  <c r="AI684" i="1"/>
  <c r="AM684" i="1" s="1"/>
  <c r="AH684" i="1"/>
  <c r="AJ682" i="1"/>
  <c r="AN682" i="1" s="1"/>
  <c r="AJ683" i="1"/>
  <c r="AN683" i="1" s="1"/>
  <c r="BE683" i="1"/>
  <c r="AH682" i="1"/>
  <c r="AI682" i="1"/>
  <c r="AM682" i="1" s="1"/>
  <c r="BE682" i="1"/>
  <c r="AH681" i="1"/>
  <c r="AI681" i="1"/>
  <c r="AM681" i="1" s="1"/>
  <c r="AJ680" i="1"/>
  <c r="AN680" i="1" s="1"/>
  <c r="BE681" i="1"/>
  <c r="BE680" i="1"/>
  <c r="AH680" i="1"/>
  <c r="AI680" i="1"/>
  <c r="AM680" i="1" s="1"/>
  <c r="AH679" i="1"/>
  <c r="AJ675" i="1"/>
  <c r="AN675" i="1" s="1"/>
  <c r="AI677" i="1"/>
  <c r="AM677" i="1" s="1"/>
  <c r="AJ673" i="1"/>
  <c r="AN673" i="1" s="1"/>
  <c r="AH677" i="1"/>
  <c r="AJ679" i="1"/>
  <c r="AN679" i="1" s="1"/>
  <c r="AJ676" i="1"/>
  <c r="AN676" i="1" s="1"/>
  <c r="AI679" i="1"/>
  <c r="AM679" i="1" s="1"/>
  <c r="BE679" i="1"/>
  <c r="AJ678" i="1"/>
  <c r="AN678" i="1" s="1"/>
  <c r="BE678" i="1"/>
  <c r="AH678" i="1"/>
  <c r="AI678" i="1"/>
  <c r="AM678" i="1" s="1"/>
  <c r="AI676" i="1"/>
  <c r="AM676" i="1" s="1"/>
  <c r="AH676" i="1"/>
  <c r="BE677" i="1"/>
  <c r="AJ677" i="1"/>
  <c r="AN677" i="1" s="1"/>
  <c r="BE676" i="1"/>
  <c r="AI675" i="1"/>
  <c r="AM675" i="1" s="1"/>
  <c r="AJ674" i="1"/>
  <c r="AN674" i="1" s="1"/>
  <c r="AH675" i="1"/>
  <c r="AH674" i="1"/>
  <c r="AI674" i="1"/>
  <c r="AM674" i="1" s="1"/>
  <c r="BE674" i="1"/>
  <c r="AI672" i="1"/>
  <c r="AM672" i="1" s="1"/>
  <c r="AH672" i="1"/>
  <c r="AH673" i="1"/>
  <c r="BE675" i="1"/>
  <c r="AI673" i="1"/>
  <c r="AM673" i="1" s="1"/>
  <c r="BE673" i="1"/>
  <c r="AJ672" i="1"/>
  <c r="AN672" i="1" s="1"/>
  <c r="BE672" i="1"/>
  <c r="AH671" i="1"/>
  <c r="AI671" i="1"/>
  <c r="AM671" i="1" s="1"/>
  <c r="AJ671" i="1"/>
  <c r="AN671" i="1" s="1"/>
  <c r="BE671" i="1"/>
  <c r="AJ668" i="1"/>
  <c r="AN668" i="1" s="1"/>
  <c r="AI670" i="1"/>
  <c r="AM670" i="1" s="1"/>
  <c r="AJ670" i="1"/>
  <c r="AN670" i="1" s="1"/>
  <c r="AI668" i="1"/>
  <c r="AM668" i="1" s="1"/>
  <c r="BE670" i="1"/>
  <c r="AH670" i="1"/>
  <c r="AH668" i="1"/>
  <c r="BE669" i="1"/>
  <c r="AH669" i="1"/>
  <c r="AI669" i="1"/>
  <c r="AM669" i="1" s="1"/>
  <c r="AJ669" i="1"/>
  <c r="AN669" i="1" s="1"/>
  <c r="BE668" i="1"/>
  <c r="AJ666" i="1"/>
  <c r="AN666" i="1" s="1"/>
  <c r="AI666" i="1"/>
  <c r="AM666" i="1" s="1"/>
  <c r="AH667" i="1"/>
  <c r="AH666" i="1"/>
  <c r="AJ667" i="1"/>
  <c r="AN667" i="1" s="1"/>
  <c r="BE667" i="1"/>
  <c r="AI667" i="1"/>
  <c r="AM667" i="1" s="1"/>
  <c r="BE666" i="1"/>
  <c r="AJ664" i="1"/>
  <c r="AN664" i="1" s="1"/>
  <c r="AJ665" i="1"/>
  <c r="AN665" i="1" s="1"/>
  <c r="BE665" i="1"/>
  <c r="AH665" i="1"/>
  <c r="AI665" i="1"/>
  <c r="AM665" i="1" s="1"/>
  <c r="AI664" i="1"/>
  <c r="AM664" i="1" s="1"/>
  <c r="AH664" i="1"/>
  <c r="BE664" i="1"/>
  <c r="AH662" i="1"/>
  <c r="AH663" i="1"/>
  <c r="AI662" i="1"/>
  <c r="AM662" i="1" s="1"/>
  <c r="AJ662" i="1"/>
  <c r="AN662" i="1" s="1"/>
  <c r="AJ661" i="1"/>
  <c r="AN661" i="1" s="1"/>
  <c r="AJ663" i="1"/>
  <c r="AN663" i="1" s="1"/>
  <c r="AI663" i="1"/>
  <c r="AM663" i="1" s="1"/>
  <c r="BE663" i="1"/>
  <c r="AI661" i="1"/>
  <c r="AM661" i="1" s="1"/>
  <c r="BE658" i="1"/>
  <c r="BE661" i="1"/>
  <c r="AH661" i="1"/>
  <c r="BE662" i="1"/>
  <c r="AI658" i="1"/>
  <c r="AM658" i="1" s="1"/>
  <c r="AJ658" i="1"/>
  <c r="AN658" i="1" s="1"/>
  <c r="AH658" i="1"/>
  <c r="AJ657" i="1"/>
  <c r="AN657" i="1" s="1"/>
  <c r="AI656" i="1"/>
  <c r="AM656" i="1" s="1"/>
  <c r="BE657" i="1"/>
  <c r="AH656" i="1"/>
  <c r="BE656" i="1"/>
  <c r="AH657" i="1"/>
  <c r="AJ656" i="1"/>
  <c r="AN656" i="1" s="1"/>
  <c r="AI657" i="1"/>
  <c r="AM657" i="1" s="1"/>
  <c r="AH655" i="1"/>
  <c r="AI655" i="1"/>
  <c r="AM655" i="1" s="1"/>
  <c r="AJ655" i="1"/>
  <c r="AN655" i="1" s="1"/>
  <c r="BE654" i="1"/>
  <c r="AH654" i="1"/>
  <c r="AI654" i="1"/>
  <c r="AM654" i="1" s="1"/>
  <c r="AH653" i="1"/>
  <c r="BE655" i="1"/>
  <c r="AI653" i="1"/>
  <c r="AM653" i="1" s="1"/>
  <c r="AJ654" i="1"/>
  <c r="AN654" i="1" s="1"/>
  <c r="BE653" i="1"/>
  <c r="AJ653" i="1"/>
  <c r="AN653" i="1" s="1"/>
  <c r="BE652" i="1"/>
  <c r="AJ652" i="1"/>
  <c r="AN652" i="1" s="1"/>
  <c r="AH652" i="1"/>
  <c r="AH651" i="1"/>
  <c r="AI652" i="1"/>
  <c r="AM652" i="1" s="1"/>
  <c r="AI651" i="1"/>
  <c r="AM651" i="1" s="1"/>
  <c r="AJ651" i="1"/>
  <c r="AN651" i="1" s="1"/>
  <c r="AH650" i="1"/>
  <c r="AJ650" i="1"/>
  <c r="AN650" i="1" s="1"/>
  <c r="BE651" i="1"/>
  <c r="AI650" i="1"/>
  <c r="AM650" i="1" s="1"/>
  <c r="BE649" i="1"/>
  <c r="AI649" i="1"/>
  <c r="AM649" i="1" s="1"/>
  <c r="AH649" i="1"/>
  <c r="AJ649" i="1"/>
  <c r="AN649" i="1" s="1"/>
  <c r="BE650" i="1"/>
  <c r="AH648" i="1"/>
  <c r="AJ648" i="1"/>
  <c r="AN648" i="1" s="1"/>
  <c r="AJ647" i="1"/>
  <c r="AN647" i="1" s="1"/>
  <c r="AJ644" i="1"/>
  <c r="AN644" i="1" s="1"/>
  <c r="BE647" i="1"/>
  <c r="BE648" i="1"/>
  <c r="AH647" i="1"/>
  <c r="AI648" i="1"/>
  <c r="AM648" i="1" s="1"/>
  <c r="AI647" i="1"/>
  <c r="AM647" i="1" s="1"/>
  <c r="AI644" i="1"/>
  <c r="AM644" i="1" s="1"/>
  <c r="AH644" i="1"/>
  <c r="AI643" i="1"/>
  <c r="AM643" i="1" s="1"/>
  <c r="AJ643" i="1"/>
  <c r="AN643" i="1" s="1"/>
  <c r="BE644" i="1"/>
  <c r="AH643" i="1"/>
  <c r="AI642" i="1"/>
  <c r="AM642" i="1" s="1"/>
  <c r="BE642" i="1"/>
  <c r="BE643" i="1"/>
  <c r="AH642" i="1"/>
  <c r="AI641" i="1"/>
  <c r="AM641" i="1" s="1"/>
  <c r="AJ641" i="1"/>
  <c r="AN641" i="1" s="1"/>
  <c r="AH641" i="1"/>
  <c r="AJ642" i="1"/>
  <c r="AN642" i="1" s="1"/>
  <c r="AI640" i="1"/>
  <c r="AM640" i="1" s="1"/>
  <c r="AH640" i="1"/>
  <c r="AI639" i="1"/>
  <c r="AM639" i="1" s="1"/>
  <c r="BE641" i="1"/>
  <c r="AJ640" i="1"/>
  <c r="AN640" i="1" s="1"/>
  <c r="AH639" i="1"/>
  <c r="BE640" i="1"/>
  <c r="BE638" i="1"/>
  <c r="BE639" i="1"/>
  <c r="AI638" i="1"/>
  <c r="AM638" i="1" s="1"/>
  <c r="AJ638" i="1"/>
  <c r="AN638" i="1" s="1"/>
  <c r="AJ639" i="1"/>
  <c r="AN639" i="1" s="1"/>
  <c r="AJ637" i="1"/>
  <c r="AN637" i="1" s="1"/>
  <c r="AH638" i="1"/>
  <c r="BE637" i="1"/>
  <c r="AI637" i="1"/>
  <c r="AM637" i="1" s="1"/>
  <c r="AH637" i="1"/>
  <c r="AI636" i="1"/>
  <c r="AM636" i="1" s="1"/>
  <c r="AH636" i="1"/>
  <c r="BE635" i="1"/>
  <c r="AJ636" i="1"/>
  <c r="AN636" i="1" s="1"/>
  <c r="AJ634" i="1"/>
  <c r="AN634" i="1" s="1"/>
  <c r="AI634" i="1"/>
  <c r="AM634" i="1" s="1"/>
  <c r="AH635" i="1"/>
  <c r="AJ635" i="1"/>
  <c r="AN635" i="1" s="1"/>
  <c r="BE636" i="1"/>
  <c r="AI635" i="1"/>
  <c r="AM635" i="1" s="1"/>
  <c r="AH634" i="1"/>
  <c r="BE634" i="1"/>
  <c r="AI633" i="1"/>
  <c r="AM633" i="1" s="1"/>
  <c r="AI632" i="1"/>
  <c r="AM632" i="1" s="1"/>
  <c r="BE632" i="1"/>
  <c r="AH633" i="1"/>
  <c r="AJ632" i="1"/>
  <c r="AN632" i="1" s="1"/>
  <c r="AH631" i="1"/>
  <c r="AH632" i="1"/>
  <c r="AJ633" i="1"/>
  <c r="AN633" i="1" s="1"/>
  <c r="BE633" i="1"/>
  <c r="AI631" i="1"/>
  <c r="AM631" i="1" s="1"/>
  <c r="AI630" i="1"/>
  <c r="AM630" i="1" s="1"/>
  <c r="BE631" i="1"/>
  <c r="AJ631" i="1"/>
  <c r="AN631" i="1" s="1"/>
  <c r="BE630" i="1"/>
  <c r="AJ630" i="1"/>
  <c r="AN630" i="1" s="1"/>
  <c r="AH630" i="1"/>
  <c r="AJ629" i="1"/>
  <c r="AN629" i="1" s="1"/>
  <c r="AH629" i="1"/>
  <c r="AI629" i="1"/>
  <c r="AM629" i="1" s="1"/>
  <c r="AH628" i="1"/>
  <c r="BE628" i="1"/>
  <c r="AI628" i="1"/>
  <c r="AM628" i="1" s="1"/>
  <c r="AJ628" i="1"/>
  <c r="AN628" i="1" s="1"/>
  <c r="AJ627" i="1"/>
  <c r="AN627" i="1" s="1"/>
  <c r="BE627" i="1"/>
  <c r="AH627" i="1"/>
  <c r="BE629" i="1"/>
  <c r="AI627" i="1"/>
  <c r="AM627" i="1" s="1"/>
  <c r="AH626" i="1"/>
  <c r="AI626" i="1"/>
  <c r="AM626" i="1" s="1"/>
  <c r="AJ626" i="1"/>
  <c r="AN626" i="1" s="1"/>
  <c r="BE626" i="1"/>
  <c r="AI625" i="1"/>
  <c r="AM625" i="1" s="1"/>
  <c r="AJ625" i="1"/>
  <c r="AN625" i="1" s="1"/>
  <c r="AH625" i="1"/>
  <c r="BE625" i="1"/>
  <c r="AH624" i="1"/>
  <c r="AJ624" i="1"/>
  <c r="AN624" i="1" s="1"/>
  <c r="BE624" i="1"/>
  <c r="AI624" i="1"/>
  <c r="AM624" i="1" s="1"/>
  <c r="AI623" i="1"/>
  <c r="AM623" i="1" s="1"/>
  <c r="AH623" i="1"/>
  <c r="BE623" i="1"/>
  <c r="AJ623" i="1"/>
  <c r="AN623" i="1" s="1"/>
  <c r="AI622" i="1"/>
  <c r="AM622" i="1" s="1"/>
  <c r="AH622" i="1"/>
  <c r="BE622" i="1"/>
  <c r="AJ622" i="1"/>
  <c r="AN622" i="1" s="1"/>
  <c r="AH621" i="1"/>
  <c r="AJ621" i="1"/>
  <c r="AN621" i="1" s="1"/>
  <c r="BE621" i="1"/>
  <c r="AI621" i="1"/>
  <c r="AM621" i="1" s="1"/>
  <c r="AH620" i="1"/>
  <c r="BE620" i="1"/>
  <c r="AI620" i="1"/>
  <c r="AM620" i="1" s="1"/>
  <c r="AJ620" i="1"/>
  <c r="AN620" i="1" s="1"/>
  <c r="AH619" i="1"/>
  <c r="AJ619" i="1"/>
  <c r="AN619" i="1" s="1"/>
  <c r="BE619" i="1"/>
  <c r="AI619" i="1"/>
  <c r="AM619" i="1" s="1"/>
  <c r="AJ618" i="1"/>
  <c r="AN618" i="1" s="1"/>
  <c r="BE618" i="1"/>
  <c r="AH618" i="1"/>
  <c r="AI618" i="1"/>
  <c r="AM618" i="1" s="1"/>
  <c r="AI617" i="1"/>
  <c r="AM617" i="1" s="1"/>
  <c r="AH617" i="1"/>
  <c r="AJ617" i="1"/>
  <c r="AN617" i="1" s="1"/>
  <c r="AJ616" i="1"/>
  <c r="AN616" i="1" s="1"/>
  <c r="BE617" i="1"/>
  <c r="AH616" i="1"/>
  <c r="BE616" i="1"/>
  <c r="AI616" i="1"/>
  <c r="AM616" i="1" s="1"/>
  <c r="BE615" i="1"/>
  <c r="AJ615" i="1"/>
  <c r="AN615" i="1" s="1"/>
  <c r="AI615" i="1"/>
  <c r="AM615" i="1" s="1"/>
  <c r="AH615" i="1"/>
  <c r="AI614" i="1"/>
  <c r="AM614" i="1" s="1"/>
  <c r="AJ614" i="1"/>
  <c r="AN614" i="1" s="1"/>
  <c r="AI611" i="1"/>
  <c r="AM611" i="1" s="1"/>
  <c r="AH614" i="1"/>
  <c r="BE614" i="1"/>
  <c r="AJ611" i="1"/>
  <c r="AN611" i="1" s="1"/>
  <c r="AJ610" i="1"/>
  <c r="AN610" i="1" s="1"/>
  <c r="BE611" i="1"/>
  <c r="AH610" i="1"/>
  <c r="BE610" i="1"/>
  <c r="AI610" i="1"/>
  <c r="AM610" i="1" s="1"/>
  <c r="AH611" i="1"/>
  <c r="AJ609" i="1"/>
  <c r="AN609" i="1" s="1"/>
  <c r="BE609" i="1"/>
  <c r="AH608" i="1"/>
  <c r="AI608" i="1"/>
  <c r="AM608" i="1" s="1"/>
  <c r="AH609" i="1"/>
  <c r="AJ608" i="1"/>
  <c r="AN608" i="1" s="1"/>
  <c r="AI609" i="1"/>
  <c r="AM609" i="1" s="1"/>
  <c r="BE608" i="1"/>
  <c r="AH607" i="1"/>
  <c r="AH606" i="1"/>
  <c r="AJ606" i="1"/>
  <c r="AN606" i="1" s="1"/>
  <c r="AI605" i="1"/>
  <c r="AM605" i="1" s="1"/>
  <c r="AJ607" i="1"/>
  <c r="AN607" i="1" s="1"/>
  <c r="BE607" i="1"/>
  <c r="AI607" i="1"/>
  <c r="AM607" i="1" s="1"/>
  <c r="AH605" i="1"/>
  <c r="AI606" i="1"/>
  <c r="AM606" i="1" s="1"/>
  <c r="BE606" i="1"/>
  <c r="AJ605" i="1"/>
  <c r="AN605" i="1" s="1"/>
  <c r="BE605" i="1"/>
  <c r="AJ604" i="1"/>
  <c r="AN604" i="1" s="1"/>
  <c r="AI604" i="1"/>
  <c r="AM604" i="1" s="1"/>
  <c r="BE604" i="1"/>
  <c r="AH604" i="1"/>
  <c r="AH603" i="1"/>
  <c r="BE603" i="1"/>
  <c r="AI603" i="1"/>
  <c r="AM603" i="1" s="1"/>
  <c r="AJ603" i="1"/>
  <c r="AN603" i="1" s="1"/>
  <c r="BE602" i="1"/>
  <c r="AH602" i="1"/>
  <c r="AJ602" i="1"/>
  <c r="AN602" i="1" s="1"/>
  <c r="AI602" i="1"/>
  <c r="AM602" i="1" s="1"/>
  <c r="AJ601" i="1"/>
  <c r="AN601" i="1" s="1"/>
  <c r="AH601" i="1"/>
  <c r="BE601" i="1"/>
  <c r="AI601" i="1"/>
  <c r="AM601" i="1" s="1"/>
  <c r="BE600" i="1"/>
  <c r="AI600" i="1"/>
  <c r="AM600" i="1" s="1"/>
  <c r="AJ600" i="1"/>
  <c r="AN600" i="1" s="1"/>
  <c r="AH600" i="1"/>
  <c r="AJ599" i="1"/>
  <c r="AN599" i="1" s="1"/>
  <c r="AH599" i="1"/>
  <c r="BE599" i="1"/>
  <c r="AI599" i="1"/>
  <c r="AM599" i="1" s="1"/>
  <c r="AH598" i="1"/>
  <c r="AJ598" i="1"/>
  <c r="AN598" i="1" s="1"/>
  <c r="BE598" i="1"/>
  <c r="AI598" i="1"/>
  <c r="AM598" i="1" s="1"/>
  <c r="AI597" i="1"/>
  <c r="AM597" i="1" s="1"/>
  <c r="AJ597" i="1"/>
  <c r="AN597" i="1" s="1"/>
  <c r="AH597" i="1"/>
  <c r="BE597" i="1"/>
  <c r="BE596" i="1"/>
  <c r="AH596" i="1"/>
  <c r="AI595" i="1"/>
  <c r="AM595" i="1" s="1"/>
  <c r="AH595" i="1"/>
  <c r="AI596" i="1"/>
  <c r="AM596" i="1" s="1"/>
  <c r="AJ596" i="1"/>
  <c r="AN596" i="1" s="1"/>
  <c r="BE595" i="1"/>
  <c r="AJ595" i="1"/>
  <c r="AN595" i="1" s="1"/>
  <c r="AJ594" i="1"/>
  <c r="AN594" i="1" s="1"/>
  <c r="BE594" i="1"/>
  <c r="AI594" i="1"/>
  <c r="AM594" i="1" s="1"/>
  <c r="AH594" i="1"/>
  <c r="AH593" i="1"/>
  <c r="AJ593" i="1"/>
  <c r="AN593" i="1" s="1"/>
  <c r="AI593" i="1"/>
  <c r="AM593" i="1" s="1"/>
  <c r="BE593" i="1"/>
  <c r="AI592" i="1"/>
  <c r="AM592" i="1" s="1"/>
  <c r="AH592" i="1"/>
  <c r="AJ592" i="1"/>
  <c r="AN592" i="1" s="1"/>
  <c r="BE592" i="1"/>
  <c r="AI591" i="1"/>
  <c r="AM591" i="1" s="1"/>
  <c r="AJ591" i="1"/>
  <c r="AN591" i="1" s="1"/>
  <c r="AH591" i="1"/>
  <c r="BE590" i="1"/>
  <c r="AJ590" i="1"/>
  <c r="AN590" i="1" s="1"/>
  <c r="AH590" i="1"/>
  <c r="AI590" i="1"/>
  <c r="AM590" i="1" s="1"/>
  <c r="AJ589" i="1"/>
  <c r="AN589" i="1" s="1"/>
  <c r="AI589" i="1"/>
  <c r="AM589" i="1" s="1"/>
  <c r="AH589" i="1"/>
  <c r="BE591" i="1"/>
  <c r="AJ588" i="1"/>
  <c r="AN588" i="1" s="1"/>
  <c r="AI588" i="1"/>
  <c r="AM588" i="1" s="1"/>
  <c r="AH588" i="1"/>
  <c r="AH585" i="1"/>
  <c r="AI585" i="1"/>
  <c r="AM585" i="1" s="1"/>
  <c r="BE588" i="1"/>
  <c r="AJ585" i="1"/>
  <c r="AN585" i="1" s="1"/>
  <c r="BE589" i="1"/>
  <c r="BE585" i="1"/>
  <c r="AJ584" i="1"/>
  <c r="AN584" i="1" s="1"/>
  <c r="AH584" i="1"/>
  <c r="BE584" i="1"/>
  <c r="AI584" i="1"/>
  <c r="AM584" i="1" s="1"/>
  <c r="AI583" i="1"/>
  <c r="AM583" i="1" s="1"/>
  <c r="AH583" i="1"/>
  <c r="AJ583" i="1"/>
  <c r="AN583" i="1" s="1"/>
  <c r="BE583" i="1"/>
  <c r="AI582" i="1"/>
  <c r="AM582" i="1" s="1"/>
  <c r="AJ582" i="1"/>
  <c r="AN582" i="1" s="1"/>
  <c r="AH582" i="1"/>
  <c r="BE582" i="1"/>
  <c r="AI581" i="1"/>
  <c r="AM581" i="1" s="1"/>
  <c r="AJ581" i="1"/>
  <c r="AN581" i="1" s="1"/>
  <c r="BE581" i="1"/>
  <c r="AH581" i="1"/>
  <c r="AI580" i="1"/>
  <c r="AM580" i="1" s="1"/>
  <c r="BE580" i="1"/>
  <c r="BE579" i="1"/>
  <c r="AH578" i="1"/>
  <c r="AH580" i="1"/>
  <c r="AI578" i="1"/>
  <c r="AM578" i="1" s="1"/>
  <c r="AI579" i="1"/>
  <c r="AM579" i="1" s="1"/>
  <c r="AH579" i="1"/>
  <c r="AJ579" i="1"/>
  <c r="AN579" i="1" s="1"/>
  <c r="AJ580" i="1"/>
  <c r="AN580" i="1" s="1"/>
  <c r="AJ578" i="1"/>
  <c r="AN578" i="1" s="1"/>
  <c r="BE578" i="1"/>
  <c r="AI577" i="1"/>
  <c r="AM577" i="1" s="1"/>
  <c r="AH577" i="1"/>
  <c r="AJ577" i="1"/>
  <c r="AN577" i="1" s="1"/>
  <c r="BE577" i="1"/>
  <c r="AJ576" i="1"/>
  <c r="AN576" i="1" s="1"/>
  <c r="AI576" i="1"/>
  <c r="AM576" i="1" s="1"/>
  <c r="BE576" i="1"/>
  <c r="AH576" i="1"/>
  <c r="AI575" i="1"/>
  <c r="AM575" i="1" s="1"/>
  <c r="BE575" i="1"/>
  <c r="AJ575" i="1"/>
  <c r="AN575" i="1" s="1"/>
  <c r="AH575" i="1"/>
  <c r="AI574" i="1"/>
  <c r="AM574" i="1" s="1"/>
  <c r="AJ574" i="1"/>
  <c r="AN574" i="1" s="1"/>
  <c r="BE574" i="1"/>
  <c r="AH574" i="1"/>
  <c r="BE572" i="1"/>
  <c r="AH572" i="1"/>
  <c r="AI572" i="1"/>
  <c r="AM572" i="1" s="1"/>
  <c r="AJ572" i="1"/>
  <c r="AN572" i="1" s="1"/>
  <c r="AI571" i="1"/>
  <c r="AM571" i="1" s="1"/>
  <c r="BE571" i="1"/>
  <c r="AH571" i="1"/>
  <c r="AJ571" i="1"/>
  <c r="AN571" i="1" s="1"/>
  <c r="AJ570" i="1"/>
  <c r="AN570" i="1" s="1"/>
  <c r="AH570" i="1"/>
  <c r="BE570" i="1"/>
  <c r="AI570" i="1"/>
  <c r="AM570" i="1" s="1"/>
  <c r="BE569" i="1"/>
  <c r="AJ569" i="1"/>
  <c r="AN569" i="1" s="1"/>
  <c r="AI569" i="1"/>
  <c r="AM569" i="1" s="1"/>
  <c r="AH569" i="1"/>
  <c r="AI568" i="1"/>
  <c r="AM568" i="1" s="1"/>
  <c r="BE568" i="1"/>
  <c r="AH568" i="1"/>
  <c r="AJ568" i="1"/>
  <c r="AN568" i="1" s="1"/>
  <c r="AH566" i="1"/>
  <c r="AJ566" i="1"/>
  <c r="AN566" i="1" s="1"/>
  <c r="AI566" i="1"/>
  <c r="AM566" i="1" s="1"/>
  <c r="BE566" i="1"/>
  <c r="AH565" i="1"/>
  <c r="BE565" i="1"/>
  <c r="AJ565" i="1"/>
  <c r="AN565" i="1" s="1"/>
  <c r="AI565" i="1"/>
  <c r="AM565" i="1" s="1"/>
  <c r="AI563" i="1"/>
  <c r="AM563" i="1" s="1"/>
  <c r="AJ564" i="1"/>
  <c r="AN564" i="1" s="1"/>
  <c r="AH563" i="1"/>
  <c r="AI564" i="1"/>
  <c r="AM564" i="1" s="1"/>
  <c r="AH564" i="1"/>
  <c r="BE564" i="1"/>
  <c r="BE563" i="1"/>
  <c r="AJ563" i="1"/>
  <c r="AN563" i="1" s="1"/>
  <c r="BE562" i="1"/>
  <c r="AI562" i="1"/>
  <c r="AM562" i="1" s="1"/>
  <c r="AH562" i="1"/>
  <c r="AJ562" i="1"/>
  <c r="AN562" i="1" s="1"/>
  <c r="AH561" i="1"/>
  <c r="AJ561" i="1"/>
  <c r="AN561" i="1" s="1"/>
  <c r="AI561" i="1"/>
  <c r="AM561" i="1" s="1"/>
  <c r="AH559" i="1"/>
  <c r="AI559" i="1"/>
  <c r="AM559" i="1" s="1"/>
  <c r="BE561" i="1"/>
  <c r="BE559" i="1"/>
  <c r="AJ559" i="1"/>
  <c r="AN559" i="1" s="1"/>
  <c r="AI558" i="1"/>
  <c r="AM558" i="1" s="1"/>
  <c r="BE558" i="1"/>
  <c r="AJ558" i="1"/>
  <c r="AN558" i="1" s="1"/>
  <c r="AH557" i="1"/>
  <c r="AI557" i="1"/>
  <c r="AM557" i="1" s="1"/>
  <c r="AH558" i="1"/>
  <c r="BE557" i="1"/>
  <c r="AJ557" i="1"/>
  <c r="AN557" i="1" s="1"/>
  <c r="AJ556" i="1"/>
  <c r="AN556" i="1" s="1"/>
  <c r="BE556" i="1"/>
  <c r="AI556" i="1"/>
  <c r="AM556" i="1" s="1"/>
  <c r="AH554" i="1"/>
  <c r="AH556" i="1"/>
  <c r="BE554" i="1"/>
  <c r="AJ554" i="1"/>
  <c r="AN554" i="1" s="1"/>
  <c r="AI554" i="1"/>
  <c r="AM554" i="1" s="1"/>
  <c r="AH553" i="1"/>
  <c r="AI553" i="1"/>
  <c r="AM553" i="1" s="1"/>
  <c r="AJ553" i="1"/>
  <c r="AN553" i="1" s="1"/>
  <c r="BE553" i="1"/>
  <c r="AH552" i="1"/>
  <c r="AJ552" i="1"/>
  <c r="AN552" i="1" s="1"/>
  <c r="AI552" i="1"/>
  <c r="AM552" i="1" s="1"/>
  <c r="BE552" i="1"/>
  <c r="AJ551" i="1"/>
  <c r="AN551" i="1" s="1"/>
  <c r="AH551" i="1"/>
  <c r="AI551" i="1"/>
  <c r="AM551" i="1" s="1"/>
  <c r="BE551" i="1"/>
  <c r="AJ550" i="1"/>
  <c r="AN550" i="1" s="1"/>
  <c r="AI549" i="1"/>
  <c r="AM549" i="1" s="1"/>
  <c r="AH549" i="1"/>
  <c r="AH550" i="1"/>
  <c r="AI550" i="1"/>
  <c r="AM550" i="1" s="1"/>
  <c r="BE550" i="1"/>
  <c r="AJ549" i="1"/>
  <c r="AN549" i="1" s="1"/>
  <c r="AH548" i="1"/>
  <c r="AI548" i="1"/>
  <c r="AM548" i="1" s="1"/>
  <c r="AJ548" i="1"/>
  <c r="AN548" i="1" s="1"/>
  <c r="BE549" i="1"/>
  <c r="BE548" i="1"/>
  <c r="AH547" i="1"/>
  <c r="AI547" i="1"/>
  <c r="AM547" i="1" s="1"/>
  <c r="BE547" i="1"/>
  <c r="AJ546" i="1"/>
  <c r="AN546" i="1" s="1"/>
  <c r="BE546" i="1"/>
  <c r="AI546" i="1"/>
  <c r="AM546" i="1" s="1"/>
  <c r="AH546" i="1"/>
  <c r="AJ547" i="1"/>
  <c r="AN547" i="1" s="1"/>
  <c r="AJ545" i="1"/>
  <c r="AN545" i="1" s="1"/>
  <c r="AI545" i="1"/>
  <c r="AM545" i="1" s="1"/>
  <c r="BE545" i="1"/>
  <c r="AH545" i="1"/>
  <c r="AH544" i="1"/>
  <c r="AJ544" i="1"/>
  <c r="AN544" i="1" s="1"/>
  <c r="BE544" i="1"/>
  <c r="AH543" i="1"/>
  <c r="AI544" i="1"/>
  <c r="AM544" i="1" s="1"/>
  <c r="AI543" i="1"/>
  <c r="AM543" i="1" s="1"/>
  <c r="BE543" i="1"/>
  <c r="AJ543" i="1"/>
  <c r="AN543" i="1" s="1"/>
  <c r="AH542" i="1"/>
  <c r="AI542" i="1"/>
  <c r="AM542" i="1" s="1"/>
  <c r="AJ542" i="1"/>
  <c r="AN542" i="1" s="1"/>
  <c r="BE542" i="1"/>
  <c r="AH540" i="1"/>
  <c r="AI540" i="1"/>
  <c r="AM540" i="1" s="1"/>
  <c r="AI541" i="1"/>
  <c r="AM541" i="1" s="1"/>
  <c r="AH541" i="1"/>
  <c r="BE541" i="1"/>
  <c r="AJ541" i="1"/>
  <c r="AN541" i="1" s="1"/>
  <c r="AJ540" i="1"/>
  <c r="AN540" i="1" s="1"/>
  <c r="AH539" i="1"/>
  <c r="AI539" i="1"/>
  <c r="AM539" i="1" s="1"/>
  <c r="BE539" i="1"/>
  <c r="BE540" i="1"/>
  <c r="AJ539" i="1"/>
  <c r="AN539" i="1" s="1"/>
  <c r="AH538" i="1"/>
  <c r="AI538" i="1"/>
  <c r="AM538" i="1" s="1"/>
  <c r="BE536" i="1"/>
  <c r="BE538" i="1"/>
  <c r="AH536" i="1"/>
  <c r="AI536" i="1"/>
  <c r="AM536" i="1" s="1"/>
  <c r="AJ536" i="1"/>
  <c r="AN536" i="1" s="1"/>
  <c r="AJ538" i="1"/>
  <c r="AN538" i="1" s="1"/>
  <c r="AH535" i="1"/>
  <c r="BE535" i="1"/>
  <c r="AI535" i="1"/>
  <c r="AM535" i="1" s="1"/>
  <c r="AH534" i="1"/>
  <c r="AI534" i="1"/>
  <c r="AM534" i="1" s="1"/>
  <c r="AJ535" i="1"/>
  <c r="AN535" i="1" s="1"/>
  <c r="AJ534" i="1"/>
  <c r="AN534" i="1" s="1"/>
  <c r="BE534" i="1"/>
  <c r="AH533" i="1"/>
  <c r="AI533" i="1"/>
  <c r="AM533" i="1" s="1"/>
  <c r="BE533" i="1"/>
  <c r="AJ533" i="1"/>
  <c r="AN533" i="1" s="1"/>
  <c r="AI532" i="1"/>
  <c r="AM532" i="1" s="1"/>
  <c r="AH532" i="1"/>
  <c r="BE532" i="1"/>
  <c r="AJ532" i="1"/>
  <c r="AN532" i="1" s="1"/>
  <c r="AI531" i="1"/>
  <c r="AM531" i="1" s="1"/>
  <c r="AJ531" i="1"/>
  <c r="AN531" i="1" s="1"/>
  <c r="AH531" i="1"/>
  <c r="BE531" i="1"/>
  <c r="AJ530" i="1"/>
  <c r="AN530" i="1" s="1"/>
  <c r="AI530" i="1"/>
  <c r="AM530" i="1" s="1"/>
  <c r="AH530" i="1"/>
  <c r="AH529" i="1"/>
  <c r="AJ529" i="1"/>
  <c r="AN529" i="1" s="1"/>
  <c r="AI529" i="1"/>
  <c r="AM529" i="1" s="1"/>
  <c r="BE530" i="1"/>
  <c r="AH528" i="1"/>
  <c r="AJ528" i="1"/>
  <c r="AN528" i="1" s="1"/>
  <c r="AI528" i="1"/>
  <c r="AM528" i="1" s="1"/>
  <c r="BE529" i="1"/>
  <c r="BE527" i="1"/>
  <c r="AH527" i="1"/>
  <c r="BE528" i="1"/>
  <c r="AJ527" i="1"/>
  <c r="AN527" i="1" s="1"/>
  <c r="AI526" i="1"/>
  <c r="AM526" i="1" s="1"/>
  <c r="AJ526" i="1"/>
  <c r="AN526" i="1" s="1"/>
  <c r="BE526" i="1"/>
  <c r="AH526" i="1"/>
  <c r="AI527" i="1"/>
  <c r="AM527" i="1" s="1"/>
  <c r="AI525" i="1"/>
  <c r="AM525" i="1" s="1"/>
  <c r="AJ525" i="1"/>
  <c r="AN525" i="1" s="1"/>
  <c r="AH525" i="1"/>
  <c r="BE524" i="1"/>
  <c r="BE525" i="1"/>
  <c r="AI524" i="1"/>
  <c r="AM524" i="1" s="1"/>
  <c r="AJ524" i="1"/>
  <c r="AN524" i="1" s="1"/>
  <c r="AH524" i="1"/>
  <c r="AJ523" i="1"/>
  <c r="AN523" i="1" s="1"/>
  <c r="BE523" i="1"/>
  <c r="AH523" i="1"/>
  <c r="AI523" i="1"/>
  <c r="AM523" i="1" s="1"/>
  <c r="AJ522" i="1"/>
  <c r="AN522" i="1" s="1"/>
  <c r="AI522" i="1"/>
  <c r="AM522" i="1" s="1"/>
  <c r="AH522" i="1"/>
  <c r="BE522" i="1"/>
  <c r="AI521" i="1"/>
  <c r="AM521" i="1" s="1"/>
  <c r="AJ521" i="1"/>
  <c r="AN521" i="1" s="1"/>
  <c r="AH521" i="1"/>
  <c r="BE521" i="1"/>
  <c r="AJ520" i="1"/>
  <c r="AN520" i="1" s="1"/>
  <c r="AI520" i="1"/>
  <c r="AM520" i="1" s="1"/>
  <c r="BE520" i="1"/>
  <c r="AH520" i="1"/>
  <c r="AJ519" i="1"/>
  <c r="AN519" i="1" s="1"/>
  <c r="AI519" i="1"/>
  <c r="AM519" i="1" s="1"/>
  <c r="BE519" i="1"/>
  <c r="AH519" i="1"/>
  <c r="AI518" i="1"/>
  <c r="AM518" i="1" s="1"/>
  <c r="AH518" i="1"/>
  <c r="AJ518" i="1"/>
  <c r="AN518" i="1" s="1"/>
  <c r="BE518" i="1"/>
  <c r="AH517" i="1"/>
  <c r="AJ517" i="1"/>
  <c r="AN517" i="1" s="1"/>
  <c r="AI517" i="1"/>
  <c r="AM517" i="1" s="1"/>
  <c r="BE517" i="1"/>
  <c r="BE516" i="1"/>
  <c r="AJ516" i="1"/>
  <c r="AN516" i="1" s="1"/>
  <c r="AH516" i="1"/>
  <c r="AI516" i="1"/>
  <c r="AM516" i="1" s="1"/>
  <c r="AI515" i="1"/>
  <c r="AM515" i="1" s="1"/>
  <c r="AH515" i="1"/>
  <c r="AJ514" i="1"/>
  <c r="AN514" i="1" s="1"/>
  <c r="AI514" i="1"/>
  <c r="AM514" i="1" s="1"/>
  <c r="AJ515" i="1"/>
  <c r="AN515" i="1" s="1"/>
  <c r="BE515" i="1"/>
  <c r="AJ513" i="1"/>
  <c r="AN513" i="1" s="1"/>
  <c r="BE514" i="1"/>
  <c r="AH513" i="1"/>
  <c r="AH514" i="1"/>
  <c r="BE513" i="1"/>
  <c r="AI513" i="1"/>
  <c r="AM513" i="1" s="1"/>
  <c r="AH511" i="1"/>
  <c r="AI511" i="1"/>
  <c r="AM511" i="1" s="1"/>
  <c r="BE511" i="1"/>
  <c r="AH510" i="1"/>
  <c r="AI510" i="1"/>
  <c r="AM510" i="1" s="1"/>
  <c r="AJ510" i="1"/>
  <c r="AN510" i="1" s="1"/>
  <c r="BE510" i="1"/>
  <c r="AJ511" i="1"/>
  <c r="AN511" i="1" s="1"/>
  <c r="BE508" i="1"/>
  <c r="AJ509" i="1"/>
  <c r="AN509" i="1" s="1"/>
  <c r="AH508" i="1"/>
  <c r="BE509" i="1"/>
  <c r="AH509" i="1"/>
  <c r="AI508" i="1"/>
  <c r="AM508" i="1" s="1"/>
  <c r="AI509" i="1"/>
  <c r="AM509" i="1" s="1"/>
  <c r="AJ508" i="1"/>
  <c r="AN508" i="1" s="1"/>
  <c r="AI507" i="1"/>
  <c r="AM507" i="1" s="1"/>
  <c r="BE507" i="1"/>
  <c r="AH507" i="1"/>
  <c r="AH506" i="1"/>
  <c r="AH505" i="1"/>
  <c r="AI505" i="1"/>
  <c r="AM505" i="1" s="1"/>
  <c r="AH504" i="1"/>
  <c r="AI504" i="1"/>
  <c r="AM504" i="1" s="1"/>
  <c r="AJ507" i="1"/>
  <c r="AN507" i="1" s="1"/>
  <c r="BE506" i="1"/>
  <c r="AI506" i="1"/>
  <c r="AM506" i="1" s="1"/>
  <c r="AJ505" i="1"/>
  <c r="AN505" i="1" s="1"/>
  <c r="BE505" i="1"/>
  <c r="AJ506" i="1"/>
  <c r="AN506" i="1" s="1"/>
  <c r="AJ503" i="1"/>
  <c r="AN503" i="1" s="1"/>
  <c r="BE503" i="1"/>
  <c r="AJ504" i="1"/>
  <c r="AN504" i="1" s="1"/>
  <c r="AI503" i="1"/>
  <c r="AM503" i="1" s="1"/>
  <c r="BE504" i="1"/>
  <c r="AH503" i="1"/>
  <c r="AJ502" i="1"/>
  <c r="AN502" i="1" s="1"/>
  <c r="BE502" i="1"/>
  <c r="AI502" i="1"/>
  <c r="AM502" i="1" s="1"/>
  <c r="AH502" i="1"/>
  <c r="AJ501" i="1"/>
  <c r="AN501" i="1" s="1"/>
  <c r="AH501" i="1"/>
  <c r="AI501" i="1"/>
  <c r="AM501" i="1" s="1"/>
  <c r="AJ500" i="1"/>
  <c r="AN500" i="1" s="1"/>
  <c r="AI500" i="1"/>
  <c r="AM500" i="1" s="1"/>
  <c r="AI498" i="1"/>
  <c r="AM498" i="1" s="1"/>
  <c r="AH500" i="1"/>
  <c r="AH499" i="1"/>
  <c r="BE500" i="1"/>
  <c r="BE499" i="1"/>
  <c r="AI499" i="1"/>
  <c r="AM499" i="1" s="1"/>
  <c r="AJ499" i="1"/>
  <c r="AN499" i="1" s="1"/>
  <c r="BE501" i="1"/>
  <c r="BE498" i="1"/>
  <c r="AH497" i="1"/>
  <c r="AJ497" i="1"/>
  <c r="AN497" i="1" s="1"/>
  <c r="AH496" i="1"/>
  <c r="AI497" i="1"/>
  <c r="AM497" i="1" s="1"/>
  <c r="AI496" i="1"/>
  <c r="AM496" i="1" s="1"/>
  <c r="AH498" i="1"/>
  <c r="BE497" i="1"/>
  <c r="AJ498" i="1"/>
  <c r="AN498" i="1" s="1"/>
  <c r="AJ496" i="1"/>
  <c r="AN496" i="1" s="1"/>
  <c r="AJ495" i="1"/>
  <c r="AN495" i="1" s="1"/>
  <c r="BE496" i="1"/>
  <c r="BE495" i="1"/>
  <c r="AI495" i="1"/>
  <c r="AM495" i="1" s="1"/>
  <c r="AH495" i="1"/>
  <c r="AH494" i="1"/>
  <c r="AJ494" i="1"/>
  <c r="AN494" i="1" s="1"/>
  <c r="AI494" i="1"/>
  <c r="AM494" i="1" s="1"/>
  <c r="BE494" i="1"/>
  <c r="AI493" i="1"/>
  <c r="AM493" i="1" s="1"/>
  <c r="AJ493" i="1"/>
  <c r="AN493" i="1" s="1"/>
  <c r="BE493" i="1"/>
  <c r="AH493" i="1"/>
  <c r="BE492" i="1"/>
  <c r="AI492" i="1"/>
  <c r="AM492" i="1" s="1"/>
  <c r="AJ492" i="1"/>
  <c r="AN492" i="1" s="1"/>
  <c r="AH492" i="1"/>
  <c r="AJ491" i="1"/>
  <c r="AN491" i="1" s="1"/>
  <c r="AI491" i="1"/>
  <c r="AM491" i="1" s="1"/>
  <c r="BE491" i="1"/>
  <c r="AH491" i="1"/>
  <c r="AJ490" i="1"/>
  <c r="AN490" i="1" s="1"/>
  <c r="AH490" i="1"/>
  <c r="AI490" i="1"/>
  <c r="AM490" i="1" s="1"/>
  <c r="BE490" i="1"/>
  <c r="BE489" i="1"/>
  <c r="AJ489" i="1"/>
  <c r="AN489" i="1" s="1"/>
  <c r="AH489" i="1"/>
  <c r="AI489" i="1"/>
  <c r="AM489" i="1" s="1"/>
  <c r="AJ488" i="1"/>
  <c r="AN488" i="1" s="1"/>
  <c r="BE488" i="1"/>
  <c r="AI488" i="1"/>
  <c r="AM488" i="1" s="1"/>
  <c r="AH487" i="1"/>
  <c r="AH488" i="1"/>
  <c r="AI487" i="1"/>
  <c r="AM487" i="1" s="1"/>
  <c r="AJ487" i="1"/>
  <c r="AN487" i="1" s="1"/>
  <c r="AJ486" i="1"/>
  <c r="AN486" i="1" s="1"/>
  <c r="AI483" i="1"/>
  <c r="AM483" i="1" s="1"/>
  <c r="AI486" i="1"/>
  <c r="AM486" i="1" s="1"/>
  <c r="BE486" i="1"/>
  <c r="BE487" i="1"/>
  <c r="AH486" i="1"/>
  <c r="AH483" i="1"/>
  <c r="AI482" i="1"/>
  <c r="AM482" i="1" s="1"/>
  <c r="BE482" i="1"/>
  <c r="AJ483" i="1"/>
  <c r="AN483" i="1" s="1"/>
  <c r="BE481" i="1"/>
  <c r="AI481" i="1"/>
  <c r="AM481" i="1" s="1"/>
  <c r="BE483" i="1"/>
  <c r="AJ482" i="1"/>
  <c r="AN482" i="1" s="1"/>
  <c r="AH482" i="1"/>
  <c r="BE480" i="1"/>
  <c r="AI480" i="1"/>
  <c r="AM480" i="1" s="1"/>
  <c r="AH481" i="1"/>
  <c r="AJ481" i="1"/>
  <c r="AN481" i="1" s="1"/>
  <c r="AH480" i="1"/>
  <c r="AJ480" i="1"/>
  <c r="AN480" i="1" s="1"/>
  <c r="AH479" i="1"/>
  <c r="BE479" i="1"/>
  <c r="AI479" i="1"/>
  <c r="AM479" i="1" s="1"/>
  <c r="AJ479" i="1"/>
  <c r="AN479" i="1" s="1"/>
  <c r="BE478" i="1"/>
  <c r="AH478" i="1"/>
  <c r="AJ478" i="1"/>
  <c r="AN478" i="1" s="1"/>
  <c r="AI478" i="1"/>
  <c r="AM478" i="1" s="1"/>
  <c r="AJ477" i="1"/>
  <c r="AN477" i="1" s="1"/>
  <c r="AH477" i="1"/>
  <c r="AI477" i="1"/>
  <c r="AM477" i="1" s="1"/>
  <c r="BE477" i="1"/>
  <c r="AH476" i="1"/>
  <c r="BE476" i="1"/>
  <c r="AJ476" i="1"/>
  <c r="AN476" i="1" s="1"/>
  <c r="AI476" i="1"/>
  <c r="AM476" i="1" s="1"/>
  <c r="AJ475" i="1"/>
  <c r="AN475" i="1" s="1"/>
  <c r="BE475" i="1"/>
  <c r="AI475" i="1"/>
  <c r="AM475" i="1" s="1"/>
  <c r="AH475" i="1"/>
  <c r="AH474" i="1"/>
  <c r="AJ474" i="1"/>
  <c r="AN474" i="1" s="1"/>
  <c r="BE474" i="1"/>
  <c r="AI474" i="1"/>
  <c r="AM474" i="1" s="1"/>
  <c r="AI473" i="1"/>
  <c r="AM473" i="1" s="1"/>
  <c r="AJ473" i="1"/>
  <c r="AN473" i="1" s="1"/>
  <c r="BE473" i="1"/>
  <c r="AH473" i="1"/>
  <c r="AH472" i="1"/>
  <c r="AI472" i="1"/>
  <c r="AM472" i="1" s="1"/>
  <c r="AJ472" i="1"/>
  <c r="AN472" i="1" s="1"/>
  <c r="BE472" i="1"/>
  <c r="BE471" i="1"/>
  <c r="AI471" i="1"/>
  <c r="AM471" i="1" s="1"/>
  <c r="AJ471" i="1"/>
  <c r="AN471" i="1" s="1"/>
  <c r="AH471" i="1"/>
  <c r="AI470" i="1"/>
  <c r="AM470" i="1" s="1"/>
  <c r="AJ469" i="1"/>
  <c r="AN469" i="1" s="1"/>
  <c r="AJ470" i="1"/>
  <c r="AN470" i="1" s="1"/>
  <c r="BE470" i="1"/>
  <c r="AI469" i="1"/>
  <c r="AM469" i="1" s="1"/>
  <c r="AH469" i="1"/>
  <c r="BE469" i="1"/>
  <c r="AH470" i="1"/>
  <c r="AH468" i="1"/>
  <c r="AH467" i="1"/>
  <c r="AI468" i="1"/>
  <c r="AM468" i="1" s="1"/>
  <c r="BE468" i="1"/>
  <c r="BE467" i="1"/>
  <c r="AJ467" i="1"/>
  <c r="AN467" i="1" s="1"/>
  <c r="AI467" i="1"/>
  <c r="AM467" i="1" s="1"/>
  <c r="AJ468" i="1"/>
  <c r="AN468" i="1" s="1"/>
  <c r="AH466" i="1"/>
  <c r="AJ466" i="1"/>
  <c r="AN466" i="1" s="1"/>
  <c r="AI466" i="1"/>
  <c r="AM466" i="1" s="1"/>
  <c r="BE466" i="1"/>
  <c r="AH465" i="1"/>
  <c r="BE465" i="1"/>
  <c r="AI465" i="1"/>
  <c r="AM465" i="1" s="1"/>
  <c r="AJ465" i="1"/>
  <c r="AN465" i="1" s="1"/>
  <c r="AH464" i="1"/>
  <c r="AJ464" i="1"/>
  <c r="AN464" i="1" s="1"/>
  <c r="AI464" i="1"/>
  <c r="AM464" i="1" s="1"/>
  <c r="AI463" i="1"/>
  <c r="AM463" i="1" s="1"/>
  <c r="BE464" i="1"/>
  <c r="AH463" i="1"/>
  <c r="AJ463" i="1"/>
  <c r="AN463" i="1" s="1"/>
  <c r="BE463" i="1"/>
  <c r="BE462" i="1"/>
  <c r="AI462" i="1"/>
  <c r="AM462" i="1" s="1"/>
  <c r="AH462" i="1"/>
  <c r="AJ462" i="1"/>
  <c r="AN462" i="1" s="1"/>
  <c r="AI461" i="1"/>
  <c r="AM461" i="1" s="1"/>
  <c r="AJ461" i="1"/>
  <c r="AN461" i="1" s="1"/>
  <c r="AH461" i="1"/>
  <c r="BE461" i="1"/>
  <c r="AJ460" i="1"/>
  <c r="AN460" i="1" s="1"/>
  <c r="BE460" i="1"/>
  <c r="AI460" i="1"/>
  <c r="AM460" i="1" s="1"/>
  <c r="AI459" i="1"/>
  <c r="AM459" i="1" s="1"/>
  <c r="AH459" i="1"/>
  <c r="AH460" i="1"/>
  <c r="AJ459" i="1"/>
  <c r="AN459" i="1" s="1"/>
  <c r="AH458" i="1"/>
  <c r="AI458" i="1"/>
  <c r="AM458" i="1" s="1"/>
  <c r="BE458" i="1"/>
  <c r="BE459" i="1"/>
  <c r="AJ458" i="1"/>
  <c r="AN458" i="1" s="1"/>
  <c r="AI457" i="1"/>
  <c r="AM457" i="1" s="1"/>
  <c r="AJ457" i="1"/>
  <c r="AN457" i="1" s="1"/>
  <c r="BE457" i="1"/>
  <c r="AJ456" i="1"/>
  <c r="AN456" i="1" s="1"/>
  <c r="AH457" i="1"/>
  <c r="BE456" i="1"/>
  <c r="AI456" i="1"/>
  <c r="AM456" i="1" s="1"/>
  <c r="AH456" i="1"/>
  <c r="BE455" i="1"/>
  <c r="AH455" i="1"/>
  <c r="AI455" i="1"/>
  <c r="AM455" i="1" s="1"/>
  <c r="AJ455" i="1"/>
  <c r="AN455" i="1" s="1"/>
  <c r="AI454" i="1"/>
  <c r="AM454" i="1" s="1"/>
  <c r="BE454" i="1"/>
  <c r="AJ454" i="1"/>
  <c r="AN454" i="1" s="1"/>
  <c r="AH454" i="1"/>
  <c r="AJ453" i="1"/>
  <c r="AN453" i="1" s="1"/>
  <c r="BE453" i="1"/>
  <c r="AI453" i="1"/>
  <c r="AM453" i="1" s="1"/>
  <c r="AH453" i="1"/>
  <c r="AI452" i="1"/>
  <c r="AM452" i="1" s="1"/>
  <c r="AJ452" i="1"/>
  <c r="AN452" i="1" s="1"/>
  <c r="BE452" i="1"/>
  <c r="AH452" i="1"/>
  <c r="AI451" i="1"/>
  <c r="AM451" i="1" s="1"/>
  <c r="AJ451" i="1"/>
  <c r="AN451" i="1" s="1"/>
  <c r="BE451" i="1"/>
  <c r="AH450" i="1"/>
  <c r="AH451" i="1"/>
  <c r="AH449" i="1"/>
  <c r="AI448" i="1"/>
  <c r="AM448" i="1" s="1"/>
  <c r="AJ450" i="1"/>
  <c r="AN450" i="1" s="1"/>
  <c r="AI449" i="1"/>
  <c r="AM449" i="1" s="1"/>
  <c r="BE450" i="1"/>
  <c r="AJ449" i="1"/>
  <c r="AN449" i="1" s="1"/>
  <c r="AI450" i="1"/>
  <c r="AM450" i="1" s="1"/>
  <c r="BE449" i="1"/>
  <c r="AH448" i="1"/>
  <c r="BE447" i="1"/>
  <c r="AH447" i="1"/>
  <c r="AJ448" i="1"/>
  <c r="AN448" i="1" s="1"/>
  <c r="AI447" i="1"/>
  <c r="AM447" i="1" s="1"/>
  <c r="AJ447" i="1"/>
  <c r="AN447" i="1" s="1"/>
  <c r="BE448" i="1"/>
  <c r="AH446" i="1"/>
  <c r="BE446" i="1"/>
  <c r="AI444" i="1"/>
  <c r="AM444" i="1" s="1"/>
  <c r="AJ446" i="1"/>
  <c r="AN446" i="1" s="1"/>
  <c r="AI446" i="1"/>
  <c r="AM446" i="1" s="1"/>
  <c r="BE444" i="1"/>
  <c r="AJ444" i="1"/>
  <c r="AN444" i="1" s="1"/>
  <c r="AH444" i="1"/>
  <c r="AH443" i="1"/>
  <c r="AI443" i="1"/>
  <c r="AM443" i="1" s="1"/>
  <c r="BE443" i="1"/>
  <c r="AJ443" i="1"/>
  <c r="AN443" i="1" s="1"/>
  <c r="AH442" i="1"/>
  <c r="AJ442" i="1"/>
  <c r="AN442" i="1" s="1"/>
  <c r="AI442" i="1"/>
  <c r="AM442" i="1" s="1"/>
  <c r="BE442" i="1"/>
  <c r="AJ441" i="1"/>
  <c r="AN441" i="1" s="1"/>
  <c r="BE441" i="1"/>
  <c r="AH441" i="1"/>
  <c r="AI441" i="1"/>
  <c r="AM441" i="1" s="1"/>
  <c r="BE440" i="1"/>
  <c r="AI440" i="1"/>
  <c r="AM440" i="1" s="1"/>
  <c r="AH440" i="1"/>
  <c r="AJ440" i="1"/>
  <c r="AN440" i="1" s="1"/>
  <c r="BE439" i="1"/>
  <c r="AJ439" i="1"/>
  <c r="AN439" i="1" s="1"/>
  <c r="AI439" i="1"/>
  <c r="AM439" i="1" s="1"/>
  <c r="AJ438" i="1"/>
  <c r="AN438" i="1" s="1"/>
  <c r="AH439" i="1"/>
  <c r="AI438" i="1"/>
  <c r="AM438" i="1" s="1"/>
  <c r="AH438" i="1"/>
  <c r="BE438" i="1"/>
  <c r="AI437" i="1"/>
  <c r="AM437" i="1" s="1"/>
  <c r="AJ437" i="1"/>
  <c r="AN437" i="1" s="1"/>
  <c r="BE437" i="1"/>
  <c r="AH437" i="1"/>
  <c r="BE436" i="1"/>
  <c r="AI436" i="1"/>
  <c r="AM436" i="1" s="1"/>
  <c r="AJ436" i="1"/>
  <c r="AN436" i="1" s="1"/>
  <c r="AH436" i="1"/>
  <c r="AJ435" i="1"/>
  <c r="AN435" i="1" s="1"/>
  <c r="AI435" i="1"/>
  <c r="AM435" i="1" s="1"/>
  <c r="BE435" i="1"/>
  <c r="AH435" i="1"/>
  <c r="AH434" i="1"/>
  <c r="AJ434" i="1"/>
  <c r="AN434" i="1" s="1"/>
  <c r="AI434" i="1"/>
  <c r="AM434" i="1" s="1"/>
  <c r="BE434" i="1"/>
  <c r="AH433" i="1"/>
  <c r="AJ432" i="1"/>
  <c r="AN432" i="1" s="1"/>
  <c r="BE433" i="1"/>
  <c r="AJ433" i="1"/>
  <c r="AN433" i="1" s="1"/>
  <c r="AI433" i="1"/>
  <c r="AM433" i="1" s="1"/>
  <c r="BE432" i="1"/>
  <c r="AH432" i="1"/>
  <c r="AI432" i="1"/>
  <c r="AM432" i="1" s="1"/>
  <c r="AH431" i="1"/>
  <c r="BE431" i="1"/>
  <c r="AI431" i="1"/>
  <c r="AM431" i="1" s="1"/>
  <c r="AJ431" i="1"/>
  <c r="AN431" i="1" s="1"/>
  <c r="AH430" i="1"/>
  <c r="BE430" i="1"/>
  <c r="AI430" i="1"/>
  <c r="AM430" i="1" s="1"/>
  <c r="AJ430" i="1"/>
  <c r="AN430" i="1" s="1"/>
  <c r="BE429" i="1"/>
  <c r="AJ429" i="1"/>
  <c r="AN429" i="1" s="1"/>
  <c r="AH429" i="1"/>
  <c r="AI429" i="1"/>
  <c r="AM429" i="1" s="1"/>
  <c r="AH428" i="1"/>
  <c r="AI428" i="1"/>
  <c r="AM428" i="1" s="1"/>
  <c r="AJ428" i="1"/>
  <c r="AN428" i="1" s="1"/>
  <c r="BE428" i="1"/>
  <c r="AJ427" i="1"/>
  <c r="AN427" i="1" s="1"/>
  <c r="AH427" i="1"/>
  <c r="BE427" i="1"/>
  <c r="AI427" i="1"/>
  <c r="AM427" i="1" s="1"/>
  <c r="AH426" i="1"/>
  <c r="BE426" i="1"/>
  <c r="AI426" i="1"/>
  <c r="AM426" i="1" s="1"/>
  <c r="BE425" i="1"/>
  <c r="AH425" i="1"/>
  <c r="AJ426" i="1"/>
  <c r="AN426" i="1" s="1"/>
  <c r="AI425" i="1"/>
  <c r="AM425" i="1" s="1"/>
  <c r="AI424" i="1"/>
  <c r="AM424" i="1" s="1"/>
  <c r="AJ425" i="1"/>
  <c r="AN425" i="1" s="1"/>
  <c r="BE424" i="1"/>
  <c r="AH424" i="1"/>
  <c r="AJ424" i="1"/>
  <c r="AN424" i="1" s="1"/>
  <c r="AI423" i="1"/>
  <c r="AM423" i="1" s="1"/>
  <c r="AI422" i="1"/>
  <c r="AM422" i="1" s="1"/>
  <c r="BE422" i="1"/>
  <c r="AJ423" i="1"/>
  <c r="AN423" i="1" s="1"/>
  <c r="BE423" i="1"/>
  <c r="AH422" i="1"/>
  <c r="AH423" i="1"/>
  <c r="AJ422" i="1"/>
  <c r="AN422" i="1" s="1"/>
  <c r="AI420" i="1"/>
  <c r="AM420" i="1" s="1"/>
  <c r="AH420" i="1"/>
  <c r="AI421" i="1"/>
  <c r="AM421" i="1" s="1"/>
  <c r="AJ420" i="1"/>
  <c r="AN420" i="1" s="1"/>
  <c r="BE421" i="1"/>
  <c r="AJ421" i="1"/>
  <c r="AN421" i="1" s="1"/>
  <c r="AH421" i="1"/>
  <c r="BE420" i="1"/>
  <c r="AH419" i="1"/>
  <c r="AI418" i="1"/>
  <c r="AM418" i="1" s="1"/>
  <c r="BE418" i="1"/>
  <c r="AI419" i="1"/>
  <c r="AM419" i="1" s="1"/>
  <c r="BE419" i="1"/>
  <c r="AJ419" i="1"/>
  <c r="AN419" i="1" s="1"/>
  <c r="AH418" i="1"/>
  <c r="AJ418" i="1"/>
  <c r="AN418" i="1" s="1"/>
  <c r="AH416" i="1"/>
  <c r="AI416" i="1"/>
  <c r="AM416" i="1" s="1"/>
  <c r="AJ415" i="1"/>
  <c r="AN415" i="1" s="1"/>
  <c r="BE416" i="1"/>
  <c r="AJ416" i="1"/>
  <c r="AN416" i="1" s="1"/>
  <c r="BE415" i="1"/>
  <c r="AI415" i="1"/>
  <c r="AM415" i="1" s="1"/>
  <c r="AH414" i="1"/>
  <c r="AJ414" i="1"/>
  <c r="AN414" i="1" s="1"/>
  <c r="AI414" i="1"/>
  <c r="AM414" i="1" s="1"/>
  <c r="AH415" i="1"/>
  <c r="AI413" i="1"/>
  <c r="AM413" i="1" s="1"/>
  <c r="BE413" i="1"/>
  <c r="AJ413" i="1"/>
  <c r="AN413" i="1" s="1"/>
  <c r="AH413" i="1"/>
  <c r="BE414" i="1"/>
  <c r="BE411" i="1"/>
  <c r="AH412" i="1"/>
  <c r="AJ412" i="1"/>
  <c r="AN412" i="1" s="1"/>
  <c r="AH411" i="1"/>
  <c r="AJ411" i="1"/>
  <c r="AN411" i="1" s="1"/>
  <c r="BE412" i="1"/>
  <c r="AH410" i="1"/>
  <c r="AI412" i="1"/>
  <c r="AM412" i="1" s="1"/>
  <c r="AI410" i="1"/>
  <c r="AM410" i="1" s="1"/>
  <c r="AI411" i="1"/>
  <c r="AM411" i="1" s="1"/>
  <c r="AI408" i="1"/>
  <c r="AM408" i="1" s="1"/>
  <c r="BE410" i="1"/>
  <c r="AJ410" i="1"/>
  <c r="AN410" i="1" s="1"/>
  <c r="AJ408" i="1"/>
  <c r="AN408" i="1" s="1"/>
  <c r="AH408" i="1"/>
  <c r="BE408" i="1"/>
  <c r="BE407" i="1"/>
  <c r="AJ407" i="1"/>
  <c r="AN407" i="1" s="1"/>
  <c r="AH407" i="1"/>
  <c r="AI407" i="1"/>
  <c r="AM407" i="1" s="1"/>
  <c r="AJ406" i="1"/>
  <c r="AN406" i="1" s="1"/>
  <c r="AI406" i="1"/>
  <c r="AM406" i="1" s="1"/>
  <c r="BE406" i="1"/>
  <c r="AH406" i="1"/>
  <c r="AH405" i="1"/>
  <c r="AI405" i="1"/>
  <c r="AM405" i="1" s="1"/>
  <c r="AJ405" i="1"/>
  <c r="AN405" i="1" s="1"/>
  <c r="BE405" i="1"/>
  <c r="AI404" i="1"/>
  <c r="AM404" i="1" s="1"/>
  <c r="AH404" i="1"/>
  <c r="BE404" i="1"/>
  <c r="AJ404" i="1"/>
  <c r="AN404" i="1" s="1"/>
  <c r="AI403" i="1"/>
  <c r="AM403" i="1" s="1"/>
  <c r="AH403" i="1"/>
  <c r="BE403" i="1"/>
  <c r="AJ403" i="1"/>
  <c r="AN403" i="1" s="1"/>
  <c r="AI402" i="1"/>
  <c r="AM402" i="1" s="1"/>
  <c r="AH402" i="1"/>
  <c r="AJ402" i="1"/>
  <c r="AN402" i="1" s="1"/>
  <c r="AH399" i="1"/>
  <c r="AI399" i="1"/>
  <c r="AM399" i="1" s="1"/>
  <c r="BE402" i="1"/>
  <c r="AH400" i="1"/>
  <c r="AJ400" i="1"/>
  <c r="AN400" i="1" s="1"/>
  <c r="AH398" i="1"/>
  <c r="AI400" i="1"/>
  <c r="AM400" i="1" s="1"/>
  <c r="AI398" i="1"/>
  <c r="AM398" i="1" s="1"/>
  <c r="BE400" i="1"/>
  <c r="BE399" i="1"/>
  <c r="AJ399" i="1"/>
  <c r="AN399" i="1" s="1"/>
  <c r="AJ398" i="1"/>
  <c r="AN398" i="1" s="1"/>
  <c r="BE398" i="1"/>
  <c r="AI397" i="1"/>
  <c r="AM397" i="1" s="1"/>
  <c r="BE397" i="1"/>
  <c r="AI396" i="1"/>
  <c r="AM396" i="1" s="1"/>
  <c r="AH397" i="1"/>
  <c r="AJ397" i="1"/>
  <c r="AN397" i="1" s="1"/>
  <c r="BE396" i="1"/>
  <c r="AH396" i="1"/>
  <c r="AJ396" i="1"/>
  <c r="AN396" i="1" s="1"/>
  <c r="AH395" i="1"/>
  <c r="AI395" i="1"/>
  <c r="AM395" i="1" s="1"/>
  <c r="BE395" i="1"/>
  <c r="AJ395" i="1"/>
  <c r="AN395" i="1" s="1"/>
  <c r="BE394" i="1"/>
  <c r="AH394" i="1"/>
  <c r="AJ394" i="1"/>
  <c r="AN394" i="1" s="1"/>
  <c r="AI394" i="1"/>
  <c r="AM394" i="1" s="1"/>
  <c r="BE393" i="1"/>
  <c r="AJ393" i="1"/>
  <c r="AN393" i="1" s="1"/>
  <c r="AH393" i="1"/>
  <c r="AI393" i="1"/>
  <c r="AM393" i="1" s="1"/>
  <c r="AJ392" i="1"/>
  <c r="AN392" i="1" s="1"/>
  <c r="AI392" i="1"/>
  <c r="AM392" i="1" s="1"/>
  <c r="AH392" i="1"/>
  <c r="BE392" i="1"/>
  <c r="AI391" i="1"/>
  <c r="AM391" i="1" s="1"/>
  <c r="AH391" i="1"/>
  <c r="AJ391" i="1"/>
  <c r="AN391" i="1" s="1"/>
  <c r="BE391" i="1"/>
  <c r="AJ390" i="1"/>
  <c r="AN390" i="1" s="1"/>
  <c r="AH390" i="1"/>
  <c r="AI390" i="1"/>
  <c r="AM390" i="1" s="1"/>
  <c r="BE390" i="1"/>
  <c r="BE389" i="1"/>
  <c r="AH389" i="1"/>
  <c r="AI389" i="1"/>
  <c r="AM389" i="1" s="1"/>
  <c r="AJ389" i="1"/>
  <c r="AN389" i="1" s="1"/>
  <c r="BE388" i="1"/>
  <c r="AH388" i="1"/>
  <c r="AJ388" i="1"/>
  <c r="AN388" i="1" s="1"/>
  <c r="AI388" i="1"/>
  <c r="AM388" i="1" s="1"/>
  <c r="AH387" i="1"/>
  <c r="BE387" i="1"/>
  <c r="AI387" i="1"/>
  <c r="AM387" i="1" s="1"/>
  <c r="AJ387" i="1"/>
  <c r="AN387" i="1" s="1"/>
  <c r="AH386" i="1"/>
  <c r="AJ386" i="1"/>
  <c r="AN386" i="1" s="1"/>
  <c r="BE386" i="1"/>
  <c r="AI386" i="1"/>
  <c r="AM386" i="1" s="1"/>
  <c r="AI385" i="1"/>
  <c r="AM385" i="1" s="1"/>
  <c r="AH385" i="1"/>
  <c r="AJ385" i="1"/>
  <c r="AN385" i="1" s="1"/>
  <c r="AI384" i="1"/>
  <c r="AM384" i="1" s="1"/>
  <c r="AH384" i="1"/>
  <c r="BE385" i="1"/>
  <c r="AJ384" i="1"/>
  <c r="AN384" i="1" s="1"/>
  <c r="BE384" i="1"/>
  <c r="AI383" i="1"/>
  <c r="AM383" i="1" s="1"/>
  <c r="AH383" i="1"/>
  <c r="BE383" i="1"/>
  <c r="AJ383" i="1"/>
  <c r="AN383" i="1" s="1"/>
  <c r="AH381" i="1"/>
  <c r="AJ381" i="1"/>
  <c r="AN381" i="1" s="1"/>
  <c r="AI382" i="1"/>
  <c r="AM382" i="1" s="1"/>
  <c r="AJ382" i="1"/>
  <c r="AN382" i="1" s="1"/>
  <c r="AI381" i="1"/>
  <c r="AM381" i="1" s="1"/>
  <c r="BE382" i="1"/>
  <c r="AH382" i="1"/>
  <c r="BE381" i="1"/>
  <c r="AH380" i="1"/>
  <c r="AI380" i="1"/>
  <c r="AM380" i="1" s="1"/>
  <c r="AJ380" i="1"/>
  <c r="AN380" i="1" s="1"/>
  <c r="BE380" i="1"/>
  <c r="AH379" i="1"/>
  <c r="AJ379" i="1"/>
  <c r="AN379" i="1" s="1"/>
  <c r="BE379" i="1"/>
  <c r="AI379" i="1"/>
  <c r="AM379" i="1" s="1"/>
  <c r="BE378" i="1"/>
  <c r="AI378" i="1"/>
  <c r="AM378" i="1" s="1"/>
  <c r="AH378" i="1"/>
  <c r="AJ378" i="1"/>
  <c r="AN378" i="1" s="1"/>
  <c r="AJ377" i="1"/>
  <c r="AN377" i="1" s="1"/>
  <c r="AI377" i="1"/>
  <c r="AM377" i="1" s="1"/>
  <c r="AH377" i="1"/>
  <c r="AH376" i="1"/>
  <c r="AJ376" i="1"/>
  <c r="AN376" i="1" s="1"/>
  <c r="BE376" i="1"/>
  <c r="BE377" i="1"/>
  <c r="AI376" i="1"/>
  <c r="AM376" i="1" s="1"/>
  <c r="AJ374" i="1"/>
  <c r="AN374" i="1" s="1"/>
  <c r="BE375" i="1"/>
  <c r="AI375" i="1"/>
  <c r="AM375" i="1" s="1"/>
  <c r="AH374" i="1"/>
  <c r="AI374" i="1"/>
  <c r="AM374" i="1" s="1"/>
  <c r="AJ375" i="1"/>
  <c r="AN375" i="1" s="1"/>
  <c r="AH375" i="1"/>
  <c r="BE374" i="1"/>
  <c r="BE373" i="1"/>
  <c r="AI373" i="1"/>
  <c r="AM373" i="1" s="1"/>
  <c r="AJ373" i="1"/>
  <c r="AN373" i="1" s="1"/>
  <c r="AH373" i="1"/>
  <c r="AJ372" i="1"/>
  <c r="AN372" i="1" s="1"/>
  <c r="BE372" i="1"/>
  <c r="AH372" i="1"/>
  <c r="AI372" i="1"/>
  <c r="AM372" i="1" s="1"/>
  <c r="AI371" i="1"/>
  <c r="AM371" i="1" s="1"/>
  <c r="BE371" i="1"/>
  <c r="AJ371" i="1"/>
  <c r="AN371" i="1" s="1"/>
  <c r="AJ370" i="1"/>
  <c r="AN370" i="1" s="1"/>
  <c r="BE370" i="1"/>
  <c r="AH371" i="1"/>
  <c r="AI370" i="1"/>
  <c r="AM370" i="1" s="1"/>
  <c r="AH370" i="1"/>
  <c r="AJ369" i="1"/>
  <c r="AN369" i="1" s="1"/>
  <c r="AJ368" i="1"/>
  <c r="AN368" i="1" s="1"/>
  <c r="AH368" i="1"/>
  <c r="AH369" i="1"/>
  <c r="BE369" i="1"/>
  <c r="AI369" i="1"/>
  <c r="AM369" i="1" s="1"/>
  <c r="AI368" i="1"/>
  <c r="AM368" i="1" s="1"/>
  <c r="BE368" i="1"/>
  <c r="BE367" i="1"/>
  <c r="AI367" i="1"/>
  <c r="AM367" i="1" s="1"/>
  <c r="AJ367" i="1"/>
  <c r="AN367" i="1" s="1"/>
  <c r="BE366" i="1"/>
  <c r="AH367" i="1"/>
  <c r="AJ366" i="1"/>
  <c r="AN366" i="1" s="1"/>
  <c r="AH366" i="1"/>
  <c r="AI366" i="1"/>
  <c r="AM366" i="1" s="1"/>
  <c r="BE365" i="1"/>
  <c r="AJ365" i="1"/>
  <c r="AN365" i="1" s="1"/>
  <c r="AI365" i="1"/>
  <c r="AM365" i="1" s="1"/>
  <c r="AH365" i="1"/>
  <c r="AI364" i="1"/>
  <c r="AM364" i="1" s="1"/>
  <c r="AJ364" i="1"/>
  <c r="AN364" i="1" s="1"/>
  <c r="BE364" i="1"/>
  <c r="BE363" i="1"/>
  <c r="AI363" i="1"/>
  <c r="AM363" i="1" s="1"/>
  <c r="AJ363" i="1"/>
  <c r="AN363" i="1" s="1"/>
  <c r="AH363" i="1"/>
  <c r="AH364" i="1"/>
  <c r="AI362" i="1"/>
  <c r="AM362" i="1" s="1"/>
  <c r="AJ362" i="1"/>
  <c r="AN362" i="1" s="1"/>
  <c r="AI361" i="1"/>
  <c r="AM361" i="1" s="1"/>
  <c r="AH361" i="1"/>
  <c r="BE362" i="1"/>
  <c r="BE361" i="1"/>
  <c r="AH362" i="1"/>
  <c r="AJ361" i="1"/>
  <c r="AN361" i="1" s="1"/>
  <c r="AH360" i="1"/>
  <c r="AJ360" i="1"/>
  <c r="AN360" i="1" s="1"/>
  <c r="BE359" i="1"/>
  <c r="AI359" i="1"/>
  <c r="AM359" i="1" s="1"/>
  <c r="BE360" i="1"/>
  <c r="AI360" i="1"/>
  <c r="AM360" i="1" s="1"/>
  <c r="AH359" i="1"/>
  <c r="AJ359" i="1"/>
  <c r="AN359" i="1" s="1"/>
  <c r="AH357" i="1"/>
  <c r="AI357" i="1"/>
  <c r="AM357" i="1" s="1"/>
  <c r="BE358" i="1"/>
  <c r="AJ358" i="1"/>
  <c r="AN358" i="1" s="1"/>
  <c r="AI358" i="1"/>
  <c r="AM358" i="1" s="1"/>
  <c r="AH358" i="1"/>
  <c r="BE357" i="1"/>
  <c r="AJ357" i="1"/>
  <c r="AN357" i="1" s="1"/>
  <c r="AI356" i="1"/>
  <c r="AM356" i="1" s="1"/>
  <c r="AJ356" i="1"/>
  <c r="AN356" i="1" s="1"/>
  <c r="BE356" i="1"/>
  <c r="AH356" i="1"/>
  <c r="BE354" i="1"/>
  <c r="AI354" i="1"/>
  <c r="AM354" i="1" s="1"/>
  <c r="AJ353" i="1"/>
  <c r="AN353" i="1" s="1"/>
  <c r="AI353" i="1"/>
  <c r="AM353" i="1" s="1"/>
  <c r="AH353" i="1"/>
  <c r="AJ354" i="1"/>
  <c r="AN354" i="1" s="1"/>
  <c r="BE353" i="1"/>
  <c r="AH354" i="1"/>
  <c r="BE352" i="1"/>
  <c r="AJ352" i="1"/>
  <c r="AN352" i="1" s="1"/>
  <c r="AI351" i="1"/>
  <c r="AM351" i="1" s="1"/>
  <c r="AH352" i="1"/>
  <c r="AJ351" i="1"/>
  <c r="AN351" i="1" s="1"/>
  <c r="AH351" i="1"/>
  <c r="BE351" i="1"/>
  <c r="AI352" i="1"/>
  <c r="AM352" i="1" s="1"/>
  <c r="AH350" i="1"/>
  <c r="AH349" i="1"/>
  <c r="AJ350" i="1"/>
  <c r="AN350" i="1" s="1"/>
  <c r="AJ349" i="1"/>
  <c r="AN349" i="1" s="1"/>
  <c r="BE350" i="1"/>
  <c r="AI350" i="1"/>
  <c r="AM350" i="1" s="1"/>
  <c r="AI349" i="1"/>
  <c r="AM349" i="1" s="1"/>
  <c r="BE349" i="1"/>
  <c r="AH348" i="1"/>
  <c r="AJ348" i="1"/>
  <c r="AN348" i="1" s="1"/>
  <c r="BE348" i="1"/>
  <c r="AI348" i="1"/>
  <c r="AM348" i="1" s="1"/>
  <c r="AJ347" i="1"/>
  <c r="AN347" i="1" s="1"/>
  <c r="BE347" i="1"/>
  <c r="AI347" i="1"/>
  <c r="AM347" i="1" s="1"/>
  <c r="AH347" i="1"/>
  <c r="AJ346" i="1"/>
  <c r="AN346" i="1" s="1"/>
  <c r="BE346" i="1"/>
  <c r="AH346" i="1"/>
  <c r="AI346" i="1"/>
  <c r="AM346" i="1" s="1"/>
  <c r="AJ344" i="1"/>
  <c r="AN344" i="1" s="1"/>
  <c r="BE344" i="1"/>
  <c r="AJ343" i="1"/>
  <c r="AN343" i="1" s="1"/>
  <c r="AI344" i="1"/>
  <c r="AM344" i="1" s="1"/>
  <c r="AH344" i="1"/>
  <c r="AI343" i="1"/>
  <c r="AM343" i="1" s="1"/>
  <c r="AH343" i="1"/>
  <c r="AH342" i="1"/>
  <c r="AI342" i="1"/>
  <c r="AM342" i="1" s="1"/>
  <c r="AI341" i="1"/>
  <c r="AM341" i="1" s="1"/>
  <c r="BE343" i="1"/>
  <c r="AH341" i="1"/>
  <c r="BE342" i="1"/>
  <c r="AJ342" i="1"/>
  <c r="AN342" i="1" s="1"/>
  <c r="BE341" i="1"/>
  <c r="AJ341" i="1"/>
  <c r="AN341" i="1" s="1"/>
  <c r="BE340" i="1"/>
  <c r="AJ340" i="1"/>
  <c r="AN340" i="1" s="1"/>
  <c r="AI340" i="1"/>
  <c r="AM340" i="1" s="1"/>
  <c r="AH340" i="1"/>
  <c r="AJ339" i="1"/>
  <c r="AN339" i="1" s="1"/>
  <c r="BE339" i="1"/>
  <c r="AI339" i="1"/>
  <c r="AM339" i="1" s="1"/>
  <c r="AH339" i="1"/>
  <c r="AH338" i="1"/>
  <c r="AI338" i="1"/>
  <c r="AM338" i="1" s="1"/>
  <c r="BE338" i="1"/>
  <c r="AJ338" i="1"/>
  <c r="AN338" i="1" s="1"/>
  <c r="AJ337" i="1"/>
  <c r="AN337" i="1" s="1"/>
  <c r="AH337" i="1"/>
  <c r="AI337" i="1"/>
  <c r="AM337" i="1" s="1"/>
  <c r="AI336" i="1"/>
  <c r="AM336" i="1" s="1"/>
  <c r="AJ336" i="1"/>
  <c r="AN336" i="1" s="1"/>
  <c r="AH336" i="1"/>
  <c r="BE337" i="1"/>
  <c r="BE336" i="1"/>
  <c r="AJ334" i="1"/>
  <c r="AN334" i="1" s="1"/>
  <c r="AJ335" i="1"/>
  <c r="AN335" i="1" s="1"/>
  <c r="BE335" i="1"/>
  <c r="BE334" i="1"/>
  <c r="AI335" i="1"/>
  <c r="AM335" i="1" s="1"/>
  <c r="AH334" i="1"/>
  <c r="AI334" i="1"/>
  <c r="AM334" i="1" s="1"/>
  <c r="AH335" i="1"/>
  <c r="AI333" i="1"/>
  <c r="AM333" i="1" s="1"/>
  <c r="AH333" i="1"/>
  <c r="BE333" i="1"/>
  <c r="AJ333" i="1"/>
  <c r="AN333" i="1" s="1"/>
  <c r="AI331" i="1"/>
  <c r="AM331" i="1" s="1"/>
  <c r="AH331" i="1"/>
  <c r="BE331" i="1"/>
  <c r="AJ331" i="1"/>
  <c r="AN331" i="1" s="1"/>
  <c r="AJ330" i="1"/>
  <c r="AN330" i="1" s="1"/>
  <c r="AI330" i="1"/>
  <c r="AM330" i="1" s="1"/>
  <c r="AH330" i="1"/>
  <c r="BE330" i="1"/>
  <c r="AI329" i="1"/>
  <c r="AM329" i="1" s="1"/>
  <c r="BE329" i="1"/>
  <c r="AH329" i="1"/>
  <c r="AJ329" i="1"/>
  <c r="AN329" i="1" s="1"/>
  <c r="AJ328" i="1"/>
  <c r="AN328" i="1" s="1"/>
  <c r="AH328" i="1"/>
  <c r="BE328" i="1"/>
  <c r="AI328" i="1"/>
  <c r="AM328" i="1" s="1"/>
  <c r="AH327" i="1"/>
  <c r="BE327" i="1"/>
  <c r="AI327" i="1"/>
  <c r="AM327" i="1" s="1"/>
  <c r="AJ327" i="1"/>
  <c r="AN327" i="1" s="1"/>
  <c r="AH326" i="1"/>
  <c r="BE326" i="1"/>
  <c r="AJ326" i="1"/>
  <c r="AN326" i="1" s="1"/>
  <c r="AI326" i="1"/>
  <c r="AM326" i="1" s="1"/>
  <c r="BE325" i="1"/>
  <c r="AJ325" i="1"/>
  <c r="AN325" i="1" s="1"/>
  <c r="AI325" i="1"/>
  <c r="AM325" i="1" s="1"/>
  <c r="AH325" i="1"/>
  <c r="BE324" i="1"/>
  <c r="AJ324" i="1"/>
  <c r="AN324" i="1" s="1"/>
  <c r="AH324" i="1"/>
  <c r="AI324" i="1"/>
  <c r="AM324" i="1" s="1"/>
  <c r="AI322" i="1"/>
  <c r="AM322" i="1" s="1"/>
  <c r="BE322" i="1"/>
  <c r="AJ322" i="1"/>
  <c r="AN322" i="1" s="1"/>
  <c r="AH322" i="1"/>
  <c r="BE321" i="1"/>
  <c r="AJ321" i="1"/>
  <c r="AN321" i="1" s="1"/>
  <c r="AH321" i="1"/>
  <c r="AI321" i="1"/>
  <c r="AM321" i="1" s="1"/>
  <c r="AJ319" i="1"/>
  <c r="AN319" i="1" s="1"/>
  <c r="AJ320" i="1"/>
  <c r="AN320" i="1" s="1"/>
  <c r="AI320" i="1"/>
  <c r="AM320" i="1" s="1"/>
  <c r="BE320" i="1"/>
  <c r="AH319" i="1"/>
  <c r="BE319" i="1"/>
  <c r="AH320" i="1"/>
  <c r="AI319" i="1"/>
  <c r="AM319" i="1" s="1"/>
  <c r="AH317" i="1"/>
  <c r="AH318" i="1"/>
  <c r="AI317" i="1"/>
  <c r="AM317" i="1" s="1"/>
  <c r="AI318" i="1"/>
  <c r="AM318" i="1" s="1"/>
  <c r="BE317" i="1"/>
  <c r="AJ318" i="1"/>
  <c r="AN318" i="1" s="1"/>
  <c r="AJ317" i="1"/>
  <c r="AN317" i="1" s="1"/>
  <c r="BE318" i="1"/>
  <c r="AH316" i="1"/>
  <c r="BE316" i="1"/>
  <c r="AJ316" i="1"/>
  <c r="AN316" i="1" s="1"/>
  <c r="AI316" i="1"/>
  <c r="AM316" i="1" s="1"/>
  <c r="AH315" i="1"/>
  <c r="AI315" i="1"/>
  <c r="AM315" i="1" s="1"/>
  <c r="BE315" i="1"/>
  <c r="AJ315" i="1"/>
  <c r="AN315" i="1" s="1"/>
  <c r="BE314" i="1"/>
  <c r="AJ314" i="1"/>
  <c r="AN314" i="1" s="1"/>
  <c r="AI314" i="1"/>
  <c r="AM314" i="1" s="1"/>
  <c r="AH314" i="1"/>
  <c r="AH313" i="1"/>
  <c r="AJ313" i="1"/>
  <c r="AN313" i="1" s="1"/>
  <c r="AI313" i="1"/>
  <c r="AM313" i="1" s="1"/>
  <c r="BE313" i="1"/>
  <c r="AH311" i="1"/>
  <c r="AJ311" i="1"/>
  <c r="AN311" i="1" s="1"/>
  <c r="AI311" i="1"/>
  <c r="AM311" i="1" s="1"/>
  <c r="BE311" i="1"/>
  <c r="BE310" i="1"/>
  <c r="AH310" i="1"/>
  <c r="AJ310" i="1"/>
  <c r="AN310" i="1" s="1"/>
  <c r="AI310" i="1"/>
  <c r="AM310" i="1" s="1"/>
  <c r="AI309" i="1"/>
  <c r="AM309" i="1" s="1"/>
  <c r="AH309" i="1"/>
  <c r="AJ309" i="1"/>
  <c r="AN309" i="1" s="1"/>
  <c r="BE309" i="1"/>
  <c r="AJ308" i="1"/>
  <c r="AN308" i="1" s="1"/>
  <c r="AI308" i="1"/>
  <c r="AM308" i="1" s="1"/>
  <c r="AI307" i="1"/>
  <c r="AM307" i="1" s="1"/>
  <c r="AJ307" i="1"/>
  <c r="AN307" i="1" s="1"/>
  <c r="BE308" i="1"/>
  <c r="AH308" i="1"/>
  <c r="BE307" i="1"/>
  <c r="AH307" i="1"/>
  <c r="AI306" i="1"/>
  <c r="AM306" i="1" s="1"/>
  <c r="AH306" i="1"/>
  <c r="AJ306" i="1"/>
  <c r="AN306" i="1" s="1"/>
  <c r="BE306" i="1"/>
  <c r="AH305" i="1"/>
  <c r="AI305" i="1"/>
  <c r="AM305" i="1" s="1"/>
  <c r="BE305" i="1"/>
  <c r="AJ305" i="1"/>
  <c r="AN305" i="1" s="1"/>
  <c r="AJ304" i="1"/>
  <c r="AN304" i="1" s="1"/>
  <c r="BE304" i="1"/>
  <c r="AH304" i="1"/>
  <c r="AI304" i="1"/>
  <c r="AM304" i="1" s="1"/>
  <c r="AH302" i="1"/>
  <c r="AI302" i="1"/>
  <c r="AM302" i="1" s="1"/>
  <c r="BE302" i="1"/>
  <c r="AJ302" i="1"/>
  <c r="AN302" i="1" s="1"/>
  <c r="AI300" i="1"/>
  <c r="AM300" i="1" s="1"/>
  <c r="AI301" i="1"/>
  <c r="AM301" i="1" s="1"/>
  <c r="AJ300" i="1"/>
  <c r="AN300" i="1" s="1"/>
  <c r="AH300" i="1"/>
  <c r="BE301" i="1"/>
  <c r="AJ301" i="1"/>
  <c r="AN301" i="1" s="1"/>
  <c r="AH301" i="1"/>
  <c r="AH299" i="1"/>
  <c r="BE300" i="1"/>
  <c r="AI299" i="1"/>
  <c r="AM299" i="1" s="1"/>
  <c r="BE299" i="1"/>
  <c r="AJ299" i="1"/>
  <c r="AN299" i="1" s="1"/>
  <c r="AH298" i="1"/>
  <c r="AI298" i="1"/>
  <c r="AM298" i="1" s="1"/>
  <c r="AJ298" i="1"/>
  <c r="AN298" i="1" s="1"/>
  <c r="BE298" i="1"/>
  <c r="BE297" i="1"/>
  <c r="AI297" i="1"/>
  <c r="AM297" i="1" s="1"/>
  <c r="AJ297" i="1"/>
  <c r="AN297" i="1" s="1"/>
  <c r="AH297" i="1"/>
  <c r="BE296" i="1"/>
  <c r="AI296" i="1"/>
  <c r="AM296" i="1" s="1"/>
  <c r="AH296" i="1"/>
  <c r="AJ296" i="1"/>
  <c r="AN296" i="1" s="1"/>
  <c r="AJ295" i="1"/>
  <c r="AN295" i="1" s="1"/>
  <c r="AI295" i="1"/>
  <c r="AM295" i="1" s="1"/>
  <c r="AJ294" i="1"/>
  <c r="AN294" i="1" s="1"/>
  <c r="AI294" i="1"/>
  <c r="AM294" i="1" s="1"/>
  <c r="AH295" i="1"/>
  <c r="BE295" i="1"/>
  <c r="AH294" i="1"/>
  <c r="BE294" i="1"/>
  <c r="AJ293" i="1"/>
  <c r="AN293" i="1" s="1"/>
  <c r="AH293" i="1"/>
  <c r="BE292" i="1"/>
  <c r="AI293" i="1"/>
  <c r="AM293" i="1" s="1"/>
  <c r="AH291" i="1"/>
  <c r="AJ292" i="1"/>
  <c r="AN292" i="1" s="1"/>
  <c r="BE293" i="1"/>
  <c r="AH292" i="1"/>
  <c r="AI291" i="1"/>
  <c r="AM291" i="1" s="1"/>
  <c r="AI292" i="1"/>
  <c r="AM292" i="1" s="1"/>
  <c r="AJ291" i="1"/>
  <c r="AN291" i="1" s="1"/>
  <c r="AH290" i="1"/>
  <c r="AI290" i="1"/>
  <c r="AM290" i="1" s="1"/>
  <c r="AJ290" i="1"/>
  <c r="AN290" i="1" s="1"/>
  <c r="BE291" i="1"/>
  <c r="AJ289" i="1"/>
  <c r="AN289" i="1" s="1"/>
  <c r="AI289" i="1"/>
  <c r="AM289" i="1" s="1"/>
  <c r="BE290" i="1"/>
  <c r="AH289" i="1"/>
  <c r="BE289" i="1"/>
  <c r="AJ288" i="1"/>
  <c r="AN288" i="1" s="1"/>
  <c r="AI288" i="1"/>
  <c r="AM288" i="1" s="1"/>
  <c r="BE288" i="1"/>
  <c r="AJ286" i="1"/>
  <c r="AN286" i="1" s="1"/>
  <c r="AI286" i="1"/>
  <c r="AM286" i="1" s="1"/>
  <c r="AI285" i="1"/>
  <c r="AM285" i="1" s="1"/>
  <c r="AH285" i="1"/>
  <c r="AH286" i="1"/>
  <c r="BE286" i="1"/>
  <c r="AH288" i="1"/>
  <c r="BE285" i="1"/>
  <c r="AJ283" i="1"/>
  <c r="AN283" i="1" s="1"/>
  <c r="AJ285" i="1"/>
  <c r="AN285" i="1" s="1"/>
  <c r="AJ284" i="1"/>
  <c r="AN284" i="1" s="1"/>
  <c r="AH284" i="1"/>
  <c r="BE283" i="1"/>
  <c r="AH283" i="1"/>
  <c r="AI283" i="1"/>
  <c r="AM283" i="1" s="1"/>
  <c r="BE284" i="1"/>
  <c r="AI284" i="1"/>
  <c r="AM284" i="1" s="1"/>
  <c r="AJ280" i="1"/>
  <c r="AN280" i="1" s="1"/>
  <c r="AH282" i="1"/>
  <c r="AJ282" i="1"/>
  <c r="AN282" i="1" s="1"/>
  <c r="AI282" i="1"/>
  <c r="AM282" i="1" s="1"/>
  <c r="AH281" i="1"/>
  <c r="BE281" i="1"/>
  <c r="AJ281" i="1"/>
  <c r="AN281" i="1" s="1"/>
  <c r="AI281" i="1"/>
  <c r="AM281" i="1" s="1"/>
  <c r="AH280" i="1"/>
  <c r="BE282" i="1"/>
  <c r="AI280" i="1"/>
  <c r="AM280" i="1" s="1"/>
  <c r="BE280" i="1"/>
  <c r="BE279" i="1"/>
  <c r="AJ279" i="1"/>
  <c r="AN279" i="1" s="1"/>
  <c r="AI279" i="1"/>
  <c r="AM279" i="1" s="1"/>
  <c r="AH279" i="1"/>
  <c r="AH278" i="1"/>
  <c r="AJ278" i="1"/>
  <c r="AN278" i="1" s="1"/>
  <c r="AI278" i="1"/>
  <c r="AM278" i="1" s="1"/>
  <c r="BE278" i="1"/>
  <c r="AJ277" i="1"/>
  <c r="AN277" i="1" s="1"/>
  <c r="AH277" i="1"/>
  <c r="AI277" i="1"/>
  <c r="AM277" i="1" s="1"/>
  <c r="BE277" i="1"/>
  <c r="BE276" i="1"/>
  <c r="AI276" i="1"/>
  <c r="AM276" i="1" s="1"/>
  <c r="AH276" i="1"/>
  <c r="AI275" i="1"/>
  <c r="AM275" i="1" s="1"/>
  <c r="AH275" i="1"/>
  <c r="AJ275" i="1"/>
  <c r="AN275" i="1" s="1"/>
  <c r="AI274" i="1"/>
  <c r="AM274" i="1" s="1"/>
  <c r="BE274" i="1"/>
  <c r="AJ276" i="1"/>
  <c r="AN276" i="1" s="1"/>
  <c r="BE275" i="1"/>
  <c r="AH274" i="1"/>
  <c r="AH273" i="1"/>
  <c r="BE273" i="1"/>
  <c r="AJ273" i="1"/>
  <c r="AN273" i="1" s="1"/>
  <c r="AI273" i="1"/>
  <c r="AM273" i="1" s="1"/>
  <c r="AJ274" i="1"/>
  <c r="AN274" i="1" s="1"/>
  <c r="AI272" i="1"/>
  <c r="AM272" i="1" s="1"/>
  <c r="AJ272" i="1"/>
  <c r="AN272" i="1" s="1"/>
  <c r="AH272" i="1"/>
  <c r="BE272" i="1"/>
  <c r="AJ271" i="1"/>
  <c r="AN271" i="1" s="1"/>
  <c r="AI271" i="1"/>
  <c r="AM271" i="1" s="1"/>
  <c r="AH271" i="1"/>
  <c r="BE271" i="1"/>
  <c r="AI270" i="1"/>
  <c r="AM270" i="1" s="1"/>
  <c r="AI269" i="1"/>
  <c r="AM269" i="1" s="1"/>
  <c r="AH270" i="1"/>
  <c r="BE270" i="1"/>
  <c r="AJ270" i="1"/>
  <c r="AN270" i="1" s="1"/>
  <c r="AH269" i="1"/>
  <c r="BE269" i="1"/>
  <c r="AJ269" i="1"/>
  <c r="AN269" i="1" s="1"/>
  <c r="AI267" i="1"/>
  <c r="AM267" i="1" s="1"/>
  <c r="BE267" i="1"/>
  <c r="AH267" i="1"/>
  <c r="AJ267" i="1"/>
  <c r="AN267" i="1" s="1"/>
  <c r="AI266" i="1"/>
  <c r="AM266" i="1" s="1"/>
  <c r="AH266" i="1"/>
  <c r="BE266" i="1"/>
  <c r="AJ266" i="1"/>
  <c r="AN266" i="1" s="1"/>
  <c r="BE265" i="1"/>
  <c r="AH265" i="1"/>
  <c r="AI265" i="1"/>
  <c r="AM265" i="1" s="1"/>
  <c r="AJ265" i="1"/>
  <c r="AN265" i="1" s="1"/>
  <c r="AI264" i="1"/>
  <c r="AM264" i="1" s="1"/>
  <c r="AH264" i="1"/>
  <c r="AJ264" i="1"/>
  <c r="AN264" i="1" s="1"/>
  <c r="BE264" i="1"/>
  <c r="BE263" i="1"/>
  <c r="AI263" i="1"/>
  <c r="AM263" i="1" s="1"/>
  <c r="AJ263" i="1"/>
  <c r="AN263" i="1" s="1"/>
  <c r="AH263" i="1"/>
  <c r="AI262" i="1"/>
  <c r="AM262" i="1" s="1"/>
  <c r="BE262" i="1"/>
  <c r="AJ262" i="1"/>
  <c r="AN262" i="1" s="1"/>
  <c r="AH262" i="1"/>
  <c r="BE261" i="1"/>
  <c r="AH261" i="1"/>
  <c r="AJ261" i="1"/>
  <c r="AN261" i="1" s="1"/>
  <c r="AI261" i="1"/>
  <c r="AM261" i="1" s="1"/>
  <c r="AI260" i="1"/>
  <c r="AM260" i="1" s="1"/>
  <c r="BE260" i="1"/>
  <c r="AJ260" i="1"/>
  <c r="AN260" i="1" s="1"/>
  <c r="AH260" i="1"/>
  <c r="BE259" i="1"/>
  <c r="AJ259" i="1"/>
  <c r="AN259" i="1" s="1"/>
  <c r="AH259" i="1"/>
  <c r="AI259" i="1"/>
  <c r="AM259" i="1" s="1"/>
  <c r="AH258" i="1"/>
  <c r="BE258" i="1"/>
  <c r="AI258" i="1"/>
  <c r="AM258" i="1" s="1"/>
  <c r="AJ257" i="1"/>
  <c r="AN257" i="1" s="1"/>
  <c r="AI257" i="1"/>
  <c r="AM257" i="1" s="1"/>
  <c r="AH257" i="1"/>
  <c r="BE257" i="1"/>
  <c r="AJ258" i="1"/>
  <c r="AN258" i="1" s="1"/>
  <c r="AJ256" i="1"/>
  <c r="AN256" i="1" s="1"/>
  <c r="AH255" i="1"/>
  <c r="AJ255" i="1"/>
  <c r="AN255" i="1" s="1"/>
  <c r="AH256" i="1"/>
  <c r="BE256" i="1"/>
  <c r="AI256" i="1"/>
  <c r="AM256" i="1" s="1"/>
  <c r="BE255" i="1"/>
  <c r="AI255" i="1"/>
  <c r="AM255" i="1" s="1"/>
  <c r="AH253" i="1"/>
  <c r="BE252" i="1"/>
  <c r="AJ252" i="1"/>
  <c r="AN252" i="1" s="1"/>
  <c r="AI253" i="1"/>
  <c r="AM253" i="1" s="1"/>
  <c r="BE253" i="1"/>
  <c r="AJ253" i="1"/>
  <c r="AN253" i="1" s="1"/>
  <c r="AJ251" i="1"/>
  <c r="AN251" i="1" s="1"/>
  <c r="BE251" i="1"/>
  <c r="AI252" i="1"/>
  <c r="AM252" i="1" s="1"/>
  <c r="AH252" i="1"/>
  <c r="AH251" i="1"/>
  <c r="AI251" i="1"/>
  <c r="AM251" i="1" s="1"/>
  <c r="AJ250" i="1"/>
  <c r="AN250" i="1" s="1"/>
  <c r="AH250" i="1"/>
  <c r="AI249" i="1"/>
  <c r="AM249" i="1" s="1"/>
  <c r="AH249" i="1"/>
  <c r="AJ249" i="1"/>
  <c r="AN249" i="1" s="1"/>
  <c r="BE250" i="1"/>
  <c r="AI250" i="1"/>
  <c r="AM250" i="1" s="1"/>
  <c r="BE248" i="1"/>
  <c r="BE247" i="1"/>
  <c r="AI248" i="1"/>
  <c r="AM248" i="1" s="1"/>
  <c r="AJ248" i="1"/>
  <c r="AN248" i="1" s="1"/>
  <c r="AH247" i="1"/>
  <c r="AH248" i="1"/>
  <c r="BE249" i="1"/>
  <c r="AJ247" i="1"/>
  <c r="AN247" i="1" s="1"/>
  <c r="AI247" i="1"/>
  <c r="AM247" i="1" s="1"/>
  <c r="AH246" i="1"/>
  <c r="AJ246" i="1"/>
  <c r="AN246" i="1" s="1"/>
  <c r="AI246" i="1"/>
  <c r="AM246" i="1" s="1"/>
  <c r="AI245" i="1"/>
  <c r="AM245" i="1" s="1"/>
  <c r="AH245" i="1"/>
  <c r="AJ245" i="1"/>
  <c r="AN245" i="1" s="1"/>
  <c r="BE244" i="1"/>
  <c r="BE246" i="1"/>
  <c r="BE245" i="1"/>
  <c r="AJ244" i="1"/>
  <c r="AN244" i="1" s="1"/>
  <c r="AI243" i="1"/>
  <c r="AM243" i="1" s="1"/>
  <c r="AI244" i="1"/>
  <c r="AM244" i="1" s="1"/>
  <c r="AH244" i="1"/>
  <c r="AJ243" i="1"/>
  <c r="AN243" i="1" s="1"/>
  <c r="BE243" i="1"/>
  <c r="AH243" i="1"/>
  <c r="AI242" i="1"/>
  <c r="AM242" i="1" s="1"/>
  <c r="AH242" i="1"/>
  <c r="AI241" i="1"/>
  <c r="AM241" i="1" s="1"/>
  <c r="BE242" i="1"/>
  <c r="AJ241" i="1"/>
  <c r="AN241" i="1" s="1"/>
  <c r="AH241" i="1"/>
  <c r="BE241" i="1"/>
  <c r="AJ242" i="1"/>
  <c r="AN242" i="1" s="1"/>
  <c r="AH239" i="1"/>
  <c r="BE239" i="1"/>
  <c r="AI239" i="1"/>
  <c r="AM239" i="1" s="1"/>
  <c r="AI238" i="1"/>
  <c r="AM238" i="1" s="1"/>
  <c r="BE238" i="1"/>
  <c r="AH238" i="1"/>
  <c r="AJ238" i="1"/>
  <c r="AN238" i="1" s="1"/>
  <c r="AJ239" i="1"/>
  <c r="AN239" i="1" s="1"/>
  <c r="AJ237" i="1"/>
  <c r="AN237" i="1" s="1"/>
  <c r="BE237" i="1"/>
  <c r="AI237" i="1"/>
  <c r="AM237" i="1" s="1"/>
  <c r="AI236" i="1"/>
  <c r="AM236" i="1" s="1"/>
  <c r="AJ236" i="1"/>
  <c r="AN236" i="1" s="1"/>
  <c r="AH237" i="1"/>
  <c r="AH236" i="1"/>
  <c r="BE236" i="1"/>
  <c r="AH235" i="1"/>
  <c r="BE235" i="1"/>
  <c r="AJ235" i="1"/>
  <c r="AN235" i="1" s="1"/>
  <c r="AI235" i="1"/>
  <c r="AM235" i="1" s="1"/>
  <c r="AI234" i="1"/>
  <c r="AM234" i="1" s="1"/>
  <c r="AJ234" i="1"/>
  <c r="AN234" i="1" s="1"/>
  <c r="AH234" i="1"/>
  <c r="BE234" i="1"/>
  <c r="AJ233" i="1"/>
  <c r="AN233" i="1" s="1"/>
  <c r="AI233" i="1"/>
  <c r="AM233" i="1" s="1"/>
  <c r="AJ232" i="1"/>
  <c r="AN232" i="1" s="1"/>
  <c r="AH233" i="1"/>
  <c r="BE233" i="1"/>
  <c r="AH232" i="1"/>
  <c r="AI232" i="1"/>
  <c r="AM232" i="1" s="1"/>
  <c r="BE232" i="1"/>
  <c r="BE231" i="1"/>
  <c r="AI231" i="1"/>
  <c r="AM231" i="1" s="1"/>
  <c r="AH231" i="1"/>
  <c r="AJ231" i="1"/>
  <c r="AN231" i="1" s="1"/>
  <c r="AJ230" i="1"/>
  <c r="AN230" i="1" s="1"/>
  <c r="AH230" i="1"/>
  <c r="AI230" i="1"/>
  <c r="AM230" i="1" s="1"/>
  <c r="BE230" i="1"/>
  <c r="AH229" i="1"/>
  <c r="AI229" i="1"/>
  <c r="AM229" i="1" s="1"/>
  <c r="AJ229" i="1"/>
  <c r="AN229" i="1" s="1"/>
  <c r="BE229" i="1"/>
  <c r="AH228" i="1"/>
  <c r="BE228" i="1"/>
  <c r="AI228" i="1"/>
  <c r="AM228" i="1" s="1"/>
  <c r="AJ228" i="1"/>
  <c r="AN228" i="1" s="1"/>
  <c r="AJ227" i="1"/>
  <c r="AN227" i="1" s="1"/>
  <c r="AI227" i="1"/>
  <c r="AM227" i="1" s="1"/>
  <c r="AH227" i="1"/>
  <c r="BE227" i="1"/>
  <c r="AH226" i="1"/>
  <c r="AI226" i="1"/>
  <c r="AM226" i="1" s="1"/>
  <c r="AJ226" i="1"/>
  <c r="AN226" i="1" s="1"/>
  <c r="BE226" i="1"/>
  <c r="AH225" i="1"/>
  <c r="BE225" i="1"/>
  <c r="AI225" i="1"/>
  <c r="AM225" i="1" s="1"/>
  <c r="AJ225" i="1"/>
  <c r="AN225" i="1" s="1"/>
  <c r="AH224" i="1"/>
  <c r="AI224" i="1"/>
  <c r="AM224" i="1" s="1"/>
  <c r="AJ224" i="1"/>
  <c r="AN224" i="1" s="1"/>
  <c r="BE223" i="1"/>
  <c r="AJ223" i="1"/>
  <c r="AN223" i="1" s="1"/>
  <c r="BE224" i="1"/>
  <c r="AH223" i="1"/>
  <c r="AI223" i="1"/>
  <c r="AM223" i="1" s="1"/>
  <c r="AJ222" i="1"/>
  <c r="AN222" i="1" s="1"/>
  <c r="AI222" i="1"/>
  <c r="AM222" i="1" s="1"/>
  <c r="AH222" i="1"/>
  <c r="BE222" i="1"/>
  <c r="AH221" i="1"/>
  <c r="BE221" i="1"/>
  <c r="AJ221" i="1"/>
  <c r="AN221" i="1" s="1"/>
  <c r="AI221" i="1"/>
  <c r="AM221" i="1" s="1"/>
  <c r="AI219" i="1"/>
  <c r="AM219" i="1" s="1"/>
  <c r="AJ219" i="1"/>
  <c r="AN219" i="1" s="1"/>
  <c r="AH219" i="1"/>
  <c r="BE219" i="1"/>
  <c r="BE218" i="1"/>
  <c r="AH218" i="1"/>
  <c r="AJ218" i="1"/>
  <c r="AN218" i="1" s="1"/>
  <c r="AI218" i="1"/>
  <c r="AM218" i="1" s="1"/>
  <c r="AI217" i="1"/>
  <c r="AM217" i="1" s="1"/>
  <c r="AH217" i="1"/>
  <c r="AH216" i="1"/>
  <c r="AJ217" i="1"/>
  <c r="AN217" i="1" s="1"/>
  <c r="BE216" i="1"/>
  <c r="BE217" i="1"/>
  <c r="AI216" i="1"/>
  <c r="AM216" i="1" s="1"/>
  <c r="AJ216" i="1"/>
  <c r="AN216" i="1" s="1"/>
  <c r="BE215" i="1"/>
  <c r="AI215" i="1"/>
  <c r="AM215" i="1" s="1"/>
  <c r="AI214" i="1"/>
  <c r="AM214" i="1" s="1"/>
  <c r="AJ214" i="1"/>
  <c r="AN214" i="1" s="1"/>
  <c r="AH214" i="1"/>
  <c r="AH215" i="1"/>
  <c r="AJ215" i="1"/>
  <c r="AN215" i="1" s="1"/>
  <c r="AH213" i="1"/>
  <c r="BE214" i="1"/>
  <c r="BE213" i="1"/>
  <c r="AH212" i="1"/>
  <c r="AI212" i="1"/>
  <c r="AM212" i="1" s="1"/>
  <c r="BE212" i="1"/>
  <c r="AI213" i="1"/>
  <c r="AM213" i="1" s="1"/>
  <c r="AJ213" i="1"/>
  <c r="AN213" i="1" s="1"/>
  <c r="AJ212" i="1"/>
  <c r="AN212" i="1" s="1"/>
  <c r="AH211" i="1"/>
  <c r="BE211" i="1"/>
  <c r="AJ211" i="1"/>
  <c r="AN211" i="1" s="1"/>
  <c r="AI211" i="1"/>
  <c r="AM211" i="1" s="1"/>
  <c r="AJ210" i="1"/>
  <c r="AN210" i="1" s="1"/>
  <c r="AH210" i="1"/>
  <c r="AI210" i="1"/>
  <c r="AM210" i="1" s="1"/>
  <c r="AI209" i="1"/>
  <c r="AM209" i="1" s="1"/>
  <c r="AH209" i="1"/>
  <c r="BE210" i="1"/>
  <c r="BE209" i="1"/>
  <c r="AJ209" i="1"/>
  <c r="AN209" i="1" s="1"/>
  <c r="AJ208" i="1"/>
  <c r="AN208" i="1" s="1"/>
  <c r="AH208" i="1"/>
  <c r="AI208" i="1"/>
  <c r="AM208" i="1" s="1"/>
  <c r="BE208" i="1"/>
  <c r="BE207" i="1"/>
  <c r="AH207" i="1"/>
  <c r="AI207" i="1"/>
  <c r="AM207" i="1" s="1"/>
  <c r="AJ207" i="1"/>
  <c r="AN207" i="1" s="1"/>
  <c r="BE206" i="1"/>
  <c r="AI206" i="1"/>
  <c r="AM206" i="1" s="1"/>
  <c r="AJ206" i="1"/>
  <c r="AN206" i="1" s="1"/>
  <c r="AH206" i="1"/>
  <c r="AI205" i="1"/>
  <c r="AM205" i="1" s="1"/>
  <c r="AJ205" i="1"/>
  <c r="AN205" i="1" s="1"/>
  <c r="AH205" i="1"/>
  <c r="BE205" i="1"/>
  <c r="BE204" i="1"/>
  <c r="AJ204" i="1"/>
  <c r="AN204" i="1" s="1"/>
  <c r="AH204" i="1"/>
  <c r="AI204" i="1"/>
  <c r="AM204" i="1" s="1"/>
  <c r="BE203" i="1"/>
  <c r="AH203" i="1"/>
  <c r="AI203" i="1"/>
  <c r="AM203" i="1" s="1"/>
  <c r="AJ203" i="1"/>
  <c r="AN203" i="1" s="1"/>
  <c r="BE202" i="1"/>
  <c r="AI202" i="1"/>
  <c r="AM202" i="1" s="1"/>
  <c r="AJ202" i="1"/>
  <c r="AN202" i="1" s="1"/>
  <c r="AH202" i="1"/>
  <c r="AI201" i="1"/>
  <c r="AM201" i="1" s="1"/>
  <c r="AH201" i="1"/>
  <c r="AJ201" i="1"/>
  <c r="AN201" i="1" s="1"/>
  <c r="BE201" i="1"/>
  <c r="AJ199" i="1"/>
  <c r="AN199" i="1" s="1"/>
  <c r="AH199" i="1"/>
  <c r="AH200" i="1"/>
  <c r="AI200" i="1"/>
  <c r="AM200" i="1" s="1"/>
  <c r="BE200" i="1"/>
  <c r="AJ200" i="1"/>
  <c r="AN200" i="1" s="1"/>
  <c r="BE199" i="1"/>
  <c r="AH198" i="1"/>
  <c r="AI199" i="1"/>
  <c r="AM199" i="1" s="1"/>
  <c r="AI198" i="1"/>
  <c r="AM198" i="1" s="1"/>
  <c r="BE198" i="1"/>
  <c r="AJ198" i="1"/>
  <c r="AN198" i="1" s="1"/>
  <c r="BE197" i="1"/>
  <c r="AH197" i="1"/>
  <c r="AI197" i="1"/>
  <c r="AM197" i="1" s="1"/>
  <c r="AJ197" i="1"/>
  <c r="AN197" i="1" s="1"/>
  <c r="AH196" i="1"/>
  <c r="AJ196" i="1"/>
  <c r="AN196" i="1" s="1"/>
  <c r="AI196" i="1"/>
  <c r="AM196" i="1" s="1"/>
  <c r="BE196" i="1"/>
  <c r="AH195" i="1"/>
  <c r="AJ195" i="1"/>
  <c r="AN195" i="1" s="1"/>
  <c r="AI195" i="1"/>
  <c r="AM195" i="1" s="1"/>
  <c r="BE195" i="1"/>
  <c r="AI194" i="1"/>
  <c r="AM194" i="1" s="1"/>
  <c r="AJ194" i="1"/>
  <c r="AN194" i="1" s="1"/>
  <c r="AH194" i="1"/>
  <c r="BE194" i="1"/>
  <c r="AJ193" i="1"/>
  <c r="AN193" i="1" s="1"/>
  <c r="AI193" i="1"/>
  <c r="AM193" i="1" s="1"/>
  <c r="AH193" i="1"/>
  <c r="AH191" i="1"/>
  <c r="BE193" i="1"/>
  <c r="AI192" i="1"/>
  <c r="AM192" i="1" s="1"/>
  <c r="BE192" i="1"/>
  <c r="AJ192" i="1"/>
  <c r="AN192" i="1" s="1"/>
  <c r="AH192" i="1"/>
  <c r="AI191" i="1"/>
  <c r="AM191" i="1" s="1"/>
  <c r="AJ191" i="1"/>
  <c r="AN191" i="1" s="1"/>
  <c r="BE191" i="1"/>
  <c r="AJ190" i="1"/>
  <c r="AN190" i="1" s="1"/>
  <c r="AH190" i="1"/>
  <c r="AI190" i="1"/>
  <c r="AM190" i="1" s="1"/>
  <c r="BE190" i="1"/>
  <c r="AH189" i="1"/>
  <c r="BE189" i="1"/>
  <c r="AJ188" i="1"/>
  <c r="AN188" i="1" s="1"/>
  <c r="BE188" i="1"/>
  <c r="AI189" i="1"/>
  <c r="AM189" i="1" s="1"/>
  <c r="AJ189" i="1"/>
  <c r="AN189" i="1" s="1"/>
  <c r="AI188" i="1"/>
  <c r="AM188" i="1" s="1"/>
  <c r="AH188" i="1"/>
  <c r="AI187" i="1"/>
  <c r="AM187" i="1" s="1"/>
  <c r="AJ186" i="1"/>
  <c r="AN186" i="1" s="1"/>
  <c r="BE187" i="1"/>
  <c r="AJ187" i="1"/>
  <c r="AN187" i="1" s="1"/>
  <c r="AI186" i="1"/>
  <c r="AM186" i="1" s="1"/>
  <c r="AH186" i="1"/>
  <c r="BE186" i="1"/>
  <c r="AH187" i="1"/>
  <c r="BE184" i="1"/>
  <c r="AJ184" i="1"/>
  <c r="AN184" i="1" s="1"/>
  <c r="BE185" i="1"/>
  <c r="AH185" i="1"/>
  <c r="AH184" i="1"/>
  <c r="AI185" i="1"/>
  <c r="AM185" i="1" s="1"/>
  <c r="AJ185" i="1"/>
  <c r="AN185" i="1" s="1"/>
  <c r="AI184" i="1"/>
  <c r="AM184" i="1" s="1"/>
  <c r="AI183" i="1"/>
  <c r="AM183" i="1" s="1"/>
  <c r="AH183" i="1"/>
  <c r="AJ183" i="1"/>
  <c r="AN183" i="1" s="1"/>
  <c r="BE183" i="1"/>
  <c r="AJ182" i="1"/>
  <c r="AN182" i="1" s="1"/>
  <c r="AH182" i="1"/>
  <c r="AI182" i="1"/>
  <c r="AM182" i="1" s="1"/>
  <c r="BE182" i="1"/>
  <c r="BE181" i="1"/>
  <c r="AH181" i="1"/>
  <c r="AI181" i="1"/>
  <c r="AM181" i="1" s="1"/>
  <c r="AJ181" i="1"/>
  <c r="AN181" i="1" s="1"/>
  <c r="AJ180" i="1"/>
  <c r="AN180" i="1" s="1"/>
  <c r="AI180" i="1"/>
  <c r="AM180" i="1" s="1"/>
  <c r="AH180" i="1"/>
  <c r="BE180" i="1"/>
  <c r="AJ179" i="1"/>
  <c r="AN179" i="1" s="1"/>
  <c r="BE179" i="1"/>
  <c r="AH179" i="1"/>
  <c r="AI179" i="1"/>
  <c r="AM179" i="1" s="1"/>
  <c r="AI178" i="1"/>
  <c r="AM178" i="1" s="1"/>
  <c r="AJ178" i="1"/>
  <c r="AN178" i="1" s="1"/>
  <c r="AH178" i="1"/>
  <c r="BE178" i="1"/>
  <c r="BE177" i="1"/>
  <c r="AI177" i="1"/>
  <c r="AM177" i="1" s="1"/>
  <c r="AI176" i="1"/>
  <c r="AM176" i="1" s="1"/>
  <c r="AH177" i="1"/>
  <c r="AJ177" i="1"/>
  <c r="AN177" i="1" s="1"/>
  <c r="BE176" i="1"/>
  <c r="AH176" i="1"/>
  <c r="AJ176" i="1"/>
  <c r="AN176" i="1" s="1"/>
  <c r="AI175" i="1"/>
  <c r="AM175" i="1" s="1"/>
  <c r="AH175" i="1"/>
  <c r="BE175" i="1"/>
  <c r="AJ175" i="1"/>
  <c r="AN175" i="1" s="1"/>
  <c r="AI174" i="1"/>
  <c r="AM174" i="1" s="1"/>
  <c r="AJ174" i="1"/>
  <c r="AN174" i="1" s="1"/>
  <c r="BE174" i="1"/>
  <c r="AH174" i="1"/>
  <c r="AH171" i="1"/>
  <c r="AJ171" i="1"/>
  <c r="AN171" i="1" s="1"/>
  <c r="AI171" i="1"/>
  <c r="AM171" i="1" s="1"/>
  <c r="BE171" i="1"/>
  <c r="AJ170" i="1"/>
  <c r="AN170" i="1" s="1"/>
  <c r="AI170" i="1"/>
  <c r="AM170" i="1" s="1"/>
  <c r="AH170" i="1"/>
  <c r="AJ169" i="1"/>
  <c r="AN169" i="1" s="1"/>
  <c r="AH169" i="1"/>
  <c r="AI169" i="1"/>
  <c r="AM169" i="1" s="1"/>
  <c r="BE170" i="1"/>
  <c r="BE169" i="1"/>
  <c r="BE168" i="1"/>
  <c r="AJ168" i="1"/>
  <c r="AN168" i="1" s="1"/>
  <c r="AH168" i="1"/>
  <c r="AI168" i="1"/>
  <c r="AM168" i="1" s="1"/>
  <c r="AI166" i="1"/>
  <c r="AM166" i="1" s="1"/>
  <c r="BE167" i="1"/>
  <c r="AJ166" i="1"/>
  <c r="AN166" i="1" s="1"/>
  <c r="BE166" i="1"/>
  <c r="AH166" i="1"/>
  <c r="AH167" i="1"/>
  <c r="AI167" i="1"/>
  <c r="AM167" i="1" s="1"/>
  <c r="AJ167" i="1"/>
  <c r="AN167" i="1" s="1"/>
  <c r="BE164" i="1"/>
  <c r="AI164" i="1"/>
  <c r="AM164" i="1" s="1"/>
  <c r="AH164" i="1"/>
  <c r="BE165" i="1"/>
  <c r="AH165" i="1"/>
  <c r="AJ165" i="1"/>
  <c r="AN165" i="1" s="1"/>
  <c r="AI165" i="1"/>
  <c r="AM165" i="1" s="1"/>
  <c r="AJ164" i="1"/>
  <c r="AN164" i="1" s="1"/>
  <c r="AI163" i="1"/>
  <c r="AM163" i="1" s="1"/>
  <c r="BE163" i="1"/>
  <c r="AJ163" i="1"/>
  <c r="AN163" i="1" s="1"/>
  <c r="AI162" i="1"/>
  <c r="AM162" i="1" s="1"/>
  <c r="AH163" i="1"/>
  <c r="AJ162" i="1"/>
  <c r="AN162" i="1" s="1"/>
  <c r="AH162" i="1"/>
  <c r="BE162" i="1"/>
  <c r="AH161" i="1"/>
  <c r="BE161" i="1"/>
  <c r="AI160" i="1"/>
  <c r="AM160" i="1" s="1"/>
  <c r="AJ160" i="1"/>
  <c r="AN160" i="1" s="1"/>
  <c r="AI161" i="1"/>
  <c r="AM161" i="1" s="1"/>
  <c r="AH160" i="1"/>
  <c r="AJ161" i="1"/>
  <c r="AN161" i="1" s="1"/>
  <c r="AJ159" i="1"/>
  <c r="AN159" i="1" s="1"/>
  <c r="BE160" i="1"/>
  <c r="AH158" i="1"/>
  <c r="AH159" i="1"/>
  <c r="AI158" i="1"/>
  <c r="AM158" i="1" s="1"/>
  <c r="AI159" i="1"/>
  <c r="AM159" i="1" s="1"/>
  <c r="BE158" i="1"/>
  <c r="BE159" i="1"/>
  <c r="AI157" i="1"/>
  <c r="AM157" i="1" s="1"/>
  <c r="AJ156" i="1"/>
  <c r="AN156" i="1" s="1"/>
  <c r="AH156" i="1"/>
  <c r="AJ157" i="1"/>
  <c r="AN157" i="1" s="1"/>
  <c r="BE157" i="1"/>
  <c r="AH157" i="1"/>
  <c r="AJ158" i="1"/>
  <c r="AN158" i="1" s="1"/>
  <c r="AI156" i="1"/>
  <c r="AM156" i="1" s="1"/>
  <c r="BE156" i="1"/>
  <c r="AJ154" i="1"/>
  <c r="AN154" i="1" s="1"/>
  <c r="AI155" i="1"/>
  <c r="AM155" i="1" s="1"/>
  <c r="AH155" i="1"/>
  <c r="AH154" i="1"/>
  <c r="AJ155" i="1"/>
  <c r="AN155" i="1" s="1"/>
  <c r="BE154" i="1"/>
  <c r="BE155" i="1"/>
  <c r="AI154" i="1"/>
  <c r="AM154" i="1" s="1"/>
  <c r="AI153" i="1"/>
  <c r="AM153" i="1" s="1"/>
  <c r="BE153" i="1"/>
  <c r="AH153" i="1"/>
  <c r="AJ153" i="1"/>
  <c r="AN153" i="1" s="1"/>
  <c r="AJ152" i="1"/>
  <c r="AN152" i="1" s="1"/>
  <c r="BE152" i="1"/>
  <c r="AI152" i="1"/>
  <c r="AM152" i="1" s="1"/>
  <c r="AH152" i="1"/>
  <c r="AJ150" i="1"/>
  <c r="AN150" i="1" s="1"/>
  <c r="AI150" i="1"/>
  <c r="AM150" i="1" s="1"/>
  <c r="AH150" i="1"/>
  <c r="BE150" i="1"/>
  <c r="AI149" i="1"/>
  <c r="AM149" i="1" s="1"/>
  <c r="AJ149" i="1"/>
  <c r="AN149" i="1" s="1"/>
  <c r="AH149" i="1"/>
  <c r="AH148" i="1"/>
  <c r="BE149" i="1"/>
  <c r="BE148" i="1"/>
  <c r="AH147" i="1"/>
  <c r="AJ148" i="1"/>
  <c r="AN148" i="1" s="1"/>
  <c r="AI148" i="1"/>
  <c r="AM148" i="1" s="1"/>
  <c r="BE147" i="1"/>
  <c r="AI147" i="1"/>
  <c r="AM147" i="1" s="1"/>
  <c r="AJ147" i="1"/>
  <c r="AN147" i="1" s="1"/>
  <c r="AH146" i="1"/>
  <c r="AI145" i="1"/>
  <c r="AM145" i="1" s="1"/>
  <c r="AI146" i="1"/>
  <c r="AM146" i="1" s="1"/>
  <c r="AJ146" i="1"/>
  <c r="AN146" i="1" s="1"/>
  <c r="BE146" i="1"/>
  <c r="BE145" i="1"/>
  <c r="AH145" i="1"/>
  <c r="AJ144" i="1"/>
  <c r="AN144" i="1" s="1"/>
  <c r="AJ145" i="1"/>
  <c r="AN145" i="1" s="1"/>
  <c r="BE144" i="1"/>
  <c r="AH144" i="1"/>
  <c r="AI144" i="1"/>
  <c r="AM144" i="1" s="1"/>
  <c r="AJ143" i="1"/>
  <c r="AN143" i="1" s="1"/>
  <c r="AI143" i="1"/>
  <c r="AM143" i="1" s="1"/>
  <c r="AH143" i="1"/>
  <c r="BE143" i="1"/>
  <c r="AH142" i="1"/>
  <c r="AI142" i="1"/>
  <c r="AM142" i="1" s="1"/>
  <c r="AJ142" i="1"/>
  <c r="AN142" i="1" s="1"/>
  <c r="BE142" i="1"/>
  <c r="AI141" i="1"/>
  <c r="AM141" i="1" s="1"/>
  <c r="AH140" i="1"/>
  <c r="AJ141" i="1"/>
  <c r="AN141" i="1" s="1"/>
  <c r="AI140" i="1"/>
  <c r="AM140" i="1" s="1"/>
  <c r="BE141" i="1"/>
  <c r="AH141" i="1"/>
  <c r="BE140" i="1"/>
  <c r="AJ140" i="1"/>
  <c r="AN140" i="1" s="1"/>
  <c r="AI139" i="1"/>
  <c r="AM139" i="1" s="1"/>
  <c r="AH139" i="1"/>
  <c r="AH138" i="1"/>
  <c r="AJ138" i="1"/>
  <c r="AN138" i="1" s="1"/>
  <c r="BE139" i="1"/>
  <c r="AJ139" i="1"/>
  <c r="AN139" i="1" s="1"/>
  <c r="AI138" i="1"/>
  <c r="AM138" i="1" s="1"/>
  <c r="BE138" i="1"/>
  <c r="AH137" i="1"/>
  <c r="AI137" i="1"/>
  <c r="AM137" i="1" s="1"/>
  <c r="BE136" i="1"/>
  <c r="AI136" i="1"/>
  <c r="AM136" i="1" s="1"/>
  <c r="AJ137" i="1"/>
  <c r="AN137" i="1" s="1"/>
  <c r="BE137" i="1"/>
  <c r="AH136" i="1"/>
  <c r="AJ136" i="1"/>
  <c r="AN136" i="1" s="1"/>
  <c r="AI135" i="1"/>
  <c r="AM135" i="1" s="1"/>
  <c r="BE135" i="1"/>
  <c r="AJ135" i="1"/>
  <c r="AN135" i="1" s="1"/>
  <c r="AH135" i="1"/>
  <c r="AJ134" i="1"/>
  <c r="AN134" i="1" s="1"/>
  <c r="AI134" i="1"/>
  <c r="AM134" i="1" s="1"/>
  <c r="AH134" i="1"/>
  <c r="BE133" i="1"/>
  <c r="AJ133" i="1"/>
  <c r="AN133" i="1" s="1"/>
  <c r="BE134" i="1"/>
  <c r="AI133" i="1"/>
  <c r="AM133" i="1" s="1"/>
  <c r="AH133" i="1"/>
  <c r="AH132" i="1"/>
  <c r="AJ132" i="1"/>
  <c r="AN132" i="1" s="1"/>
  <c r="BE132" i="1"/>
  <c r="AJ131" i="1"/>
  <c r="AN131" i="1" s="1"/>
  <c r="BE131" i="1"/>
  <c r="AI132" i="1"/>
  <c r="AM132" i="1" s="1"/>
  <c r="BE130" i="1"/>
  <c r="AI131" i="1"/>
  <c r="AM131" i="1" s="1"/>
  <c r="AH131" i="1"/>
  <c r="AJ130" i="1"/>
  <c r="AN130" i="1" s="1"/>
  <c r="AH129" i="1"/>
  <c r="AH130" i="1"/>
  <c r="AJ129" i="1"/>
  <c r="AN129" i="1" s="1"/>
  <c r="AI129" i="1"/>
  <c r="AM129" i="1" s="1"/>
  <c r="AI130" i="1"/>
  <c r="AM130" i="1" s="1"/>
  <c r="BE129" i="1"/>
  <c r="AJ127" i="1"/>
  <c r="AN127" i="1" s="1"/>
  <c r="AJ128" i="1"/>
  <c r="AN128" i="1" s="1"/>
  <c r="AI127" i="1"/>
  <c r="AM127" i="1" s="1"/>
  <c r="AH128" i="1"/>
  <c r="BE128" i="1"/>
  <c r="AH127" i="1"/>
  <c r="AI128" i="1"/>
  <c r="AM128" i="1" s="1"/>
  <c r="AH126" i="1"/>
  <c r="AJ126" i="1"/>
  <c r="AN126" i="1" s="1"/>
  <c r="AH125" i="1"/>
  <c r="AJ125" i="1"/>
  <c r="AN125" i="1" s="1"/>
  <c r="AI126" i="1"/>
  <c r="AM126" i="1" s="1"/>
  <c r="BE126" i="1"/>
  <c r="BE125" i="1"/>
  <c r="BE127" i="1"/>
  <c r="AI125" i="1"/>
  <c r="AM125" i="1" s="1"/>
  <c r="AH124" i="1"/>
  <c r="BE124" i="1"/>
  <c r="AJ123" i="1"/>
  <c r="AN123" i="1" s="1"/>
  <c r="AI123" i="1"/>
  <c r="AM123" i="1" s="1"/>
  <c r="AH123" i="1"/>
  <c r="BE123" i="1"/>
  <c r="AJ124" i="1"/>
  <c r="AN124" i="1" s="1"/>
  <c r="AI124" i="1"/>
  <c r="AM124" i="1" s="1"/>
  <c r="AJ121" i="1"/>
  <c r="AN121" i="1" s="1"/>
  <c r="AI120" i="1"/>
  <c r="AM120" i="1" s="1"/>
  <c r="AH121" i="1"/>
  <c r="AI121" i="1"/>
  <c r="AM121" i="1" s="1"/>
  <c r="BE121" i="1"/>
  <c r="AJ120" i="1"/>
  <c r="AN120" i="1" s="1"/>
  <c r="BE119" i="1"/>
  <c r="AJ119" i="1"/>
  <c r="AN119" i="1" s="1"/>
  <c r="AH120" i="1"/>
  <c r="BE120" i="1"/>
  <c r="AI116" i="1"/>
  <c r="AM116" i="1" s="1"/>
  <c r="AH117" i="1"/>
  <c r="AH116" i="1"/>
  <c r="AH119" i="1"/>
  <c r="AI119" i="1"/>
  <c r="AM119" i="1" s="1"/>
  <c r="AI117" i="1"/>
  <c r="AM117" i="1" s="1"/>
  <c r="AJ117" i="1"/>
  <c r="AN117" i="1" s="1"/>
  <c r="AI115" i="1"/>
  <c r="AM115" i="1" s="1"/>
  <c r="AJ116" i="1"/>
  <c r="AN116" i="1" s="1"/>
  <c r="BE115" i="1"/>
  <c r="BE116" i="1"/>
  <c r="AH115" i="1"/>
  <c r="AJ115" i="1"/>
  <c r="AN115" i="1" s="1"/>
  <c r="AH113" i="1"/>
  <c r="AH114" i="1"/>
  <c r="BE117" i="1"/>
  <c r="AJ114" i="1"/>
  <c r="AN114" i="1" s="1"/>
  <c r="AI114" i="1"/>
  <c r="AM114" i="1" s="1"/>
  <c r="AI113" i="1"/>
  <c r="AM113" i="1" s="1"/>
  <c r="BE114" i="1"/>
  <c r="BE113" i="1"/>
  <c r="AJ113" i="1"/>
  <c r="AN113" i="1" s="1"/>
  <c r="AI112" i="1"/>
  <c r="AM112" i="1" s="1"/>
  <c r="AH112" i="1"/>
  <c r="BE112" i="1"/>
  <c r="AJ112" i="1"/>
  <c r="AN112" i="1" s="1"/>
  <c r="AJ111" i="1"/>
  <c r="AN111" i="1" s="1"/>
  <c r="AI111" i="1"/>
  <c r="AM111" i="1" s="1"/>
  <c r="BE111" i="1"/>
  <c r="AH111" i="1"/>
  <c r="AI108" i="1"/>
  <c r="AM108" i="1" s="1"/>
  <c r="BE110" i="1"/>
  <c r="AJ110" i="1"/>
  <c r="AN110" i="1" s="1"/>
  <c r="AH108" i="1"/>
  <c r="AH110" i="1"/>
  <c r="AJ109" i="1"/>
  <c r="AN109" i="1" s="1"/>
  <c r="AI109" i="1"/>
  <c r="AM109" i="1" s="1"/>
  <c r="BE109" i="1"/>
  <c r="AH109" i="1"/>
  <c r="AI110" i="1"/>
  <c r="AM110" i="1" s="1"/>
  <c r="BE108" i="1"/>
  <c r="AJ107" i="1"/>
  <c r="AN107" i="1" s="1"/>
  <c r="AJ108" i="1"/>
  <c r="AN108" i="1" s="1"/>
  <c r="AH107" i="1"/>
  <c r="BE107" i="1"/>
  <c r="AI107" i="1"/>
  <c r="AM107" i="1" s="1"/>
  <c r="AH106" i="1"/>
  <c r="AH104" i="1"/>
  <c r="AI106" i="1"/>
  <c r="AM106" i="1" s="1"/>
  <c r="AI104" i="1"/>
  <c r="AM104" i="1" s="1"/>
  <c r="BE105" i="1"/>
  <c r="AJ105" i="1"/>
  <c r="AN105" i="1" s="1"/>
  <c r="AI105" i="1"/>
  <c r="AM105" i="1" s="1"/>
  <c r="BE106" i="1"/>
  <c r="AJ106" i="1"/>
  <c r="AN106" i="1" s="1"/>
  <c r="AH105" i="1"/>
  <c r="AI103" i="1"/>
  <c r="AM103" i="1" s="1"/>
  <c r="BE104" i="1"/>
  <c r="AH103" i="1"/>
  <c r="BE103" i="1"/>
  <c r="AJ103" i="1"/>
  <c r="AN103" i="1" s="1"/>
  <c r="AJ104" i="1"/>
  <c r="AN104" i="1" s="1"/>
  <c r="AH102" i="1"/>
  <c r="BE102" i="1"/>
  <c r="AI102" i="1"/>
  <c r="AM102" i="1" s="1"/>
  <c r="AJ102" i="1"/>
  <c r="AN102" i="1" s="1"/>
  <c r="AH101" i="1"/>
  <c r="AI101" i="1"/>
  <c r="AM101" i="1" s="1"/>
  <c r="AJ101" i="1"/>
  <c r="AN101" i="1" s="1"/>
  <c r="BE101" i="1"/>
  <c r="AI99" i="1"/>
  <c r="AM99" i="1" s="1"/>
  <c r="AJ100" i="1"/>
  <c r="AN100" i="1" s="1"/>
  <c r="AH100" i="1"/>
  <c r="BE100" i="1"/>
  <c r="AI100" i="1"/>
  <c r="AM100" i="1" s="1"/>
  <c r="AH99" i="1"/>
  <c r="BE99" i="1"/>
  <c r="AJ99" i="1"/>
  <c r="AN99" i="1" s="1"/>
  <c r="BE98" i="1"/>
  <c r="AJ98" i="1"/>
  <c r="AN98" i="1" s="1"/>
  <c r="AH97" i="1"/>
  <c r="AH98" i="1"/>
  <c r="AI98" i="1"/>
  <c r="AM98" i="1" s="1"/>
  <c r="AJ97" i="1"/>
  <c r="AN97" i="1" s="1"/>
  <c r="BE97" i="1"/>
  <c r="AJ95" i="1"/>
  <c r="AN95" i="1" s="1"/>
  <c r="AI95" i="1"/>
  <c r="AM95" i="1" s="1"/>
  <c r="AH95" i="1"/>
  <c r="AI97" i="1"/>
  <c r="AM97" i="1" s="1"/>
  <c r="AH94" i="1"/>
  <c r="AJ94" i="1"/>
  <c r="AN94" i="1" s="1"/>
  <c r="BE94" i="1"/>
  <c r="AI94" i="1"/>
  <c r="AM94" i="1" s="1"/>
  <c r="BE95" i="1"/>
  <c r="AI93" i="1"/>
  <c r="AM93" i="1" s="1"/>
  <c r="AJ93" i="1"/>
  <c r="AN93" i="1" s="1"/>
  <c r="AH93" i="1"/>
  <c r="BE93" i="1"/>
  <c r="AI92" i="1"/>
  <c r="AM92" i="1" s="1"/>
  <c r="BE92" i="1"/>
  <c r="AH92" i="1"/>
  <c r="AJ92" i="1"/>
  <c r="AN92" i="1" s="1"/>
  <c r="AI91" i="1"/>
  <c r="AM91" i="1" s="1"/>
  <c r="AH91" i="1"/>
  <c r="AJ91" i="1"/>
  <c r="AN91" i="1" s="1"/>
  <c r="AI89" i="1"/>
  <c r="AM89" i="1" s="1"/>
  <c r="AI90" i="1"/>
  <c r="AM90" i="1" s="1"/>
  <c r="AH89" i="1"/>
  <c r="AJ90" i="1"/>
  <c r="AN90" i="1" s="1"/>
  <c r="BE91" i="1"/>
  <c r="BE89" i="1"/>
  <c r="AJ89" i="1"/>
  <c r="AN89" i="1" s="1"/>
  <c r="BE90" i="1"/>
  <c r="BE88" i="1"/>
  <c r="AH90" i="1"/>
  <c r="AJ88" i="1"/>
  <c r="AN88" i="1" s="1"/>
  <c r="BE87" i="1"/>
  <c r="AI88" i="1"/>
  <c r="AM88" i="1" s="1"/>
  <c r="AJ87" i="1"/>
  <c r="AN87" i="1" s="1"/>
  <c r="AH86" i="1"/>
  <c r="AH87" i="1"/>
  <c r="AH88" i="1"/>
  <c r="AI86" i="1"/>
  <c r="AM86" i="1" s="1"/>
  <c r="AI87" i="1"/>
  <c r="AM87" i="1" s="1"/>
  <c r="AJ86" i="1"/>
  <c r="AN86" i="1" s="1"/>
  <c r="AI85" i="1"/>
  <c r="AM85" i="1" s="1"/>
  <c r="BE86" i="1"/>
  <c r="AJ85" i="1"/>
  <c r="AN85" i="1" s="1"/>
  <c r="AH85" i="1"/>
  <c r="BE85" i="1"/>
  <c r="AI84" i="1"/>
  <c r="AM84" i="1" s="1"/>
  <c r="AJ84" i="1"/>
  <c r="AN84" i="1" s="1"/>
  <c r="BE84" i="1"/>
  <c r="AH84" i="1"/>
  <c r="AH83" i="1"/>
  <c r="AJ83" i="1"/>
  <c r="AN83" i="1" s="1"/>
  <c r="BE83" i="1"/>
  <c r="AI83" i="1"/>
  <c r="AM83" i="1" s="1"/>
  <c r="AI82" i="1"/>
  <c r="AM82" i="1" s="1"/>
  <c r="AJ82" i="1"/>
  <c r="AN82" i="1" s="1"/>
  <c r="AH81" i="1"/>
  <c r="AI81" i="1"/>
  <c r="AM81" i="1" s="1"/>
  <c r="BE82" i="1"/>
  <c r="AH82" i="1"/>
  <c r="AJ81" i="1"/>
  <c r="AN81" i="1" s="1"/>
  <c r="BE81" i="1"/>
  <c r="BE80" i="1"/>
  <c r="AJ80" i="1"/>
  <c r="AN80" i="1" s="1"/>
  <c r="AI80" i="1"/>
  <c r="AM80" i="1" s="1"/>
  <c r="AH80" i="1"/>
  <c r="BE79" i="1"/>
  <c r="AH79" i="1"/>
  <c r="AI79" i="1"/>
  <c r="AM79" i="1" s="1"/>
  <c r="AJ79" i="1"/>
  <c r="AN79" i="1" s="1"/>
  <c r="BE78" i="1"/>
  <c r="AJ78" i="1"/>
  <c r="AN78" i="1" s="1"/>
  <c r="AI78" i="1"/>
  <c r="AM78" i="1" s="1"/>
  <c r="AH78" i="1"/>
  <c r="BE77" i="1"/>
  <c r="AI77" i="1"/>
  <c r="AM77" i="1" s="1"/>
  <c r="AJ77" i="1"/>
  <c r="AN77" i="1" s="1"/>
  <c r="AH77" i="1"/>
  <c r="AJ76" i="1"/>
  <c r="AN76" i="1" s="1"/>
  <c r="BE76" i="1"/>
  <c r="AI76" i="1"/>
  <c r="AM76" i="1" s="1"/>
  <c r="AH76" i="1"/>
  <c r="AI75" i="1"/>
  <c r="AM75" i="1" s="1"/>
  <c r="AJ75" i="1"/>
  <c r="AN75" i="1" s="1"/>
  <c r="BE75" i="1"/>
  <c r="AH75" i="1"/>
  <c r="AI74" i="1"/>
  <c r="AM74" i="1" s="1"/>
  <c r="BE74" i="1"/>
  <c r="AJ74" i="1"/>
  <c r="AN74" i="1" s="1"/>
  <c r="AH74" i="1"/>
  <c r="AH73" i="1"/>
  <c r="AJ73" i="1"/>
  <c r="AN73" i="1" s="1"/>
  <c r="BE73" i="1"/>
  <c r="AI73" i="1"/>
  <c r="AM73" i="1" s="1"/>
  <c r="AJ72" i="1"/>
  <c r="AN72" i="1" s="1"/>
  <c r="AI71" i="1"/>
  <c r="AM71" i="1" s="1"/>
  <c r="BE72" i="1"/>
  <c r="AH72" i="1"/>
  <c r="AH71" i="1"/>
  <c r="AI72" i="1"/>
  <c r="AM72" i="1" s="1"/>
  <c r="BE71" i="1"/>
  <c r="AJ71" i="1"/>
  <c r="AN71" i="1" s="1"/>
  <c r="AH70" i="1"/>
  <c r="AI70" i="1"/>
  <c r="AM70" i="1" s="1"/>
  <c r="AJ70" i="1"/>
  <c r="AN70" i="1" s="1"/>
  <c r="BE70" i="1"/>
  <c r="AJ69" i="1"/>
  <c r="AN69" i="1" s="1"/>
  <c r="BE69" i="1"/>
  <c r="AH69" i="1"/>
  <c r="AI69" i="1"/>
  <c r="AM69" i="1" s="1"/>
  <c r="BE67" i="1"/>
  <c r="AI67" i="1"/>
  <c r="AM67" i="1" s="1"/>
  <c r="AJ67" i="1"/>
  <c r="AN67" i="1" s="1"/>
  <c r="AH67" i="1"/>
  <c r="AI66" i="1"/>
  <c r="AM66" i="1" s="1"/>
  <c r="BE66" i="1"/>
  <c r="AH66" i="1"/>
  <c r="AJ66" i="1"/>
  <c r="AN66" i="1" s="1"/>
  <c r="AH65" i="1"/>
  <c r="AJ65" i="1"/>
  <c r="AN65" i="1" s="1"/>
  <c r="AI65" i="1"/>
  <c r="AM65" i="1" s="1"/>
  <c r="BE65" i="1"/>
  <c r="AI64" i="1"/>
  <c r="AM64" i="1" s="1"/>
  <c r="AH64" i="1"/>
  <c r="AH63" i="1"/>
  <c r="AI63" i="1"/>
  <c r="AM63" i="1" s="1"/>
  <c r="AJ64" i="1"/>
  <c r="AN64" i="1" s="1"/>
  <c r="AJ63" i="1"/>
  <c r="AN63" i="1" s="1"/>
  <c r="BE63" i="1"/>
  <c r="BE64" i="1"/>
  <c r="AJ62" i="1"/>
  <c r="AN62" i="1" s="1"/>
  <c r="AI61" i="1"/>
  <c r="AM61" i="1" s="1"/>
  <c r="BE61" i="1"/>
  <c r="AI62" i="1"/>
  <c r="AM62" i="1" s="1"/>
  <c r="AH61" i="1"/>
  <c r="BE62" i="1"/>
  <c r="AH62" i="1"/>
  <c r="AJ60" i="1"/>
  <c r="AN60" i="1" s="1"/>
  <c r="AI60" i="1"/>
  <c r="AM60" i="1" s="1"/>
  <c r="AH60" i="1"/>
  <c r="BE60" i="1"/>
  <c r="AJ61" i="1"/>
  <c r="AN61" i="1" s="1"/>
  <c r="AJ59" i="1"/>
  <c r="AN59" i="1" s="1"/>
  <c r="BE59" i="1"/>
  <c r="AI59" i="1"/>
  <c r="AM59" i="1" s="1"/>
  <c r="AH59" i="1"/>
  <c r="AH58" i="1"/>
  <c r="BE57" i="1"/>
  <c r="AJ57" i="1"/>
  <c r="AN57" i="1" s="1"/>
  <c r="AI58" i="1"/>
  <c r="AM58" i="1" s="1"/>
  <c r="BE58" i="1"/>
  <c r="AH57" i="1"/>
  <c r="AJ58" i="1"/>
  <c r="AN58" i="1" s="1"/>
  <c r="AI57" i="1"/>
  <c r="AM57" i="1" s="1"/>
  <c r="AH55" i="1"/>
  <c r="AJ55" i="1"/>
  <c r="AN55" i="1" s="1"/>
  <c r="AI56" i="1"/>
  <c r="AM56" i="1" s="1"/>
  <c r="BE56" i="1"/>
  <c r="BE55" i="1"/>
  <c r="AJ56" i="1"/>
  <c r="AN56" i="1" s="1"/>
  <c r="AH56" i="1"/>
  <c r="AI55" i="1"/>
  <c r="AM55" i="1" s="1"/>
  <c r="BE54" i="1"/>
  <c r="AI54" i="1"/>
  <c r="AM54" i="1" s="1"/>
  <c r="AH54" i="1"/>
  <c r="AJ54" i="1"/>
  <c r="AN54" i="1" s="1"/>
  <c r="AJ53" i="1"/>
  <c r="AN53" i="1" s="1"/>
  <c r="BE53" i="1"/>
  <c r="AH53" i="1"/>
  <c r="AH52" i="1"/>
  <c r="AI53" i="1"/>
  <c r="AM53" i="1" s="1"/>
  <c r="AJ52" i="1"/>
  <c r="AN52" i="1" s="1"/>
  <c r="BE52" i="1"/>
  <c r="BE51" i="1"/>
  <c r="AI52" i="1"/>
  <c r="AM52" i="1" s="1"/>
  <c r="AH51" i="1"/>
  <c r="AJ50" i="1"/>
  <c r="AN50" i="1" s="1"/>
  <c r="AI50" i="1"/>
  <c r="AM50" i="1" s="1"/>
  <c r="AI51" i="1"/>
  <c r="AM51" i="1" s="1"/>
  <c r="AJ51" i="1"/>
  <c r="AN51" i="1" s="1"/>
  <c r="BE50" i="1"/>
  <c r="AH49" i="1"/>
  <c r="AH50" i="1"/>
  <c r="BE49" i="1"/>
  <c r="AJ49" i="1"/>
  <c r="AN49" i="1" s="1"/>
  <c r="AI47" i="1"/>
  <c r="AM47" i="1" s="1"/>
  <c r="BE47" i="1"/>
  <c r="AH48" i="1"/>
  <c r="BE48" i="1"/>
  <c r="AI49" i="1"/>
  <c r="AM49" i="1" s="1"/>
  <c r="AI48" i="1"/>
  <c r="AM48" i="1" s="1"/>
  <c r="AJ48" i="1"/>
  <c r="AN48" i="1" s="1"/>
  <c r="BE46" i="1"/>
  <c r="AH47" i="1"/>
  <c r="AJ47" i="1"/>
  <c r="AN47" i="1" s="1"/>
  <c r="AJ46" i="1"/>
  <c r="AN46" i="1" s="1"/>
  <c r="AH46" i="1"/>
  <c r="AI46" i="1"/>
  <c r="AM46" i="1" s="1"/>
  <c r="AH45" i="1"/>
  <c r="AI45" i="1"/>
  <c r="AM45" i="1" s="1"/>
  <c r="AJ45" i="1"/>
  <c r="AN45" i="1" s="1"/>
  <c r="BE45" i="1"/>
  <c r="AH44" i="1"/>
  <c r="BE44" i="1"/>
  <c r="AI44" i="1"/>
  <c r="AM44" i="1" s="1"/>
  <c r="AJ44" i="1"/>
  <c r="AN44" i="1" s="1"/>
  <c r="AH43" i="1"/>
  <c r="BE43" i="1"/>
  <c r="AJ43" i="1"/>
  <c r="AN43" i="1" s="1"/>
  <c r="AI43" i="1"/>
  <c r="AM43" i="1" s="1"/>
  <c r="AJ42" i="1"/>
  <c r="AN42" i="1" s="1"/>
  <c r="AI42" i="1"/>
  <c r="AM42" i="1" s="1"/>
  <c r="AH42" i="1"/>
  <c r="AJ40" i="1"/>
  <c r="AN40" i="1" s="1"/>
  <c r="AH40" i="1"/>
  <c r="AI40" i="1"/>
  <c r="AM40" i="1" s="1"/>
  <c r="BE42" i="1"/>
  <c r="BE40" i="1"/>
  <c r="BE36" i="1"/>
  <c r="BE37" i="1"/>
  <c r="AI36" i="1"/>
  <c r="AM36" i="1" s="1"/>
  <c r="AJ36" i="1"/>
  <c r="AN36" i="1" s="1"/>
  <c r="AI37" i="1"/>
  <c r="AM37" i="1" s="1"/>
  <c r="AJ37" i="1"/>
  <c r="AN37" i="1" s="1"/>
  <c r="AH36" i="1"/>
  <c r="AH37" i="1"/>
  <c r="AI35" i="1"/>
  <c r="AM35" i="1" s="1"/>
  <c r="AJ34" i="1"/>
  <c r="AN34" i="1" s="1"/>
  <c r="AH35" i="1"/>
  <c r="AJ35" i="1"/>
  <c r="AN35" i="1" s="1"/>
  <c r="BE35" i="1"/>
  <c r="AI34" i="1"/>
  <c r="AM34" i="1" s="1"/>
  <c r="AH33" i="1"/>
  <c r="AI33" i="1"/>
  <c r="AM33" i="1" s="1"/>
  <c r="AH34" i="1"/>
  <c r="BE34" i="1"/>
  <c r="AJ33" i="1"/>
  <c r="AN33" i="1" s="1"/>
  <c r="BE33" i="1"/>
  <c r="AI32" i="1"/>
  <c r="AM32" i="1" s="1"/>
  <c r="AH32" i="1"/>
  <c r="AJ32" i="1"/>
  <c r="AN32" i="1" s="1"/>
  <c r="BE32" i="1"/>
  <c r="AH31" i="1"/>
  <c r="AJ31" i="1"/>
  <c r="AN31" i="1" s="1"/>
  <c r="AI31" i="1"/>
  <c r="AM31" i="1" s="1"/>
  <c r="AJ30" i="1"/>
  <c r="AN30" i="1" s="1"/>
  <c r="AH30" i="1"/>
  <c r="BE30" i="1"/>
  <c r="AI30" i="1"/>
  <c r="AM30" i="1" s="1"/>
  <c r="BE31" i="1"/>
  <c r="AH29" i="1"/>
  <c r="AJ28" i="1"/>
  <c r="AN28" i="1" s="1"/>
  <c r="AJ29" i="1"/>
  <c r="AN29" i="1" s="1"/>
  <c r="BE28" i="1"/>
  <c r="AI28" i="1"/>
  <c r="AM28" i="1" s="1"/>
  <c r="AI27" i="1"/>
  <c r="AM27" i="1" s="1"/>
  <c r="AI29" i="1"/>
  <c r="AM29" i="1" s="1"/>
  <c r="BE29" i="1"/>
  <c r="AH28" i="1"/>
  <c r="AH27" i="1"/>
  <c r="BE27" i="1"/>
  <c r="AJ27" i="1"/>
  <c r="AN27" i="1" s="1"/>
  <c r="BE26" i="1"/>
  <c r="AI26" i="1"/>
  <c r="AM26" i="1" s="1"/>
  <c r="AH26" i="1"/>
  <c r="AJ25" i="1"/>
  <c r="AN25" i="1" s="1"/>
  <c r="BE25" i="1"/>
  <c r="AJ26" i="1"/>
  <c r="AN26" i="1" s="1"/>
  <c r="AI25" i="1"/>
  <c r="AM25" i="1" s="1"/>
  <c r="AJ23" i="1"/>
  <c r="AN23" i="1" s="1"/>
  <c r="AI24" i="1"/>
  <c r="AM24" i="1" s="1"/>
  <c r="BE24" i="1"/>
  <c r="AJ24" i="1"/>
  <c r="AN24" i="1" s="1"/>
  <c r="AH24" i="1"/>
  <c r="AH25" i="1"/>
  <c r="AI23" i="1"/>
  <c r="AM23" i="1" s="1"/>
  <c r="AH23" i="1"/>
  <c r="AJ22" i="1"/>
  <c r="AN22" i="1" s="1"/>
  <c r="BE23" i="1"/>
  <c r="AH22" i="1"/>
  <c r="BE22" i="1"/>
  <c r="AI22" i="1"/>
  <c r="AM22" i="1" s="1"/>
  <c r="AH19" i="1"/>
  <c r="AJ19" i="1"/>
  <c r="AN19" i="1" s="1"/>
  <c r="AI18" i="1"/>
  <c r="AM18" i="1" s="1"/>
  <c r="AH18" i="1"/>
  <c r="AI19" i="1"/>
  <c r="AM19" i="1" s="1"/>
  <c r="BE19" i="1"/>
  <c r="BE18" i="1"/>
  <c r="AJ18" i="1"/>
  <c r="AN18" i="1" s="1"/>
  <c r="AH17" i="1"/>
  <c r="BE17" i="1"/>
  <c r="AJ17" i="1"/>
  <c r="AN17" i="1" s="1"/>
  <c r="AI17" i="1"/>
  <c r="AM17" i="1" s="1"/>
  <c r="AH16" i="1"/>
  <c r="AJ16" i="1"/>
  <c r="AN16" i="1" s="1"/>
  <c r="BE16" i="1"/>
  <c r="AI16" i="1"/>
  <c r="AM16" i="1" s="1"/>
  <c r="AI15" i="1"/>
  <c r="AM15" i="1" s="1"/>
  <c r="BE15" i="1"/>
  <c r="AH15" i="1"/>
  <c r="AJ15" i="1"/>
  <c r="AN15" i="1" s="1"/>
  <c r="AH14" i="1"/>
  <c r="AI14" i="1"/>
  <c r="AM14" i="1" s="1"/>
  <c r="AJ14" i="1"/>
  <c r="AN14" i="1" s="1"/>
  <c r="BE14" i="1"/>
  <c r="AN287" i="1"/>
  <c r="AL287" i="1"/>
  <c r="AM287" i="1"/>
  <c r="AH735" i="1"/>
  <c r="AL735" i="1" s="1"/>
  <c r="AI735" i="1"/>
  <c r="AJ735" i="1"/>
  <c r="AN735" i="1" s="1"/>
  <c r="BE735" i="1"/>
  <c r="AZ735" i="1"/>
  <c r="BA735" i="1" s="1"/>
  <c r="AL734" i="1"/>
  <c r="AK734" i="1"/>
  <c r="BF727" i="1" l="1" a="1"/>
  <c r="BG727" i="1"/>
  <c r="BH727" i="1" s="1"/>
  <c r="BG733" i="1"/>
  <c r="BH733" i="1" s="1"/>
  <c r="BF733" i="1" a="1"/>
  <c r="BF731" i="1" a="1"/>
  <c r="BG731" i="1"/>
  <c r="BH731" i="1" s="1"/>
  <c r="AK733" i="1"/>
  <c r="AL733" i="1"/>
  <c r="AL727" i="1"/>
  <c r="AK727" i="1"/>
  <c r="AL726" i="1"/>
  <c r="AK726" i="1"/>
  <c r="BF726" i="1" a="1"/>
  <c r="BG726" i="1"/>
  <c r="BH726" i="1" s="1"/>
  <c r="AL725" i="1"/>
  <c r="AK725" i="1"/>
  <c r="BF725" i="1" a="1"/>
  <c r="BG725" i="1"/>
  <c r="BH725" i="1" s="1"/>
  <c r="AL724" i="1"/>
  <c r="AK724" i="1"/>
  <c r="AL723" i="1"/>
  <c r="AK723" i="1"/>
  <c r="BF724" i="1" a="1"/>
  <c r="BG724" i="1"/>
  <c r="BH724" i="1" s="1"/>
  <c r="AL722" i="1"/>
  <c r="AK722" i="1"/>
  <c r="BF722" i="1" a="1"/>
  <c r="BG722" i="1"/>
  <c r="BH722" i="1" s="1"/>
  <c r="BF721" i="1" a="1"/>
  <c r="BG721" i="1"/>
  <c r="BH721" i="1" s="1"/>
  <c r="BF723" i="1" a="1"/>
  <c r="BG723" i="1"/>
  <c r="BH723" i="1" s="1"/>
  <c r="BF720" i="1" a="1"/>
  <c r="BG720" i="1"/>
  <c r="BH720" i="1" s="1"/>
  <c r="AL721" i="1"/>
  <c r="AK721" i="1"/>
  <c r="AL719" i="1"/>
  <c r="AK719" i="1"/>
  <c r="BF719" i="1" a="1"/>
  <c r="BG719" i="1"/>
  <c r="BH719" i="1" s="1"/>
  <c r="AL720" i="1"/>
  <c r="AK720" i="1"/>
  <c r="AL718" i="1"/>
  <c r="AK718" i="1"/>
  <c r="BF718" i="1" a="1"/>
  <c r="BG718" i="1"/>
  <c r="BH718" i="1" s="1"/>
  <c r="BF717" i="1" a="1"/>
  <c r="BG717" i="1"/>
  <c r="BH717" i="1" s="1"/>
  <c r="AL717" i="1"/>
  <c r="AK717" i="1"/>
  <c r="AL707" i="1"/>
  <c r="AK707" i="1"/>
  <c r="BF707" i="1" a="1"/>
  <c r="BG707" i="1"/>
  <c r="BH707" i="1" s="1"/>
  <c r="AL706" i="1"/>
  <c r="AK706" i="1"/>
  <c r="BF706" i="1" a="1"/>
  <c r="BG706" i="1"/>
  <c r="BH706" i="1" s="1"/>
  <c r="AL705" i="1"/>
  <c r="AK705" i="1"/>
  <c r="AL703" i="1"/>
  <c r="AK703" i="1"/>
  <c r="AL704" i="1"/>
  <c r="AK704" i="1"/>
  <c r="BF705" i="1" a="1"/>
  <c r="BG705" i="1"/>
  <c r="BH705" i="1" s="1"/>
  <c r="BF703" i="1" a="1"/>
  <c r="BG703" i="1"/>
  <c r="BH703" i="1" s="1"/>
  <c r="BF704" i="1" a="1"/>
  <c r="BG704" i="1"/>
  <c r="BH704" i="1" s="1"/>
  <c r="AL702" i="1"/>
  <c r="AK702" i="1"/>
  <c r="BF701" i="1" a="1"/>
  <c r="BG701" i="1"/>
  <c r="BH701" i="1" s="1"/>
  <c r="BF702" i="1" a="1"/>
  <c r="BG702" i="1"/>
  <c r="BH702" i="1" s="1"/>
  <c r="AL701" i="1"/>
  <c r="AK701" i="1"/>
  <c r="BF700" i="1" a="1"/>
  <c r="BG700" i="1"/>
  <c r="BH700" i="1" s="1"/>
  <c r="AL700" i="1"/>
  <c r="AK700" i="1"/>
  <c r="AL699" i="1"/>
  <c r="AK699" i="1"/>
  <c r="BF699" i="1" a="1"/>
  <c r="BG699" i="1"/>
  <c r="BH699" i="1" s="1"/>
  <c r="BF698" i="1" a="1"/>
  <c r="BG698" i="1"/>
  <c r="BH698" i="1" s="1"/>
  <c r="AL698" i="1"/>
  <c r="AK698" i="1"/>
  <c r="BF697" i="1" a="1"/>
  <c r="BG697" i="1"/>
  <c r="BH697" i="1" s="1"/>
  <c r="AL697" i="1"/>
  <c r="AK697" i="1"/>
  <c r="BF696" i="1" a="1"/>
  <c r="BG696" i="1"/>
  <c r="BH696" i="1" s="1"/>
  <c r="AL696" i="1"/>
  <c r="AK696" i="1"/>
  <c r="AL695" i="1"/>
  <c r="AK695" i="1"/>
  <c r="BF695" i="1" a="1"/>
  <c r="BG695" i="1"/>
  <c r="BH695" i="1" s="1"/>
  <c r="BF694" i="1" a="1"/>
  <c r="BG694" i="1"/>
  <c r="BH694" i="1" s="1"/>
  <c r="AL694" i="1"/>
  <c r="AK694" i="1"/>
  <c r="BF693" i="1" a="1"/>
  <c r="BG693" i="1"/>
  <c r="BH693" i="1" s="1"/>
  <c r="AL693" i="1"/>
  <c r="AK693" i="1"/>
  <c r="AL690" i="1"/>
  <c r="AK690" i="1"/>
  <c r="BF690" i="1" a="1"/>
  <c r="BG690" i="1"/>
  <c r="BH690" i="1" s="1"/>
  <c r="AL689" i="1"/>
  <c r="AK689" i="1"/>
  <c r="AL688" i="1"/>
  <c r="AK688" i="1"/>
  <c r="BF688" i="1" a="1"/>
  <c r="BG688" i="1"/>
  <c r="BH688" i="1" s="1"/>
  <c r="BF689" i="1" a="1"/>
  <c r="BG689" i="1"/>
  <c r="BH689" i="1" s="1"/>
  <c r="BF687" i="1" a="1"/>
  <c r="BG687" i="1"/>
  <c r="BH687" i="1" s="1"/>
  <c r="AL687" i="1"/>
  <c r="AK687" i="1"/>
  <c r="AL686" i="1"/>
  <c r="AK686" i="1"/>
  <c r="BF686" i="1" a="1"/>
  <c r="BG686" i="1"/>
  <c r="BH686" i="1" s="1"/>
  <c r="BF685" i="1" a="1"/>
  <c r="BG685" i="1"/>
  <c r="BH685" i="1" s="1"/>
  <c r="AL685" i="1"/>
  <c r="AK685" i="1"/>
  <c r="AL683" i="1"/>
  <c r="AK683" i="1"/>
  <c r="BF684" i="1" a="1"/>
  <c r="BG684" i="1"/>
  <c r="BH684" i="1" s="1"/>
  <c r="AL684" i="1"/>
  <c r="AK684" i="1"/>
  <c r="BF683" i="1" a="1"/>
  <c r="BG683" i="1"/>
  <c r="BH683" i="1" s="1"/>
  <c r="AL682" i="1"/>
  <c r="AK682" i="1"/>
  <c r="BF682" i="1" a="1"/>
  <c r="BG682" i="1"/>
  <c r="BH682" i="1" s="1"/>
  <c r="AL681" i="1"/>
  <c r="AK681" i="1"/>
  <c r="BF681" i="1" a="1"/>
  <c r="BG681" i="1"/>
  <c r="BH681" i="1" s="1"/>
  <c r="BF680" i="1" a="1"/>
  <c r="BG680" i="1"/>
  <c r="BH680" i="1" s="1"/>
  <c r="AL680" i="1"/>
  <c r="AK680" i="1"/>
  <c r="AL679" i="1"/>
  <c r="AK679" i="1"/>
  <c r="AL677" i="1"/>
  <c r="AK677" i="1"/>
  <c r="BF679" i="1" a="1"/>
  <c r="BG679" i="1"/>
  <c r="BH679" i="1" s="1"/>
  <c r="BF678" i="1" a="1"/>
  <c r="BG678" i="1"/>
  <c r="BH678" i="1" s="1"/>
  <c r="AL678" i="1"/>
  <c r="AK678" i="1"/>
  <c r="AL676" i="1"/>
  <c r="AK676" i="1"/>
  <c r="BF677" i="1" a="1"/>
  <c r="BG677" i="1"/>
  <c r="BH677" i="1" s="1"/>
  <c r="BF676" i="1" a="1"/>
  <c r="BG676" i="1"/>
  <c r="BH676" i="1" s="1"/>
  <c r="AL675" i="1"/>
  <c r="AK675" i="1"/>
  <c r="AL674" i="1"/>
  <c r="AK674" i="1"/>
  <c r="BF674" i="1" a="1"/>
  <c r="BG674" i="1"/>
  <c r="BH674" i="1" s="1"/>
  <c r="AL672" i="1"/>
  <c r="AK672" i="1"/>
  <c r="AL673" i="1"/>
  <c r="AK673" i="1"/>
  <c r="BF675" i="1" a="1"/>
  <c r="BG675" i="1"/>
  <c r="BH675" i="1" s="1"/>
  <c r="BF673" i="1" a="1"/>
  <c r="BG673" i="1"/>
  <c r="BH673" i="1" s="1"/>
  <c r="BF672" i="1" a="1"/>
  <c r="BG672" i="1"/>
  <c r="BH672" i="1" s="1"/>
  <c r="AL671" i="1"/>
  <c r="AK671" i="1"/>
  <c r="BF671" i="1" a="1"/>
  <c r="BG671" i="1"/>
  <c r="BH671" i="1" s="1"/>
  <c r="BF670" i="1" a="1"/>
  <c r="BG670" i="1"/>
  <c r="BH670" i="1" s="1"/>
  <c r="AL670" i="1"/>
  <c r="AK670" i="1"/>
  <c r="AL668" i="1"/>
  <c r="AK668" i="1"/>
  <c r="BF669" i="1" a="1"/>
  <c r="BG669" i="1"/>
  <c r="BH669" i="1" s="1"/>
  <c r="AL669" i="1"/>
  <c r="AK669" i="1"/>
  <c r="BF668" i="1" a="1"/>
  <c r="BG668" i="1"/>
  <c r="BH668" i="1" s="1"/>
  <c r="AL667" i="1"/>
  <c r="AK667" i="1"/>
  <c r="AL666" i="1"/>
  <c r="AK666" i="1"/>
  <c r="BF667" i="1" a="1"/>
  <c r="BG667" i="1"/>
  <c r="BH667" i="1" s="1"/>
  <c r="BF666" i="1" a="1"/>
  <c r="BG666" i="1"/>
  <c r="BH666" i="1" s="1"/>
  <c r="BF665" i="1" a="1"/>
  <c r="BG665" i="1"/>
  <c r="BH665" i="1" s="1"/>
  <c r="AL665" i="1"/>
  <c r="AK665" i="1"/>
  <c r="AL664" i="1"/>
  <c r="AK664" i="1"/>
  <c r="BF664" i="1" a="1"/>
  <c r="BG664" i="1"/>
  <c r="BH664" i="1" s="1"/>
  <c r="AL662" i="1"/>
  <c r="AK662" i="1"/>
  <c r="AL663" i="1"/>
  <c r="AK663" i="1"/>
  <c r="BF663" i="1" a="1"/>
  <c r="BG663" i="1"/>
  <c r="BH663" i="1" s="1"/>
  <c r="BF658" i="1" a="1"/>
  <c r="BG658" i="1"/>
  <c r="BH658" i="1" s="1"/>
  <c r="BF661" i="1" a="1"/>
  <c r="BG661" i="1"/>
  <c r="BH661" i="1" s="1"/>
  <c r="AL661" i="1"/>
  <c r="AK661" i="1"/>
  <c r="BF662" i="1" a="1"/>
  <c r="BG662" i="1"/>
  <c r="BH662" i="1" s="1"/>
  <c r="AL658" i="1"/>
  <c r="AK658" i="1"/>
  <c r="BF657" i="1" a="1"/>
  <c r="BG657" i="1"/>
  <c r="BH657" i="1" s="1"/>
  <c r="AL656" i="1"/>
  <c r="AK656" i="1"/>
  <c r="BF656" i="1" a="1"/>
  <c r="BG656" i="1"/>
  <c r="BH656" i="1" s="1"/>
  <c r="AL657" i="1"/>
  <c r="AK657" i="1"/>
  <c r="AL655" i="1"/>
  <c r="AK655" i="1"/>
  <c r="BF654" i="1" a="1"/>
  <c r="BG654" i="1"/>
  <c r="BH654" i="1" s="1"/>
  <c r="AL654" i="1"/>
  <c r="AK654" i="1"/>
  <c r="AL653" i="1"/>
  <c r="AK653" i="1"/>
  <c r="BF655" i="1" a="1"/>
  <c r="BG655" i="1"/>
  <c r="BH655" i="1" s="1"/>
  <c r="BF653" i="1" a="1"/>
  <c r="BG653" i="1"/>
  <c r="BH653" i="1" s="1"/>
  <c r="BF652" i="1" a="1"/>
  <c r="BG652" i="1"/>
  <c r="BH652" i="1" s="1"/>
  <c r="AL652" i="1"/>
  <c r="AK652" i="1"/>
  <c r="AL651" i="1"/>
  <c r="AK651" i="1"/>
  <c r="AL650" i="1"/>
  <c r="AK650" i="1"/>
  <c r="BF651" i="1" a="1"/>
  <c r="BG651" i="1"/>
  <c r="BH651" i="1" s="1"/>
  <c r="BF649" i="1" a="1"/>
  <c r="BG649" i="1"/>
  <c r="BH649" i="1" s="1"/>
  <c r="AL649" i="1"/>
  <c r="AK649" i="1"/>
  <c r="BF650" i="1" a="1"/>
  <c r="BG650" i="1"/>
  <c r="BH650" i="1" s="1"/>
  <c r="AL648" i="1"/>
  <c r="AK648" i="1"/>
  <c r="BF647" i="1" a="1"/>
  <c r="BG647" i="1"/>
  <c r="BH647" i="1" s="1"/>
  <c r="BF648" i="1" a="1"/>
  <c r="BG648" i="1"/>
  <c r="BH648" i="1" s="1"/>
  <c r="AL647" i="1"/>
  <c r="AK647" i="1"/>
  <c r="AL644" i="1"/>
  <c r="AK644" i="1"/>
  <c r="BF644" i="1" a="1"/>
  <c r="BG644" i="1"/>
  <c r="BH644" i="1" s="1"/>
  <c r="AL643" i="1"/>
  <c r="AK643" i="1"/>
  <c r="BF642" i="1" a="1"/>
  <c r="BG642" i="1"/>
  <c r="BH642" i="1" s="1"/>
  <c r="BF643" i="1" a="1"/>
  <c r="BG643" i="1"/>
  <c r="BH643" i="1" s="1"/>
  <c r="AL642" i="1"/>
  <c r="AK642" i="1"/>
  <c r="AL641" i="1"/>
  <c r="AK641" i="1"/>
  <c r="AL640" i="1"/>
  <c r="AK640" i="1"/>
  <c r="BF641" i="1" a="1"/>
  <c r="BG641" i="1"/>
  <c r="BH641" i="1" s="1"/>
  <c r="AL639" i="1"/>
  <c r="AK639" i="1"/>
  <c r="BF640" i="1" a="1"/>
  <c r="BG640" i="1"/>
  <c r="BH640" i="1" s="1"/>
  <c r="BF638" i="1" a="1"/>
  <c r="BG638" i="1"/>
  <c r="BH638" i="1" s="1"/>
  <c r="BF639" i="1" a="1"/>
  <c r="BG639" i="1"/>
  <c r="BH639" i="1" s="1"/>
  <c r="AL638" i="1"/>
  <c r="AK638" i="1"/>
  <c r="BF637" i="1" a="1"/>
  <c r="BG637" i="1"/>
  <c r="BH637" i="1" s="1"/>
  <c r="AL637" i="1"/>
  <c r="AK637" i="1"/>
  <c r="AL636" i="1"/>
  <c r="AK636" i="1"/>
  <c r="BF635" i="1" a="1"/>
  <c r="BG635" i="1"/>
  <c r="BH635" i="1" s="1"/>
  <c r="AL635" i="1"/>
  <c r="AK635" i="1"/>
  <c r="BF636" i="1" a="1"/>
  <c r="BG636" i="1"/>
  <c r="BH636" i="1" s="1"/>
  <c r="AL634" i="1"/>
  <c r="AK634" i="1"/>
  <c r="BF634" i="1" a="1"/>
  <c r="BG634" i="1"/>
  <c r="BH634" i="1" s="1"/>
  <c r="BF632" i="1" a="1"/>
  <c r="BG632" i="1"/>
  <c r="BH632" i="1" s="1"/>
  <c r="AL633" i="1"/>
  <c r="AK633" i="1"/>
  <c r="AL631" i="1"/>
  <c r="AK631" i="1"/>
  <c r="AL632" i="1"/>
  <c r="AK632" i="1"/>
  <c r="BF633" i="1" a="1"/>
  <c r="BG633" i="1"/>
  <c r="BH633" i="1" s="1"/>
  <c r="BF631" i="1" a="1"/>
  <c r="BG631" i="1"/>
  <c r="BH631" i="1" s="1"/>
  <c r="BF630" i="1" a="1"/>
  <c r="BG630" i="1"/>
  <c r="BH630" i="1" s="1"/>
  <c r="AL630" i="1"/>
  <c r="AK630" i="1"/>
  <c r="AL629" i="1"/>
  <c r="AK629" i="1"/>
  <c r="AL628" i="1"/>
  <c r="AK628" i="1"/>
  <c r="BF628" i="1" a="1"/>
  <c r="BG628" i="1"/>
  <c r="BH628" i="1" s="1"/>
  <c r="BF627" i="1" a="1"/>
  <c r="BG627" i="1"/>
  <c r="BH627" i="1" s="1"/>
  <c r="AL627" i="1"/>
  <c r="AK627" i="1"/>
  <c r="BF629" i="1" a="1"/>
  <c r="BG629" i="1"/>
  <c r="BH629" i="1" s="1"/>
  <c r="AL626" i="1"/>
  <c r="AK626" i="1"/>
  <c r="BF626" i="1" a="1"/>
  <c r="BG626" i="1"/>
  <c r="BH626" i="1" s="1"/>
  <c r="AL625" i="1"/>
  <c r="AK625" i="1"/>
  <c r="BF625" i="1" a="1"/>
  <c r="BG625" i="1"/>
  <c r="BH625" i="1" s="1"/>
  <c r="AL624" i="1"/>
  <c r="AK624" i="1"/>
  <c r="BF624" i="1" a="1"/>
  <c r="BG624" i="1"/>
  <c r="BH624" i="1" s="1"/>
  <c r="AL623" i="1"/>
  <c r="AK623" i="1"/>
  <c r="BF623" i="1" a="1"/>
  <c r="BG623" i="1"/>
  <c r="BH623" i="1" s="1"/>
  <c r="AL622" i="1"/>
  <c r="AK622" i="1"/>
  <c r="BF622" i="1" a="1"/>
  <c r="BG622" i="1"/>
  <c r="BH622" i="1" s="1"/>
  <c r="AL621" i="1"/>
  <c r="AK621" i="1"/>
  <c r="BF621" i="1" a="1"/>
  <c r="BG621" i="1"/>
  <c r="BH621" i="1" s="1"/>
  <c r="AL620" i="1"/>
  <c r="AK620" i="1"/>
  <c r="BF620" i="1" a="1"/>
  <c r="BG620" i="1"/>
  <c r="BH620" i="1" s="1"/>
  <c r="AL619" i="1"/>
  <c r="AK619" i="1"/>
  <c r="BF619" i="1" a="1"/>
  <c r="BG619" i="1"/>
  <c r="BH619" i="1" s="1"/>
  <c r="BF618" i="1" a="1"/>
  <c r="BG618" i="1"/>
  <c r="BH618" i="1" s="1"/>
  <c r="AL618" i="1"/>
  <c r="AK618" i="1"/>
  <c r="AL617" i="1"/>
  <c r="AK617" i="1"/>
  <c r="BF617" i="1" a="1"/>
  <c r="BG617" i="1"/>
  <c r="BH617" i="1" s="1"/>
  <c r="AL616" i="1"/>
  <c r="AK616" i="1"/>
  <c r="BF616" i="1" a="1"/>
  <c r="BG616" i="1"/>
  <c r="BH616" i="1" s="1"/>
  <c r="BF615" i="1" a="1"/>
  <c r="BG615" i="1"/>
  <c r="BH615" i="1" s="1"/>
  <c r="AL615" i="1"/>
  <c r="AK615" i="1"/>
  <c r="AL614" i="1"/>
  <c r="AK614" i="1"/>
  <c r="BF614" i="1" a="1"/>
  <c r="BG614" i="1"/>
  <c r="BH614" i="1" s="1"/>
  <c r="BF611" i="1" a="1"/>
  <c r="BG611" i="1"/>
  <c r="BH611" i="1" s="1"/>
  <c r="AL610" i="1"/>
  <c r="AK610" i="1"/>
  <c r="BF610" i="1" a="1"/>
  <c r="BG610" i="1"/>
  <c r="BH610" i="1" s="1"/>
  <c r="AL611" i="1"/>
  <c r="AK611" i="1"/>
  <c r="BF609" i="1" a="1"/>
  <c r="BG609" i="1"/>
  <c r="BH609" i="1" s="1"/>
  <c r="AL608" i="1"/>
  <c r="AK608" i="1"/>
  <c r="AL609" i="1"/>
  <c r="AK609" i="1"/>
  <c r="BF608" i="1" a="1"/>
  <c r="BG608" i="1"/>
  <c r="BH608" i="1" s="1"/>
  <c r="AL607" i="1"/>
  <c r="AK607" i="1"/>
  <c r="AL606" i="1"/>
  <c r="AK606" i="1"/>
  <c r="BF607" i="1" a="1"/>
  <c r="BG607" i="1"/>
  <c r="BH607" i="1" s="1"/>
  <c r="AL605" i="1"/>
  <c r="AK605" i="1"/>
  <c r="BF606" i="1" a="1"/>
  <c r="BG606" i="1"/>
  <c r="BH606" i="1" s="1"/>
  <c r="BF605" i="1" a="1"/>
  <c r="BG605" i="1"/>
  <c r="BH605" i="1" s="1"/>
  <c r="BF604" i="1" a="1"/>
  <c r="BG604" i="1"/>
  <c r="BH604" i="1" s="1"/>
  <c r="AL604" i="1"/>
  <c r="AK604" i="1"/>
  <c r="AL603" i="1"/>
  <c r="AK603" i="1"/>
  <c r="BF603" i="1" a="1"/>
  <c r="BG603" i="1"/>
  <c r="BH603" i="1" s="1"/>
  <c r="BF602" i="1" a="1"/>
  <c r="BG602" i="1"/>
  <c r="BH602" i="1" s="1"/>
  <c r="AL602" i="1"/>
  <c r="AK602" i="1"/>
  <c r="AL601" i="1"/>
  <c r="AK601" i="1"/>
  <c r="BF601" i="1" a="1"/>
  <c r="BG601" i="1"/>
  <c r="BH601" i="1" s="1"/>
  <c r="BF600" i="1" a="1"/>
  <c r="BG600" i="1"/>
  <c r="BH600" i="1" s="1"/>
  <c r="AL600" i="1"/>
  <c r="AK600" i="1"/>
  <c r="AL599" i="1"/>
  <c r="AK599" i="1"/>
  <c r="BF599" i="1" a="1"/>
  <c r="BG599" i="1"/>
  <c r="BH599" i="1" s="1"/>
  <c r="AL598" i="1"/>
  <c r="AK598" i="1"/>
  <c r="BF598" i="1" a="1"/>
  <c r="BG598" i="1"/>
  <c r="BH598" i="1" s="1"/>
  <c r="AL597" i="1"/>
  <c r="AK597" i="1"/>
  <c r="BF597" i="1" a="1"/>
  <c r="BG597" i="1"/>
  <c r="BH597" i="1" s="1"/>
  <c r="BF596" i="1" a="1"/>
  <c r="BG596" i="1"/>
  <c r="BH596" i="1" s="1"/>
  <c r="AL596" i="1"/>
  <c r="AK596" i="1"/>
  <c r="AL595" i="1"/>
  <c r="AK595" i="1"/>
  <c r="BF595" i="1" a="1"/>
  <c r="BG595" i="1"/>
  <c r="BH595" i="1" s="1"/>
  <c r="BF594" i="1" a="1"/>
  <c r="BG594" i="1"/>
  <c r="BH594" i="1" s="1"/>
  <c r="AL594" i="1"/>
  <c r="AK594" i="1"/>
  <c r="AL593" i="1"/>
  <c r="AK593" i="1"/>
  <c r="BF593" i="1" a="1"/>
  <c r="BG593" i="1"/>
  <c r="BH593" i="1" s="1"/>
  <c r="AL592" i="1"/>
  <c r="AK592" i="1"/>
  <c r="BF592" i="1" a="1"/>
  <c r="BG592" i="1"/>
  <c r="BH592" i="1" s="1"/>
  <c r="AL591" i="1"/>
  <c r="AK591" i="1"/>
  <c r="BF590" i="1" a="1"/>
  <c r="BG590" i="1"/>
  <c r="BH590" i="1" s="1"/>
  <c r="AL590" i="1"/>
  <c r="AK590" i="1"/>
  <c r="AL589" i="1"/>
  <c r="AK589" i="1"/>
  <c r="BF591" i="1" a="1"/>
  <c r="BG591" i="1"/>
  <c r="BH591" i="1" s="1"/>
  <c r="AL588" i="1"/>
  <c r="AK588" i="1"/>
  <c r="AL585" i="1"/>
  <c r="AK585" i="1"/>
  <c r="BF588" i="1" a="1"/>
  <c r="BG588" i="1"/>
  <c r="BH588" i="1" s="1"/>
  <c r="BF589" i="1" a="1"/>
  <c r="BG589" i="1"/>
  <c r="BH589" i="1" s="1"/>
  <c r="BF585" i="1" a="1"/>
  <c r="BG585" i="1"/>
  <c r="BH585" i="1" s="1"/>
  <c r="AL584" i="1"/>
  <c r="AK584" i="1"/>
  <c r="BF584" i="1" a="1"/>
  <c r="BG584" i="1"/>
  <c r="BH584" i="1" s="1"/>
  <c r="AL583" i="1"/>
  <c r="AK583" i="1"/>
  <c r="BF583" i="1" a="1"/>
  <c r="BG583" i="1"/>
  <c r="BH583" i="1" s="1"/>
  <c r="AL582" i="1"/>
  <c r="AK582" i="1"/>
  <c r="BF582" i="1" a="1"/>
  <c r="BG582" i="1"/>
  <c r="BH582" i="1" s="1"/>
  <c r="BF581" i="1" a="1"/>
  <c r="BG581" i="1"/>
  <c r="BH581" i="1" s="1"/>
  <c r="AL581" i="1"/>
  <c r="AK581" i="1"/>
  <c r="BF580" i="1" a="1"/>
  <c r="BG580" i="1"/>
  <c r="BH580" i="1" s="1"/>
  <c r="BF579" i="1" a="1"/>
  <c r="BG579" i="1"/>
  <c r="BH579" i="1" s="1"/>
  <c r="AL578" i="1"/>
  <c r="AK578" i="1"/>
  <c r="AL580" i="1"/>
  <c r="AK580" i="1"/>
  <c r="AL579" i="1"/>
  <c r="AK579" i="1"/>
  <c r="BF578" i="1" a="1"/>
  <c r="BG578" i="1"/>
  <c r="BH578" i="1" s="1"/>
  <c r="AL577" i="1"/>
  <c r="AK577" i="1"/>
  <c r="BF577" i="1" a="1"/>
  <c r="BG577" i="1"/>
  <c r="BH577" i="1" s="1"/>
  <c r="BF576" i="1" a="1"/>
  <c r="BG576" i="1"/>
  <c r="BH576" i="1" s="1"/>
  <c r="AL576" i="1"/>
  <c r="AK576" i="1"/>
  <c r="BF575" i="1" a="1"/>
  <c r="BG575" i="1"/>
  <c r="BH575" i="1" s="1"/>
  <c r="AL575" i="1"/>
  <c r="AK575" i="1"/>
  <c r="BF574" i="1" a="1"/>
  <c r="BG574" i="1"/>
  <c r="BH574" i="1" s="1"/>
  <c r="AL574" i="1"/>
  <c r="AK574" i="1"/>
  <c r="BF572" i="1" a="1"/>
  <c r="BG572" i="1"/>
  <c r="BH572" i="1" s="1"/>
  <c r="AL572" i="1"/>
  <c r="AK572" i="1"/>
  <c r="BF571" i="1" a="1"/>
  <c r="BG571" i="1"/>
  <c r="BH571" i="1" s="1"/>
  <c r="AL571" i="1"/>
  <c r="AK571" i="1"/>
  <c r="AL570" i="1"/>
  <c r="AK570" i="1"/>
  <c r="BF570" i="1" a="1"/>
  <c r="BG570" i="1"/>
  <c r="BH570" i="1" s="1"/>
  <c r="BF569" i="1" a="1"/>
  <c r="BG569" i="1"/>
  <c r="BH569" i="1" s="1"/>
  <c r="AL569" i="1"/>
  <c r="AK569" i="1"/>
  <c r="BF568" i="1" a="1"/>
  <c r="BG568" i="1"/>
  <c r="BH568" i="1" s="1"/>
  <c r="AL568" i="1"/>
  <c r="AK568" i="1"/>
  <c r="AL566" i="1"/>
  <c r="AK566" i="1"/>
  <c r="BF566" i="1" a="1"/>
  <c r="BG566" i="1"/>
  <c r="BH566" i="1" s="1"/>
  <c r="AL565" i="1"/>
  <c r="AK565" i="1"/>
  <c r="BF565" i="1" a="1"/>
  <c r="BG565" i="1"/>
  <c r="BH565" i="1" s="1"/>
  <c r="AL563" i="1"/>
  <c r="AK563" i="1"/>
  <c r="AL564" i="1"/>
  <c r="AK564" i="1"/>
  <c r="BF564" i="1" a="1"/>
  <c r="BG564" i="1"/>
  <c r="BH564" i="1" s="1"/>
  <c r="BF563" i="1" a="1"/>
  <c r="BG563" i="1"/>
  <c r="BH563" i="1" s="1"/>
  <c r="BF562" i="1" a="1"/>
  <c r="BG562" i="1"/>
  <c r="BH562" i="1" s="1"/>
  <c r="AL562" i="1"/>
  <c r="AK562" i="1"/>
  <c r="AL561" i="1"/>
  <c r="AK561" i="1"/>
  <c r="AL559" i="1"/>
  <c r="AK559" i="1"/>
  <c r="BF561" i="1" a="1"/>
  <c r="BG561" i="1"/>
  <c r="BH561" i="1" s="1"/>
  <c r="BF559" i="1" a="1"/>
  <c r="BG559" i="1"/>
  <c r="BH559" i="1" s="1"/>
  <c r="BF558" i="1" a="1"/>
  <c r="BG558" i="1"/>
  <c r="BH558" i="1" s="1"/>
  <c r="AL557" i="1"/>
  <c r="AK557" i="1"/>
  <c r="AL558" i="1"/>
  <c r="AK558" i="1"/>
  <c r="BF557" i="1" a="1"/>
  <c r="BG557" i="1"/>
  <c r="BH557" i="1" s="1"/>
  <c r="BF556" i="1" a="1"/>
  <c r="BG556" i="1"/>
  <c r="BH556" i="1" s="1"/>
  <c r="AL554" i="1"/>
  <c r="AK554" i="1"/>
  <c r="AL556" i="1"/>
  <c r="AK556" i="1"/>
  <c r="BF554" i="1" a="1"/>
  <c r="BG554" i="1"/>
  <c r="BH554" i="1" s="1"/>
  <c r="AL553" i="1"/>
  <c r="AK553" i="1"/>
  <c r="BF553" i="1" a="1"/>
  <c r="BG553" i="1"/>
  <c r="BH553" i="1" s="1"/>
  <c r="AL552" i="1"/>
  <c r="AK552" i="1"/>
  <c r="BF552" i="1" a="1"/>
  <c r="BG552" i="1"/>
  <c r="BH552" i="1" s="1"/>
  <c r="AL551" i="1"/>
  <c r="AK551" i="1"/>
  <c r="BF551" i="1" a="1"/>
  <c r="BG551" i="1"/>
  <c r="BH551" i="1" s="1"/>
  <c r="AL549" i="1"/>
  <c r="AK549" i="1"/>
  <c r="AL550" i="1"/>
  <c r="AK550" i="1"/>
  <c r="BF550" i="1" a="1"/>
  <c r="BG550" i="1"/>
  <c r="BH550" i="1" s="1"/>
  <c r="AL548" i="1"/>
  <c r="AK548" i="1"/>
  <c r="BF549" i="1" a="1"/>
  <c r="BG549" i="1"/>
  <c r="BH549" i="1" s="1"/>
  <c r="BF548" i="1" a="1"/>
  <c r="BG548" i="1"/>
  <c r="BH548" i="1" s="1"/>
  <c r="AL547" i="1"/>
  <c r="AK547" i="1"/>
  <c r="BF547" i="1" a="1"/>
  <c r="BG547" i="1"/>
  <c r="BH547" i="1" s="1"/>
  <c r="BF546" i="1" a="1"/>
  <c r="BG546" i="1"/>
  <c r="BH546" i="1" s="1"/>
  <c r="AL546" i="1"/>
  <c r="AK546" i="1"/>
  <c r="BF545" i="1" a="1"/>
  <c r="BG545" i="1"/>
  <c r="BH545" i="1" s="1"/>
  <c r="AL545" i="1"/>
  <c r="AK545" i="1"/>
  <c r="AL544" i="1"/>
  <c r="AK544" i="1"/>
  <c r="BF544" i="1" a="1"/>
  <c r="BG544" i="1"/>
  <c r="BH544" i="1" s="1"/>
  <c r="AL543" i="1"/>
  <c r="AK543" i="1"/>
  <c r="BF543" i="1" a="1"/>
  <c r="BG543" i="1"/>
  <c r="BH543" i="1" s="1"/>
  <c r="AL542" i="1"/>
  <c r="AK542" i="1"/>
  <c r="BF542" i="1" a="1"/>
  <c r="BG542" i="1"/>
  <c r="BH542" i="1" s="1"/>
  <c r="AL540" i="1"/>
  <c r="AK540" i="1"/>
  <c r="AL541" i="1"/>
  <c r="AK541" i="1"/>
  <c r="BF541" i="1" a="1"/>
  <c r="BG541" i="1"/>
  <c r="BH541" i="1" s="1"/>
  <c r="AL539" i="1"/>
  <c r="AK539" i="1"/>
  <c r="BF539" i="1" a="1"/>
  <c r="BG539" i="1"/>
  <c r="BH539" i="1" s="1"/>
  <c r="BF540" i="1" a="1"/>
  <c r="BG540" i="1"/>
  <c r="BH540" i="1" s="1"/>
  <c r="AL538" i="1"/>
  <c r="AK538" i="1"/>
  <c r="BF536" i="1" a="1"/>
  <c r="BG536" i="1"/>
  <c r="BH536" i="1" s="1"/>
  <c r="BF538" i="1" a="1"/>
  <c r="BG538" i="1"/>
  <c r="BH538" i="1" s="1"/>
  <c r="AL536" i="1"/>
  <c r="AK536" i="1"/>
  <c r="AL535" i="1"/>
  <c r="AK535" i="1"/>
  <c r="BF535" i="1" a="1"/>
  <c r="BG535" i="1"/>
  <c r="BH535" i="1" s="1"/>
  <c r="AL534" i="1"/>
  <c r="AK534" i="1"/>
  <c r="BF534" i="1" a="1"/>
  <c r="BG534" i="1"/>
  <c r="BH534" i="1" s="1"/>
  <c r="AL533" i="1"/>
  <c r="AK533" i="1"/>
  <c r="BF533" i="1" a="1"/>
  <c r="BG533" i="1"/>
  <c r="BH533" i="1" s="1"/>
  <c r="AL532" i="1"/>
  <c r="AK532" i="1"/>
  <c r="BF532" i="1" a="1"/>
  <c r="BG532" i="1"/>
  <c r="BH532" i="1" s="1"/>
  <c r="AL531" i="1"/>
  <c r="AK531" i="1"/>
  <c r="BF531" i="1" a="1"/>
  <c r="BG531" i="1"/>
  <c r="BH531" i="1" s="1"/>
  <c r="AL530" i="1"/>
  <c r="AK530" i="1"/>
  <c r="AL529" i="1"/>
  <c r="AK529" i="1"/>
  <c r="BF530" i="1" a="1"/>
  <c r="BG530" i="1"/>
  <c r="BH530" i="1" s="1"/>
  <c r="AL528" i="1"/>
  <c r="AK528" i="1"/>
  <c r="BF529" i="1" a="1"/>
  <c r="BG529" i="1"/>
  <c r="BH529" i="1" s="1"/>
  <c r="BF527" i="1" a="1"/>
  <c r="BG527" i="1"/>
  <c r="BH527" i="1" s="1"/>
  <c r="AL527" i="1"/>
  <c r="AK527" i="1"/>
  <c r="BF528" i="1" a="1"/>
  <c r="BG528" i="1"/>
  <c r="BH528" i="1" s="1"/>
  <c r="BF526" i="1" a="1"/>
  <c r="BG526" i="1"/>
  <c r="BH526" i="1" s="1"/>
  <c r="AL526" i="1"/>
  <c r="AK526" i="1"/>
  <c r="AL525" i="1"/>
  <c r="AK525" i="1"/>
  <c r="BF524" i="1" a="1"/>
  <c r="BG524" i="1"/>
  <c r="BH524" i="1" s="1"/>
  <c r="BF525" i="1" a="1"/>
  <c r="BG525" i="1"/>
  <c r="BH525" i="1" s="1"/>
  <c r="AL524" i="1"/>
  <c r="AK524" i="1"/>
  <c r="BF523" i="1" a="1"/>
  <c r="BG523" i="1"/>
  <c r="BH523" i="1" s="1"/>
  <c r="AL523" i="1"/>
  <c r="AK523" i="1"/>
  <c r="AL522" i="1"/>
  <c r="AK522" i="1"/>
  <c r="BF522" i="1" a="1"/>
  <c r="BG522" i="1"/>
  <c r="BH522" i="1" s="1"/>
  <c r="AL521" i="1"/>
  <c r="AK521" i="1"/>
  <c r="BF521" i="1" a="1"/>
  <c r="BG521" i="1"/>
  <c r="BH521" i="1" s="1"/>
  <c r="BF520" i="1" a="1"/>
  <c r="BG520" i="1"/>
  <c r="BH520" i="1" s="1"/>
  <c r="AL520" i="1"/>
  <c r="AK520" i="1"/>
  <c r="BF519" i="1" a="1"/>
  <c r="BG519" i="1"/>
  <c r="BH519" i="1" s="1"/>
  <c r="AL519" i="1"/>
  <c r="AK519" i="1"/>
  <c r="AL518" i="1"/>
  <c r="AK518" i="1"/>
  <c r="BF518" i="1" a="1"/>
  <c r="BG518" i="1"/>
  <c r="BH518" i="1" s="1"/>
  <c r="AL517" i="1"/>
  <c r="AK517" i="1"/>
  <c r="BF517" i="1" a="1"/>
  <c r="BG517" i="1"/>
  <c r="BH517" i="1" s="1"/>
  <c r="BF516" i="1" a="1"/>
  <c r="BG516" i="1"/>
  <c r="BH516" i="1" s="1"/>
  <c r="AL516" i="1"/>
  <c r="AK516" i="1"/>
  <c r="AL515" i="1"/>
  <c r="AK515" i="1"/>
  <c r="BF515" i="1" a="1"/>
  <c r="BG515" i="1"/>
  <c r="BH515" i="1" s="1"/>
  <c r="BF514" i="1" a="1"/>
  <c r="BG514" i="1"/>
  <c r="BH514" i="1" s="1"/>
  <c r="AL513" i="1"/>
  <c r="AK513" i="1"/>
  <c r="AL514" i="1"/>
  <c r="AK514" i="1"/>
  <c r="BF513" i="1" a="1"/>
  <c r="BG513" i="1"/>
  <c r="BH513" i="1" s="1"/>
  <c r="AL511" i="1"/>
  <c r="AK511" i="1"/>
  <c r="BF511" i="1" a="1"/>
  <c r="BG511" i="1"/>
  <c r="BH511" i="1" s="1"/>
  <c r="AL510" i="1"/>
  <c r="AK510" i="1"/>
  <c r="BF510" i="1" a="1"/>
  <c r="BG510" i="1"/>
  <c r="BH510" i="1" s="1"/>
  <c r="BF508" i="1" a="1"/>
  <c r="BG508" i="1"/>
  <c r="BH508" i="1" s="1"/>
  <c r="AL508" i="1"/>
  <c r="AK508" i="1"/>
  <c r="BF509" i="1" a="1"/>
  <c r="BG509" i="1"/>
  <c r="BH509" i="1" s="1"/>
  <c r="AL509" i="1"/>
  <c r="AK509" i="1"/>
  <c r="BF507" i="1" a="1"/>
  <c r="BG507" i="1"/>
  <c r="BH507" i="1" s="1"/>
  <c r="AL507" i="1"/>
  <c r="AK507" i="1"/>
  <c r="AL506" i="1"/>
  <c r="AK506" i="1"/>
  <c r="AL505" i="1"/>
  <c r="AK505" i="1"/>
  <c r="AL504" i="1"/>
  <c r="AK504" i="1"/>
  <c r="BF506" i="1" a="1"/>
  <c r="BG506" i="1"/>
  <c r="BH506" i="1" s="1"/>
  <c r="BF505" i="1" a="1"/>
  <c r="BG505" i="1"/>
  <c r="BH505" i="1" s="1"/>
  <c r="BF503" i="1" a="1"/>
  <c r="BG503" i="1"/>
  <c r="BH503" i="1" s="1"/>
  <c r="BF504" i="1" a="1"/>
  <c r="BG504" i="1"/>
  <c r="BH504" i="1" s="1"/>
  <c r="AL503" i="1"/>
  <c r="AK503" i="1"/>
  <c r="BF502" i="1" a="1"/>
  <c r="BG502" i="1"/>
  <c r="BH502" i="1" s="1"/>
  <c r="AL502" i="1"/>
  <c r="AK502" i="1"/>
  <c r="AL501" i="1"/>
  <c r="AK501" i="1"/>
  <c r="AL500" i="1"/>
  <c r="AK500" i="1"/>
  <c r="AL499" i="1"/>
  <c r="AK499" i="1"/>
  <c r="BF500" i="1" a="1"/>
  <c r="BG500" i="1"/>
  <c r="BH500" i="1" s="1"/>
  <c r="BF499" i="1" a="1"/>
  <c r="BG499" i="1"/>
  <c r="BH499" i="1" s="1"/>
  <c r="BF501" i="1" a="1"/>
  <c r="BG501" i="1"/>
  <c r="BH501" i="1" s="1"/>
  <c r="BF498" i="1" a="1"/>
  <c r="BG498" i="1"/>
  <c r="BH498" i="1" s="1"/>
  <c r="AL497" i="1"/>
  <c r="AK497" i="1"/>
  <c r="AL496" i="1"/>
  <c r="AK496" i="1"/>
  <c r="AL498" i="1"/>
  <c r="AK498" i="1"/>
  <c r="BF497" i="1" a="1"/>
  <c r="BG497" i="1"/>
  <c r="BH497" i="1" s="1"/>
  <c r="BF496" i="1" a="1"/>
  <c r="BG496" i="1"/>
  <c r="BH496" i="1" s="1"/>
  <c r="BF495" i="1" a="1"/>
  <c r="BG495" i="1"/>
  <c r="BH495" i="1" s="1"/>
  <c r="AL495" i="1"/>
  <c r="AK495" i="1"/>
  <c r="AL494" i="1"/>
  <c r="AK494" i="1"/>
  <c r="BF494" i="1" a="1"/>
  <c r="BG494" i="1"/>
  <c r="BH494" i="1" s="1"/>
  <c r="BF493" i="1" a="1"/>
  <c r="BG493" i="1"/>
  <c r="BH493" i="1" s="1"/>
  <c r="AL493" i="1"/>
  <c r="AK493" i="1"/>
  <c r="BF492" i="1" a="1"/>
  <c r="BG492" i="1"/>
  <c r="BH492" i="1" s="1"/>
  <c r="AL492" i="1"/>
  <c r="AK492" i="1"/>
  <c r="BF491" i="1" a="1"/>
  <c r="BG491" i="1"/>
  <c r="BH491" i="1" s="1"/>
  <c r="AL491" i="1"/>
  <c r="AK491" i="1"/>
  <c r="AL490" i="1"/>
  <c r="AK490" i="1"/>
  <c r="BF490" i="1" a="1"/>
  <c r="BG490" i="1"/>
  <c r="BH490" i="1" s="1"/>
  <c r="BF489" i="1" a="1"/>
  <c r="BG489" i="1"/>
  <c r="BH489" i="1" s="1"/>
  <c r="AL489" i="1"/>
  <c r="AK489" i="1"/>
  <c r="BF488" i="1" a="1"/>
  <c r="BG488" i="1"/>
  <c r="BH488" i="1" s="1"/>
  <c r="AL487" i="1"/>
  <c r="AK487" i="1"/>
  <c r="AL488" i="1"/>
  <c r="AK488" i="1"/>
  <c r="BF486" i="1" a="1"/>
  <c r="BG486" i="1"/>
  <c r="BH486" i="1" s="1"/>
  <c r="BF487" i="1" a="1"/>
  <c r="BG487" i="1"/>
  <c r="BH487" i="1" s="1"/>
  <c r="AL486" i="1"/>
  <c r="AK486" i="1"/>
  <c r="AL483" i="1"/>
  <c r="AK483" i="1"/>
  <c r="BF482" i="1" a="1"/>
  <c r="BG482" i="1"/>
  <c r="BH482" i="1" s="1"/>
  <c r="BF481" i="1" a="1"/>
  <c r="BG481" i="1"/>
  <c r="BH481" i="1" s="1"/>
  <c r="BF483" i="1" a="1"/>
  <c r="BG483" i="1"/>
  <c r="BH483" i="1" s="1"/>
  <c r="AL482" i="1"/>
  <c r="AK482" i="1"/>
  <c r="BF480" i="1" a="1"/>
  <c r="BG480" i="1"/>
  <c r="BH480" i="1" s="1"/>
  <c r="AL481" i="1"/>
  <c r="AK481" i="1"/>
  <c r="AL480" i="1"/>
  <c r="AK480" i="1"/>
  <c r="AL479" i="1"/>
  <c r="AK479" i="1"/>
  <c r="BF479" i="1" a="1"/>
  <c r="BG479" i="1"/>
  <c r="BH479" i="1" s="1"/>
  <c r="BF478" i="1" a="1"/>
  <c r="BG478" i="1"/>
  <c r="BH478" i="1" s="1"/>
  <c r="AL478" i="1"/>
  <c r="AK478" i="1"/>
  <c r="AL477" i="1"/>
  <c r="AK477" i="1"/>
  <c r="BF477" i="1" a="1"/>
  <c r="BG477" i="1"/>
  <c r="BH477" i="1" s="1"/>
  <c r="AL476" i="1"/>
  <c r="AK476" i="1"/>
  <c r="BF476" i="1" a="1"/>
  <c r="BG476" i="1"/>
  <c r="BH476" i="1" s="1"/>
  <c r="BF475" i="1" a="1"/>
  <c r="BG475" i="1"/>
  <c r="BH475" i="1" s="1"/>
  <c r="AL475" i="1"/>
  <c r="AK475" i="1"/>
  <c r="AL474" i="1"/>
  <c r="AK474" i="1"/>
  <c r="BF474" i="1" a="1"/>
  <c r="BG474" i="1"/>
  <c r="BH474" i="1" s="1"/>
  <c r="BF473" i="1" a="1"/>
  <c r="BG473" i="1"/>
  <c r="BH473" i="1" s="1"/>
  <c r="AL473" i="1"/>
  <c r="AK473" i="1"/>
  <c r="AL472" i="1"/>
  <c r="AK472" i="1"/>
  <c r="BF472" i="1" a="1"/>
  <c r="BG472" i="1"/>
  <c r="BH472" i="1" s="1"/>
  <c r="BF471" i="1" a="1"/>
  <c r="BG471" i="1"/>
  <c r="BH471" i="1" s="1"/>
  <c r="AL471" i="1"/>
  <c r="AK471" i="1"/>
  <c r="BF470" i="1" a="1"/>
  <c r="BG470" i="1"/>
  <c r="BH470" i="1" s="1"/>
  <c r="AL469" i="1"/>
  <c r="AK469" i="1"/>
  <c r="BF469" i="1" a="1"/>
  <c r="BG469" i="1"/>
  <c r="BH469" i="1" s="1"/>
  <c r="AL470" i="1"/>
  <c r="AK470" i="1"/>
  <c r="AL468" i="1"/>
  <c r="AK468" i="1"/>
  <c r="AL467" i="1"/>
  <c r="AK467" i="1"/>
  <c r="BF468" i="1" a="1"/>
  <c r="BG468" i="1"/>
  <c r="BH468" i="1" s="1"/>
  <c r="BF467" i="1" a="1"/>
  <c r="BG467" i="1"/>
  <c r="BH467" i="1" s="1"/>
  <c r="AL466" i="1"/>
  <c r="AK466" i="1"/>
  <c r="BF466" i="1" a="1"/>
  <c r="BG466" i="1"/>
  <c r="BH466" i="1" s="1"/>
  <c r="AL465" i="1"/>
  <c r="AK465" i="1"/>
  <c r="BF465" i="1" a="1"/>
  <c r="BG465" i="1"/>
  <c r="BH465" i="1" s="1"/>
  <c r="AL464" i="1"/>
  <c r="AK464" i="1"/>
  <c r="BF464" i="1" a="1"/>
  <c r="BG464" i="1"/>
  <c r="BH464" i="1" s="1"/>
  <c r="AL463" i="1"/>
  <c r="AK463" i="1"/>
  <c r="BF463" i="1" a="1"/>
  <c r="BG463" i="1"/>
  <c r="BH463" i="1" s="1"/>
  <c r="BF462" i="1" a="1"/>
  <c r="BG462" i="1"/>
  <c r="BH462" i="1" s="1"/>
  <c r="AL462" i="1"/>
  <c r="AK462" i="1"/>
  <c r="AL461" i="1"/>
  <c r="AK461" i="1"/>
  <c r="BF461" i="1" a="1"/>
  <c r="BG461" i="1"/>
  <c r="BH461" i="1" s="1"/>
  <c r="BF460" i="1" a="1"/>
  <c r="BG460" i="1"/>
  <c r="BH460" i="1" s="1"/>
  <c r="AL459" i="1"/>
  <c r="AK459" i="1"/>
  <c r="AL460" i="1"/>
  <c r="AK460" i="1"/>
  <c r="AL458" i="1"/>
  <c r="AK458" i="1"/>
  <c r="BF458" i="1" a="1"/>
  <c r="BG458" i="1"/>
  <c r="BH458" i="1" s="1"/>
  <c r="BF459" i="1" a="1"/>
  <c r="BG459" i="1"/>
  <c r="BH459" i="1" s="1"/>
  <c r="BF457" i="1" a="1"/>
  <c r="BG457" i="1"/>
  <c r="BH457" i="1" s="1"/>
  <c r="AL457" i="1"/>
  <c r="AK457" i="1"/>
  <c r="BF456" i="1" a="1"/>
  <c r="BG456" i="1"/>
  <c r="BH456" i="1" s="1"/>
  <c r="AL456" i="1"/>
  <c r="AK456" i="1"/>
  <c r="BF455" i="1" a="1"/>
  <c r="BG455" i="1"/>
  <c r="BH455" i="1" s="1"/>
  <c r="AL455" i="1"/>
  <c r="AK455" i="1"/>
  <c r="BF454" i="1" a="1"/>
  <c r="BG454" i="1"/>
  <c r="BH454" i="1" s="1"/>
  <c r="AL454" i="1"/>
  <c r="AK454" i="1"/>
  <c r="BF453" i="1" a="1"/>
  <c r="BG453" i="1"/>
  <c r="BH453" i="1" s="1"/>
  <c r="AL453" i="1"/>
  <c r="AK453" i="1"/>
  <c r="BF452" i="1" a="1"/>
  <c r="BG452" i="1"/>
  <c r="BH452" i="1" s="1"/>
  <c r="AL452" i="1"/>
  <c r="AK452" i="1"/>
  <c r="BF451" i="1" a="1"/>
  <c r="BG451" i="1"/>
  <c r="BH451" i="1" s="1"/>
  <c r="AL450" i="1"/>
  <c r="AK450" i="1"/>
  <c r="AL451" i="1"/>
  <c r="AK451" i="1"/>
  <c r="AL449" i="1"/>
  <c r="AK449" i="1"/>
  <c r="BF450" i="1" a="1"/>
  <c r="BG450" i="1"/>
  <c r="BH450" i="1" s="1"/>
  <c r="BF449" i="1" a="1"/>
  <c r="BG449" i="1"/>
  <c r="BH449" i="1" s="1"/>
  <c r="AL448" i="1"/>
  <c r="AK448" i="1"/>
  <c r="BF447" i="1" a="1"/>
  <c r="BG447" i="1"/>
  <c r="BH447" i="1" s="1"/>
  <c r="AL447" i="1"/>
  <c r="AK447" i="1"/>
  <c r="BF448" i="1" a="1"/>
  <c r="BG448" i="1"/>
  <c r="BH448" i="1" s="1"/>
  <c r="AL446" i="1"/>
  <c r="AK446" i="1"/>
  <c r="BF446" i="1" a="1"/>
  <c r="BG446" i="1"/>
  <c r="BH446" i="1" s="1"/>
  <c r="BF444" i="1" a="1"/>
  <c r="BG444" i="1"/>
  <c r="BH444" i="1" s="1"/>
  <c r="AL444" i="1"/>
  <c r="AK444" i="1"/>
  <c r="AL443" i="1"/>
  <c r="AK443" i="1"/>
  <c r="BF443" i="1" a="1"/>
  <c r="BG443" i="1"/>
  <c r="BH443" i="1" s="1"/>
  <c r="AL442" i="1"/>
  <c r="AK442" i="1"/>
  <c r="BF442" i="1" a="1"/>
  <c r="BG442" i="1"/>
  <c r="BH442" i="1" s="1"/>
  <c r="BF441" i="1" a="1"/>
  <c r="BG441" i="1"/>
  <c r="BH441" i="1" s="1"/>
  <c r="AL441" i="1"/>
  <c r="AK441" i="1"/>
  <c r="BF440" i="1" a="1"/>
  <c r="BG440" i="1"/>
  <c r="BH440" i="1" s="1"/>
  <c r="AL440" i="1"/>
  <c r="AK440" i="1"/>
  <c r="BF439" i="1" a="1"/>
  <c r="BG439" i="1"/>
  <c r="BH439" i="1" s="1"/>
  <c r="AL439" i="1"/>
  <c r="AK439" i="1"/>
  <c r="AL438" i="1"/>
  <c r="AK438" i="1"/>
  <c r="BF438" i="1" a="1"/>
  <c r="BG438" i="1"/>
  <c r="BH438" i="1" s="1"/>
  <c r="BF437" i="1" a="1"/>
  <c r="BG437" i="1"/>
  <c r="BH437" i="1" s="1"/>
  <c r="AL437" i="1"/>
  <c r="AK437" i="1"/>
  <c r="BF436" i="1" a="1"/>
  <c r="BG436" i="1"/>
  <c r="BH436" i="1" s="1"/>
  <c r="AL436" i="1"/>
  <c r="AK436" i="1"/>
  <c r="BF435" i="1" a="1"/>
  <c r="BG435" i="1"/>
  <c r="BH435" i="1" s="1"/>
  <c r="AL435" i="1"/>
  <c r="AK435" i="1"/>
  <c r="AL434" i="1"/>
  <c r="AK434" i="1"/>
  <c r="BF434" i="1" a="1"/>
  <c r="BG434" i="1"/>
  <c r="BH434" i="1" s="1"/>
  <c r="AL433" i="1"/>
  <c r="AK433" i="1"/>
  <c r="BF433" i="1" a="1"/>
  <c r="BG433" i="1"/>
  <c r="BH433" i="1" s="1"/>
  <c r="BF432" i="1" a="1"/>
  <c r="BG432" i="1"/>
  <c r="BH432" i="1" s="1"/>
  <c r="AL432" i="1"/>
  <c r="AK432" i="1"/>
  <c r="AL431" i="1"/>
  <c r="AK431" i="1"/>
  <c r="BF431" i="1" a="1"/>
  <c r="BG431" i="1"/>
  <c r="BH431" i="1" s="1"/>
  <c r="AL430" i="1"/>
  <c r="AK430" i="1"/>
  <c r="BF430" i="1" a="1"/>
  <c r="BG430" i="1"/>
  <c r="BH430" i="1" s="1"/>
  <c r="BF429" i="1" a="1"/>
  <c r="BG429" i="1"/>
  <c r="BH429" i="1" s="1"/>
  <c r="AL429" i="1"/>
  <c r="AK429" i="1"/>
  <c r="AL428" i="1"/>
  <c r="AK428" i="1"/>
  <c r="BF428" i="1" a="1"/>
  <c r="BG428" i="1"/>
  <c r="BH428" i="1" s="1"/>
  <c r="AL427" i="1"/>
  <c r="AK427" i="1"/>
  <c r="BF427" i="1" a="1"/>
  <c r="BG427" i="1"/>
  <c r="BH427" i="1" s="1"/>
  <c r="AL426" i="1"/>
  <c r="AK426" i="1"/>
  <c r="BF426" i="1" a="1"/>
  <c r="BG426" i="1"/>
  <c r="BH426" i="1" s="1"/>
  <c r="BF425" i="1" a="1"/>
  <c r="BG425" i="1"/>
  <c r="BH425" i="1" s="1"/>
  <c r="AL425" i="1"/>
  <c r="AK425" i="1"/>
  <c r="BF424" i="1" a="1"/>
  <c r="BG424" i="1"/>
  <c r="BH424" i="1" s="1"/>
  <c r="AL424" i="1"/>
  <c r="AK424" i="1"/>
  <c r="BF422" i="1" a="1"/>
  <c r="BG422" i="1"/>
  <c r="BH422" i="1" s="1"/>
  <c r="BF423" i="1" a="1"/>
  <c r="BG423" i="1"/>
  <c r="BH423" i="1" s="1"/>
  <c r="AL422" i="1"/>
  <c r="AK422" i="1"/>
  <c r="AL423" i="1"/>
  <c r="AK423" i="1"/>
  <c r="AL420" i="1"/>
  <c r="AK420" i="1"/>
  <c r="BF421" i="1" a="1"/>
  <c r="BG421" i="1"/>
  <c r="BH421" i="1" s="1"/>
  <c r="AL421" i="1"/>
  <c r="AK421" i="1"/>
  <c r="BF420" i="1" a="1"/>
  <c r="BG420" i="1"/>
  <c r="BH420" i="1" s="1"/>
  <c r="AL419" i="1"/>
  <c r="AK419" i="1"/>
  <c r="BF418" i="1" a="1"/>
  <c r="BG418" i="1"/>
  <c r="BH418" i="1" s="1"/>
  <c r="BF419" i="1" a="1"/>
  <c r="BG419" i="1"/>
  <c r="BH419" i="1" s="1"/>
  <c r="AL418" i="1"/>
  <c r="AK418" i="1"/>
  <c r="AL416" i="1"/>
  <c r="AK416" i="1"/>
  <c r="BF416" i="1" a="1"/>
  <c r="BG416" i="1"/>
  <c r="BH416" i="1" s="1"/>
  <c r="BF415" i="1" a="1"/>
  <c r="BG415" i="1"/>
  <c r="BH415" i="1" s="1"/>
  <c r="AL414" i="1"/>
  <c r="AK414" i="1"/>
  <c r="AL415" i="1"/>
  <c r="AK415" i="1"/>
  <c r="BF413" i="1" a="1"/>
  <c r="BG413" i="1"/>
  <c r="BH413" i="1" s="1"/>
  <c r="AL413" i="1"/>
  <c r="AK413" i="1"/>
  <c r="BF414" i="1" a="1"/>
  <c r="BG414" i="1"/>
  <c r="BH414" i="1" s="1"/>
  <c r="BF411" i="1" a="1"/>
  <c r="BG411" i="1"/>
  <c r="BH411" i="1" s="1"/>
  <c r="AL412" i="1"/>
  <c r="AK412" i="1"/>
  <c r="AL411" i="1"/>
  <c r="AK411" i="1"/>
  <c r="BF412" i="1" a="1"/>
  <c r="BG412" i="1"/>
  <c r="BH412" i="1" s="1"/>
  <c r="AL410" i="1"/>
  <c r="AK410" i="1"/>
  <c r="BF410" i="1" a="1"/>
  <c r="BG410" i="1"/>
  <c r="BH410" i="1" s="1"/>
  <c r="AL408" i="1"/>
  <c r="AK408" i="1"/>
  <c r="BF408" i="1" a="1"/>
  <c r="BG408" i="1"/>
  <c r="BH408" i="1" s="1"/>
  <c r="BF407" i="1" a="1"/>
  <c r="BG407" i="1"/>
  <c r="BH407" i="1" s="1"/>
  <c r="AL407" i="1"/>
  <c r="AK407" i="1"/>
  <c r="BF406" i="1" a="1"/>
  <c r="BG406" i="1"/>
  <c r="BH406" i="1" s="1"/>
  <c r="AL406" i="1"/>
  <c r="AK406" i="1"/>
  <c r="AL405" i="1"/>
  <c r="AK405" i="1"/>
  <c r="BF405" i="1" a="1"/>
  <c r="BG405" i="1"/>
  <c r="BH405" i="1" s="1"/>
  <c r="AL404" i="1"/>
  <c r="AK404" i="1"/>
  <c r="BF404" i="1" a="1"/>
  <c r="BG404" i="1"/>
  <c r="BH404" i="1" s="1"/>
  <c r="AL403" i="1"/>
  <c r="AK403" i="1"/>
  <c r="BF403" i="1" a="1"/>
  <c r="BG403" i="1"/>
  <c r="BH403" i="1" s="1"/>
  <c r="AL402" i="1"/>
  <c r="AK402" i="1"/>
  <c r="AL399" i="1"/>
  <c r="AK399" i="1"/>
  <c r="BF402" i="1" a="1"/>
  <c r="BG402" i="1"/>
  <c r="BH402" i="1" s="1"/>
  <c r="AL400" i="1"/>
  <c r="AK400" i="1"/>
  <c r="AL398" i="1"/>
  <c r="AK398" i="1"/>
  <c r="BF400" i="1" a="1"/>
  <c r="BG400" i="1"/>
  <c r="BH400" i="1" s="1"/>
  <c r="BF399" i="1" a="1"/>
  <c r="BG399" i="1"/>
  <c r="BH399" i="1" s="1"/>
  <c r="BF398" i="1" a="1"/>
  <c r="BG398" i="1"/>
  <c r="BH398" i="1" s="1"/>
  <c r="BF397" i="1" a="1"/>
  <c r="BG397" i="1"/>
  <c r="BH397" i="1" s="1"/>
  <c r="AL397" i="1"/>
  <c r="AK397" i="1"/>
  <c r="BF396" i="1" a="1"/>
  <c r="BG396" i="1"/>
  <c r="BH396" i="1" s="1"/>
  <c r="AL396" i="1"/>
  <c r="AK396" i="1"/>
  <c r="AL395" i="1"/>
  <c r="AK395" i="1"/>
  <c r="BF395" i="1" a="1"/>
  <c r="BG395" i="1"/>
  <c r="BH395" i="1" s="1"/>
  <c r="BF394" i="1" a="1"/>
  <c r="BG394" i="1"/>
  <c r="BH394" i="1" s="1"/>
  <c r="AL394" i="1"/>
  <c r="AK394" i="1"/>
  <c r="BF393" i="1" a="1"/>
  <c r="BG393" i="1"/>
  <c r="BH393" i="1" s="1"/>
  <c r="AL393" i="1"/>
  <c r="AK393" i="1"/>
  <c r="AL392" i="1"/>
  <c r="AK392" i="1"/>
  <c r="BF392" i="1" a="1"/>
  <c r="BG392" i="1"/>
  <c r="BH392" i="1" s="1"/>
  <c r="AL391" i="1"/>
  <c r="AK391" i="1"/>
  <c r="BF391" i="1" a="1"/>
  <c r="BG391" i="1"/>
  <c r="BH391" i="1" s="1"/>
  <c r="AL390" i="1"/>
  <c r="AK390" i="1"/>
  <c r="BF390" i="1" a="1"/>
  <c r="BG390" i="1"/>
  <c r="BH390" i="1" s="1"/>
  <c r="BF389" i="1" a="1"/>
  <c r="BG389" i="1"/>
  <c r="BH389" i="1" s="1"/>
  <c r="AL389" i="1"/>
  <c r="AK389" i="1"/>
  <c r="BF388" i="1" a="1"/>
  <c r="BG388" i="1"/>
  <c r="BH388" i="1" s="1"/>
  <c r="AL388" i="1"/>
  <c r="AK388" i="1"/>
  <c r="AL387" i="1"/>
  <c r="AK387" i="1"/>
  <c r="BF387" i="1" a="1"/>
  <c r="BG387" i="1"/>
  <c r="BH387" i="1" s="1"/>
  <c r="AL386" i="1"/>
  <c r="AK386" i="1"/>
  <c r="BF386" i="1" a="1"/>
  <c r="BG386" i="1"/>
  <c r="BH386" i="1" s="1"/>
  <c r="AL385" i="1"/>
  <c r="AK385" i="1"/>
  <c r="AL384" i="1"/>
  <c r="AK384" i="1"/>
  <c r="BF385" i="1" a="1"/>
  <c r="BG385" i="1"/>
  <c r="BH385" i="1" s="1"/>
  <c r="BF384" i="1" a="1"/>
  <c r="BG384" i="1"/>
  <c r="BH384" i="1" s="1"/>
  <c r="AL383" i="1"/>
  <c r="AK383" i="1"/>
  <c r="BF383" i="1" a="1"/>
  <c r="BG383" i="1"/>
  <c r="BH383" i="1" s="1"/>
  <c r="AL381" i="1"/>
  <c r="AK381" i="1"/>
  <c r="BF382" i="1" a="1"/>
  <c r="BG382" i="1"/>
  <c r="BH382" i="1" s="1"/>
  <c r="AL382" i="1"/>
  <c r="AK382" i="1"/>
  <c r="BF381" i="1" a="1"/>
  <c r="BG381" i="1"/>
  <c r="BH381" i="1" s="1"/>
  <c r="AL380" i="1"/>
  <c r="AK380" i="1"/>
  <c r="BF380" i="1" a="1"/>
  <c r="BG380" i="1"/>
  <c r="BH380" i="1" s="1"/>
  <c r="AL379" i="1"/>
  <c r="AK379" i="1"/>
  <c r="BF379" i="1" a="1"/>
  <c r="BG379" i="1"/>
  <c r="BH379" i="1" s="1"/>
  <c r="BF378" i="1" a="1"/>
  <c r="BG378" i="1"/>
  <c r="BH378" i="1" s="1"/>
  <c r="AL378" i="1"/>
  <c r="AK378" i="1"/>
  <c r="AL377" i="1"/>
  <c r="AK377" i="1"/>
  <c r="AL376" i="1"/>
  <c r="AK376" i="1"/>
  <c r="BF376" i="1" a="1"/>
  <c r="BG376" i="1"/>
  <c r="BH376" i="1" s="1"/>
  <c r="BF377" i="1" a="1"/>
  <c r="BG377" i="1"/>
  <c r="BH377" i="1" s="1"/>
  <c r="BF375" i="1" a="1"/>
  <c r="BG375" i="1"/>
  <c r="BH375" i="1" s="1"/>
  <c r="AL374" i="1"/>
  <c r="AK374" i="1"/>
  <c r="AL375" i="1"/>
  <c r="AK375" i="1"/>
  <c r="BF374" i="1" a="1"/>
  <c r="BG374" i="1"/>
  <c r="BH374" i="1" s="1"/>
  <c r="BF373" i="1" a="1"/>
  <c r="BG373" i="1"/>
  <c r="BH373" i="1" s="1"/>
  <c r="AL373" i="1"/>
  <c r="AK373" i="1"/>
  <c r="BF372" i="1" a="1"/>
  <c r="BG372" i="1"/>
  <c r="BH372" i="1" s="1"/>
  <c r="AL372" i="1"/>
  <c r="AK372" i="1"/>
  <c r="BF371" i="1" a="1"/>
  <c r="BG371" i="1"/>
  <c r="BH371" i="1" s="1"/>
  <c r="BF370" i="1" a="1"/>
  <c r="BG370" i="1"/>
  <c r="BH370" i="1" s="1"/>
  <c r="AL371" i="1"/>
  <c r="AK371" i="1"/>
  <c r="AL370" i="1"/>
  <c r="AK370" i="1"/>
  <c r="AL368" i="1"/>
  <c r="AK368" i="1"/>
  <c r="AL369" i="1"/>
  <c r="AK369" i="1"/>
  <c r="BF369" i="1" a="1"/>
  <c r="BG369" i="1"/>
  <c r="BH369" i="1" s="1"/>
  <c r="BF368" i="1" a="1"/>
  <c r="BG368" i="1"/>
  <c r="BH368" i="1" s="1"/>
  <c r="BF367" i="1" a="1"/>
  <c r="BG367" i="1"/>
  <c r="BH367" i="1" s="1"/>
  <c r="BF366" i="1" a="1"/>
  <c r="BG366" i="1"/>
  <c r="BH366" i="1" s="1"/>
  <c r="AL367" i="1"/>
  <c r="AK367" i="1"/>
  <c r="AL366" i="1"/>
  <c r="AK366" i="1"/>
  <c r="BF365" i="1" a="1"/>
  <c r="BG365" i="1"/>
  <c r="BH365" i="1" s="1"/>
  <c r="AL365" i="1"/>
  <c r="AK365" i="1"/>
  <c r="BF364" i="1" a="1"/>
  <c r="BG364" i="1"/>
  <c r="BH364" i="1" s="1"/>
  <c r="BF363" i="1" a="1"/>
  <c r="BG363" i="1"/>
  <c r="BH363" i="1" s="1"/>
  <c r="AL363" i="1"/>
  <c r="AK363" i="1"/>
  <c r="AL364" i="1"/>
  <c r="AK364" i="1"/>
  <c r="AL361" i="1"/>
  <c r="AK361" i="1"/>
  <c r="BF362" i="1" a="1"/>
  <c r="BG362" i="1"/>
  <c r="BH362" i="1" s="1"/>
  <c r="BF361" i="1" a="1"/>
  <c r="BG361" i="1"/>
  <c r="BH361" i="1" s="1"/>
  <c r="AL362" i="1"/>
  <c r="AK362" i="1"/>
  <c r="AL360" i="1"/>
  <c r="AK360" i="1"/>
  <c r="BF359" i="1" a="1"/>
  <c r="BG359" i="1"/>
  <c r="BH359" i="1" s="1"/>
  <c r="BF360" i="1" a="1"/>
  <c r="BG360" i="1"/>
  <c r="BH360" i="1" s="1"/>
  <c r="AL359" i="1"/>
  <c r="AK359" i="1"/>
  <c r="AL357" i="1"/>
  <c r="AK357" i="1"/>
  <c r="BF358" i="1" a="1"/>
  <c r="BG358" i="1"/>
  <c r="BH358" i="1" s="1"/>
  <c r="AL358" i="1"/>
  <c r="AK358" i="1"/>
  <c r="BF357" i="1" a="1"/>
  <c r="BG357" i="1"/>
  <c r="BH357" i="1" s="1"/>
  <c r="BF356" i="1" a="1"/>
  <c r="BG356" i="1"/>
  <c r="BH356" i="1" s="1"/>
  <c r="AL356" i="1"/>
  <c r="AK356" i="1"/>
  <c r="BF354" i="1" a="1"/>
  <c r="BG354" i="1"/>
  <c r="BH354" i="1" s="1"/>
  <c r="AL353" i="1"/>
  <c r="AK353" i="1"/>
  <c r="BF353" i="1" a="1"/>
  <c r="BG353" i="1"/>
  <c r="BH353" i="1" s="1"/>
  <c r="AL354" i="1"/>
  <c r="AK354" i="1"/>
  <c r="BF352" i="1" a="1"/>
  <c r="BG352" i="1"/>
  <c r="BH352" i="1" s="1"/>
  <c r="AL352" i="1"/>
  <c r="AK352" i="1"/>
  <c r="AL351" i="1"/>
  <c r="AK351" i="1"/>
  <c r="BF351" i="1" a="1"/>
  <c r="BG351" i="1"/>
  <c r="BH351" i="1" s="1"/>
  <c r="AL350" i="1"/>
  <c r="AK350" i="1"/>
  <c r="AL349" i="1"/>
  <c r="AK349" i="1"/>
  <c r="BF350" i="1" a="1"/>
  <c r="BG350" i="1"/>
  <c r="BH350" i="1" s="1"/>
  <c r="BF349" i="1" a="1"/>
  <c r="BG349" i="1"/>
  <c r="BH349" i="1" s="1"/>
  <c r="AL348" i="1"/>
  <c r="AK348" i="1"/>
  <c r="BF348" i="1" a="1"/>
  <c r="BG348" i="1"/>
  <c r="BH348" i="1" s="1"/>
  <c r="BF347" i="1" a="1"/>
  <c r="BG347" i="1"/>
  <c r="BH347" i="1" s="1"/>
  <c r="AL347" i="1"/>
  <c r="AK347" i="1"/>
  <c r="BF346" i="1" a="1"/>
  <c r="BG346" i="1"/>
  <c r="BH346" i="1" s="1"/>
  <c r="AL346" i="1"/>
  <c r="AK346" i="1"/>
  <c r="BF344" i="1" a="1"/>
  <c r="BG344" i="1"/>
  <c r="BH344" i="1" s="1"/>
  <c r="AL344" i="1"/>
  <c r="AK344" i="1"/>
  <c r="AL343" i="1"/>
  <c r="AK343" i="1"/>
  <c r="AL342" i="1"/>
  <c r="AK342" i="1"/>
  <c r="BF343" i="1" a="1"/>
  <c r="BG343" i="1"/>
  <c r="BH343" i="1" s="1"/>
  <c r="AL341" i="1"/>
  <c r="AK341" i="1"/>
  <c r="BF342" i="1" a="1"/>
  <c r="BG342" i="1"/>
  <c r="BH342" i="1" s="1"/>
  <c r="BF341" i="1" a="1"/>
  <c r="BG341" i="1"/>
  <c r="BH341" i="1" s="1"/>
  <c r="BF340" i="1" a="1"/>
  <c r="BG340" i="1"/>
  <c r="BH340" i="1" s="1"/>
  <c r="AL340" i="1"/>
  <c r="AK340" i="1"/>
  <c r="BF339" i="1" a="1"/>
  <c r="BG339" i="1"/>
  <c r="BH339" i="1" s="1"/>
  <c r="AL339" i="1"/>
  <c r="AK339" i="1"/>
  <c r="AL338" i="1"/>
  <c r="AK338" i="1"/>
  <c r="BF338" i="1" a="1"/>
  <c r="BG338" i="1"/>
  <c r="BH338" i="1" s="1"/>
  <c r="AL337" i="1"/>
  <c r="AK337" i="1"/>
  <c r="AL336" i="1"/>
  <c r="AK336" i="1"/>
  <c r="BF337" i="1" a="1"/>
  <c r="BG337" i="1"/>
  <c r="BH337" i="1" s="1"/>
  <c r="BF336" i="1" a="1"/>
  <c r="BG336" i="1"/>
  <c r="BH336" i="1" s="1"/>
  <c r="BF335" i="1" a="1"/>
  <c r="BG335" i="1"/>
  <c r="BH335" i="1" s="1"/>
  <c r="BF334" i="1" a="1"/>
  <c r="BG334" i="1"/>
  <c r="BH334" i="1" s="1"/>
  <c r="AL334" i="1"/>
  <c r="AK334" i="1"/>
  <c r="AL335" i="1"/>
  <c r="AK335" i="1"/>
  <c r="AL333" i="1"/>
  <c r="AK333" i="1"/>
  <c r="BF333" i="1" a="1"/>
  <c r="BG333" i="1"/>
  <c r="BH333" i="1" s="1"/>
  <c r="AL331" i="1"/>
  <c r="AK331" i="1"/>
  <c r="BF331" i="1" a="1"/>
  <c r="BG331" i="1"/>
  <c r="BH331" i="1" s="1"/>
  <c r="AL330" i="1"/>
  <c r="AK330" i="1"/>
  <c r="BF330" i="1" a="1"/>
  <c r="BG330" i="1"/>
  <c r="BH330" i="1" s="1"/>
  <c r="BF329" i="1" a="1"/>
  <c r="BG329" i="1"/>
  <c r="BH329" i="1" s="1"/>
  <c r="AL329" i="1"/>
  <c r="AK329" i="1"/>
  <c r="AL328" i="1"/>
  <c r="AK328" i="1"/>
  <c r="BF328" i="1" a="1"/>
  <c r="BG328" i="1"/>
  <c r="BH328" i="1" s="1"/>
  <c r="AL327" i="1"/>
  <c r="AK327" i="1"/>
  <c r="BF327" i="1" a="1"/>
  <c r="BG327" i="1"/>
  <c r="BH327" i="1" s="1"/>
  <c r="AL326" i="1"/>
  <c r="AK326" i="1"/>
  <c r="BF326" i="1" a="1"/>
  <c r="BG326" i="1"/>
  <c r="BH326" i="1" s="1"/>
  <c r="BF325" i="1" a="1"/>
  <c r="BG325" i="1"/>
  <c r="BH325" i="1" s="1"/>
  <c r="AL325" i="1"/>
  <c r="AK325" i="1"/>
  <c r="BF324" i="1" a="1"/>
  <c r="BG324" i="1"/>
  <c r="BH324" i="1" s="1"/>
  <c r="AL324" i="1"/>
  <c r="AK324" i="1"/>
  <c r="BF322" i="1" a="1"/>
  <c r="BG322" i="1"/>
  <c r="BH322" i="1" s="1"/>
  <c r="AL322" i="1"/>
  <c r="AK322" i="1"/>
  <c r="BF321" i="1" a="1"/>
  <c r="BG321" i="1"/>
  <c r="BH321" i="1" s="1"/>
  <c r="AL321" i="1"/>
  <c r="AK321" i="1"/>
  <c r="BF320" i="1" a="1"/>
  <c r="BG320" i="1"/>
  <c r="BH320" i="1" s="1"/>
  <c r="AL319" i="1"/>
  <c r="AK319" i="1"/>
  <c r="BF319" i="1" a="1"/>
  <c r="BG319" i="1"/>
  <c r="BH319" i="1" s="1"/>
  <c r="AL320" i="1"/>
  <c r="AK320" i="1"/>
  <c r="AL317" i="1"/>
  <c r="AK317" i="1"/>
  <c r="AL318" i="1"/>
  <c r="AK318" i="1"/>
  <c r="BF317" i="1" a="1"/>
  <c r="BG317" i="1"/>
  <c r="BH317" i="1" s="1"/>
  <c r="BF318" i="1" a="1"/>
  <c r="BG318" i="1"/>
  <c r="BH318" i="1" s="1"/>
  <c r="AL316" i="1"/>
  <c r="AK316" i="1"/>
  <c r="BF316" i="1" a="1"/>
  <c r="BG316" i="1"/>
  <c r="BH316" i="1" s="1"/>
  <c r="AL315" i="1"/>
  <c r="AK315" i="1"/>
  <c r="BF315" i="1" a="1"/>
  <c r="BG315" i="1"/>
  <c r="BH315" i="1" s="1"/>
  <c r="BF314" i="1" a="1"/>
  <c r="BG314" i="1"/>
  <c r="BH314" i="1" s="1"/>
  <c r="AL314" i="1"/>
  <c r="AK314" i="1"/>
  <c r="AL313" i="1"/>
  <c r="AK313" i="1"/>
  <c r="BF313" i="1" a="1"/>
  <c r="BG313" i="1"/>
  <c r="BH313" i="1" s="1"/>
  <c r="AL311" i="1"/>
  <c r="AK311" i="1"/>
  <c r="BF311" i="1" a="1"/>
  <c r="BG311" i="1"/>
  <c r="BH311" i="1" s="1"/>
  <c r="BF310" i="1" a="1"/>
  <c r="BG310" i="1"/>
  <c r="BH310" i="1" s="1"/>
  <c r="AL310" i="1"/>
  <c r="AK310" i="1"/>
  <c r="AL309" i="1"/>
  <c r="AK309" i="1"/>
  <c r="BF309" i="1" a="1"/>
  <c r="BG309" i="1"/>
  <c r="BH309" i="1" s="1"/>
  <c r="BF308" i="1" a="1"/>
  <c r="BG308" i="1"/>
  <c r="BH308" i="1" s="1"/>
  <c r="AL308" i="1"/>
  <c r="AK308" i="1"/>
  <c r="BF307" i="1" a="1"/>
  <c r="BG307" i="1"/>
  <c r="BH307" i="1" s="1"/>
  <c r="AL307" i="1"/>
  <c r="AK307" i="1"/>
  <c r="AL306" i="1"/>
  <c r="AK306" i="1"/>
  <c r="BF306" i="1" a="1"/>
  <c r="BG306" i="1"/>
  <c r="BH306" i="1" s="1"/>
  <c r="AL305" i="1"/>
  <c r="AK305" i="1"/>
  <c r="BF305" i="1" a="1"/>
  <c r="BG305" i="1"/>
  <c r="BH305" i="1" s="1"/>
  <c r="BF304" i="1" a="1"/>
  <c r="BG304" i="1"/>
  <c r="BH304" i="1" s="1"/>
  <c r="AL304" i="1"/>
  <c r="AK304" i="1"/>
  <c r="AL302" i="1"/>
  <c r="AK302" i="1"/>
  <c r="BF302" i="1" a="1"/>
  <c r="BG302" i="1"/>
  <c r="BH302" i="1" s="1"/>
  <c r="AL300" i="1"/>
  <c r="AK300" i="1"/>
  <c r="BF301" i="1" a="1"/>
  <c r="BG301" i="1"/>
  <c r="BH301" i="1" s="1"/>
  <c r="AL301" i="1"/>
  <c r="AK301" i="1"/>
  <c r="AL299" i="1"/>
  <c r="AK299" i="1"/>
  <c r="BF300" i="1" a="1"/>
  <c r="BG300" i="1"/>
  <c r="BH300" i="1" s="1"/>
  <c r="BF299" i="1" a="1"/>
  <c r="BG299" i="1"/>
  <c r="BH299" i="1" s="1"/>
  <c r="AL298" i="1"/>
  <c r="AK298" i="1"/>
  <c r="BF298" i="1" a="1"/>
  <c r="BG298" i="1"/>
  <c r="BH298" i="1" s="1"/>
  <c r="BF297" i="1" a="1"/>
  <c r="BG297" i="1"/>
  <c r="BH297" i="1" s="1"/>
  <c r="AL297" i="1"/>
  <c r="AK297" i="1"/>
  <c r="BF296" i="1" a="1"/>
  <c r="BG296" i="1"/>
  <c r="BH296" i="1" s="1"/>
  <c r="AL296" i="1"/>
  <c r="AK296" i="1"/>
  <c r="AL295" i="1"/>
  <c r="AK295" i="1"/>
  <c r="BF295" i="1" a="1"/>
  <c r="BG295" i="1"/>
  <c r="BH295" i="1" s="1"/>
  <c r="AL294" i="1"/>
  <c r="AK294" i="1"/>
  <c r="BF294" i="1" a="1"/>
  <c r="BG294" i="1"/>
  <c r="BH294" i="1" s="1"/>
  <c r="AL293" i="1"/>
  <c r="AK293" i="1"/>
  <c r="BF292" i="1" a="1"/>
  <c r="BG292" i="1"/>
  <c r="BH292" i="1" s="1"/>
  <c r="AL291" i="1"/>
  <c r="AK291" i="1"/>
  <c r="BF293" i="1" a="1"/>
  <c r="BG293" i="1"/>
  <c r="BH293" i="1" s="1"/>
  <c r="AL292" i="1"/>
  <c r="AK292" i="1"/>
  <c r="AL290" i="1"/>
  <c r="AK290" i="1"/>
  <c r="BF291" i="1" a="1"/>
  <c r="BG291" i="1"/>
  <c r="BH291" i="1" s="1"/>
  <c r="BF290" i="1" a="1"/>
  <c r="BG290" i="1"/>
  <c r="BH290" i="1" s="1"/>
  <c r="AL289" i="1"/>
  <c r="AK289" i="1"/>
  <c r="BF289" i="1" a="1"/>
  <c r="BG289" i="1"/>
  <c r="BH289" i="1" s="1"/>
  <c r="BF288" i="1" a="1"/>
  <c r="BG288" i="1"/>
  <c r="BH288" i="1" s="1"/>
  <c r="AL285" i="1"/>
  <c r="AK285" i="1"/>
  <c r="AL286" i="1"/>
  <c r="AK286" i="1"/>
  <c r="BF286" i="1" a="1"/>
  <c r="BG286" i="1"/>
  <c r="BH286" i="1" s="1"/>
  <c r="AL288" i="1"/>
  <c r="AK288" i="1"/>
  <c r="BF285" i="1" a="1"/>
  <c r="BG285" i="1"/>
  <c r="BH285" i="1" s="1"/>
  <c r="AL284" i="1"/>
  <c r="AK284" i="1"/>
  <c r="BF283" i="1" a="1"/>
  <c r="BG283" i="1"/>
  <c r="BH283" i="1" s="1"/>
  <c r="AL283" i="1"/>
  <c r="AK283" i="1"/>
  <c r="BF284" i="1" a="1"/>
  <c r="BG284" i="1"/>
  <c r="BH284" i="1" s="1"/>
  <c r="AL282" i="1"/>
  <c r="AK282" i="1"/>
  <c r="AL281" i="1"/>
  <c r="AK281" i="1"/>
  <c r="BF281" i="1" a="1"/>
  <c r="BG281" i="1"/>
  <c r="BH281" i="1" s="1"/>
  <c r="AL280" i="1"/>
  <c r="AK280" i="1"/>
  <c r="BF282" i="1" a="1"/>
  <c r="BG282" i="1"/>
  <c r="BH282" i="1" s="1"/>
  <c r="BF280" i="1" a="1"/>
  <c r="BG280" i="1"/>
  <c r="BH280" i="1" s="1"/>
  <c r="BF279" i="1" a="1"/>
  <c r="BG279" i="1"/>
  <c r="BH279" i="1" s="1"/>
  <c r="AL279" i="1"/>
  <c r="AK279" i="1"/>
  <c r="AL278" i="1"/>
  <c r="AK278" i="1"/>
  <c r="BF278" i="1" a="1"/>
  <c r="BG278" i="1"/>
  <c r="BH278" i="1" s="1"/>
  <c r="AL277" i="1"/>
  <c r="AK277" i="1"/>
  <c r="BF277" i="1" a="1"/>
  <c r="BG277" i="1"/>
  <c r="BH277" i="1" s="1"/>
  <c r="BF276" i="1" a="1"/>
  <c r="BG276" i="1"/>
  <c r="BH276" i="1" s="1"/>
  <c r="AL276" i="1"/>
  <c r="AK276" i="1"/>
  <c r="AL275" i="1"/>
  <c r="AK275" i="1"/>
  <c r="BF274" i="1" a="1"/>
  <c r="BG274" i="1"/>
  <c r="BH274" i="1" s="1"/>
  <c r="BF275" i="1" a="1"/>
  <c r="BG275" i="1"/>
  <c r="BH275" i="1" s="1"/>
  <c r="AL274" i="1"/>
  <c r="AK274" i="1"/>
  <c r="AL273" i="1"/>
  <c r="AK273" i="1"/>
  <c r="BF273" i="1" a="1"/>
  <c r="BG273" i="1"/>
  <c r="BH273" i="1" s="1"/>
  <c r="AL272" i="1"/>
  <c r="AK272" i="1"/>
  <c r="BF272" i="1" a="1"/>
  <c r="BG272" i="1"/>
  <c r="BH272" i="1" s="1"/>
  <c r="AL271" i="1"/>
  <c r="AK271" i="1"/>
  <c r="BF271" i="1" a="1"/>
  <c r="BG271" i="1"/>
  <c r="BH271" i="1" s="1"/>
  <c r="AL270" i="1"/>
  <c r="AK270" i="1"/>
  <c r="BF270" i="1" a="1"/>
  <c r="BG270" i="1"/>
  <c r="BH270" i="1" s="1"/>
  <c r="AL269" i="1"/>
  <c r="AK269" i="1"/>
  <c r="BF269" i="1" a="1"/>
  <c r="BG269" i="1"/>
  <c r="BH269" i="1" s="1"/>
  <c r="BF267" i="1" a="1"/>
  <c r="BG267" i="1"/>
  <c r="BH267" i="1" s="1"/>
  <c r="AL267" i="1"/>
  <c r="AK267" i="1"/>
  <c r="AL266" i="1"/>
  <c r="AK266" i="1"/>
  <c r="BF266" i="1" a="1"/>
  <c r="BG266" i="1"/>
  <c r="BH266" i="1" s="1"/>
  <c r="BF265" i="1" a="1"/>
  <c r="BG265" i="1"/>
  <c r="BH265" i="1" s="1"/>
  <c r="AL265" i="1"/>
  <c r="AK265" i="1"/>
  <c r="AL264" i="1"/>
  <c r="AK264" i="1"/>
  <c r="BF264" i="1" a="1"/>
  <c r="BG264" i="1"/>
  <c r="BH264" i="1" s="1"/>
  <c r="BF263" i="1" a="1"/>
  <c r="BG263" i="1"/>
  <c r="BH263" i="1" s="1"/>
  <c r="AL263" i="1"/>
  <c r="AK263" i="1"/>
  <c r="BF262" i="1" a="1"/>
  <c r="BG262" i="1"/>
  <c r="BH262" i="1" s="1"/>
  <c r="AL262" i="1"/>
  <c r="AK262" i="1"/>
  <c r="BF261" i="1" a="1"/>
  <c r="BG261" i="1"/>
  <c r="BH261" i="1" s="1"/>
  <c r="AL261" i="1"/>
  <c r="AK261" i="1"/>
  <c r="BF260" i="1" a="1"/>
  <c r="BG260" i="1"/>
  <c r="BH260" i="1" s="1"/>
  <c r="AL260" i="1"/>
  <c r="AK260" i="1"/>
  <c r="BF259" i="1" a="1"/>
  <c r="BG259" i="1"/>
  <c r="BH259" i="1" s="1"/>
  <c r="AL259" i="1"/>
  <c r="AK259" i="1"/>
  <c r="AL258" i="1"/>
  <c r="AK258" i="1"/>
  <c r="BF258" i="1" a="1"/>
  <c r="BG258" i="1"/>
  <c r="BH258" i="1" s="1"/>
  <c r="AL257" i="1"/>
  <c r="AK257" i="1"/>
  <c r="BF257" i="1" a="1"/>
  <c r="BG257" i="1"/>
  <c r="BH257" i="1" s="1"/>
  <c r="AL255" i="1"/>
  <c r="AK255" i="1"/>
  <c r="AL256" i="1"/>
  <c r="AK256" i="1"/>
  <c r="BF256" i="1" a="1"/>
  <c r="BG256" i="1"/>
  <c r="BH256" i="1" s="1"/>
  <c r="BF255" i="1" a="1"/>
  <c r="BG255" i="1"/>
  <c r="BH255" i="1" s="1"/>
  <c r="AL253" i="1"/>
  <c r="AK253" i="1"/>
  <c r="BF252" i="1" a="1"/>
  <c r="BG252" i="1"/>
  <c r="BH252" i="1" s="1"/>
  <c r="BF253" i="1" a="1"/>
  <c r="BG253" i="1"/>
  <c r="BH253" i="1" s="1"/>
  <c r="BF251" i="1" a="1"/>
  <c r="BG251" i="1"/>
  <c r="BH251" i="1" s="1"/>
  <c r="AL252" i="1"/>
  <c r="AK252" i="1"/>
  <c r="AL251" i="1"/>
  <c r="AK251" i="1"/>
  <c r="AL250" i="1"/>
  <c r="AK250" i="1"/>
  <c r="AL249" i="1"/>
  <c r="AK249" i="1"/>
  <c r="BF250" i="1" a="1"/>
  <c r="BG250" i="1"/>
  <c r="BH250" i="1" s="1"/>
  <c r="BF248" i="1" a="1"/>
  <c r="BG248" i="1"/>
  <c r="BH248" i="1" s="1"/>
  <c r="BF247" i="1" a="1"/>
  <c r="BG247" i="1"/>
  <c r="BH247" i="1" s="1"/>
  <c r="AL247" i="1"/>
  <c r="AK247" i="1"/>
  <c r="AL248" i="1"/>
  <c r="AK248" i="1"/>
  <c r="BF249" i="1" a="1"/>
  <c r="BG249" i="1"/>
  <c r="BH249" i="1" s="1"/>
  <c r="AL246" i="1"/>
  <c r="AK246" i="1"/>
  <c r="AL245" i="1"/>
  <c r="AK245" i="1"/>
  <c r="BF244" i="1" a="1"/>
  <c r="BG244" i="1"/>
  <c r="BH244" i="1" s="1"/>
  <c r="BF246" i="1" a="1"/>
  <c r="BG246" i="1"/>
  <c r="BH246" i="1" s="1"/>
  <c r="BF245" i="1" a="1"/>
  <c r="BG245" i="1"/>
  <c r="BH245" i="1" s="1"/>
  <c r="AL244" i="1"/>
  <c r="AK244" i="1"/>
  <c r="BF243" i="1" a="1"/>
  <c r="BG243" i="1"/>
  <c r="BH243" i="1" s="1"/>
  <c r="AL243" i="1"/>
  <c r="AK243" i="1"/>
  <c r="AL242" i="1"/>
  <c r="AK242" i="1"/>
  <c r="BF242" i="1" a="1"/>
  <c r="BG242" i="1"/>
  <c r="BH242" i="1" s="1"/>
  <c r="AL241" i="1"/>
  <c r="AK241" i="1"/>
  <c r="BF241" i="1" a="1"/>
  <c r="BG241" i="1"/>
  <c r="BH241" i="1" s="1"/>
  <c r="AL239" i="1"/>
  <c r="AK239" i="1"/>
  <c r="BF239" i="1" a="1"/>
  <c r="BG239" i="1"/>
  <c r="BH239" i="1" s="1"/>
  <c r="BF238" i="1" a="1"/>
  <c r="BG238" i="1"/>
  <c r="BH238" i="1" s="1"/>
  <c r="AL238" i="1"/>
  <c r="AK238" i="1"/>
  <c r="BF237" i="1" a="1"/>
  <c r="BG237" i="1"/>
  <c r="BH237" i="1" s="1"/>
  <c r="AL237" i="1"/>
  <c r="AK237" i="1"/>
  <c r="AL236" i="1"/>
  <c r="AK236" i="1"/>
  <c r="BF236" i="1" a="1"/>
  <c r="BG236" i="1"/>
  <c r="BH236" i="1" s="1"/>
  <c r="AL235" i="1"/>
  <c r="AK235" i="1"/>
  <c r="BF235" i="1" a="1"/>
  <c r="BG235" i="1"/>
  <c r="BH235" i="1" s="1"/>
  <c r="AL234" i="1"/>
  <c r="AK234" i="1"/>
  <c r="BF234" i="1" a="1"/>
  <c r="BG234" i="1"/>
  <c r="BH234" i="1" s="1"/>
  <c r="AL233" i="1"/>
  <c r="AK233" i="1"/>
  <c r="BF233" i="1" a="1"/>
  <c r="BG233" i="1"/>
  <c r="BH233" i="1" s="1"/>
  <c r="AL232" i="1"/>
  <c r="AK232" i="1"/>
  <c r="BF232" i="1" a="1"/>
  <c r="BG232" i="1"/>
  <c r="BH232" i="1" s="1"/>
  <c r="BF231" i="1" a="1"/>
  <c r="BG231" i="1"/>
  <c r="BH231" i="1" s="1"/>
  <c r="AL231" i="1"/>
  <c r="AK231" i="1"/>
  <c r="AL230" i="1"/>
  <c r="AK230" i="1"/>
  <c r="BF230" i="1" a="1"/>
  <c r="BG230" i="1"/>
  <c r="BH230" i="1" s="1"/>
  <c r="AL229" i="1"/>
  <c r="AK229" i="1"/>
  <c r="BF229" i="1" a="1"/>
  <c r="BG229" i="1"/>
  <c r="BH229" i="1" s="1"/>
  <c r="AL228" i="1"/>
  <c r="AK228" i="1"/>
  <c r="BF228" i="1" a="1"/>
  <c r="BG228" i="1"/>
  <c r="BH228" i="1" s="1"/>
  <c r="AL227" i="1"/>
  <c r="AK227" i="1"/>
  <c r="BF227" i="1" a="1"/>
  <c r="BG227" i="1"/>
  <c r="BH227" i="1" s="1"/>
  <c r="AL226" i="1"/>
  <c r="AK226" i="1"/>
  <c r="BF226" i="1" a="1"/>
  <c r="BG226" i="1"/>
  <c r="BH226" i="1" s="1"/>
  <c r="AL225" i="1"/>
  <c r="AK225" i="1"/>
  <c r="BF225" i="1" a="1"/>
  <c r="BG225" i="1"/>
  <c r="BH225" i="1" s="1"/>
  <c r="AL224" i="1"/>
  <c r="AK224" i="1"/>
  <c r="BF223" i="1" a="1"/>
  <c r="BG223" i="1"/>
  <c r="BH223" i="1" s="1"/>
  <c r="BF224" i="1" a="1"/>
  <c r="BG224" i="1"/>
  <c r="BH224" i="1" s="1"/>
  <c r="AL223" i="1"/>
  <c r="AK223" i="1"/>
  <c r="AL222" i="1"/>
  <c r="AK222" i="1"/>
  <c r="BF222" i="1" a="1"/>
  <c r="BG222" i="1"/>
  <c r="BH222" i="1" s="1"/>
  <c r="AL221" i="1"/>
  <c r="AK221" i="1"/>
  <c r="BF221" i="1" a="1"/>
  <c r="BG221" i="1"/>
  <c r="BH221" i="1" s="1"/>
  <c r="AL219" i="1"/>
  <c r="AK219" i="1"/>
  <c r="BF219" i="1" a="1"/>
  <c r="BG219" i="1"/>
  <c r="BH219" i="1" s="1"/>
  <c r="BF218" i="1" a="1"/>
  <c r="BG218" i="1"/>
  <c r="BH218" i="1" s="1"/>
  <c r="AL218" i="1"/>
  <c r="AK218" i="1"/>
  <c r="AL217" i="1"/>
  <c r="AK217" i="1"/>
  <c r="AL216" i="1"/>
  <c r="AK216" i="1"/>
  <c r="BF216" i="1" a="1"/>
  <c r="BG216" i="1"/>
  <c r="BH216" i="1" s="1"/>
  <c r="BF217" i="1" a="1"/>
  <c r="BG217" i="1"/>
  <c r="BH217" i="1" s="1"/>
  <c r="BF215" i="1" a="1"/>
  <c r="BG215" i="1"/>
  <c r="BH215" i="1" s="1"/>
  <c r="AL214" i="1"/>
  <c r="AK214" i="1"/>
  <c r="AL215" i="1"/>
  <c r="AK215" i="1"/>
  <c r="AL213" i="1"/>
  <c r="AK213" i="1"/>
  <c r="BF214" i="1" a="1"/>
  <c r="BG214" i="1"/>
  <c r="BH214" i="1" s="1"/>
  <c r="BF213" i="1" a="1"/>
  <c r="BG213" i="1"/>
  <c r="BH213" i="1" s="1"/>
  <c r="AL212" i="1"/>
  <c r="AK212" i="1"/>
  <c r="BF212" i="1" a="1"/>
  <c r="BG212" i="1"/>
  <c r="BH212" i="1" s="1"/>
  <c r="AL211" i="1"/>
  <c r="AK211" i="1"/>
  <c r="BF211" i="1" a="1"/>
  <c r="BG211" i="1"/>
  <c r="BH211" i="1" s="1"/>
  <c r="AL210" i="1"/>
  <c r="AK210" i="1"/>
  <c r="AL209" i="1"/>
  <c r="AK209" i="1"/>
  <c r="BF210" i="1" a="1"/>
  <c r="BG210" i="1"/>
  <c r="BH210" i="1" s="1"/>
  <c r="BF209" i="1" a="1"/>
  <c r="BG209" i="1"/>
  <c r="BH209" i="1" s="1"/>
  <c r="AL208" i="1"/>
  <c r="AK208" i="1"/>
  <c r="BF208" i="1" a="1"/>
  <c r="BG208" i="1"/>
  <c r="BH208" i="1" s="1"/>
  <c r="BF207" i="1" a="1"/>
  <c r="BG207" i="1"/>
  <c r="BH207" i="1" s="1"/>
  <c r="AL207" i="1"/>
  <c r="AK207" i="1"/>
  <c r="BF206" i="1" a="1"/>
  <c r="BG206" i="1"/>
  <c r="BH206" i="1" s="1"/>
  <c r="AL206" i="1"/>
  <c r="AK206" i="1"/>
  <c r="AL205" i="1"/>
  <c r="AK205" i="1"/>
  <c r="BF205" i="1" a="1"/>
  <c r="BG205" i="1"/>
  <c r="BH205" i="1" s="1"/>
  <c r="BF204" i="1" a="1"/>
  <c r="BG204" i="1"/>
  <c r="BH204" i="1" s="1"/>
  <c r="AL204" i="1"/>
  <c r="AK204" i="1"/>
  <c r="BF203" i="1" a="1"/>
  <c r="BG203" i="1"/>
  <c r="BH203" i="1" s="1"/>
  <c r="AL203" i="1"/>
  <c r="AK203" i="1"/>
  <c r="BF202" i="1" a="1"/>
  <c r="BG202" i="1"/>
  <c r="BH202" i="1" s="1"/>
  <c r="AL202" i="1"/>
  <c r="AK202" i="1"/>
  <c r="AL201" i="1"/>
  <c r="AK201" i="1"/>
  <c r="BF201" i="1" a="1"/>
  <c r="BG201" i="1"/>
  <c r="BH201" i="1" s="1"/>
  <c r="AL199" i="1"/>
  <c r="AK199" i="1"/>
  <c r="AL200" i="1"/>
  <c r="AK200" i="1"/>
  <c r="BF200" i="1" a="1"/>
  <c r="BG200" i="1"/>
  <c r="BH200" i="1" s="1"/>
  <c r="BF199" i="1" a="1"/>
  <c r="BG199" i="1"/>
  <c r="BH199" i="1" s="1"/>
  <c r="AL198" i="1"/>
  <c r="AK198" i="1"/>
  <c r="BF198" i="1" a="1"/>
  <c r="BG198" i="1"/>
  <c r="BH198" i="1" s="1"/>
  <c r="BF197" i="1" a="1"/>
  <c r="BG197" i="1"/>
  <c r="BH197" i="1" s="1"/>
  <c r="AL197" i="1"/>
  <c r="AK197" i="1"/>
  <c r="AL196" i="1"/>
  <c r="AK196" i="1"/>
  <c r="BF196" i="1" a="1"/>
  <c r="BG196" i="1"/>
  <c r="BH196" i="1" s="1"/>
  <c r="AL195" i="1"/>
  <c r="AK195" i="1"/>
  <c r="BF195" i="1" a="1"/>
  <c r="BG195" i="1"/>
  <c r="BH195" i="1" s="1"/>
  <c r="AL194" i="1"/>
  <c r="AK194" i="1"/>
  <c r="BF194" i="1" a="1"/>
  <c r="BG194" i="1"/>
  <c r="BH194" i="1" s="1"/>
  <c r="AL193" i="1"/>
  <c r="AK193" i="1"/>
  <c r="AL191" i="1"/>
  <c r="AK191" i="1"/>
  <c r="BF193" i="1" a="1"/>
  <c r="BG193" i="1"/>
  <c r="BH193" i="1" s="1"/>
  <c r="BF192" i="1" a="1"/>
  <c r="BG192" i="1"/>
  <c r="BH192" i="1" s="1"/>
  <c r="AL192" i="1"/>
  <c r="AK192" i="1"/>
  <c r="BF191" i="1" a="1"/>
  <c r="BG191" i="1"/>
  <c r="BH191" i="1" s="1"/>
  <c r="AL190" i="1"/>
  <c r="AK190" i="1"/>
  <c r="BF190" i="1" a="1"/>
  <c r="BG190" i="1"/>
  <c r="BH190" i="1" s="1"/>
  <c r="AL189" i="1"/>
  <c r="AK189" i="1"/>
  <c r="BF189" i="1" a="1"/>
  <c r="BG189" i="1"/>
  <c r="BH189" i="1" s="1"/>
  <c r="BF188" i="1" a="1"/>
  <c r="BG188" i="1"/>
  <c r="BH188" i="1" s="1"/>
  <c r="AL188" i="1"/>
  <c r="AK188" i="1"/>
  <c r="BF187" i="1" a="1"/>
  <c r="BG187" i="1"/>
  <c r="BH187" i="1" s="1"/>
  <c r="AL186" i="1"/>
  <c r="AK186" i="1"/>
  <c r="BF186" i="1" a="1"/>
  <c r="BG186" i="1"/>
  <c r="BH186" i="1" s="1"/>
  <c r="AL187" i="1"/>
  <c r="AK187" i="1"/>
  <c r="BF184" i="1" a="1"/>
  <c r="BG184" i="1"/>
  <c r="BH184" i="1" s="1"/>
  <c r="BF185" i="1" a="1"/>
  <c r="BG185" i="1"/>
  <c r="BH185" i="1" s="1"/>
  <c r="AL185" i="1"/>
  <c r="AK185" i="1"/>
  <c r="AL184" i="1"/>
  <c r="AK184" i="1"/>
  <c r="AL183" i="1"/>
  <c r="AK183" i="1"/>
  <c r="BF183" i="1" a="1"/>
  <c r="BG183" i="1"/>
  <c r="BH183" i="1" s="1"/>
  <c r="AL182" i="1"/>
  <c r="AK182" i="1"/>
  <c r="BF182" i="1" a="1"/>
  <c r="BG182" i="1"/>
  <c r="BH182" i="1" s="1"/>
  <c r="BF181" i="1" a="1"/>
  <c r="BG181" i="1"/>
  <c r="BH181" i="1" s="1"/>
  <c r="AL181" i="1"/>
  <c r="AK181" i="1"/>
  <c r="AL180" i="1"/>
  <c r="AK180" i="1"/>
  <c r="BF180" i="1" a="1"/>
  <c r="BG180" i="1"/>
  <c r="BH180" i="1" s="1"/>
  <c r="BF179" i="1" a="1"/>
  <c r="BG179" i="1"/>
  <c r="BH179" i="1" s="1"/>
  <c r="AL179" i="1"/>
  <c r="AK179" i="1"/>
  <c r="AL178" i="1"/>
  <c r="AK178" i="1"/>
  <c r="BF178" i="1" a="1"/>
  <c r="BG178" i="1"/>
  <c r="BH178" i="1" s="1"/>
  <c r="BF177" i="1" a="1"/>
  <c r="BG177" i="1"/>
  <c r="BH177" i="1" s="1"/>
  <c r="AL177" i="1"/>
  <c r="AK177" i="1"/>
  <c r="BF176" i="1" a="1"/>
  <c r="BG176" i="1"/>
  <c r="BH176" i="1" s="1"/>
  <c r="AL176" i="1"/>
  <c r="AK176" i="1"/>
  <c r="AL175" i="1"/>
  <c r="AK175" i="1"/>
  <c r="BF175" i="1" a="1"/>
  <c r="BG175" i="1"/>
  <c r="BH175" i="1" s="1"/>
  <c r="BF174" i="1" a="1"/>
  <c r="BG174" i="1"/>
  <c r="BH174" i="1" s="1"/>
  <c r="AL174" i="1"/>
  <c r="AK174" i="1"/>
  <c r="AL171" i="1"/>
  <c r="AK171" i="1"/>
  <c r="BF171" i="1" a="1"/>
  <c r="BG171" i="1"/>
  <c r="BH171" i="1" s="1"/>
  <c r="AL170" i="1"/>
  <c r="AK170" i="1"/>
  <c r="AL169" i="1"/>
  <c r="AK169" i="1"/>
  <c r="BF170" i="1" a="1"/>
  <c r="BG170" i="1"/>
  <c r="BH170" i="1" s="1"/>
  <c r="BF169" i="1" a="1"/>
  <c r="BG169" i="1"/>
  <c r="BH169" i="1" s="1"/>
  <c r="BF168" i="1" a="1"/>
  <c r="BG168" i="1"/>
  <c r="BH168" i="1" s="1"/>
  <c r="AL168" i="1"/>
  <c r="AK168" i="1"/>
  <c r="BF167" i="1" a="1"/>
  <c r="BG167" i="1"/>
  <c r="BH167" i="1" s="1"/>
  <c r="BF166" i="1" a="1"/>
  <c r="BG166" i="1"/>
  <c r="BH166" i="1" s="1"/>
  <c r="AL166" i="1"/>
  <c r="AK166" i="1"/>
  <c r="AL167" i="1"/>
  <c r="AK167" i="1"/>
  <c r="BF164" i="1" a="1"/>
  <c r="BG164" i="1"/>
  <c r="BH164" i="1" s="1"/>
  <c r="AL164" i="1"/>
  <c r="AK164" i="1"/>
  <c r="BF165" i="1" a="1"/>
  <c r="BG165" i="1"/>
  <c r="BH165" i="1" s="1"/>
  <c r="AL165" i="1"/>
  <c r="AK165" i="1"/>
  <c r="BF163" i="1" a="1"/>
  <c r="BG163" i="1"/>
  <c r="BH163" i="1" s="1"/>
  <c r="AL163" i="1"/>
  <c r="AK163" i="1"/>
  <c r="AL162" i="1"/>
  <c r="AK162" i="1"/>
  <c r="BF162" i="1" a="1"/>
  <c r="BG162" i="1"/>
  <c r="BH162" i="1" s="1"/>
  <c r="AL161" i="1"/>
  <c r="AK161" i="1"/>
  <c r="BF161" i="1" a="1"/>
  <c r="BG161" i="1"/>
  <c r="BH161" i="1" s="1"/>
  <c r="AL160" i="1"/>
  <c r="AK160" i="1"/>
  <c r="BF160" i="1" a="1"/>
  <c r="BG160" i="1"/>
  <c r="BH160" i="1" s="1"/>
  <c r="AL158" i="1"/>
  <c r="AK158" i="1"/>
  <c r="AL159" i="1"/>
  <c r="AK159" i="1"/>
  <c r="BF158" i="1" a="1"/>
  <c r="BG158" i="1"/>
  <c r="BH158" i="1" s="1"/>
  <c r="BF159" i="1" a="1"/>
  <c r="BG159" i="1"/>
  <c r="BH159" i="1" s="1"/>
  <c r="AL156" i="1"/>
  <c r="AK156" i="1"/>
  <c r="BF157" i="1" a="1"/>
  <c r="BG157" i="1"/>
  <c r="BH157" i="1" s="1"/>
  <c r="AL157" i="1"/>
  <c r="AK157" i="1"/>
  <c r="BF156" i="1" a="1"/>
  <c r="BG156" i="1"/>
  <c r="BH156" i="1" s="1"/>
  <c r="AL155" i="1"/>
  <c r="AK155" i="1"/>
  <c r="AL154" i="1"/>
  <c r="AK154" i="1"/>
  <c r="BF154" i="1" a="1"/>
  <c r="BG154" i="1"/>
  <c r="BH154" i="1" s="1"/>
  <c r="BF155" i="1" a="1"/>
  <c r="BG155" i="1"/>
  <c r="BH155" i="1" s="1"/>
  <c r="BF153" i="1" a="1"/>
  <c r="BG153" i="1"/>
  <c r="BH153" i="1" s="1"/>
  <c r="AL153" i="1"/>
  <c r="AK153" i="1"/>
  <c r="BF152" i="1" a="1"/>
  <c r="BG152" i="1"/>
  <c r="BH152" i="1" s="1"/>
  <c r="AL152" i="1"/>
  <c r="AK152" i="1"/>
  <c r="AL150" i="1"/>
  <c r="AK150" i="1"/>
  <c r="BF150" i="1" a="1"/>
  <c r="BG150" i="1"/>
  <c r="BH150" i="1" s="1"/>
  <c r="AL149" i="1"/>
  <c r="AK149" i="1"/>
  <c r="AL148" i="1"/>
  <c r="AK148" i="1"/>
  <c r="BF149" i="1" a="1"/>
  <c r="BG149" i="1"/>
  <c r="BH149" i="1" s="1"/>
  <c r="BF148" i="1" a="1"/>
  <c r="BG148" i="1"/>
  <c r="BH148" i="1" s="1"/>
  <c r="AL147" i="1"/>
  <c r="AK147" i="1"/>
  <c r="BF147" i="1" a="1"/>
  <c r="BG147" i="1"/>
  <c r="BH147" i="1" s="1"/>
  <c r="AL146" i="1"/>
  <c r="AK146" i="1"/>
  <c r="BF146" i="1" a="1"/>
  <c r="BG146" i="1"/>
  <c r="BH146" i="1" s="1"/>
  <c r="BF145" i="1" a="1"/>
  <c r="BG145" i="1"/>
  <c r="BH145" i="1" s="1"/>
  <c r="AL145" i="1"/>
  <c r="AK145" i="1"/>
  <c r="BF144" i="1" a="1"/>
  <c r="BG144" i="1"/>
  <c r="BH144" i="1" s="1"/>
  <c r="AL144" i="1"/>
  <c r="AK144" i="1"/>
  <c r="AL143" i="1"/>
  <c r="AK143" i="1"/>
  <c r="BF143" i="1" a="1"/>
  <c r="BG143" i="1"/>
  <c r="BH143" i="1" s="1"/>
  <c r="AL142" i="1"/>
  <c r="AK142" i="1"/>
  <c r="BF142" i="1" a="1"/>
  <c r="BG142" i="1"/>
  <c r="BH142" i="1" s="1"/>
  <c r="AL140" i="1"/>
  <c r="AK140" i="1"/>
  <c r="BF141" i="1" a="1"/>
  <c r="BG141" i="1"/>
  <c r="BH141" i="1" s="1"/>
  <c r="AL141" i="1"/>
  <c r="AK141" i="1"/>
  <c r="BF140" i="1" a="1"/>
  <c r="BG140" i="1"/>
  <c r="BH140" i="1" s="1"/>
  <c r="AL139" i="1"/>
  <c r="AK139" i="1"/>
  <c r="AL138" i="1"/>
  <c r="AK138" i="1"/>
  <c r="BF139" i="1" a="1"/>
  <c r="BG139" i="1"/>
  <c r="BH139" i="1" s="1"/>
  <c r="BF138" i="1" a="1"/>
  <c r="BG138" i="1"/>
  <c r="BH138" i="1" s="1"/>
  <c r="AL137" i="1"/>
  <c r="AK137" i="1"/>
  <c r="BF136" i="1" a="1"/>
  <c r="BG136" i="1"/>
  <c r="BH136" i="1" s="1"/>
  <c r="BF137" i="1" a="1"/>
  <c r="BG137" i="1"/>
  <c r="BH137" i="1" s="1"/>
  <c r="AL136" i="1"/>
  <c r="AK136" i="1"/>
  <c r="BF135" i="1" a="1"/>
  <c r="BG135" i="1"/>
  <c r="BH135" i="1" s="1"/>
  <c r="AL135" i="1"/>
  <c r="AK135" i="1"/>
  <c r="AL134" i="1"/>
  <c r="AK134" i="1"/>
  <c r="BF133" i="1" a="1"/>
  <c r="BG133" i="1"/>
  <c r="BH133" i="1" s="1"/>
  <c r="BF134" i="1" a="1"/>
  <c r="BG134" i="1"/>
  <c r="BH134" i="1" s="1"/>
  <c r="AL133" i="1"/>
  <c r="AK133" i="1"/>
  <c r="AL132" i="1"/>
  <c r="AK132" i="1"/>
  <c r="BF132" i="1" a="1"/>
  <c r="BG132" i="1"/>
  <c r="BH132" i="1" s="1"/>
  <c r="BF131" i="1" a="1"/>
  <c r="BG131" i="1"/>
  <c r="BH131" i="1" s="1"/>
  <c r="BF130" i="1" a="1"/>
  <c r="BG130" i="1"/>
  <c r="BH130" i="1" s="1"/>
  <c r="AL131" i="1"/>
  <c r="AK131" i="1"/>
  <c r="AL129" i="1"/>
  <c r="AK129" i="1"/>
  <c r="AL130" i="1"/>
  <c r="AK130" i="1"/>
  <c r="BF129" i="1" a="1"/>
  <c r="BG129" i="1"/>
  <c r="BH129" i="1" s="1"/>
  <c r="AL128" i="1"/>
  <c r="AK128" i="1"/>
  <c r="BF128" i="1" a="1"/>
  <c r="BG128" i="1"/>
  <c r="BH128" i="1" s="1"/>
  <c r="AL127" i="1"/>
  <c r="AK127" i="1"/>
  <c r="AL126" i="1"/>
  <c r="AK126" i="1"/>
  <c r="AL125" i="1"/>
  <c r="AK125" i="1"/>
  <c r="BF126" i="1" a="1"/>
  <c r="BG126" i="1"/>
  <c r="BH126" i="1" s="1"/>
  <c r="BF125" i="1" a="1"/>
  <c r="BG125" i="1"/>
  <c r="BH125" i="1" s="1"/>
  <c r="BF127" i="1" a="1"/>
  <c r="BG127" i="1"/>
  <c r="BH127" i="1" s="1"/>
  <c r="AL124" i="1"/>
  <c r="AK124" i="1"/>
  <c r="BF124" i="1" a="1"/>
  <c r="BG124" i="1"/>
  <c r="BH124" i="1" s="1"/>
  <c r="AL123" i="1"/>
  <c r="AK123" i="1"/>
  <c r="BF123" i="1" a="1"/>
  <c r="BG123" i="1"/>
  <c r="BH123" i="1" s="1"/>
  <c r="AL121" i="1"/>
  <c r="AK121" i="1"/>
  <c r="BF121" i="1" a="1"/>
  <c r="BG121" i="1"/>
  <c r="BH121" i="1" s="1"/>
  <c r="BF119" i="1" a="1"/>
  <c r="BG119" i="1"/>
  <c r="BH119" i="1" s="1"/>
  <c r="AL120" i="1"/>
  <c r="AK120" i="1"/>
  <c r="BF120" i="1" a="1"/>
  <c r="BG120" i="1"/>
  <c r="BH120" i="1" s="1"/>
  <c r="AL117" i="1"/>
  <c r="AK117" i="1"/>
  <c r="AL116" i="1"/>
  <c r="AK116" i="1"/>
  <c r="AL119" i="1"/>
  <c r="AK119" i="1"/>
  <c r="BF115" i="1" a="1"/>
  <c r="BG115" i="1"/>
  <c r="BH115" i="1" s="1"/>
  <c r="BF116" i="1" a="1"/>
  <c r="BG116" i="1"/>
  <c r="BH116" i="1" s="1"/>
  <c r="AL115" i="1"/>
  <c r="AK115" i="1"/>
  <c r="AL113" i="1"/>
  <c r="AK113" i="1"/>
  <c r="AL114" i="1"/>
  <c r="AK114" i="1"/>
  <c r="BF117" i="1" a="1"/>
  <c r="BG117" i="1"/>
  <c r="BH117" i="1" s="1"/>
  <c r="BF114" i="1" a="1"/>
  <c r="BG114" i="1"/>
  <c r="BH114" i="1" s="1"/>
  <c r="BF113" i="1" a="1"/>
  <c r="BG113" i="1"/>
  <c r="BH113" i="1" s="1"/>
  <c r="AL112" i="1"/>
  <c r="AK112" i="1"/>
  <c r="BF112" i="1" a="1"/>
  <c r="BG112" i="1"/>
  <c r="BH112" i="1" s="1"/>
  <c r="BF111" i="1" a="1"/>
  <c r="BG111" i="1"/>
  <c r="BH111" i="1" s="1"/>
  <c r="AL111" i="1"/>
  <c r="AK111" i="1"/>
  <c r="BF110" i="1" a="1"/>
  <c r="BG110" i="1"/>
  <c r="BH110" i="1" s="1"/>
  <c r="AL108" i="1"/>
  <c r="AK108" i="1"/>
  <c r="AL110" i="1"/>
  <c r="AK110" i="1"/>
  <c r="BF109" i="1" a="1"/>
  <c r="BG109" i="1"/>
  <c r="BH109" i="1" s="1"/>
  <c r="AL109" i="1"/>
  <c r="AK109" i="1"/>
  <c r="BF108" i="1" a="1"/>
  <c r="BG108" i="1"/>
  <c r="BH108" i="1" s="1"/>
  <c r="AL107" i="1"/>
  <c r="AK107" i="1"/>
  <c r="BF107" i="1" a="1"/>
  <c r="BG107" i="1"/>
  <c r="BH107" i="1" s="1"/>
  <c r="AL106" i="1"/>
  <c r="AK106" i="1"/>
  <c r="AL104" i="1"/>
  <c r="AK104" i="1"/>
  <c r="BF105" i="1" a="1"/>
  <c r="BG105" i="1"/>
  <c r="BH105" i="1" s="1"/>
  <c r="BF106" i="1" a="1"/>
  <c r="BG106" i="1"/>
  <c r="BH106" i="1" s="1"/>
  <c r="AL105" i="1"/>
  <c r="AK105" i="1"/>
  <c r="BF104" i="1" a="1"/>
  <c r="BG104" i="1"/>
  <c r="BH104" i="1" s="1"/>
  <c r="AL103" i="1"/>
  <c r="AK103" i="1"/>
  <c r="BF103" i="1" a="1"/>
  <c r="BG103" i="1"/>
  <c r="BH103" i="1" s="1"/>
  <c r="AL102" i="1"/>
  <c r="AK102" i="1"/>
  <c r="BF102" i="1" a="1"/>
  <c r="BG102" i="1"/>
  <c r="BH102" i="1" s="1"/>
  <c r="AL101" i="1"/>
  <c r="AK101" i="1"/>
  <c r="BF101" i="1" a="1"/>
  <c r="BG101" i="1"/>
  <c r="BH101" i="1" s="1"/>
  <c r="AL100" i="1"/>
  <c r="AK100" i="1"/>
  <c r="BF100" i="1" a="1"/>
  <c r="BG100" i="1"/>
  <c r="BH100" i="1" s="1"/>
  <c r="AL99" i="1"/>
  <c r="AK99" i="1"/>
  <c r="BF99" i="1" a="1"/>
  <c r="BG99" i="1"/>
  <c r="BH99" i="1" s="1"/>
  <c r="BF98" i="1" a="1"/>
  <c r="BG98" i="1"/>
  <c r="BH98" i="1" s="1"/>
  <c r="AL97" i="1"/>
  <c r="AK97" i="1"/>
  <c r="AL98" i="1"/>
  <c r="AK98" i="1"/>
  <c r="BF97" i="1" a="1"/>
  <c r="BG97" i="1"/>
  <c r="BH97" i="1" s="1"/>
  <c r="AL95" i="1"/>
  <c r="AK95" i="1"/>
  <c r="AL94" i="1"/>
  <c r="AK94" i="1"/>
  <c r="BF94" i="1" a="1"/>
  <c r="BG94" i="1"/>
  <c r="BH94" i="1" s="1"/>
  <c r="BF95" i="1" a="1"/>
  <c r="BG95" i="1"/>
  <c r="BH95" i="1" s="1"/>
  <c r="AL93" i="1"/>
  <c r="AK93" i="1"/>
  <c r="BF93" i="1" a="1"/>
  <c r="BG93" i="1"/>
  <c r="BH93" i="1" s="1"/>
  <c r="BF92" i="1" a="1"/>
  <c r="BG92" i="1"/>
  <c r="BH92" i="1" s="1"/>
  <c r="AL92" i="1"/>
  <c r="AK92" i="1"/>
  <c r="AL91" i="1"/>
  <c r="AK91" i="1"/>
  <c r="AL89" i="1"/>
  <c r="AK89" i="1"/>
  <c r="BF91" i="1" a="1"/>
  <c r="BG91" i="1"/>
  <c r="BH91" i="1" s="1"/>
  <c r="BF89" i="1" a="1"/>
  <c r="BG89" i="1"/>
  <c r="BH89" i="1" s="1"/>
  <c r="BF90" i="1" a="1"/>
  <c r="BG90" i="1"/>
  <c r="BH90" i="1" s="1"/>
  <c r="BF88" i="1" a="1"/>
  <c r="BG88" i="1"/>
  <c r="BH88" i="1" s="1"/>
  <c r="AL90" i="1"/>
  <c r="AK90" i="1"/>
  <c r="BF87" i="1" a="1"/>
  <c r="BG87" i="1"/>
  <c r="BH87" i="1" s="1"/>
  <c r="AL86" i="1"/>
  <c r="AK86" i="1"/>
  <c r="AL87" i="1"/>
  <c r="AK87" i="1"/>
  <c r="AL88" i="1"/>
  <c r="AK88" i="1"/>
  <c r="BF86" i="1" a="1"/>
  <c r="BG86" i="1"/>
  <c r="BH86" i="1" s="1"/>
  <c r="AL85" i="1"/>
  <c r="AK85" i="1"/>
  <c r="BF85" i="1" a="1"/>
  <c r="BG85" i="1"/>
  <c r="BH85" i="1" s="1"/>
  <c r="BF84" i="1" a="1"/>
  <c r="BG84" i="1"/>
  <c r="BH84" i="1" s="1"/>
  <c r="AL84" i="1"/>
  <c r="AK84" i="1"/>
  <c r="AL83" i="1"/>
  <c r="AK83" i="1"/>
  <c r="BF83" i="1" a="1"/>
  <c r="BG83" i="1"/>
  <c r="BH83" i="1" s="1"/>
  <c r="AL81" i="1"/>
  <c r="AK81" i="1"/>
  <c r="BF82" i="1" a="1"/>
  <c r="BG82" i="1"/>
  <c r="BH82" i="1" s="1"/>
  <c r="AL82" i="1"/>
  <c r="AK82" i="1"/>
  <c r="BF81" i="1" a="1"/>
  <c r="BG81" i="1"/>
  <c r="BH81" i="1" s="1"/>
  <c r="BF80" i="1" a="1"/>
  <c r="BG80" i="1"/>
  <c r="BH80" i="1" s="1"/>
  <c r="AL80" i="1"/>
  <c r="AK80" i="1"/>
  <c r="BF79" i="1" a="1"/>
  <c r="BG79" i="1"/>
  <c r="BH79" i="1" s="1"/>
  <c r="AL79" i="1"/>
  <c r="AK79" i="1"/>
  <c r="BF78" i="1" a="1"/>
  <c r="BG78" i="1"/>
  <c r="BH78" i="1" s="1"/>
  <c r="AL78" i="1"/>
  <c r="AK78" i="1"/>
  <c r="BF77" i="1" a="1"/>
  <c r="BG77" i="1"/>
  <c r="BH77" i="1" s="1"/>
  <c r="AL77" i="1"/>
  <c r="AK77" i="1"/>
  <c r="BF76" i="1" a="1"/>
  <c r="BG76" i="1"/>
  <c r="BH76" i="1" s="1"/>
  <c r="AL76" i="1"/>
  <c r="AK76" i="1"/>
  <c r="BF75" i="1" a="1"/>
  <c r="BG75" i="1"/>
  <c r="BH75" i="1" s="1"/>
  <c r="AL75" i="1"/>
  <c r="AK75" i="1"/>
  <c r="BF74" i="1" a="1"/>
  <c r="BG74" i="1"/>
  <c r="BH74" i="1" s="1"/>
  <c r="AL74" i="1"/>
  <c r="AK74" i="1"/>
  <c r="AL73" i="1"/>
  <c r="AK73" i="1"/>
  <c r="BF73" i="1" a="1"/>
  <c r="BG73" i="1"/>
  <c r="BH73" i="1" s="1"/>
  <c r="BF72" i="1" a="1"/>
  <c r="BG72" i="1"/>
  <c r="BH72" i="1" s="1"/>
  <c r="AL72" i="1"/>
  <c r="AK72" i="1"/>
  <c r="AL71" i="1"/>
  <c r="AK71" i="1"/>
  <c r="BF71" i="1" a="1"/>
  <c r="BG71" i="1"/>
  <c r="BH71" i="1" s="1"/>
  <c r="AL70" i="1"/>
  <c r="AK70" i="1"/>
  <c r="BF70" i="1" a="1"/>
  <c r="BG70" i="1"/>
  <c r="BH70" i="1" s="1"/>
  <c r="BF69" i="1" a="1"/>
  <c r="BG69" i="1"/>
  <c r="BH69" i="1" s="1"/>
  <c r="AL69" i="1"/>
  <c r="AK69" i="1"/>
  <c r="BF67" i="1" a="1"/>
  <c r="BG67" i="1"/>
  <c r="BH67" i="1" s="1"/>
  <c r="AL67" i="1"/>
  <c r="AK67" i="1"/>
  <c r="BF66" i="1" a="1"/>
  <c r="BG66" i="1"/>
  <c r="BH66" i="1" s="1"/>
  <c r="AL66" i="1"/>
  <c r="AK66" i="1"/>
  <c r="AL65" i="1"/>
  <c r="AK65" i="1"/>
  <c r="BF65" i="1" a="1"/>
  <c r="BG65" i="1"/>
  <c r="BH65" i="1" s="1"/>
  <c r="AL64" i="1"/>
  <c r="AK64" i="1"/>
  <c r="AL63" i="1"/>
  <c r="AK63" i="1"/>
  <c r="BF63" i="1" a="1"/>
  <c r="BG63" i="1"/>
  <c r="BH63" i="1" s="1"/>
  <c r="BF64" i="1" a="1"/>
  <c r="BG64" i="1"/>
  <c r="BH64" i="1" s="1"/>
  <c r="BF61" i="1" a="1"/>
  <c r="BG61" i="1"/>
  <c r="BH61" i="1" s="1"/>
  <c r="AL61" i="1"/>
  <c r="AK61" i="1"/>
  <c r="BF62" i="1" a="1"/>
  <c r="BG62" i="1"/>
  <c r="BH62" i="1" s="1"/>
  <c r="AL62" i="1"/>
  <c r="AK62" i="1"/>
  <c r="AL60" i="1"/>
  <c r="AK60" i="1"/>
  <c r="BF60" i="1" a="1"/>
  <c r="BG60" i="1"/>
  <c r="BH60" i="1" s="1"/>
  <c r="BF59" i="1" a="1"/>
  <c r="BG59" i="1"/>
  <c r="BH59" i="1" s="1"/>
  <c r="AL59" i="1"/>
  <c r="AK59" i="1"/>
  <c r="AL58" i="1"/>
  <c r="AK58" i="1"/>
  <c r="BF57" i="1" a="1"/>
  <c r="BG57" i="1"/>
  <c r="BH57" i="1" s="1"/>
  <c r="BF58" i="1" a="1"/>
  <c r="BG58" i="1"/>
  <c r="BH58" i="1" s="1"/>
  <c r="AL57" i="1"/>
  <c r="AK57" i="1"/>
  <c r="AL55" i="1"/>
  <c r="AK55" i="1"/>
  <c r="BF56" i="1" a="1"/>
  <c r="BG56" i="1"/>
  <c r="BH56" i="1" s="1"/>
  <c r="BF55" i="1" a="1"/>
  <c r="BG55" i="1"/>
  <c r="BH55" i="1" s="1"/>
  <c r="AL56" i="1"/>
  <c r="AK56" i="1"/>
  <c r="BF54" i="1" a="1"/>
  <c r="BG54" i="1"/>
  <c r="BH54" i="1" s="1"/>
  <c r="AL54" i="1"/>
  <c r="AK54" i="1"/>
  <c r="BF53" i="1" a="1"/>
  <c r="BG53" i="1"/>
  <c r="BH53" i="1" s="1"/>
  <c r="AL53" i="1"/>
  <c r="AK53" i="1"/>
  <c r="AL52" i="1"/>
  <c r="AK52" i="1"/>
  <c r="BF52" i="1" a="1"/>
  <c r="BG52" i="1"/>
  <c r="BH52" i="1" s="1"/>
  <c r="BF51" i="1" a="1"/>
  <c r="BG51" i="1"/>
  <c r="BH51" i="1" s="1"/>
  <c r="AL51" i="1"/>
  <c r="AK51" i="1"/>
  <c r="BF50" i="1" a="1"/>
  <c r="BG50" i="1"/>
  <c r="BH50" i="1" s="1"/>
  <c r="AL49" i="1"/>
  <c r="AK49" i="1"/>
  <c r="AL50" i="1"/>
  <c r="AK50" i="1"/>
  <c r="BF49" i="1" a="1"/>
  <c r="BG49" i="1"/>
  <c r="BH49" i="1" s="1"/>
  <c r="BF47" i="1" a="1"/>
  <c r="BG47" i="1"/>
  <c r="BH47" i="1" s="1"/>
  <c r="AL48" i="1"/>
  <c r="AK48" i="1"/>
  <c r="BF48" i="1" a="1"/>
  <c r="BG48" i="1"/>
  <c r="BH48" i="1" s="1"/>
  <c r="BF46" i="1" a="1"/>
  <c r="BG46" i="1"/>
  <c r="BH46" i="1" s="1"/>
  <c r="AL47" i="1"/>
  <c r="AK47" i="1"/>
  <c r="AL46" i="1"/>
  <c r="AK46" i="1"/>
  <c r="AL45" i="1"/>
  <c r="AK45" i="1"/>
  <c r="BF45" i="1" a="1"/>
  <c r="BG45" i="1"/>
  <c r="BH45" i="1" s="1"/>
  <c r="AL44" i="1"/>
  <c r="AK44" i="1"/>
  <c r="BF44" i="1" a="1"/>
  <c r="BG44" i="1"/>
  <c r="BH44" i="1" s="1"/>
  <c r="AL43" i="1"/>
  <c r="AK43" i="1"/>
  <c r="BF43" i="1" a="1"/>
  <c r="BG43" i="1"/>
  <c r="BH43" i="1" s="1"/>
  <c r="AL42" i="1"/>
  <c r="AK42" i="1"/>
  <c r="AL40" i="1"/>
  <c r="AK40" i="1"/>
  <c r="BF42" i="1" a="1"/>
  <c r="BG42" i="1"/>
  <c r="BH42" i="1" s="1"/>
  <c r="BF40" i="1" a="1"/>
  <c r="BG40" i="1"/>
  <c r="BH40" i="1" s="1"/>
  <c r="BF36" i="1" a="1"/>
  <c r="BG36" i="1"/>
  <c r="BH36" i="1" s="1"/>
  <c r="BF37" i="1" a="1"/>
  <c r="BG37" i="1"/>
  <c r="BH37" i="1" s="1"/>
  <c r="AL36" i="1"/>
  <c r="AK36" i="1"/>
  <c r="AL37" i="1"/>
  <c r="AK37" i="1"/>
  <c r="AL35" i="1"/>
  <c r="AK35" i="1"/>
  <c r="BF35" i="1" a="1"/>
  <c r="BG35" i="1"/>
  <c r="BH35" i="1" s="1"/>
  <c r="AL33" i="1"/>
  <c r="AK33" i="1"/>
  <c r="AL34" i="1"/>
  <c r="AK34" i="1"/>
  <c r="BF34" i="1" a="1"/>
  <c r="BG34" i="1"/>
  <c r="BH34" i="1" s="1"/>
  <c r="BF33" i="1" a="1"/>
  <c r="BG33" i="1"/>
  <c r="BH33" i="1" s="1"/>
  <c r="AL32" i="1"/>
  <c r="AK32" i="1"/>
  <c r="BF32" i="1" a="1"/>
  <c r="BG32" i="1"/>
  <c r="BH32" i="1" s="1"/>
  <c r="AL31" i="1"/>
  <c r="AK31" i="1"/>
  <c r="AL30" i="1"/>
  <c r="AK30" i="1"/>
  <c r="BF30" i="1" a="1"/>
  <c r="BG30" i="1"/>
  <c r="BH30" i="1" s="1"/>
  <c r="BF31" i="1" a="1"/>
  <c r="BG31" i="1"/>
  <c r="BH31" i="1" s="1"/>
  <c r="AL29" i="1"/>
  <c r="AK29" i="1"/>
  <c r="BF28" i="1" a="1"/>
  <c r="BG28" i="1"/>
  <c r="BH28" i="1" s="1"/>
  <c r="BF29" i="1" a="1"/>
  <c r="BG29" i="1"/>
  <c r="BH29" i="1" s="1"/>
  <c r="AL28" i="1"/>
  <c r="AK28" i="1"/>
  <c r="AL27" i="1"/>
  <c r="AK27" i="1"/>
  <c r="BF27" i="1" a="1"/>
  <c r="BG27" i="1"/>
  <c r="BH27" i="1" s="1"/>
  <c r="BF26" i="1" a="1"/>
  <c r="BG26" i="1"/>
  <c r="BH26" i="1" s="1"/>
  <c r="AL26" i="1"/>
  <c r="AK26" i="1"/>
  <c r="BF25" i="1" a="1"/>
  <c r="BG25" i="1"/>
  <c r="BH25" i="1" s="1"/>
  <c r="BF24" i="1" a="1"/>
  <c r="BG24" i="1"/>
  <c r="BH24" i="1" s="1"/>
  <c r="AL24" i="1"/>
  <c r="AK24" i="1"/>
  <c r="AL25" i="1"/>
  <c r="AK25" i="1"/>
  <c r="AL23" i="1"/>
  <c r="AK23" i="1"/>
  <c r="BF23" i="1" a="1"/>
  <c r="BG23" i="1"/>
  <c r="BH23" i="1" s="1"/>
  <c r="AL22" i="1"/>
  <c r="AK22" i="1"/>
  <c r="BF22" i="1" a="1"/>
  <c r="BG22" i="1"/>
  <c r="BH22" i="1" s="1"/>
  <c r="AL19" i="1"/>
  <c r="AK19" i="1"/>
  <c r="AL18" i="1"/>
  <c r="AK18" i="1"/>
  <c r="BF19" i="1" a="1"/>
  <c r="BG19" i="1"/>
  <c r="BH19" i="1" s="1"/>
  <c r="BF18" i="1" a="1"/>
  <c r="BG18" i="1"/>
  <c r="BH18" i="1" s="1"/>
  <c r="AL17" i="1"/>
  <c r="AK17" i="1"/>
  <c r="BF17" i="1" a="1"/>
  <c r="BG17" i="1"/>
  <c r="BH17" i="1" s="1"/>
  <c r="AL16" i="1"/>
  <c r="AK16" i="1"/>
  <c r="BF16" i="1" a="1"/>
  <c r="BG16" i="1"/>
  <c r="BH16" i="1" s="1"/>
  <c r="BF15" i="1" a="1"/>
  <c r="BG15" i="1"/>
  <c r="BH15" i="1" s="1"/>
  <c r="AL15" i="1"/>
  <c r="AK15" i="1"/>
  <c r="AL14" i="1"/>
  <c r="AK14" i="1"/>
  <c r="BF14" i="1" a="1"/>
  <c r="BG14" i="1"/>
  <c r="BH14" i="1" s="1"/>
  <c r="AM731" i="1"/>
  <c r="AK731" i="1"/>
  <c r="AM735" i="1"/>
  <c r="AK735" i="1"/>
  <c r="BF735" i="1" a="1"/>
  <c r="BG735" i="1"/>
  <c r="BH73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<sst xmlns="http://schemas.openxmlformats.org/spreadsheetml/2006/main" count="4669" uniqueCount="1166">
  <si>
    <t>ESPECIFICACIONES TÉCNICAS – EQUIPO FIJO DE INGENIEROS</t>
  </si>
  <si>
    <t xml:space="preserve">  RELACIONES BIENES Y SERVICIOS A ADQUIRIR</t>
  </si>
  <si>
    <t xml:space="preserve">MANTENIMIENTOS </t>
  </si>
  <si>
    <t>DESCRIPCIÓN:   MANTENIMIENTO EQUIPO FIJO DE ACUERDO A ANEXO  “CUADRO A”</t>
  </si>
  <si>
    <t>SERVISANABRIA SAS</t>
  </si>
  <si>
    <t>ENGINEER INTEGRAL M.D.M SAS</t>
  </si>
  <si>
    <t xml:space="preserve"> BLUE TECH SAS SOLUCIÓNES INDUSTRIALES</t>
  </si>
  <si>
    <t>ANALISIS DE COTIZACIONES VALORES ANTES DE IVA</t>
  </si>
  <si>
    <t xml:space="preserve">PRECIO DE REFERENCIA </t>
  </si>
  <si>
    <t>METRICA UTILIZADA</t>
  </si>
  <si>
    <t>CLASIFICADOR POR OBJETO DEL GASTO</t>
  </si>
  <si>
    <t>NOMBRE CUENTA</t>
  </si>
  <si>
    <t>A-02-02-02-008-007</t>
  </si>
  <si>
    <t>SERVICIOS DE MANTENIMIENTO Y REPARACIÓN DE PRODUCTOS METÁLICOS ELABORADOS, MAQUINARIA Y EQUIPO</t>
  </si>
  <si>
    <t>ITEM</t>
  </si>
  <si>
    <t>CÓDIGO DANE</t>
  </si>
  <si>
    <t>DESCRIPCIÓN DEL BIEN Y/O SERVICIO</t>
  </si>
  <si>
    <t>UNIDAD MEDIDA</t>
  </si>
  <si>
    <t>EXISTENCIAS</t>
  </si>
  <si>
    <t>BASPC N°13</t>
  </si>
  <si>
    <t>BAACA N°13</t>
  </si>
  <si>
    <t>BAEEV N°13</t>
  </si>
  <si>
    <t>GMTEQ N°13</t>
  </si>
  <si>
    <t>BIGUP N°37</t>
  </si>
  <si>
    <t xml:space="preserve">BISUM N°39 </t>
  </si>
  <si>
    <t>BAMAR N°1</t>
  </si>
  <si>
    <t>BITER N°13</t>
  </si>
  <si>
    <t>CCOES</t>
  </si>
  <si>
    <t>COTEF</t>
  </si>
  <si>
    <t>REGF1</t>
  </si>
  <si>
    <t>EJART</t>
  </si>
  <si>
    <t>NECESIDAD TOTAL</t>
  </si>
  <si>
    <t>UNSPSC (CCE)</t>
  </si>
  <si>
    <t>CÓDIGO MATERIAL SAP</t>
  </si>
  <si>
    <t>CÓDIGO OTAN - NOC</t>
  </si>
  <si>
    <t>V/R  UNITARIO</t>
  </si>
  <si>
    <t>IVA</t>
  </si>
  <si>
    <t>V/R TOTAL UNITARIO</t>
  </si>
  <si>
    <t>CLAVE VALIDACIÓN</t>
  </si>
  <si>
    <t>VALIDACIÓN P1 SERVISANABRIA SAS</t>
  </si>
  <si>
    <t>VALIDACIÓN P2 ENGINEER INTEGRAL M.D.M SAS</t>
  </si>
  <si>
    <t>VALIDACIÓN P3  BLUE TECH SAS SOLUCIÓNES INDUSTRIALES</t>
  </si>
  <si>
    <t>ESTADO DE VALIDACIÓN</t>
  </si>
  <si>
    <t>DIFERENCIA P1</t>
  </si>
  <si>
    <t>DIFERENCIA P2</t>
  </si>
  <si>
    <t>DIFERENCIA P3</t>
  </si>
  <si>
    <t xml:space="preserve">PROMEDIO </t>
  </si>
  <si>
    <t>MEDIANA (Q2)</t>
  </si>
  <si>
    <t>DESVIACION ESTÁNDAR</t>
  </si>
  <si>
    <t>COEFICIENTE DE VARIACIÓN</t>
  </si>
  <si>
    <t>LIMITE INFERIOR</t>
  </si>
  <si>
    <t>LIMITE SUPERIOR</t>
  </si>
  <si>
    <t>CUARTIL 1 (Q1)</t>
  </si>
  <si>
    <t>CUARTIL 3 (Q3)</t>
  </si>
  <si>
    <t>RANGO INTERCUARTILICO</t>
  </si>
  <si>
    <t xml:space="preserve">VALOR ANTES DE IVA </t>
  </si>
  <si>
    <t xml:space="preserve">IVA </t>
  </si>
  <si>
    <t xml:space="preserve">VALOR TOTAL IVA INCLUIDA </t>
  </si>
  <si>
    <t xml:space="preserve">ITEM </t>
  </si>
  <si>
    <t>L MANTENIMIENTO ESTÁ REPETIDO</t>
  </si>
  <si>
    <t>EN QUÉ ÍTEMS SE REPITE</t>
  </si>
  <si>
    <t>EL REPETIDO TIENE DIFERENTE PRECIO DE REFERENCIA</t>
  </si>
  <si>
    <t>ALERTA CONSOLIDADA</t>
  </si>
  <si>
    <t>BATIDOR INDUSTRIAL</t>
  </si>
  <si>
    <t>MANTENIMIENTO DE EJE DEL BATIDOR (CAMBIO DE PIEZAS)</t>
  </si>
  <si>
    <t>SERVICIO</t>
  </si>
  <si>
    <t>OMITIDO</t>
  </si>
  <si>
    <t>MANTENIMIENTO DE BATIDOR (CAMBIO DE PIEZAS)</t>
  </si>
  <si>
    <t>MANTENIMIENTO DE TAZÓN (CAMBIO DE PIEZAS)</t>
  </si>
  <si>
    <t>MANTENIMIENTO DE PALANCA AJUSTE DEL CABEZAL (CAMBIO DE PIEZAS)</t>
  </si>
  <si>
    <t>MANTENIMIENTO DE RODAMIENTOS DEL MOTOR (CAMBIO DE PIEZAS)</t>
  </si>
  <si>
    <t>MANTENIMIENTO DE BOMBINA DEL MOTOR (CAMBIO DE PIEZAS)</t>
  </si>
  <si>
    <t xml:space="preserve">CALDERA A VAPOR DE 40 BHP </t>
  </si>
  <si>
    <t>MANTENIMIENTO PREVENTIVO A ELECTROBOMBA DE SISTEMA DE CONDENSADOS</t>
  </si>
  <si>
    <t>MANTENIMIENTO - DESARME TOTAL DE MOTOR LIMPIEZA EN GENERAL</t>
  </si>
  <si>
    <t>MANTENIMIENTO - DESARME TOTAL DE BOMBA Y LIMPIEZA EN GENERAL</t>
  </si>
  <si>
    <t>MANTENIMIENTO DE BALINERAS MOTOR (CAMBIO DE PIEZAS)</t>
  </si>
  <si>
    <t>MANTENIMIENTO DE BALINERAS BOMBA (CAMBIO DE PIEZAS)</t>
  </si>
  <si>
    <t>MANTENIMIENTO DE SELLO MECÁNICO EN VITON (CAMBIO DE PIEZAS)</t>
  </si>
  <si>
    <t>MANTENIMIENTO DE TORNILLOS CABEZA HEXAGONAL ¼ X 1” ROSCA ORDINARIA MOTOR (CAMBIO DE PIEZAS)</t>
  </si>
  <si>
    <t>MANTENIMIENTO DE TORNILLOS CABEZA (CAMBIO DE PIEZAS)</t>
  </si>
  <si>
    <t>MANTENIMIENTO EMBOBINADO (CAMBIO DE PIEZAS)</t>
  </si>
  <si>
    <t>MANTENIMIENTO - APLICACIÓN DE DIELÉCTRICO (CAMBIO DE PIEZAS)</t>
  </si>
  <si>
    <t>MANTENIMIENTO - APLICACIÓN DE PINTURA GENERAL BOMBA</t>
  </si>
  <si>
    <t>MANTENIMIENTO - APLICACIÓN DE PINTURA GENERAL EN MOTOR</t>
  </si>
  <si>
    <t>MANTENIMIENTO - CALIBRACIÓN Y AJUSTE DE ACOPLES (CAMBIO DE PIEZAS)</t>
  </si>
  <si>
    <t>MANTENIMIENTO DE EMPAQUE EXTERNO TAPA DE ACOPLE (CAMBIO DE PIEZAS)</t>
  </si>
  <si>
    <t>MANTENIMIENTO DE EMPAQUES INTERNOS (CAMBIO DE PIEZAS)</t>
  </si>
  <si>
    <t>MANTENIMIENTO (CAMBIO DE LAINAS DE AJUSTE)</t>
  </si>
  <si>
    <t>MANTENIMIENTO - APLICACIÓN DE PINTURA GENERAL (CAMBIO DE PIEZAS)</t>
  </si>
  <si>
    <t>CALDERA HORIZONTAL DE 18C-AC, BOMBA DE ALIMENTACION CALDERAS,CALDERA HORIZONTAL DE CALEFANCION</t>
  </si>
  <si>
    <t>MANTENIMIENTO PREVENTIVO TANQUE  CONDENSADO</t>
  </si>
  <si>
    <t>MANTENIMIENTO PREVENTIVO CONSISTENTE EN • LAVADO INTERNO TANQUE DE CONDENSADOS • VERIFICACIÓN PRESIÓN DE MOTOBOMBA DE INYECCIÓN DE AGUA. • DESMONTE Y AJUSTE BOMBA DE INYECCION DE AGUA • LIMPIEZA FILTRO DE AGUA • REVISIÓN DE MANOMETRO • REVISIÓN DE SISTEMA DE VENTEO • REVISIÓN DE CONEXIONES DE DESBORDAMIENTO, DRENAJE Y ENTRADA A LA BRIDA PN 16 O ATORNILLADOS REVISIÓN DEL INDICADOR Y CONTROL DE NIVEL • REVISIÓN DEL FLOTADOR • REVISIÓN Y CALIBRACIÓN DEL MANÓMETRO DE PRESIÓN • REVISIÓN DEL SISTEMA ANTI RETORNO (CHECK), REALIZAR PRUEBAS.</t>
  </si>
  <si>
    <t>MANTENIMIENTO CORRECTIVO CALDERA Y TANQUE CONDENSADO</t>
  </si>
  <si>
    <t>MANTENIMIENTO DE VALVULAS 2 GLOBO Y PUESTA EN FUNCIONAMIENTO (CAMBIO DE PIEZAS)</t>
  </si>
  <si>
    <t>MANTENIMIENTO DE VALVULAS 4 GLOBO Y PUESTA EN FUNCIONAMIENTO (CAMBIO DE PIEZAS)</t>
  </si>
  <si>
    <t>MANTENIMIENTO DE VALVULA DE COMPUERTA 3 Y PUESTA EN FUNCIONAMIENTO (CAMBIO DE PIEZAS)</t>
  </si>
  <si>
    <t>MANTENIMIENTO DE VALVULA TIPO COMPUERTA DE 21/2 150 LDS BRIDADA Y PUESTA EN FUNCIONAMIENTO (CAMBIO DE PIEZAS)</t>
  </si>
  <si>
    <t>MANTENIMIENTO VALVULAS DE BOLA DE 1 Y PUESTA EN FUNCIONAMIENTO (CAMBIO DE PIEZAS)</t>
  </si>
  <si>
    <t>MANTENIMIENTO (CAMBIO DE PRESOSTATOS)</t>
  </si>
  <si>
    <t>MANTENIMIENTO ELECTRODOS (QUEMADOR) Y PUESTA EN FUNCIONAMIENTO (CAMBIO DE PIEZAS)</t>
  </si>
  <si>
    <t>MANTENIMIENTO DE EMPAQUES Y PUESTA EN FUNCIONAMIENTO (CAMBIO DE PIEZAS)</t>
  </si>
  <si>
    <t>MANTENIMIENTO VALVULA DE SEGURIDAD 1 3595 LBS/H Y PUESTA EN FUNCIONAMIENTO (CAMBIO DE PIEZAS)</t>
  </si>
  <si>
    <t>MANTENIMIENTO MOTOR DE TIRO 1/3 HP 2850 RPM..(QUEMADOR) Y PUESTA EN FUNCIONAMIENTO (CAMBIO DE PIEZAS)</t>
  </si>
  <si>
    <t>MANTENIMIENTO QUEMADOR JR50A-15 TYPO NAT GAS,MIN. 650 MBH MAX. 2200 MBH 115 VOL Y PUESTA EN FUNCIONAMIENTO (CAMBIO DE PIEZAS)</t>
  </si>
  <si>
    <t>MANTENIMIENTO Y PUESTA EN FUNCIONAMIENTO (CAMBIO DE CONTROL DE QUEMADOR HONEY WELL)</t>
  </si>
  <si>
    <t>MANTENIMIENTO TRANSFORMADOR DE ENCENDIDO INTERCAMBIABLE TYPO PF-G Y PUESTA EN FUNCIONAMIENTO (CAMBIO DE PIEZAS)</t>
  </si>
  <si>
    <t>MANTENIMIENTO PRESOSTATO Y PUESTA EN FUNCIONAMIENTO (CAMBIO DE PIEZAS)</t>
  </si>
  <si>
    <t>MANTENIMIENTO MANOMETRO DE CARATULA DE 0-200 PSI 4 Y PUESTA EN FUNCIONAMIENTO (CAMBIO DE PIEZAS)</t>
  </si>
  <si>
    <t>MANTENIMIENTO DE MC. DONNELL NO. 157S Y PUESTA EN FUNCIONAMIENTO (CAMBIO DE PIEZAS)</t>
  </si>
  <si>
    <t>MANTENIMIENTO VISOR DE NIVEL - EMPAQUES Y PUESTA EN FUNCIONAMIENTO (CAMBIO DE PIEZAS)</t>
  </si>
  <si>
    <t>MANTENIMIENTO DEE MANOMETRO DE CARATULA 6 DE 0-200 PSI Y PUESTA EN FUNCIONAMIENTO (CAMBIO DE PIEZAS)</t>
  </si>
  <si>
    <t>MANTENIMIENTO VALVULA GLOBO 1 Y PUESTA EN FUNCIONAMIENTO (CAMBIO DE PIEZAS)</t>
  </si>
  <si>
    <t>MANTENIMIENTO VALVULA DE BOLA 1 316 INOX Y PUESTA EN FUNCIONAMIENTO (CAMBIO DE PIEZAS)</t>
  </si>
  <si>
    <t>MANTENIMIENTO BREAKERMATIC (PROTECTOR ELECTRICO) Y PUESTA EN FUNCIONAMIENTO (CAMBIO DE PIEZAS)</t>
  </si>
  <si>
    <t>MANTENIMIENTO DE DISYUNTOR Y PUESTA EN FUNCIONAMIENTO (CAMBIO DE PIEZAS)</t>
  </si>
  <si>
    <t>MANTENIMIENTO CONTACTOR Y PUESTA EN FUNCIONAMIENTO (CAMBIO DE PIEZAS)</t>
  </si>
  <si>
    <t>MANTENIMIENTO RELLE TERMICO Y PUESTA EN FUNCIONAMIENTO ((CAMBIO DE PIEZAS)</t>
  </si>
  <si>
    <t>MANTENIMIENTO - ARRANCADOR SUAVE PARA MOTOR Y PUESTA EN FUNCIONAMIENTO</t>
  </si>
  <si>
    <t>MANTENIMIENTO Y PUESTA EN FUNCIONAMIENTO (CAMBIO DE CONTROL WARRICK)</t>
  </si>
  <si>
    <t>CAMPANA EXTRACTORA, CAMPANA EN ACERO INOXIDABLE CON DUCTO Y MOTOR</t>
  </si>
  <si>
    <t>MANTENIMIENTO - REVISIÓN MOTOR PRINCIPAL,MANTENIMIENTO VÁLVULA AUTO REGULADORA, MANTENIMIENTO SISTEMA ELÉCTRICO Y MANTENIMIENTO DE FILTROS Y CABLEADO, REVISION DUCTO CAMPANA EXTRACTORA, MANTENIMIENTO EXTRACTORES Y ENGRASES DE CHUMACERAS, CHUMACERAS POLEAS Y VENTILADOR Y MANTENIMIENTO CAMPANA EXTRACTORA DE HUMOS Y OLORES MARCA MGC MANTENIMIENTO DE RODAMIENTOS, CHUMACERAS RECONSTRUCCION DE FORJAS, BOBINADO DE MOTORES, MANTENIMIENTO DE POLEAS Y CORREAS, LIMPIEZA EN GENERAL. (CAMBIO DE FILTROS Y CABLEADO; (CAMBIO DE PIEZAS))</t>
  </si>
  <si>
    <t>MANTENIMIENTO - REVISIÓN Y MANTENIMIENTO DE CORREAS, RODAMIENTOS</t>
  </si>
  <si>
    <t>MANTENIMIENTO MOTOR ELÉCTRICO</t>
  </si>
  <si>
    <t>MANTENIMIENTO - REVISIÓN Y MANTENIMIENTO DE RODAMIENTOS</t>
  </si>
  <si>
    <t>MANTENIMIENTO DE POLEAS</t>
  </si>
  <si>
    <t>MANTENIMIENTO VENTILADOR</t>
  </si>
  <si>
    <t>MANTENIMIENTO DEL SISTEMA</t>
  </si>
  <si>
    <t>MANTENIMIENTO LIMPIEZA DUCTOS DE BAPOR DE DOS METROS</t>
  </si>
  <si>
    <t>MANTENIMIENTO - CALIBRACIÓN VÁLVULA DE SEGURIDAD</t>
  </si>
  <si>
    <t>MANTENIMIENTO CORRECTIVO MANO DE OBRA CAMPANA EXTRACTORA MANTENIMIENTO CORRECTIVO MOTOR 5 HP TRIFASICO - 10 HP - 3 HP REEMBOBINADO - MANTENIMIENTO DE RODAMIENTOS Y AJUSTES - MANTENIMIENTO DE CHUMASERAS - MANTENIMIENTO CORREA MOTOR CAMPANA EXTRACTORA - MANTENIMIENTO VALVULA AUTOREGULADORA QUE CONSISTE EN MANTENIMIENTO DE MANOMETROS EN GLISERINA DE 0 A 150 PS - MANTENIMIENTO REGISTRO VALVULA REGULADORA 3/8 A 1/2 - REVISION DUCTO CAMPANA EXTRACTORA CON MANTENIMIENTO COMPONENTES AFECTADAS. (CAMBIO DE RODAMIENTOS Y AJUSTES; CAMBIO DE CHUMASERAS; CAMBIO DE CORREA MOTOR CAMPANA EXTRACTORA; CAMBIO DE MANOMETROS EN GLISERINA DE 0 A 150 PS; CAMBIO DE REGISTRO VALVULA REGULADORA 3/8 A 1/2; CAMBIO DE PIEZAS AFECTADAS)</t>
  </si>
  <si>
    <t>MANTENIMIENTO CAMPANA EXTRACTORA MANTENIMIENTO DE RODAMIENTOS Y AJUSTES - MANTENIMIENTO DE CHUMASERAS ((CAMBIO DE PIEZAS))</t>
  </si>
  <si>
    <t>MANTENIMIENTO CAMPANA EXTRACTORA (CAMBIO DE CORREA MOTOR CAMPANA EXTRACTORA)</t>
  </si>
  <si>
    <t>MANTENIMIENTO CAMPANA EXTRACTORA MANTENIMIENTO DE RODAMIENTOS Y AJUSTES - MANTENIMIENTO DE CHUMASERAS - MANTENIMIENTO CORREA MOTOR CAMPANA EXTRACTORA - MANTENIMIENTO VALVULA AUTOREGULADORA QUE CONSISTE EN MANTENIMIENTO DE MANOMETROS EN GLISERINA DE 0 A 150 PS - (CAMBIO DE RODAMIENTOS Y AJUSTES; CAMBIO DE CHUMASERAS; CAMBIO DE CORREA MOTOR CAMPANA EXTRACTORA; CAMBIO DE MANOMETROS EN GLISERINA DE 0 A 150 PS)</t>
  </si>
  <si>
    <t>MANTENIMIENTO CAMPANA EXTRACTORA (CAMBIO DE REGISTRO VALVULA REGULADORA 3/8 A 1/2)</t>
  </si>
  <si>
    <t>MANTENIMIENTO CAMPANA EXTRACTORA DE HUMOS Y OLORES MARCA CYLICO MANTENIMIENTO DE RODAMIENTOS, CHUMACERAS RECONSTRUCCION DE FORJAS, BOBINADO DE MOTORES, MANTENIMIENTO DE POLEAS Y CORREAS, LIMPIEZA EN GENERAL. (CAMBIO DE PIEZAS))</t>
  </si>
  <si>
    <t>MANTENIMIENTO CAMPANA EXTRACTORA DE HUMOS Y OLORESMARCA CYLICO (CAMBIO DE RODAMIENTOS Y CHUMACERAS)</t>
  </si>
  <si>
    <t>MANTENIMIENTO CAMPANA EXTRACTORA DE HUMOS Y OLORES MARCA CYLICO RECONSTRUCCION DE FORJAS,</t>
  </si>
  <si>
    <t>MANTENIMIENTO - SERVICIO DE MANTENIMIENTO CAMPANA EXTRACTORA DE HUMOS Y OLORES MARCA CYLICO ACERO INOXIDABLE INCLUYE: EXTRACTORES Y ENGRASES DE CHUMACERAS, MANTENIMIENTO ELÉCTRICO MOTOR, REVISIÓN Y MANTENIMIENTO DE CORREAS, RODAMIENTOS, CHUMACERAS POLEAS Y VENTILADOR</t>
  </si>
  <si>
    <t>MANTENIMIENTO - SERVICIO DE MANTENIMIENTO CAMPANA EXTRACTORA DE HUMOS Y OLORESMARCA CYLICO ACERO INOXIDABLE MANTENIMIENTO EXTRACTORES Y ENGRASES DE CHUMACERAS</t>
  </si>
  <si>
    <t>MANTENIMIENTO - SERVICIO DE MANTENIMIENTO CAMPANA EXTRACTORA DE HUMOS Y OLORESMARCA CYLICO ACERO INOXIDABLE MANTENIMIENTO ELÉCTRICO MOTOR</t>
  </si>
  <si>
    <t>MANTENIMIENTO - SERVICIO DE MANTENIMIENTO CAMPANA EXTRACTORA DE HUMOS Y OLORES MARCA MGC CEX-SS ACERO INOXIDABLE (CAMBIO DE CORREAS)</t>
  </si>
  <si>
    <t>MANTENIMIENTO CAMPANA EXTRACTORA DE HUMOS Y OLORES MARCA CYLICO (CAMBIO DE POLEAS Y CORREAS)</t>
  </si>
  <si>
    <t>MANTENIMIENTO - SERVICIO DE MANTENIMIENTO CAMPANA EXTRACTORA DE HUMOS Y OLORESMARCA CYLICO ACERO INOXIDABLE DE POLEAS Y VENTILADOR</t>
  </si>
  <si>
    <t>MANTENIMIENTO - SERVICIO DE MANTENIMIENTO CAMPANA EXTRACTORA DE HUMOS Y OLORESMARCA CYLICO ACERO INOXIDABLE CONSISTE MANTENIMIENTO DE FILTROS Y SISTEMA ELECTRICO Y MANTENIMIENTO DE FILTROS (CAMBIO DE PIEZAS))</t>
  </si>
  <si>
    <t>MANTENIMIENTO - SERVICIO DE MANTENIMIENTO CAMPANA EXTRACTORA DE HUMOS Y OLORES MARCA CYLICO ACERO INOXIDABLE MANTENIMIENTO DEL SISTEMA ELECTRICO Y CABLEADO</t>
  </si>
  <si>
    <t>MANTENIMIENTO LIMPIEZA Y DESISFECION DE LA CAMPANA Y DUCTOS DE BAPOR DE DOS METROS</t>
  </si>
  <si>
    <t>MANTENIMIENTO - SERVICIO DE MANTENIMIENTO CAMPANA EXTRACTOR EN ACERO INOXIDABLE CAL 20 CON CEX-SS ACERO INOXIDABLE (CAMBIO DE FILTROS)</t>
  </si>
  <si>
    <t>CILINDRADORA PANADERIA CON  MOTOR  ELECTRICO</t>
  </si>
  <si>
    <t>MANTENIMIENTO GENERAL DE LA CILINDRADORA DE RODILLO</t>
  </si>
  <si>
    <t>MANTENIMIENTO - DESARME TOTAL DE MOTOR</t>
  </si>
  <si>
    <t>MANTENIMIENTO (CAMBIO DE BALINERAS DE MOTOR)</t>
  </si>
  <si>
    <t>MANTENIMIENTO (CAMBIO DE EMPAQUE EXTERNO TAPA DE ACOPLE)</t>
  </si>
  <si>
    <t>MANTENIMIENTO (CAMBIO DE EMPAQUES INTERNOS)</t>
  </si>
  <si>
    <t>MANTENIMIENTO (CAMBIO DE TORNILLOS CABEZA HEXAGONAL ¼ X 1” PARA MOTOR)</t>
  </si>
  <si>
    <t>MANTENIMIENTO - APLICACIÓN PINTURA GENERAL AL MOTOR</t>
  </si>
  <si>
    <t>MANTENIMIENTO SISTEMA DE TRASMICION PRIMARIA</t>
  </si>
  <si>
    <t>MANTENIMIENTO SISTEMA DE TRASMICION COMPLETA</t>
  </si>
  <si>
    <t>MANTENIMIENTO DE LOS RODILLOS</t>
  </si>
  <si>
    <t>MANTENIMIENTO DE PIÑONES ((CAMBIO DE PIEZAS))</t>
  </si>
  <si>
    <t>MANTENIMIENTO DE LOS PIÑONES</t>
  </si>
  <si>
    <t>MANTENIMIENTO CADENA</t>
  </si>
  <si>
    <t>MANTENIMIENTO CORRECTIVO CADENA MANTENIMIENTO (CAMBIO DE CADENA)</t>
  </si>
  <si>
    <t>MANTENIMIENTO (CAMBIO DE BANDA DE TRASPORTE)</t>
  </si>
  <si>
    <t>MANTENIMIENTO PARTE ELECTRICA</t>
  </si>
  <si>
    <t>MANTENIMIENTO DEL MOTOR</t>
  </si>
  <si>
    <t>MANTENIMIENTO EMBOBINADO</t>
  </si>
  <si>
    <t>MANTENIMIENTO - APLICACIÓN DE DIELÉCTRICO</t>
  </si>
  <si>
    <t>MANTENIMIENTO - APLICACIÓN DE PINTURA GENERAL</t>
  </si>
  <si>
    <t>MANTENIMIENTO - CALIBRACIÓN Y AJUSTE DE ACOPLES</t>
  </si>
  <si>
    <t>CORTADORA  DE MASA  36 CORTES, CORTADORA INDUSTRIAL</t>
  </si>
  <si>
    <t>MANTENIMIENTO - DESMONTE Y MANTENIMIENTO DEL MOTOR ELÉCTRICO (CAMBIO DEPIEZAS)</t>
  </si>
  <si>
    <t>MANTENIMIENTO RODAMIENTOS</t>
  </si>
  <si>
    <t>MANTENIMIENTO CORREAS</t>
  </si>
  <si>
    <t>CUARTO DE CRECIMIENTO PARA 15 L,   REF:PELZA</t>
  </si>
  <si>
    <t>MANTENIMIENTO GENERAL CUARTO DE CRECIMIENTO DE PANADERÍA</t>
  </si>
  <si>
    <t>MANTENIMIENTO - DESARME GENERAL LIMPIEZA Y REVISIÓN DE LA MAQUINA</t>
  </si>
  <si>
    <t>MANTENIMIENTO - PINTURA DE LA ESTRUCTURA</t>
  </si>
  <si>
    <t>MANTENIMIENTO CORRECTIVO DE PUERTAS</t>
  </si>
  <si>
    <t>MANTENIMIENTO TERMINALES</t>
  </si>
  <si>
    <t>MANTENIMIENTO Y  (CAMBIO DE TORNILLOS)</t>
  </si>
  <si>
    <t>MANTENIMIENTO Y (CAMBIO DE VALVULAS REGULADORAS)</t>
  </si>
  <si>
    <t>MANTENIMIENTO Y  (CAMBIO DE PERILLAS)</t>
  </si>
  <si>
    <t>MANTENIMIENTO Y  (CAMBIO DE TUBOS DE SUMINISTRO)</t>
  </si>
  <si>
    <t>MANTENIMIENTO Y  (CAMBIO DE LAMINAS ACERO INOCIDABLE)</t>
  </si>
  <si>
    <t>MANTENIMIENTO Y  (CAMBIO DE BOMBILLOS)</t>
  </si>
  <si>
    <t>MANTENIMIENTO Y  (CAMBIO DE FIBRA PARA AISLAMIENTO TERMICO)</t>
  </si>
  <si>
    <t>MANTENIMIENTO (CAMBIO DE PUERTAS)</t>
  </si>
  <si>
    <t>MANTENIMIENTO - LIMPIEZA GENERAL DEL EVAPORADOR Y CONDENSADOR</t>
  </si>
  <si>
    <t>MANTENIMIENTO (CAMBIO DE CONTROL DE TEMPERATURA)</t>
  </si>
  <si>
    <t>MANTENIMIENTO - LIMPIEZA INTERNA Y EXTERNA DE LA ESTRUCTURA</t>
  </si>
  <si>
    <t>MANTENIMIENTO GENERAL DEL SISTEMA ELÉCTRICO</t>
  </si>
  <si>
    <t>MANTENIMIENTO CORRECTIVO CABLEADO ELÉCTRICO</t>
  </si>
  <si>
    <t>MANTENIMIENTO CORRECTIVO DE TABLERO DE CONTROL</t>
  </si>
  <si>
    <t>MANTENIMIENTO - REVISIÓN DE LA FISTOS PARA GAS NATURAL Y CONTROLES DE TEMPERATURA Y AJUSTES</t>
  </si>
  <si>
    <t>MANTENIMIENTO - REVISIÓN DE TERMOSTATO</t>
  </si>
  <si>
    <t>MANTENIMIENTO - REVISIÓN ELÉCTRICA UNIDAD COMPRESORA</t>
  </si>
  <si>
    <t>MANTENIMIENTO - ADECUACIÓN DE TUBERÍAS DE GAS Y EMPAQUES DE PAREDES</t>
  </si>
  <si>
    <t>MANTENIMIENTO A MOTO VENTILADORES EVAPORADOR</t>
  </si>
  <si>
    <t>MANTENIMIENTO - AJUSTES DEL PROGRAMADOR O TERMOSTATO</t>
  </si>
  <si>
    <t>MANTENIMIENTO - CALIBRACIÓN DE TEMPERATURA</t>
  </si>
  <si>
    <t>MANTENIMIENTO (CAMBIO DE TERMÓMETRO DIGITAL)</t>
  </si>
  <si>
    <t>MANTENIMIENTO Y (CAMBIO DEL FILTRO SECADOR)</t>
  </si>
  <si>
    <t>CUARTO FRIO DE CONSERVACION MARCA MGC</t>
  </si>
  <si>
    <t>MANTENIMIENTO - REVISIÓN DE LA PRESIÓN DE ALTA Y DE BAJA DEL SISTEMA DE REFRIGERACIÓN</t>
  </si>
  <si>
    <t>MANTENIMIENTO - REVISIÓN DE LA UNIDAD COMPRESORA</t>
  </si>
  <si>
    <t>MANTENIMIENTO - REVISIÓN DE VÁLVULA DE EXPANSIÓN</t>
  </si>
  <si>
    <t>MANTENIMIENTO - AJUSTE DE CONTROL DE SEGURIDAD DE BAJA Y ALTA PRESIÓN</t>
  </si>
  <si>
    <t>MANTENIMIENTO Y  (CAMBIO DE DIFUSORES)</t>
  </si>
  <si>
    <t>MANTENIMIENTO Y (CAMBIO DE TERMÓMETRO DIGITAL)</t>
  </si>
  <si>
    <t>MANTENIMIENTO (CAMBIO DE EMPAQUETADURA DE LA PUERTA Y CORTINA)</t>
  </si>
  <si>
    <t>MANTENIMIENTO DEL FILTRO SECADOR (CAMBIO DEL FILTRO SECADOR)</t>
  </si>
  <si>
    <t>MANTENIMIENTO MACRO MEDIDOR</t>
  </si>
  <si>
    <t>MANTENIMIENTO - ADECUACIÓN DE TUBERÍAS DE GAS Y EMPAQUES DE PAREDES MT LINEAL 5/8"</t>
  </si>
  <si>
    <t>SERVCIO</t>
  </si>
  <si>
    <t>OMITIDO </t>
  </si>
  <si>
    <t>CUARTO FRIO  FRIOPANEL</t>
  </si>
  <si>
    <t>CUARTO FRIO DE CONGELACION TIPO MODULAR CCMT414-1- MARCA SUPERNORDICO</t>
  </si>
  <si>
    <t>MANTENIMIENTO (CAMBIO DE LOS VENTILADORES EVAPORADOR CON SUS CONECTORES)</t>
  </si>
  <si>
    <t>MANTENIMIENTO (CAMBIO DE FILTRO SECADOR)</t>
  </si>
  <si>
    <t>MANTENIMIENTO (CAMBIO DE MANGUERAS DE EXTRACCIÓN)</t>
  </si>
  <si>
    <t>MANTENIMIENTO (CAMBIO DE HERRAJES EN BRONCE CROMADOS TIPO PESADO PARA PUERTAS)</t>
  </si>
  <si>
    <t>MANTENIMIENTO (CAMBIO DE CORTINA DE AIRE EN TERMO-FILM)</t>
  </si>
  <si>
    <t>MANTENIMIENTO Y PUESTA EN FUNCIONAMIENTO (CAMBIO DE UNIDAD DE 2.5 HP INCLUYE RECARGA, RELAY POTENCIAL, CAPACITOR, RECARGA DE GAS, FILTRO)</t>
  </si>
  <si>
    <t>MANTENIMIENTO (CAMBIO DE RELAY POTENCIAL 220 Y CAPACITOR)</t>
  </si>
  <si>
    <t>MANTENIMIENTO (CAMBIO DE CAPACITOR 25MFD440)</t>
  </si>
  <si>
    <t>MANTENIMIENTO (CAMBIO DE CONTRACTOR 3X60 AMPERIOS)</t>
  </si>
  <si>
    <t>MANTENIMIENTO DEL EMPAQUE SELLO DE LAS PUERTAS (CAMBIO DEL EMPAQUE SELLO DE LAS PUERTAS)</t>
  </si>
  <si>
    <t>MANTENIMIENTO DEL SISTEMA ELÉCTRICO (CAMBIO DE CABLEADO Y BOMBILLAS A TODO COSTO)</t>
  </si>
  <si>
    <t>MANTENIMIENTO (CAMBIO DE TERMOSTATO)</t>
  </si>
  <si>
    <t>MANTENIMIENTO DEL PRESOSTATO DUAL DE ALTA Y BAJA (CAMBIO DEL PRESOSTATO DUAL DE ALTA Y BAJA)</t>
  </si>
  <si>
    <t>MANTENIMIENTO (CAMBIO DE VÁLVULA DE EXPANSIÓN)</t>
  </si>
  <si>
    <t>MANTENIMIENTO DEL AUTOMÁTICO (CAMBIO DEL AUTOMÁTICO)</t>
  </si>
  <si>
    <t>MANTENIMIENTO - LIMPIEZA DE TUBERÍAS RADIADOR CONDENSADOR Y AJUSTE DE LOS VENTILADORES DEL EVAPORADOR Y PANEL (CAMBIO DE RODAMIENTOS)</t>
  </si>
  <si>
    <t>MANTENIMIENTO (CAMBIO DE CONDENSADOR DE ARRANQUE 250 MF 110 V)</t>
  </si>
  <si>
    <t>MANTENIMIENTO (CAMBIO DE CONTACTOR 18 10)</t>
  </si>
  <si>
    <t>MANTENIMIENTO (CAMBIO DE LAMPARAS)</t>
  </si>
  <si>
    <t>MANTENIMIENTO (CAMBIO DE SECADOR DE SILICA)</t>
  </si>
  <si>
    <t>MANTENIMIENTO (CAMBIO DE TARJETA DE VIGILANTE TENSION)</t>
  </si>
  <si>
    <t>MANTENIMIENTO (CAMBIO DE VISAGRA DE PUERTAS)</t>
  </si>
  <si>
    <t>MANTENIMIENTO (CAMBIO DE ACEITE)</t>
  </si>
  <si>
    <t>MANTENIMIENTO PREVENTIVO CUARTO FRIO (GENERAL)</t>
  </si>
  <si>
    <t>MANTENIMIENTO A LA UNIDAD DE CONGELACIÓN</t>
  </si>
  <si>
    <t>MANTENIMIENTO AL TABLERO ELÉCTRICO</t>
  </si>
  <si>
    <t>MANTENIMIENTO AL TEMPORIZADOR</t>
  </si>
  <si>
    <t>MANTENIMIENTO - LATONERÍA Y PINTURA</t>
  </si>
  <si>
    <t>MANTENIMIENTO - RECUBRIMIENTO TUBERÍA DE COBRE CON RUDATEX</t>
  </si>
  <si>
    <t>MANTENIMIENTO (CAMBIO DE VENTILADORES EVAPORADOR)</t>
  </si>
  <si>
    <t>MANTENIMIENTO - APLICACIÓN DE GAS REFRIGERANTE R134A</t>
  </si>
  <si>
    <t>MANTENIMIENTO (CAMBIO DE CONTADORES ELÉCTRICOS)</t>
  </si>
  <si>
    <t>MANTENIMIENTO (CAMBIO DE COMPRESOR DE 2HP)</t>
  </si>
  <si>
    <t>MANTENIMIENTO (CAMBIO DE KIT DE ARRANQUE)</t>
  </si>
  <si>
    <t>MANTENIMIENTO DEL CAPACITOR DE ARRANQUE (CAMBIO DEL CAPACITOR DE ARRANQUE)</t>
  </si>
  <si>
    <t>MANTENIMIENTO (CAMBIO DE LA TUBERÍA DE COBRE DEL CUARTO FRIO)</t>
  </si>
  <si>
    <t>MANTENIMIENTO (CAMBIO DE VENTILADORES DE EXTRACCIÓN DEL CUARTO FRIO)</t>
  </si>
  <si>
    <t>MANTENIMIENTO - TOMA DE LECTURA PRESIÓN GAS REFRIGERANTE Y REPOSICIÓN DEL MISMO (CAMBIO DEL MISMO)</t>
  </si>
  <si>
    <t>MANTENIMIENTO - REVISIÓN TABLERO ELÉCTRICO</t>
  </si>
  <si>
    <t>MANTENIMIENTO - LAVADO CON DESINCRUSTANTE</t>
  </si>
  <si>
    <t>MANTENIMIENTO (CAMBIO DE TABLERO DE CONTROL)</t>
  </si>
  <si>
    <t>MANTENIMIENTO VENTILADORES EVAPORADOR</t>
  </si>
  <si>
    <t>MANTENIMIENTO - REVISIÓN DE PROGRAMADOR (CAMBIO DE PROGRAMADOR)</t>
  </si>
  <si>
    <t>MANTENIMIENTO - TERMOSTATO</t>
  </si>
  <si>
    <t>ASCENSOR MONTACARGA  MANTENIMIENTO PREVENTIVO Y CORRECTIVO EQUIPO</t>
  </si>
  <si>
    <t>MANTENIMIENTO - APLICACIÓN DE LUBRICANTES ADECUADAS PARA REDUCIR DESGASTE DE LAS COMPONENTES</t>
  </si>
  <si>
    <t>MANTENIMIENTO - AJUSTES Y CALIBRACION :MANTENIMIENTO DE LA PRECISION Y EFICACIA DE LOS SISTEMAS DE CONTROL</t>
  </si>
  <si>
    <t>MANTENIMIENTO PREVENTIVO PROGRAMADO DE COMPONENTES Y VERIFICACIÓN DEL FUNCIONAMIENTO DEL EQUIPO. (CAMBIO DE PREVENTICO DE PIEZAS; CAMBIO DE PROGRAMADA DE COMPONENTES)</t>
  </si>
  <si>
    <t>MANTENIMIENTO - REALIZAR LA CALIBRACI´´ON DE LOS EQUIPOS</t>
  </si>
  <si>
    <t>MANTENIMIENTO - REALIZAR LA VERIFICACION AJUSTES AL FUNCIONAMIENTO DE LAS PARTES ELECTRICAS</t>
  </si>
  <si>
    <t>MANTENIMIENTO - REALIZAR LA LIMPIEZA Y LUBRICACION DE LOS COMPONENTES</t>
  </si>
  <si>
    <t>MANTENIMIENTO - REALIZAR LOS AJUSTES DE LA TORNILLERIA</t>
  </si>
  <si>
    <t>MANTENIMIENTO - REALIZAR LA REVISION Y AJUSTES DE CABLES DE CAERO, POLEAS, RODAMIENTOS, GUIAS, PATINES, MOTOR</t>
  </si>
  <si>
    <t>MANTENIMIENTO - REVISIÓN Y AJUSTES DE FRENOS</t>
  </si>
  <si>
    <t>MANTENIMIENTO - REVISIÓN DE REDUCTORES Y NIVELES DE ACEITE.</t>
  </si>
  <si>
    <t>MANTENIMIENTO - REVISIÓN DE CABLEADO.</t>
  </si>
  <si>
    <t>MANTENIMIENTO - VERIFICACIÓN DEL MOTOR.</t>
  </si>
  <si>
    <t>MANTENIMIENTO - INSPECCIÓN, VERIFICACION Y AJUSTE DE LA ESTRUCTURA.</t>
  </si>
  <si>
    <t>MANTENIMIENTO - REVISION Y AJUSTE DE PUERTAS , CERRADURAS</t>
  </si>
  <si>
    <t>MANTENIMIENTO - REVISION DE NIVELACIÓN</t>
  </si>
  <si>
    <t>MANTENIMIENTO - REVISIÓN DE AMORTIGUADORES.</t>
  </si>
  <si>
    <t>MANTENIMIENTO - REVISIÓN DE FINALES DE CARRERA.</t>
  </si>
  <si>
    <t>MANTENIMIENTO - REVISIÓN DE CABLES Y ELEMENTOS DE SEGURIDAD.</t>
  </si>
  <si>
    <t>MANTENIMIENTO - VERIFICACIÓN DEL SISTEMA DE SOBRECARGA.</t>
  </si>
  <si>
    <t>ESTUFA A GAS MARCA MODEGAS DE 06 PUESTOS</t>
  </si>
  <si>
    <t>MANTENIMIENTO GENERAL ESTUFA INDUSTRIAL A GAS</t>
  </si>
  <si>
    <t>MANTENIMIENTO A TUBERÍA PRINCIPAL DE MANTENIMIENTO DE GAS A ESTUFA</t>
  </si>
  <si>
    <t>MANTENIMIENTO - LIMPIEZA Y MANTENIMIENTO GENERAL A LA ESTUFA</t>
  </si>
  <si>
    <t>MANTENIMIENTO (CAMBIO DE PERILLAS)</t>
  </si>
  <si>
    <t>MANTENIMIENTO (CAMBIO DE QUEMADORES SEGÚN MUESTRA TIPO FLAUTA EN L)</t>
  </si>
  <si>
    <t>MANTENIMIENTO DE TUBOS DE MANTENIMIENTO A QUEMADORES (CAMBIO DE TUBOS DE SUMINISTRO A QUEMADORES)</t>
  </si>
  <si>
    <t>MANTENIMIENTO (CAMBIO DE VÁLVULAS REGULADORAS)</t>
  </si>
  <si>
    <t>MANTENIMIENTO (CAMBIO DE LAMINAS DAÑADAS)</t>
  </si>
  <si>
    <t>MANTENIMIENTO DE VALVULAS DE PASO1/4" (CAMBIO DE VALVULAS DE PASO1/4")</t>
  </si>
  <si>
    <t>MANTENIMIENTO (CAMBIO DE VALVULA REGULABLE DE BAJA)</t>
  </si>
  <si>
    <t>MANTENIMIENTO DE LLAVE DE PASO DE BRONCE DE 1/2" (CAMBIO DE LLAVE DE PASO DE BRONCE DE 1/2")</t>
  </si>
  <si>
    <t>MANTENIMIENTO (CAMBIO DE PARTES O LAMINAS DAÑADAS)</t>
  </si>
  <si>
    <t>MANTENIMIENTO A TUBERÍA PRINCIPAL DE MANTENIMIENTO DE GAS A ESTUFA MT LINEAL5/8"</t>
  </si>
  <si>
    <t>ESTUFA INDUSTRIAL CON PLANCHA ASADORA Y HORNO</t>
  </si>
  <si>
    <t>HORNO DE PANADERIA</t>
  </si>
  <si>
    <t>MANTENIMIENTO GENERAL HORNO INDUSTRIAL DE PANADERÍA</t>
  </si>
  <si>
    <t>MANTENIMIENTO (CAMBIO DE VALVULAS REGULADORAS)</t>
  </si>
  <si>
    <t>MANTENIMIENTO DE TUBOS DE MANTENIMIENTO (CAMBIO DE TUBOS DE SUMINISTRO)</t>
  </si>
  <si>
    <t>MANTENIMIENTO (CAMBIO DE PARTES Y LAMINAS DAÑADAS)</t>
  </si>
  <si>
    <t>MANTENIMIENTO (CAMBIO DE BOMBILLOS)</t>
  </si>
  <si>
    <t>MANTENIMIENTO (CAMBIO DE FIBRA PARA AISLAMIENTO TERMICO)</t>
  </si>
  <si>
    <t>MANTENIMIENTO GENERAL HORNO INDUSTRIAL ELÉCTRICO DE PANADERÍA</t>
  </si>
  <si>
    <t>MANTENIMIENTO - REVISIÓN AL SISTEMA ELÉCTRICO</t>
  </si>
  <si>
    <t>MANTENIMIENTO - REVISIÓN Y MANTENIMIENTO A TERMOSTATOS</t>
  </si>
  <si>
    <t>MANTENIMIENTO - REVISIÓN Y MANTENIMIENTO A RESISTENCIAS</t>
  </si>
  <si>
    <t>MANTENIMIENTO - REVISIÓN Y MANTENIMIENTO A SELECTORES Y CONTACTORES</t>
  </si>
  <si>
    <t>MANTENIMIENTO (CAMBIO DE TERMINALES Y TORNILLOS DAÑADOS)</t>
  </si>
  <si>
    <t>MANTENIMIENTO (CAMBIO DE CABLES DAÑADOS)</t>
  </si>
  <si>
    <t>MANTENIMIENTO (CAMBIO DE RESISTENCIAS DAÑADA)</t>
  </si>
  <si>
    <t>HORNO ELECTRICO MARCA SHINDAWA DE 4 CAMARAS  DE0.50CMX0.80CM X220V.TAPAS EN ACERO SATINADO.</t>
  </si>
  <si>
    <t>MANTENIMIENTO - REVISIÓN MANTENIMIENTO TERMOSTATOS</t>
  </si>
  <si>
    <t>MANTENIMIENTO - REVISIÓN MANTENIMIENTO RESISTENCIAS</t>
  </si>
  <si>
    <t>MANTENIMIENTO - REVISIÓN MANTENIMIENTO SELECTORES Y CONTACTOR</t>
  </si>
  <si>
    <t>MANTENIMIENTO - PINTURA DE ESTRUCTURA</t>
  </si>
  <si>
    <t>MANTENIMIENTO (CAMBIO DE DOS VENTILADORES CON SUS CONECTORES PARA EL HORNO DE PANADERÍA)</t>
  </si>
  <si>
    <t>MANTENIMIENTO (CAMBIO DE LOS QUEMADORES DEL HORNO)</t>
  </si>
  <si>
    <t>MANTENIMIENTO DEL HORNO DESCARBONADA, DES INCRUSTACIONES DE GRASA Y LIMPIEZA GENERAL</t>
  </si>
  <si>
    <t>MANTENIMIENTO DEL MOTOR DE ROTACIÓN DEL HORNO EMBOBINADO (CAMBIO DE RODAMIENTOS)</t>
  </si>
  <si>
    <t>MANTENIMIENTO (CAMBIO DE TERMINALES HORNO DE PANADERÍA)</t>
  </si>
  <si>
    <t>MANTENIMIENTO (CAMBIO DE RODAMIENTOS DEL MOTOR HORNO DE PANADERÍA)</t>
  </si>
  <si>
    <t>MANTENIMIENTO (CAMBIO DE TARJETA DE CONTROL HORNO DE PANADERÍA)</t>
  </si>
  <si>
    <t>LAVADORA HORIZONTAL DE  50 LIBRAS</t>
  </si>
  <si>
    <t>MANTENIMIENTO Y PUESTA DE FUNCIONAMIENTO</t>
  </si>
  <si>
    <t>MANTENIMIENTO - DESARME Y LIMPIEZA GENERAL</t>
  </si>
  <si>
    <t>MANTENIMIENTO - APLICACIÓN DE DIELÉCTRICO Y PINTURA EN GENERAL</t>
  </si>
  <si>
    <t>MANTENIMIENTO - DESARME Y LIMPIEZA SISTEMA ELÉCTRICO</t>
  </si>
  <si>
    <t>MANTENIMIENTO - REVISIÓN DE LA TARJETA ELECTRÓNICA DE CONTROL</t>
  </si>
  <si>
    <t>MANTENIMIENTO TABLERO DE MANDO</t>
  </si>
  <si>
    <t>MANTENIMIENTO - LUBRICACIÓN Y AJUSTES DE TRANSMISIÓN</t>
  </si>
  <si>
    <t>MANTENIMIENTO - PIÑONES Y PARTES MÓVILES</t>
  </si>
  <si>
    <t>LAVADORA DE 110 LBS</t>
  </si>
  <si>
    <t>MANTENIMIENTO - ADECUACIÓN DE CORREAS</t>
  </si>
  <si>
    <t>MANTENIMIENTO - REVISIÓN DE CONTROL CONDENSADOR (CAMBIO DE CONTROL CONDENSADOR)</t>
  </si>
  <si>
    <t>MANTENIMIENTO (CAMBIO DE SISTEMA ELECTRO)</t>
  </si>
  <si>
    <t>MANTENIMIENTO - ENGRASE GENERAL</t>
  </si>
  <si>
    <t>MANTENIMIENTO - ALINEACIÓN DE POLEAS</t>
  </si>
  <si>
    <t>MANTENIMIENTO - ALINEACIÓN DE BLOWER</t>
  </si>
  <si>
    <t>MANTENIMIENTO - LIMPIEZA DEL INTERIOR DEL SERPENTÍN</t>
  </si>
  <si>
    <t>MANTENIMIENTO - LIMPIEZA CAJA ATRAPA MOTAS Y DUCTOS DE VENTILACIÓN</t>
  </si>
  <si>
    <t>MANTENIMIENTO - INSPECCIÓN Y AJUSTE</t>
  </si>
  <si>
    <t>MANTENIMIENTO - CONTROL CONDENSADOR</t>
  </si>
  <si>
    <t>MAQUINA PELA PAPA INDUSTRIAL MPTE60-SS MANTENIMIENTO PREVENTIVO Y CORRECTIVO</t>
  </si>
  <si>
    <t>MANTENIMIENTO - DESARME TOTAL DE MOTOR Y LIMPIEZA EN GENERAL</t>
  </si>
  <si>
    <t>MANTENIMIENTO A EMBOBINADO</t>
  </si>
  <si>
    <t>MARMITAS DE VAPOR DE 60 GALONES (250 A 300 LTS)</t>
  </si>
  <si>
    <t>MANTENIMIENTO - REVISIÓN DE CHEQUES (CAMBIO DE CHEQUES)</t>
  </si>
  <si>
    <t>MANTENIMIENTO - REVISIÓN DE VÁLVULAS (CAMBIO DE VÁLVULAS)</t>
  </si>
  <si>
    <t>MANTENIMIENTO - REVISIÓN DE FILTRO EN Y (CAMBIO DE FILTRO EN)</t>
  </si>
  <si>
    <t>MANTENIMIENTO - REVISIÓN DE FILTRO DE TRAMPA (CAMBIO DE FILTRO DE TRAMPA)</t>
  </si>
  <si>
    <t>MANTENIMIENTO - REVISIÓN DE VÁLVULAS DE CONTROL Y PASO (CAMBIO DE VÁLVULAS DE CONTROL Y PASO)</t>
  </si>
  <si>
    <t>MANTENIMIENTO (CAMBIO DE TUBERIAS DE LINEAS DE VAPOR Y AGUA)</t>
  </si>
  <si>
    <t>MANTENIMIENTO (CAMBIO DE UNIVERSALES)</t>
  </si>
  <si>
    <t>MANTENIMIENTO - REVISION Y MANTENIMIENTO DEL SISTEMA DE AGUA FRÍA Y DESAGUE (CAMBIO DEL SISTEMA DE AGUA FRÍA Y DESAGUE)</t>
  </si>
  <si>
    <t>MANTENIMIENTO - LIMPIEZA GENERAL</t>
  </si>
  <si>
    <t>MANTENIMIENTO - PINTURA DE TUBERÍA DE LINEAS DE VAPOR Y AGUA</t>
  </si>
  <si>
    <t>MANTENIMIENTO (CAMBIO DE VALVULAS)</t>
  </si>
  <si>
    <t>MANTENIMIENTO (CAMBIO DE LLAVES Y ACCESORIOS)</t>
  </si>
  <si>
    <t>MARMITAS  ING Y DISEÑO 380 LTS</t>
  </si>
  <si>
    <t>MANTENIMIENTO - REVISIÓN DE CHEQUES</t>
  </si>
  <si>
    <t>MANTENIMIENTO - REVISIÓN DE VÁLVULAS</t>
  </si>
  <si>
    <t>MANTENIMIENTO - REVISIÓN DE FILTRO EN Y</t>
  </si>
  <si>
    <t>MANTENIMIENTO - REVISIÓN DE FILTRO DE TRAMPA</t>
  </si>
  <si>
    <t>MANTENIMIENTO - REVISIÓN DE VÁLVULAS DE CONTROL Y PASO</t>
  </si>
  <si>
    <t>MANTENIMIENTO DE UNIVERSALES</t>
  </si>
  <si>
    <t>MANTENIMIENTO - REVISIÓN DEL SISTEMA DE AGUA FRÍA Y DESAGÜE</t>
  </si>
  <si>
    <t>MANTENIMIENTO DE TUBERÍA DE LÍNEAS DE VAPOR Y AGUA</t>
  </si>
  <si>
    <t>NEVERA TIPO NEVECON DE 50 PIES  MANTENIMIENTO PREVENTIVO Y CORRECTIVO</t>
  </si>
  <si>
    <t>MANTENIMIENTO (CAMBIO DE UNIDAD DE 2.5 HP INCLUYE RECARGA, RELAY POTENCIAL, CAPACITOR, RECARGA DE GAS, FILTRO PUESTO EN FUNCIONAMIENTO)</t>
  </si>
  <si>
    <t>MANTENIMIENTO (CAMBIO DE LÁMPARAS)</t>
  </si>
  <si>
    <t>MANTENIMIENTO (CAMBIO DE TARJETA DE VIGILANTE TENSIÓN)</t>
  </si>
  <si>
    <t>MANTENIMIENTO (CAMBIO DE BISAGRA DE PUERTAS)</t>
  </si>
  <si>
    <t>MANTENIMIENTO PREVENTIVO(GENERAL)</t>
  </si>
  <si>
    <t>MANTENIMIENTO - RECUBRIMIENTO TUBERÍA DE COBRE CON RUDA TEX</t>
  </si>
  <si>
    <t>MANTENIMIENTO (CAMBIO DE LA TUBERÍA DE COBRE)</t>
  </si>
  <si>
    <t>MANTENIMIENTO (CAMBIO DE VENTILADORES DE EXTRACCIÓN)</t>
  </si>
  <si>
    <t>MANTENIMIENTO - REVISIÓN DE PROGRAMADOR O TERMOSTATO (CAMBIO DE PROGRAMADOR O TERMOSTATO)</t>
  </si>
  <si>
    <t>SECADORA INDUSTRIAL A VAPOR DE 50 LBS</t>
  </si>
  <si>
    <t>MANTENIMIENTO - DESARME Y ARMADO GENERAL LIMPIEZA Y REVISIÓN DE LA MAQUINA</t>
  </si>
  <si>
    <t>MANTENIMIENTO DE MOTOR ELÉCTRICO</t>
  </si>
  <si>
    <t>MANTENIMIENTO - APLICACIÓN DE DIELECTRICOS</t>
  </si>
  <si>
    <t>MANTENIMIENTO DE TABLERO DE CONTROL</t>
  </si>
  <si>
    <t>MANTENIMIENTO DE SISTEMA DE VAPOR (TUBERÍAS Y VÁLVULAS) POR MT LINEAL5/8"</t>
  </si>
  <si>
    <t>MANTENIMIENTO - LUBRICACIÓN Y MANTENIMIENTO DE TRANSMISIÓN</t>
  </si>
  <si>
    <t>MANTENIMIENTO - SERVICIO TRATAMIENTO ANTICORROSIVO EN BASES</t>
  </si>
  <si>
    <t>SECADORA INDUSTRIAL DE 110 LBS</t>
  </si>
  <si>
    <t>MANTENIMIENTO Y LIMPIEZA EN GENERAL DEL CONTROL CONDENSADOR</t>
  </si>
  <si>
    <t>MANTENIMIENTO PLANTA ELECTRICA 100  KVA</t>
  </si>
  <si>
    <t>MANTENIMIENTO (CAMBIO DE FILTROS DE AIRE PRIMARIO, SECUNDARIO, TRAMPA DE COMBUSTIBLE, PRIMARIO DE COMBUSTIBLE, ACEITE DE MOTOR)</t>
  </si>
  <si>
    <t>MANTENIMIENTO - AJUSTE BREAKER 80 AMP</t>
  </si>
  <si>
    <t>MANTENIMIENTO - AJUSTE BREAKER 40 AMP</t>
  </si>
  <si>
    <t>MANTENIMIENTO DEL ALTERNADOR, MANTENIMIENTO DE CORONA, ESCOBILLAS, PORTA ESCOBILLAS, RODAMIENTOS, DESMONTAJE Y AJUSTE DEL ALTERNADOR (CAMBIO DE CORONA, ESCOBILLAS, PORTA ESCOBILLAS, RODAMIENTOS, DESMONTAJE E)</t>
  </si>
  <si>
    <t>MANTENIMIENTO DEL MOTOR DE ARRANQUE, MANTENIMIENTO DE CORONA, ESCOBILLAS, PORTA ESCOBILLAS, RODAMIENTOS, AUTOMÁTICO DESMONTAJE Y AJUSTE DEL MOTOR (CAMBIO DE CORONA, ESCOBILLAS, PORTA ESCOBILLAS, RODAMIENTOS, AUTOMÁTICO DESMONTAJE E)</t>
  </si>
  <si>
    <t>MANTENIMIENTO - SONDEO DEL RADIADOR, PRUEBA Y CORRECCIÓN DE FUGAS (CAMBIO DE MANGUERAS DE ENTRADA Y SALIDA AL RADIADOR, TAPA TANQUE DEL RADIADOR)</t>
  </si>
  <si>
    <t>MANTENIMIENTO DE UNA BATERÍA PARA 12V 1200 AMP 31H</t>
  </si>
  <si>
    <t>MANTENIMIENTO CORRECTIVO DEL MOTOR: DESARME, REVISIÓN, LIMPIEZA, AJUSTE, LUBRICACIÓN, PRUEBAS Y PUESTA EN FUNCIONAMIENTO. (CAMBIO DE PISTONES, CAMISAS, EMPAQUETADURA DEL MOTOR, CASQUETES DE BIELA, CASQUETES DE BANCADA, VÁLVULAS DE ADICIÓN, VÁLVULAS DE ESCAPE, ANILLOS, RODAMIENTOS DELANTEROS Y TRASEROS, BOMBA DE AGUA, BOMBA DE ACEITE; CAMBIO DE ACEITE Y DEMÁS NECESARIOS PARA COLOCAR EL MOTOR EN FUNCIONAMIENTO)</t>
  </si>
  <si>
    <t>MANTENIMIENTO (CAMBIO DE RODAMIENTOS PARA GENERADOR STANFOR)</t>
  </si>
  <si>
    <t>MANTENIMIENTO (CAMBIO DE LA JUNTA DE CULATA; CAMBIO DE LA BOMBA DE AGUA, EMPAQUETADURA SUPERIOR DEL MOTOR)</t>
  </si>
  <si>
    <t>MANTENIMIENTO (CAMBIO DE FILTRO DE ACEITE DE MOTOR A-23)</t>
  </si>
  <si>
    <t>MANTENIMIENTO (CAMBIO DE FILTRO DE COMBUSTIBLE 26560017)</t>
  </si>
  <si>
    <t>MANTENIMIENTO (CAMBIO DE FILTRO DE AIRE 13532620)</t>
  </si>
  <si>
    <t>MANTENIMIENTO (CAMBIO DE PISTÓN PARA MOTOR PERKINS SERIE 08026846LPW2A27)</t>
  </si>
  <si>
    <t>MANTENIMIENTO (CAMBIO DE CAMISAS MOTOR PERKINS SERIE 08026846LPW2A27)</t>
  </si>
  <si>
    <t>MANTENIMIENTO (CAMBIO DE ANILLOS PARA PISTON DEL MOTOR PERKINS SERIE 08026846LPW2A27)</t>
  </si>
  <si>
    <t>MANTENIMIENTO (CAMBIO DE CASQUETES DE BIELA EN STANDARD PARA MOTOR PERKINS SERIE 08026846LPW2A27)</t>
  </si>
  <si>
    <t>MANTENIMIENTO (CAMBIO DE CASQUETES DE BANCADA PARA MOTOR PERKINS SERIE 08026846LPW2A27)</t>
  </si>
  <si>
    <t>MANTENIMIENTO (CAMBIO DE VÁLVULAS DE ADMISIÓN)</t>
  </si>
  <si>
    <t>MANTENIMIENTO (CAMBIO DE VÁLVULAS DE ESCAPE)</t>
  </si>
  <si>
    <t>MANTENIMIENTO (CAMBIO DE GUÍAS PARA VÁLVULAS)</t>
  </si>
  <si>
    <t>MANTENIMIENTO (CAMBIO DE BOMBA DE ACEITE)</t>
  </si>
  <si>
    <t>MANTENIMIENTO (CAMBIO DE BOMBA DE AGUA)</t>
  </si>
  <si>
    <t>MANTENIMIENTO (CAMBIO DE EMPAQUETADURA DE MOTOR)</t>
  </si>
  <si>
    <t>MANTENIMIENTO (CAMBIO DE AUTOMÁTICO DE 120 AMP)</t>
  </si>
  <si>
    <t>MANTENIMIENTO (CAMBIO DE FUSIBLES)</t>
  </si>
  <si>
    <t>MANTENIMIENTO DEL PRECALENTADOR DE CAMISAS DE LA PLANTA ELECTRICA TIPO DE 488 KVA-375 KW</t>
  </si>
  <si>
    <t>PLANTA ELECTRICA 75 KVA</t>
  </si>
  <si>
    <t>MANTENIMIENTO (BT-287) (CAMBIO DE FILTRO DE ACEITE BALWIN (BT-287)</t>
  </si>
  <si>
    <t>MANTENIMIENTO (CAMBIO DE ACEITE UNIDAD DE AJUSTE)</t>
  </si>
  <si>
    <t>MANTENIMIENTO (NCX-18ª) (CAMBIO DE FILTRO DE COMBUSTIBLE FRANIG (NCX-18ª)</t>
  </si>
  <si>
    <t>MANTENIMIENTO (CAMBIO DE FILTRO DE AIRE ART ·280L)</t>
  </si>
  <si>
    <t>MANTENIMIENTO - REVISIÓN Y CARGA DE LÍQUIDOS REFRIGERANTES, MANTENIMIENTO GENERAL RADIADOR, LIMPIEZA</t>
  </si>
  <si>
    <t>MANTENIMIENTO - REVISIÓN DEL CABLEADO Y SISTEMAS DE ACOPLE, TRANSFERENCIA (CAMBIO DE TERMINALES Y ADECUACIÓN DE CABLEADOS UNIDAD DE AJUSTE)</t>
  </si>
  <si>
    <t>MANTENIMIENTO DEL ALTERNADOR (CORONA, ESCOBILLAS, PORTA ESCOBILLAS, RODAMIENTOS, DESMONTAJE Y AJUSTE DEL ALTERNADOR)</t>
  </si>
  <si>
    <t>MANTENIMIENTO DEL MOTOR DE ARRANQUE, (CORONA, ESCOBILLAS, PORTA ESCOBILLAS, RODAMIENTOS)</t>
  </si>
  <si>
    <t>MANTENIMIENTO DE UNA BATERÍA PARA 12V 1200 AMP 31H (CAMBIO DE E)</t>
  </si>
  <si>
    <t>MANTENIMIENTO CORRECTIVO DEL MOTOR: DESARME, REVISIÓN, LIMPIEZA, AJUSTE, LUBRICACIÓN, PRUEBAS Y PUESTA EN FUNCIONAMIENTO.</t>
  </si>
  <si>
    <t>MANTENIMIENTO (CAMBIO DE RODAMIENTOS PARA GENERADOR STANFORD)</t>
  </si>
  <si>
    <t>MANTENIMIENTO DE LA JUNTA DE CULATA</t>
  </si>
  <si>
    <t>MANTENIMIENTO (CAMBIO DE LA BOMBA DE AGUA)</t>
  </si>
  <si>
    <t>MANTENIMIENTO (CAMBIO DE FILTROS DE AIRE PRIMARIO, SECUNDARIO)</t>
  </si>
  <si>
    <t>MANTENIMIENTO (CAMBIO DE FILTROS TRAMPA DE COMBUSTIBLE, PRIMARIO DE COMBUSTIBLE)</t>
  </si>
  <si>
    <t>MANTENIMIENTO (CAMBIO DE FILTRO DE ACEITE DE MOTOR)</t>
  </si>
  <si>
    <t>MANTENIMIENTO DE CORONA, ESCOBILLAS, PORTA ESCOBILLAS, RODAMIENTOS, AUTOMÁTICO DESMONTAJE Y AJUSTE DEL MOTOR (CAMBIO DE CORONA, ESCOBILLAS, PORTA ESCOBILLAS, RODAMIENTOS, AUTOMÁTICO DESMONTAJE E)</t>
  </si>
  <si>
    <t>SISTEMA DE AIRE ACONDICIONADO EQUIPO CHILLER 70TR-AIRE CENTRAL</t>
  </si>
  <si>
    <t>NÚMERO DE INVENTARIO 8004030000000000002802991</t>
  </si>
  <si>
    <t>MANTENIMIENTO DE PANTALLA VARIADOR DE FRECUENCIA .</t>
  </si>
  <si>
    <t>MANTENIMIENTO PREVENTIVO EQUIPO ENFIRADOR DE AGUA, MANEJADORA DE AIRE, TABLEROS DE CONTROL/FUERZA.</t>
  </si>
  <si>
    <t>MANTENIMIENTO DE TARJETAS 1)MAIN BOARD ; 2)TARJETA DE COMUNICACIÓN : 3) TARJETA DE ALIMENTACIÓN MAIN BOARD.</t>
  </si>
  <si>
    <t>MANTENIMIENTO - CONFIGURACIÓN/PROGRAMACIÓN DE TARJETAS Y ARRANQUE DE EQUIPO. SUPERVICIÓN E INGENIERÍA</t>
  </si>
  <si>
    <t>MANTENIMIENTO - REVISIÓN TÉCNICA Y MANTENIMIENTO A LAS MANEJADORAS PRINCIPALES.</t>
  </si>
  <si>
    <t>MANTENIMIENTO - REVISIÓN TÉCNICA Y MANTENIMIENTO A LA REJILLA DE SALIDA EXTRACCIÓN Y MANTENIMIENTO DE AIRE</t>
  </si>
  <si>
    <t>MANTENIMIENTO - REVISIÓN TÉCNICA Y MANTENIMIENTO A LA UNIDAD EXTERIOR, REVISIÓN DE ALARMAS Y PARÁMETROS DE CONTROL</t>
  </si>
  <si>
    <t>MANTENIMIENTO - REVISIÓN TÉCNICA Y MANTENIMIENTO A DE VARIADORES DE FRECUENCIA</t>
  </si>
  <si>
    <t>MANTENIMIENTO - REVISIÓN TÉCNICA Y MANTENIMIENTO DE TABLERO DE CONTROL ELÉCTRICO Y CABLEADO</t>
  </si>
  <si>
    <t>MANTENIMIENTO - REVISIÓN TÉCNICA Y MANTENIMIENTO A DOS BOMBAS DE PRESIÓN DE AGUA DE 5KW</t>
  </si>
  <si>
    <t>MANTENIMIENTO - REVISIÓN Y MANTENIMIENTO DE DEMÁS ELEMENTOS DE CONTROL MANIOBRA Y PROTECCIÓN</t>
  </si>
  <si>
    <t>MANTENIMIENTO (CAMBIO DE CABLEADO DE ACUERDO A LOS PARAMETROS DEL AIRE)</t>
  </si>
  <si>
    <t>MANTENIMIENTO - REVISIÓN Y MANTENIMIENTO DE PARÁMETROS EN SOFTWARE.</t>
  </si>
  <si>
    <t>MANTENIMIENTO - REVISION Y LIMPIEZA DEL INTERCAMBIADOR DE CALOR.</t>
  </si>
  <si>
    <t>MANTENIMIENTO - REVISIÓN Y AJUSTE DE RESISTENCIAS, COMPRESORES, CONTACTORES, RELÉS, AUXILIARES, TOTALIZADORES.</t>
  </si>
  <si>
    <t>MANTENIMIENTO A LA REJILLA DE SALIDA EXTRACCIÓN Y MANTENIMIENTO DE AIRE PARA MANTENIMIENTO PREVENTIVO AIRE 17KW/H</t>
  </si>
  <si>
    <t>MANTENIMIENTO - REVISIÓN POSIBLES FUGAS EN EL SISTEMA Y CORRECCIÓN DE ESTAS, VACIADO Y LIMPIEZA DEL INTERCAMBIADOR DE CALOR</t>
  </si>
  <si>
    <t>MANTENIMIENTO - VERIFICACIÓN Y AJUSTES AL SISTEMA Y RECORRIDO DE AGUA EN ALTA Y BAJA</t>
  </si>
  <si>
    <t>MANTENIMIENTO - REVISIÓN Y AJUSTE DE PRESIÓN ETC</t>
  </si>
  <si>
    <t>MANTENIMIENTO - REVISIÓN DE MANÓMETROS DE PRESIÓN Y DE SER NECESARIO MANTENIMIENTO DE ESTOS. (CAMBIO DE ESTOS)</t>
  </si>
  <si>
    <t>MANTENIMIENTO - CONFIGURACIÓN Y ALARMAS PARA MANTENIMIENTO PREVENTIVO DE 170 KW</t>
  </si>
  <si>
    <t>MANTENIMIENTO - REVISIÓN Y AJUSTE DE LAS POLEAS, CORREAS, SISTEMAS DE CARGAS Y POTENCIA (MICROCONTROLADORES, MICROTRANSFORMADORES.</t>
  </si>
  <si>
    <t>MANTENIMIENTO - LIMPIEZA GENERAL VENTANILLAS DE SUCCIÓN Y DESCARGA,</t>
  </si>
  <si>
    <t>MANTENIMIENTO - REVISIÓN DE CONEXIONES ELÉCTRICAS.</t>
  </si>
  <si>
    <t>MANTENIMIENTO - REVISIÓN Y CALIBRACIÓN DE SENSORES / TRANSDUCTORES</t>
  </si>
  <si>
    <t>MANTENIMIENTO - LIMPIEZA DE FILTROS CIRCUITO HIDRÁULICO.</t>
  </si>
  <si>
    <t>SISTEMA DE REFRIGERACIÓN (CHILLER)</t>
  </si>
  <si>
    <t>MANTENIMIENTO - REVISIÓN DE FUGAS DE REFRIGERANTE (DETECTOR ELECTRÓNICO + PRUEBA DE PRESIÓN CON N2).</t>
  </si>
  <si>
    <t>MANTENIMIENTO - MEDICIÓN DE SUPERHEAT Y SUBCOOLING.</t>
  </si>
  <si>
    <t>MANTENIMIENTO - VERIFICACIÓN DE PRESOSTATOS.</t>
  </si>
  <si>
    <t>MANTENIMIENTO - LIMPIEZA DE CONDENSADOR Y EVAPORADOR.</t>
  </si>
  <si>
    <t>MANTENIMIENTO - LIMPIEZA DE INTERCAMBIADOR DE CALOR.</t>
  </si>
  <si>
    <t>MANTENIMIENTO - VERIFICACIÓN DE COMPRESORES (CONSUMO AMPERAJE Y VIBRACIÓN).</t>
  </si>
  <si>
    <t>MANTENIMIENTO - REVISIÓN Y AJUSTE DE RESISTENCIAS DE CÁRTER.</t>
  </si>
  <si>
    <t>MANTENIMIENTO - REVISIÓN PARÁMETROS EN SOFTWARE.</t>
  </si>
  <si>
    <t>MANTENIMIENTO - ANÁLISIS DE ACEITE DEL COMPRESOR</t>
  </si>
  <si>
    <t>MANTENIMIENTO - TERMOGRAFÍA EN TABLEROS ELÉCTRICOS</t>
  </si>
  <si>
    <t>MANTENIMIENTO - PRUEBA DE HERMETICIDAD ANUAL.</t>
  </si>
  <si>
    <t>MANTENIMIENTO - B. SISTEMA HIDRÁULICO (BOMBAS 5 KW)</t>
  </si>
  <si>
    <t>MANTENIMIENTO - ALINEACIÓN BOMBA-MOTOR.</t>
  </si>
  <si>
    <t>MANTENIMIENTO (SEGÚN HORAS) (CAMBIO DE PREVENTIVO DE SELLOS MECÁNICOS (SEGÚN HORAS)</t>
  </si>
  <si>
    <t>MANTENIMIENTO - LIMPIEZA FILTROS CIRCUITO HIDRÁULICO.</t>
  </si>
  <si>
    <t>MANTENIMIENTO - REVISIÓN RODAMIENTOS.</t>
  </si>
  <si>
    <t>MANTENIMIENTO - "VERIFICACIÓN PRESIÓN DIFERENCIAL.</t>
  </si>
  <si>
    <t>MANTENIMIENTO - • REVISIÓN DE MANÓMETROS.</t>
  </si>
  <si>
    <t>MANTENIMIENTO - LIMPIEZA INTERNA CON AIRE SECO.</t>
  </si>
  <si>
    <t>MANTENIMIENTO - AJUSTE DE BORNERAS</t>
  </si>
  <si>
    <t>MANTENIMIENTO - REVISIÓN CONTACTORES AC3</t>
  </si>
  <si>
    <t>MANTENIMIENTO - VERIFICACIÓN PARÁMETROS VFD</t>
  </si>
  <si>
    <t>MANTENIMIENTO - REVISIÓN HISTORIAL ALARMAS</t>
  </si>
  <si>
    <t>MANTENIMIENTO - CALIBRACIÓN SENSORES/TRANSDUCTORES</t>
  </si>
  <si>
    <t>SISTEMA DE DISTRIBUCIÓN DE AIRE</t>
  </si>
  <si>
    <t>MANTENIMIENTO - LIMPIEZA REJILLAS Y DUCTOS</t>
  </si>
  <si>
    <t>MANTENIMIENTO (CAMBIO DE PREFILTROS)</t>
  </si>
  <si>
    <t>MANTENIMIENTO - REVISIÓN POLEAS Y CORREAS</t>
  </si>
  <si>
    <t>MANTENIMIENTO - AJUSTE VENTILADORES</t>
  </si>
  <si>
    <t>MANTENIMIENTO - BALANCEO DINÁMICO</t>
  </si>
  <si>
    <t>MANTENIMIENTO - REVISIÓN MÓDULO HUMEDAD</t>
  </si>
  <si>
    <t>MANTENIMIENTO - REVISIÓN HUMIDIFICADOR</t>
  </si>
  <si>
    <t>MANTENIMIENTO - LIMPIEZA FILTROS MERV14</t>
  </si>
  <si>
    <t>MANTENIMIENTO - ACTUALIZACIÓN SOFTWARE</t>
  </si>
  <si>
    <t>MANTENIMIENTO - LAVADO QUÍMICO SERPENTINES</t>
  </si>
  <si>
    <t>MANTENIMIENTO - CALIBRACIÓN SENSORES HUMEDAD</t>
  </si>
  <si>
    <t>MANTENIMIENTO - VERIFICACIÓN VÁLVULA EXPANSIÓN ELECTRÓNICA</t>
  </si>
  <si>
    <t>MANTENIMIENTO - PRUEBA ARRANQUE EN VACÍO</t>
  </si>
  <si>
    <t>MANTENIMIENTO - VERIFICACIÓN BATERÍA 12V 1000–1100A</t>
  </si>
  <si>
    <t>MANTENIMIENTO - INSPECCIÓN GENERAL MECÁNICA, ELÉCTRICA Y DE CONTROL</t>
  </si>
  <si>
    <t>MANTENIMIENTO - LIMPIEZA QUÍMICA Y/O MECÁNICA DE INTERCAMBIADORES</t>
  </si>
  <si>
    <t>MANTENIMIENTO - REVISIÓN DE PRESIONES, TEMPERATURAS Y PARÁMETROS OPERATIVOS</t>
  </si>
  <si>
    <t>SISTEMA DE DESAIREACIÓN</t>
  </si>
  <si>
    <t>MANTENIMIENTO - DESMONTAJE Y LIMPIEZA INTERNA DEL DESAIREADOR</t>
  </si>
  <si>
    <t>MANTENIMIENTO (CAMBIO DE VÁLVULAS AUTOMÁTICAS DE PURGA DE AIRE)</t>
  </si>
  <si>
    <t>MANTENIMIENTO (CAMBIO DE EMPAQUES, SELLOS Y ACCESORIOS DETERIORADOS)</t>
  </si>
  <si>
    <t>MANTENIMIENTO - PRUEBAS DE ESTANQUEIDAD Y CORRECTO FUNCIONAMIENTO</t>
  </si>
  <si>
    <t>TORRETAS DE BOMBAS DE RETORNO DE AGUA   (AIRE)</t>
  </si>
  <si>
    <t>MANTENIMIENTO - DESMONTAJE PARCIAL DE BOMBAS</t>
  </si>
  <si>
    <t>MANTENIMIENTO (CAMBIO DE SELLOS MECÁNICOS)</t>
  </si>
  <si>
    <t>MANTENIMIENTO (CAMBIO DE RODAMIENTOS)</t>
  </si>
  <si>
    <t>MANTENIMIENTO - LIMPIEZA DE CARCASA E IMPULSOR</t>
  </si>
  <si>
    <t>MANTENIMIENTO - PINTURA ANTICORROSIVA DE BASES Y ESTRUCTURA</t>
  </si>
  <si>
    <t>MANTENIMIENTO - PRUEBA HIDRÁULICA DE OPERACIÓN</t>
  </si>
  <si>
    <t>PASOS Y FILTROS DE AGUA</t>
  </si>
  <si>
    <t>MANTENIMIENTO - LIMPIEZA Y DESAZOLVE DE LÍNEAS</t>
  </si>
  <si>
    <t>MANTENIMIENTO (CAMBIO DE CARTUCHOS O MALLAS FILTRANTES)</t>
  </si>
  <si>
    <t>MANTENIMIENTO (CAMBIO DE VÁLVULAS DEFECTUOSAS)</t>
  </si>
  <si>
    <t>MANTENIMIENTO - REVISIÓN DE BRIDAS, EMPAQUES Y PERNOS</t>
  </si>
  <si>
    <t>MANTENIMIENTO - PRUEBA DE PRESIÓN POSTERIOR AL SERVICIO</t>
  </si>
  <si>
    <t>MANTENIMIENTO AIRE DE PRESICION</t>
  </si>
  <si>
    <t>MANTENIMIENTO - REVISIÓN DE TABLERO DE CONTROL, SISTEMA ELÉCTRICO Y CABLEADO Y VARIADORES DE FRECUENCIA.</t>
  </si>
  <si>
    <t>MANTENIMIENTO - REVISIÓN DE TABLERO DE CONTROL, PARÁMETROS DE CONFIGURACIÓN Y ALARMAS</t>
  </si>
  <si>
    <t>MANTENIMIENTO PREVENTIVO EQUIPO DE PRECISIÓN: INCLUYE MANTENIMIENTO DE FILTROS MERV14, MEDIDAS 20X20X2; 20X16X2 (CANTIDAD DE FILTROS: 1 POR REFERENCIA.</t>
  </si>
  <si>
    <t>MANTENIMIENTO - RETROFIL, MANTENIMIENTO DE PRESOSTATOS, SOLDADURA FUERTE, BARRIDO N2, VACÍO Y AJUSTE DE CARGA DE REFRIGERANTE CON PRUEBAS DE FUNCIONAMIENTO. (CAMBIO DE PRESOSTATOS, SOLDADURA FUERTE, BARRIDO N2, VACÍO Y AJUSTE DE CARGA DE REFRIGERANTE CON PRUEBAS DE FUNCIONAMIENTO)</t>
  </si>
  <si>
    <t>MANTENIMIENTO - REVISIÓN DE FUGAS</t>
  </si>
  <si>
    <t>MANTENIMIENTO - REVISIÓN DE PRESIONES</t>
  </si>
  <si>
    <t>MANTENIMIENTO - REVISIÓN MODULO HUMEDAD RELATIVA</t>
  </si>
  <si>
    <t>MANTENIMIENTO - REVISIÓN DE HUMIDIFICADOR</t>
  </si>
  <si>
    <t>MANTENIMIENTO - REVISIÓN DE COMPRESORES</t>
  </si>
  <si>
    <t>MANTENIMIENTO - REVISIÓN DE MOTOR VENTILADOR CONDENSADORA, MOTOR VENTILADOR MANEADORA</t>
  </si>
  <si>
    <t>MANTENIMIENTO - REVISIÓN Y MANTENIMIENTO DE FUGAS DE REFRIGERANTE. PARA MANTENIMIENTO PREVENTIVO AIRE 17KW/H</t>
  </si>
  <si>
    <t>MANTENIMIENTO - SERVICIO ACTUALIZACION DE SOFTWARE Y CONFIGURACION DEL SISTEMA (ALARMAS- ERROES)</t>
  </si>
  <si>
    <t>VERTICAL (MOTOBOMBA JOKEY ELECTRICA ) EQUIPO CONTRA INCENDIO UL/FM DIESEL TIPO TURBINA</t>
  </si>
  <si>
    <t>8004030000000000002798925</t>
  </si>
  <si>
    <t>MANTENIMIENTO - AISLAMIENTO DE LOS BOBINADOS DE LOS MOTORES</t>
  </si>
  <si>
    <t>MANTENIMIENTO - RECONEXIÓN ELÉCTRICA</t>
  </si>
  <si>
    <t>MANTENIMIENTO - BALANCEO DE LOS DINAMOS CENTRALES</t>
  </si>
  <si>
    <t>MANTENIMIENTO GENERAL DEL TABLERO ELÉCTRICO</t>
  </si>
  <si>
    <t>MANTENIMIENTO DE DOS FLOTADORES ELÉCTRICOS</t>
  </si>
  <si>
    <t>MANTENIMIENTO - AJUSTE Y PRUEBA DEL EQUIPO</t>
  </si>
  <si>
    <t>MANTENIMIENTO - CALIBRACIÓN DEL EQUIPO HIDROFLOXS</t>
  </si>
  <si>
    <t>MANTENIMIENTO (CAMBIO DE SELLOS MECANICOS EQUIPO PARA CONTRA INCENDIO UL/FM DIESEL TIPO TURBINA)</t>
  </si>
  <si>
    <t>MANTENIMIENTO (CAMBIO DE RODAMIENTOS PARA EQUIPO CONTRA INCENDIO UL/FM DIESEL TIPO TURBINA)</t>
  </si>
  <si>
    <t>MANTENIMIENTO (CAMBIO DE IMPULSORES PARA EQUIPO CONTRA INCENDIO UL/FM DIESEL TIPO TURBINA)</t>
  </si>
  <si>
    <t>MANTENIMIENTO DE BATERIA DE 12V, 1000- 1100 AMP. INCLUYE CARGADOR EQUIPO CONTRA INCENDIO UL/FM DIESEL TIPO TURBINA</t>
  </si>
  <si>
    <t>MANTENIMIENTO - REVISIÓN, MANTENIMIENTO DE LA RED CONTRA INCENDIO EDIFICIO CCOES, MANTENIMIENTO ASPERSORES Y PRUEBA DE TODO EL SISTEMA CONTRA INCENDIOS (INLUYE MATERIALES NECESARIOS) - EQUIPO CONTRA INCENDIO UL/FM DIESEL TIPO TURBINA</t>
  </si>
  <si>
    <t>MANTENIMIENTO PREVENTIVO TANQUE DE PRESIÓN HIDROFLOT CONSISTENTE EN CALIBRACIÓN DE PRESIÓN EN GENERAL, REVISIÓN MANÓMETROS DE PRESIÓN Y TUBERÍAS DE CONEXIÓN, VÁLVULA DE 1-1/2”. - PARA SISTEMA HIDRAULICO DE PRESION PRENSAMBLADO –BOMBAS DE 7.5 HP</t>
  </si>
  <si>
    <t>MANTENIMIENTO - REVISAR LOS MEDIDORES DE PRESIÓN- PARA SISTEMA HIDRAULICO DE PRESION PRENSAMBLADO –BOMBAS DE 7.5 HP</t>
  </si>
  <si>
    <t>MANTENIMIENTO - CONDENSADORES: VERIFICACIÓN Y CORRECCIÓN DE FUGAS DE REFRIGERANTE SI ES NECESARIO, CEPILLADO DE ALETAS</t>
  </si>
  <si>
    <t>MANTENIMIENTO - VENTILADORES: REVISIÓN, AJUSTE, ENGRASE.</t>
  </si>
  <si>
    <t>MANTENIMIENTO - REVISION CONTROLES DEL MICROPROCESADOR:</t>
  </si>
  <si>
    <t>MANTENIMIENTO - REVISIÓN DEL HISTORIAL DE ALARMAS.</t>
  </si>
  <si>
    <t>MANTENIMIENTO - REVISIÓN DE CONFIGURACIÓN DE PROGRAMACIÓN REPROGRAMAR SI ES NECESARIO.</t>
  </si>
  <si>
    <t>MANTENIMIENTO - LAVADO CON QUÍMICO ANTI-DESINCRUSTANTE, LAVADO CON CHORRO A PRESIÓN DE AGUA.</t>
  </si>
  <si>
    <t>MANTENIMIENTO - APLICACIÓN DE PINTURA ANTICORROSIVA Y ACABADO SI ES NECESARIO. PARA MANTENIMIENTO PREVENTIVO</t>
  </si>
  <si>
    <t>MANTENIMIENTO (CAMBIO DE Y POSTURA PRECALENTADOR RESITIVO COMPLETO)</t>
  </si>
  <si>
    <t>MANTENIMIENTO (CAMBIO DE Y POSTURA BATERIA REFERENCIA 1350 4DT 12 VOLTIOS)</t>
  </si>
  <si>
    <t>MANTENIMIENTO - SERVICIO DE DESAZOLVE Y LIMPIEZA DEL SISTEMA DE SUCCIÓN – EQUIPO CONTRA INCENDIO SERVICIO ESPECIALIZADO PARA LA DESAZOLVE, LIMPIEZA Y RETIRO DE SEDIMENTOS EN LA CISTERNA, LÍNEAS DE SUCCIÓN Y ACCESORIOS ASOCIADOS AL SISTEMA DE BOMBEO CONTRA INCENDIO COMPUESTO POR: MOTOBOMBA PRINCIPAL DIÉSEL TIPO TURBINA VERTICAL CERTIFICACIÓN UL/FM MOTOBOMBA JOCKEY ELÉCTRICA VERTICAL TUBERÍAS DE SUCCIÓN, VÁLVULAS, COLADERAS Y ACCESORIOS HIDRÁULICOS ALCANCE DEL SERVICIO: • DRENADO CONTROLADO DEL SISTEMA. • LIMPIEZA MECÁNICA Y/O HIDRODINÁMICA DE LA CISTERNA. • RETIRO DE LODOS, SEDIMENTOS, INCRUSTACIONES Y MATERIAL PARTICULADO. • LIMPIEZA DE COLADERAS, VÁLVULAS DE PIE Y CANASTILLAS DE SUCCIÓN. • REVISIÓN DEL ESTADO FÍSICO DE TUBERÍAS Y ACCESORIOS. • PRUEBAS DE FUNCIONAMIENTO POSTERIORES AL SERVICIO (ARRANQUE DE BOMBA JOCKEY Y BOMBA PRINCIPAL). • DISPOSICIÓN FINAL DE RESIDUOS CONFORME A NORMATIVA AMBIENTAL. • ENTREGA DE INFORME TÉCNICO CON EVIDENCIA FOTOGRÁFICA.</t>
  </si>
  <si>
    <t>MANTENIMIENTO PLANTA ELÉCTRICA TIPO PRIME DE 488 KVA -375 KAW</t>
  </si>
  <si>
    <t>8004030000000000002798923.</t>
  </si>
  <si>
    <t>MANTENIMIENTO - REVISIÓN DE PARÁMETROS ELÉCTRICOS Y ELECTRÓNICOS CARGA DE BATERÍA INTERNAS DEL EQUIPO</t>
  </si>
  <si>
    <t>MANTENIMIENTO - LIMPIEZA GENERAL Y REVISIÓN DE CABLEADOS ELÉCTRICOS TERMINALES AJUSTE DE TORNILLERÍA Y VERIFICACIÓN DE TARJETAS ELECTRÓNICAS</t>
  </si>
  <si>
    <t>MANTENIMIENTO (CAMBIO DE FILTROS ACEITE, SEPARADOR DE AGUA, FILTRO DE AIRE)</t>
  </si>
  <si>
    <t>MANTENIMIENTO - PRUEBA DE ARRANQUE Y MEDICIÓN DE VOLTAJE Y CONSUMO ELÉCTRICO</t>
  </si>
  <si>
    <t>MANTENIMIENTO DEL SISTEMA DE LUBRICACIÓN DE LA PLANTA ELÉCTRICA TIPO 488 KVA - 375 KW, CON ACEITE 15W-40, VERIFICACIÓN DE NIVEL, FUGAS Y PRUEBA DE FUNCIONAMIENTO. (CAMBIO DE ACEITE 15W-40 (INCLUYE MATERIAL TODO COSTO). PARA PLANTA ELECTRICA TIPO DE 488 KVA-375 KW)</t>
  </si>
  <si>
    <t>MANTENIMIENTO - LAVADO GENERAL DEL EQUIPO, CON DESENGRASANTE Y CONTROL ÓXIDO, INCLUYE LAVADO DE TANQUE DE COMBUSTIBLE PARA PLANTA ELECTRICA TIPO DE 488 KVA-375 KW.</t>
  </si>
  <si>
    <t>MANTENIMIENTO - REVISIÓN PUESTA EN MARCHA Y EN CORRECTO FUNCIONAMIENTO DEL EQUIPO ELECTRÓGENO INCLUYE MOTOR Y GENERADOR PARA PLANTA ELECTRICA TIPO DE 488 KVA-375 KW</t>
  </si>
  <si>
    <t>MANTENIMIENTO (CAMBIO DE AMORTIGUADORES DE VIBRACION PARA PLANTA ELECTRICA TIPO DE 488 KVA-375 KW)</t>
  </si>
  <si>
    <t>MANTENIMIENTO - SERVICIO PROTECCION SOBRECORRIENTE DE TABLERO PARA PLANTA ELECTRICA TIPO DE 488 KVA-375 KW</t>
  </si>
  <si>
    <t>MANTENIMIENTO DEL SILENCIADOR DE ESCAPE RESIDENCIAL PARA LA PLANTA ELÉCTRICA TIPO DE 488 KVA-375 KW</t>
  </si>
  <si>
    <t>MANTENIMIENTO DEL ARRANQUE AUTOMATICO PARA LA PLANTA ELECTRICA TIPO DE 488 KVA-375 KW</t>
  </si>
  <si>
    <t>MANTENIMIENTO Y VERIFICACION DE NIVEL DE REFRIGERANTE PARA LA PLANTA ELECTRICA TIPO DE 488 KVA-375 KW (CAMBIO DE REFRIGERANTE)</t>
  </si>
  <si>
    <t>MANTENIMIENTO - REVISION Y CALIBRACION DEL SISTESMA DE VÁLVULAS.</t>
  </si>
  <si>
    <t>MANTENIMIENTO - REVISION AL SISTEMA DE CALIBRACION Y MANTENIMIENTO CORRECTIVO DE TURBOS.</t>
  </si>
  <si>
    <t>MANTENIMIENTO A LOS AJUSTES DE SISTEMAS DE CONTROL DE TRANSFERENCIA PARA LA PLANTA ELECTRICA TIPO DE 488 KVA-375 KW</t>
  </si>
  <si>
    <t>MANTENIMIENTO - LAVADO TANQUE COMBUSTIBLE</t>
  </si>
  <si>
    <t>MANTENIMIENTO - REVISIÓN TURBOS</t>
  </si>
  <si>
    <t>MANTENIMIENTO - CALIBRACIÓN VÁLVULAS</t>
  </si>
  <si>
    <t>MANTENIMIENTO - TERMOGRAFÍA TABLERO</t>
  </si>
  <si>
    <t>MANTENIMIENTO - VERIFICACIÓN MÓDULO ATS.</t>
  </si>
  <si>
    <t>MANTENIMIENTO - CONTROLADOR DE ARRANQUE AUTOMÁTICO</t>
  </si>
  <si>
    <t>MANTENIMIENTO - PRUEBA SIMULADA DE FALLA DE RED</t>
  </si>
  <si>
    <t>MANTENIMIENTO - REVISIÓN RELÉS DE TRANSFERENCIA.</t>
  </si>
  <si>
    <t>MANTENIMIENTO - SISTEMA DE CARGA DE BATERÍA</t>
  </si>
  <si>
    <t>MANTENIMIENTO - REVISIÓN TARJETA DE CONTROL.</t>
  </si>
  <si>
    <t>MANTENIMIENTO - MEDICIÓN SEÑAL DE SENSADO DE RED.</t>
  </si>
  <si>
    <t>MANTENIMIENTO - REVISIÓN CABLEADO DE CONTROL.</t>
  </si>
  <si>
    <t>MANTENIMIENTO - VERIFICACIÓN ESTADO CONTACTORES DE POTENCIA.</t>
  </si>
  <si>
    <t>MANTENIMIENTO - REVISIÓN DEL SISTEMA DE ARRANQUE AUTOMÁTICO Y VERIFICACIÓN DE COMPONENTES SEGÚN DIAGNÓSTICO. (CAMBIO DE COMPONENTES SEGÚN DIAGNÓSTICO)</t>
  </si>
  <si>
    <t>MANTENIMIENTO SISTEMA HIDRAULICO DE PRESION PRENSAMBLADO – INCLUYE 2 BOMBAS DE 7.5 HP</t>
  </si>
  <si>
    <t>8004030000000000002798924</t>
  </si>
  <si>
    <t>MANTENIMIENTO PREVENTIVO TANQUE DE PRESIÓN HIDROFLOT CONSISTENTE EN CALIBRACIÓN DE PRESIÓN EN GENERAL, REVISIÓN MANÓMETROS DE PRESIÓN Y TUBERÍAS DE CONEXIÓN, VÁLVULA DE 1-1/2.- PARA SISTEMA HIDRAULICO DE PRESION PRENSAMBLADO –BOMBAS DE 7.5 HP</t>
  </si>
  <si>
    <t>MANTENIMIENTO - DESMOTE, DESARME, DE 02 ELECTROBOMBA DE ALTA PRESIÓN, TRIFÁSICA REPOSICIÓN Y/O MANTENIMIENTO SELLOS MECÁNICOS, EMPAQUES, RODAMIENTOS, REVISIÓN DE IMPULSORES Y TORNILLERÍA, ARME, AJUSTE Y PUESTA EN FUNCIONAMIENTO. - PARA SISTEMA HIDRAULICO DE PRESION PRENSAMBLADO –BOMBAS DE 7.5 HP (CAMBIO DE SELLOS MECÁNICOS, EMPAQUES, RODAMIENTOS)</t>
  </si>
  <si>
    <t>MANTENIMIENTO - REVISIÓN Y MANTENIMIENTO TABLERO ELÉCTRICO- PARA SISTEMA HIDRAULICO DE PRESION PRENSAMBLADO –BOMBAS DE 7.5 HP</t>
  </si>
  <si>
    <t>MANTENIMIENTO - DETECTAR FUGAS DE ACEITE DEL SISTEMA DE LUBRICACIÓN- PARA SISTEMA HIDRAULICO DE PRESION PRENSAMBLADO –BOMBAS DE 7.5 HP</t>
  </si>
  <si>
    <t>MANTENIMIENTO - REVISAR EMPAQUES DE TURBINA- PARA SISTEMA HIDRAULICO DE PRESION PRENSAMBLADO –BOMBAS DE 7.5 HP</t>
  </si>
  <si>
    <t>MANTENIMIENTO - REVISAR SELLOS MECÁNICOS- PARA SISTEMA HIDRAULICO DE PRESION PRENSAMBLADO –BOMBAS DE 7.5 HP</t>
  </si>
  <si>
    <t>MANTENIMIENTO - REVISAR Y LIMPIAR VÁLVULAS- PARA SISTEMA HIDRAULICO DE PRESION PRENSAMBLADO –BOMBAS DE 7.5 HP</t>
  </si>
  <si>
    <t>MANTENIMIENTO - VERIFICAR ALINEACIÓN DEL EJE- PARA SISTEMA HIDRAULICO DE PRESION PRENSAMBLADO –BOMBAS DE 7.5 HP</t>
  </si>
  <si>
    <t>MANTENIMIENTO - REALIZAR LIMPIEZA EXTERNA DE LA BOMBA- PARA SISTEMA HIDRAULICO DE PRESION PRENSAMBLADO –BOMBAS DE 7.5 HP</t>
  </si>
  <si>
    <t>MANTENIMIENTO - REVISAR VISUALMENTE DEL ESTADO DE LA CARCASA- PARA SISTEMA HIDRAULICO DE PRESION PRENSAMBLADO –BOMBAS DE 7.5 HP</t>
  </si>
  <si>
    <t>MANTENIMIENTO - VERIFICACION SISTEMA ELECTRICO AMPERAJE Y NIVELES DE ENERGIA</t>
  </si>
  <si>
    <t>MANTENIMIENTO ASCENSOR NO PANIRAMICO SHILDRER 3300</t>
  </si>
  <si>
    <t>8004030000000000002803019</t>
  </si>
  <si>
    <t>MANTENIMIENTO - REVISIÓN DE LOS DISPOSITIVOS DE SEGURIDAD Y REGULADORES DE VELOCIDAD - PARA ASCENSOR NO PANIRAMICO</t>
  </si>
  <si>
    <t>MANTENIMIENTO - INSPECCIÓN, AJUSTE Y LUBRICACIÓN PERIÓDICA Y SISTEMÁTICA DE LOS ELEMENTOS Y PARTES TALES COMO: RIELES GUÍAS DE CABINA Y CONTRAPESO - PARA ASCENSOR NO PANIRAMICO</t>
  </si>
  <si>
    <t>SERVICO</t>
  </si>
  <si>
    <t>MANTENIMIENTO - VERIFICACIÓN DESGASTE DE ELEMENTOS DESLIZANTES - PARA ASCENSOR NO PANORAMICO</t>
  </si>
  <si>
    <t>MANTENIMIENTO - VERIFICACIÓN DE DESGASTE, LIMPIEZA Y LUBRICACIÓN DE LOS CABLES DE TRACCIÓN - PARA ASCENSOR NO PANIRAMICO</t>
  </si>
  <si>
    <t>MANTENIMIENTO - LUBRICACIÓN DEL CONJUNTO DE PUERTAS DE PISO - PARA ASCENSOR NO PANIRAMICO</t>
  </si>
  <si>
    <t>MANTENIMIENTO - VERIFICACIÓN DE ESTADO DE LAS PUERTAS DE CABINA, ROLLETES, CORREDERAS, ZAPATAS, LUBRICACIÓN Y LIMPIEZA DE LOS EQUIPOS, ESTADO DE LOS NIVELES DE ACEITE Y ENGRASE DE POLEAS - PARA ASCENSOR NO PANIRAMICO</t>
  </si>
  <si>
    <t>MANTENIMIENTO - VERIFICACIÓN DEL ESTADO DE LAS BATERÍAS Y FUENTES DE INTERCOMUNICACIÓN, ESTADO DE LOS CABLES VIAJEROS Y CONEXIONES EN CAJAS DE EMPALME, FUNCIONAMIENTO DE ALARMA DE EMERGENCIA Y CITÓFONO - PARA ASCENSOR NO PANIRAMICO</t>
  </si>
  <si>
    <t>MANTENIMIENTO - AJUSTE DEL FRENO Y LUBRICACIÓN DE PASADORES - PARA ASCENSOR NO PANIRAMICO</t>
  </si>
  <si>
    <t>MANTENIMIENTO - REVISIÓN NIVELES DE ENERGIA , VERIFICACION DE FLUJO DE CORRIENTE QUE ESTE DE ACUERDO A LOS NIVELES ESTABLECIDOS PARA SU FUNCIONAMIENTO</t>
  </si>
  <si>
    <t>MANTENIMIENTO - PRUEBA AL DISPOSITIVO DE PARACAÍDAS PARA ASCENSOR NO PANIRAMICO</t>
  </si>
  <si>
    <t>MANTENIMIENTO - DRENAJE DEL RECEPTÁCULO POR DONDE SE DESPLAZA EL ELEVADOR, TENIENDO COMO PRECEDENTE POSIBLE FILTRACIÓN DE AGUAS LLUVIAS Y RESIDUALES POR FALLAS EN EL SISTEMA DE ACUEDUCTO - PARA ASCENSOR NO PANORAMICO</t>
  </si>
  <si>
    <t>MANTENIMIENTO - DIAGNÓSTICO Y REVISIÓN SISTEMA ELÉCTRICO, EMPALMES, TERMINALES - PARA ASCENSOR NO PANIRAMICO</t>
  </si>
  <si>
    <t>MANTENIMIENTO - REVISIÓN Y OPTIMIZACIÓN SISTEMA DE CITÓFONO O ALARMA - PARA ASCENSOR NO PANIRAMICO</t>
  </si>
  <si>
    <t>MANTENIMIENTO DEL EXTRACTOR Y LUCES INTERNAS- PARA ASCENSOR NO PANIRAMICO</t>
  </si>
  <si>
    <t>MANTENIMIENTO - AJUSTE, EVALUACIÓN PARA EVITAR MOVIMIENTO LATERAL DE LA CABINA Y FALLAS DEL SISTEMA DE POSICIONAMIENTO (LADING) - PARA ASCENSOR NO PANIRAMICO</t>
  </si>
  <si>
    <t>MANTENIMIENTO - LIMPIEZA Y AJUSTE DE LAS CUATRO (04) ZAPATAS DE CONTRAPESO - PARA ASCENSOR NO PANIRAMICO</t>
  </si>
  <si>
    <t>MANTENIMIENTO - AJUSTE Y MANTENIMIENTO DE LOS TOPES A LOS SWICHES LIMITES (PARA EVITAR QUE EL EQUIPO POR DISTANCIA DEL CAM EN CABINA NO LOS ACCIONE PASÁNDOSE DE NIVEL) - PARA ASCENSOR NO PANIRAMICO</t>
  </si>
  <si>
    <t>MANTENIMIENTO - LUBRICADOR AUTOMÁTICO DE GUÍAS DE CABINA Y CONTRAPESO.</t>
  </si>
  <si>
    <t>MANTENIMIENTO - REALIZAR AJUSTES DE POSICIONAMIENTO</t>
  </si>
  <si>
    <t>MANTENIMIENTO - REALIZAR MANTENIMIENTO Y LIMPIEZA GENERAL DE LAS CERRADURAS Y MECANISMOS DE ACCIONAMIENTO DE PUERTAS (EVITANDO AISLAMIENTO DE SU CIRCUITO ELÉCTRICO Y RUIDOS DE OPERACIÓN) - PARA ASCENSOR NO PANIRAMICO</t>
  </si>
  <si>
    <t>MANTENIMIENTO - DIAGNÓSTICO Y REVISIÓN DEL VENTILADOR INVERSOR DE POTENCIA- PARA ASCENSOR NO PANORAMICO</t>
  </si>
  <si>
    <t>MANTENIMIENTO - ASEO DE POZO Y ANCLAJES- PARA ASCENSOR NO PANIRAMICO</t>
  </si>
  <si>
    <t>MANTENIMIENTO - REVISIÓN CANALETES DE ZAPATAS GUÍAS - PARA ASCENSOR NO PANIRAMICO</t>
  </si>
  <si>
    <t>MANTENIMIENTO - PRUEBA DEL DISPOSITIVO DE SEGURIDAD Y MANTENER EQUILIBRADA LA TENSIÓN DE LOS CABLES DE TRACCIÓN - PARA ASCENSOR NO PANIRAMICO</t>
  </si>
  <si>
    <t>MANTENIMIENTO - AJUSTE MECÁNICO PUERTA CABINA SE DEBEN CONTROLAR LOS NIVELES DE LUBRICANTES Y AJUSTE DE LOS EQUIPOS - PARA ASCENSOR NO PANORAMICO</t>
  </si>
  <si>
    <t>MANTENIMIENTO - CALIBRACIÓN VARIADOR- PARA ASCENSOR NO PANORAMICO</t>
  </si>
  <si>
    <t>MANTENIMIENTO (CAMBIO DE BATERÍA- PARA ASCENSOR NO PANIRAMICO)</t>
  </si>
  <si>
    <t> 8711001</t>
  </si>
  <si>
    <t>MANTENIMIENTO - INSPECCIÓN Y CERTIFICACIÓN ASCENSOR NO PANORAMICO TRES PARADAS CON UN ENTE CERTIFICADOR EXTERNO ACREDITADO ONAC</t>
  </si>
  <si>
    <t>MANTENIMIENTO - LIMPIEZA Y LUBRICACIÓN DE LOS RIELES PARA ASCENSOR NO PANORAMICO .</t>
  </si>
  <si>
    <t>MANTENIMIENTO - REVISIÓN Y OPTIMIZACIÓN SISTEMA DE CITÓFONO O ALARMA</t>
  </si>
  <si>
    <t>MANTENIMIENTO PLANTAS ELÉCTRICA S DE 32 KVA</t>
  </si>
  <si>
    <t>8004030000000000002349361</t>
  </si>
  <si>
    <t>MANTENIMIENTO DEL SISTEMA DE LUBRICACIÓN DEL MOTOR DIÉSEL DEL GENERADOR: DRENAJE, VERIFICACIÓN DE FUGAS, CONTROL DE HORAS DE OPERACIÓN Y DISPOSICIÓN DEL ACEITE USADO. (CAMBIO DE ACEITE SERVICIO DE DRENAJE TOTAL DEL ACEITE LUBRICANTE DEL MOTOR DIÉSEL DEL GENERADOR, INCLUYENDO SUMINISTRO E; CAMBIO DE ARANDELA DEL TAPÓN)</t>
  </si>
  <si>
    <t>MANTENIMIENTO DE FILTROS DEL SISTEMA DEL GENERADOR: FILTRO DE ACEITE FILTRO DE COMBUSTIBLE (PRIMARIO Y SECUNDARIO) FILTRO DE AIRE INCLUYE PURGA DEL SISTEMA DE COMBUSTIBLE Y VERIFICACIÓN DE ESTANQUEIDAD.</t>
  </si>
  <si>
    <t>MANTENIMIENTO FILTRO TRAMPA LIMPIEZA, DRENAJE Y VERIFICACIÓN DEL FILTRO TRAMPA DE AGUA/COMBUSTIBLE. INCLUYE: ELIMINACIÓN DE SEDIMENTOS Y AGUA INSPECCIÓN DE CARCASA MANTENIMIENTO SI PRESENTA DETERIORO (CAMBIO DE SI PRESENTA DETERIORO)</t>
  </si>
  <si>
    <t>MANTENIMIENTO - AJUSTE DE RPM Y VOLTAJE CALIBRACIÓN DE VELOCIDAD DEL MOTOR (RPM) Y AJUSTE DEL REGULADOR DE VOLTAJE (AVR). INCLUYE: VERIFICACIÓN CON TACÓMETRO AJUSTE DE FRECUENCIA (HZ) PRUEBA CON CARGA SIMULADA ESTABILIZACIÓN DE SALIDA ELÉCTRICA</t>
  </si>
  <si>
    <t>MANTENIMIENTO - RETORQUE DE TORNILLERÍA Y MANGUERAS VERIFICACIÓN Y AJUSTE DE TORQUE EN: PERNOS DEL MOTOR SISTEMA DE ESCAPE SOPORTES ABRAZADERAS DE MANGUERAS CONFORME A ESPECIFICACIONES DEL FABRICANTE.</t>
  </si>
  <si>
    <t>MANTENIMIENTO DE CONECTORES MANTENIMIENTO DE CONECTORES ELÉCTRICOS DE POTENCIA Y CONTROL. INCLUYE: TERMINALES CERTIFICADOS PRENSADO ADECUADO AISLAMIENTO PRUEBAS DE CONTINUIDAD</t>
  </si>
  <si>
    <t>MANTENIMIENTO - REVISIÓN Y LAVADO DE RADIADOR LIMPIEZA INTERNA Y EXTERNA DEL RADIADOR. INCLUYE: DESINCRUSTACIÓN LIMPIEZA DE ALETAS VERIFICACIÓN DE FUGAS REPOSICIÓN DE REFRIGERANTE (CAMBIO DE REFRIGERANTE)</t>
  </si>
  <si>
    <t>MANTENIMIENTO - LIMPIEZA GENERAL LIMPIEZA INTEGRAL DEL GENERADOR: EXTERIOR E INTERIOR ELIMINACIÓN DE GRASA, POLVO Y RESIDUOS LIMPIEZA DE TABLERO Y VENTILACIÓN</t>
  </si>
  <si>
    <t>MANTENIMIENTO SISTEMA DE ARRANQUE REVISIÓN DEL SISTEMA DE ENCENDIDO: MOTOR DE ARRANQUE ALTERNADOR DE CARGA RELÉS Y CONEXIONES INCLUYE PRUEBAS DE FUNCIONAMIENTO.</t>
  </si>
  <si>
    <t>MANTENIMIENTO TABLERO REVISIÓN DEL TABLERO DE CONTROL: LIMPIEZA DE COMPONENTES AJUSTE DE BORNES VERIFICACIÓN DE PROTECCIONES PRUEBA DE ALARMAS</t>
  </si>
  <si>
    <t>MANTENIMIENTO AJUSTE ELÉCTRICA INSPECCIÓN DEL SISTEMA ELÉCTRICO: CABLEADO AISLAMIENTO CONEXIONES INCLUYE PRUEBAS CON MULTÍMETRO Y MEGGER.</t>
  </si>
  <si>
    <t>MANTENIMIENTO - CALIBRACIÓN DE SISTEMA DE INYECCIÓN E DEL SISTEMA DE INYECCIÓN DE COMBUSTIBLE: INYECTORES BOMBA DE INYECCIÓN PRESIÓN Y PULVERIZACIÓN</t>
  </si>
  <si>
    <t>MANTENIMIENTO - AJUSTES DEL MÓDULO PRINCIPAL CONTROL DEL MOTOR CONFIGURACIÓN DEL MÓDULO ELECTRÓNICO (CONTROLADOR): PARÁMETROS DE OPERACIÓN ALARMAS PROTECCIONES SINCRONIZACIÓN</t>
  </si>
  <si>
    <t>MANTENIMIENTO DEL CABLEADO DEL GENERADOR AL TABLERO PRINCIPAL: REVISIÓN DEL CABLEADO DE POTENCIA, CANALIZACIÓN, TERMINALES Y PRUEBAS DE CARGA. (CAMBIO DEL CABLEADO DEL GENERADOR AL TABLERO PRINCIPAL INISTRO E)</t>
  </si>
  <si>
    <t>MANTENIMIENTO DEL SISTEMA DE BATERÍAS: VERIFICACIÓN DE BORNES, CONEXIONES Y PRUEBA DE ARRANQUE. (CAMBIO DE BATERÍAS SUMINISTRO E)</t>
  </si>
  <si>
    <t>DESCRIPCIÓN:GENERADOR DE ENERGIA</t>
  </si>
  <si>
    <t>Identificación del Activo Fijo: 165500118699</t>
  </si>
  <si>
    <t>Número del Activo Fijo: 8004030000000000002150508</t>
  </si>
  <si>
    <t>DESCRIPCIÓN:ESTUFA DE 3 PUESTOS A GAS EN ACERO INOXIDABLE</t>
  </si>
  <si>
    <t>Identificación del Activo Fijo: 869000063235</t>
  </si>
  <si>
    <t>Número del Activo Fijo: 8004030000000000002214271</t>
  </si>
  <si>
    <t>DESCRIPCIÓN:ESTUFA  4 PUEST CON PLANCHA A GAS EN ACERO INOXI</t>
  </si>
  <si>
    <t>Identificación del Activo Fijo: 869000063238</t>
  </si>
  <si>
    <t>Número del Activo Fijo: 8004030000000000002214272</t>
  </si>
  <si>
    <t>MANTENIMIENTO DEL SISTEMA DE LUBRICACIÓN DEL GENERADOR FG WILSON P30E1 - 30 KVA, CON ACEITE 15W-40, VERIFICACIÓN DE NIVEL, FUGAS Y PRUEBA DE FUNCIONAMIENTO. (CAMBIO DE ACEITE 15W-40 (INCLUYE MATERIAL TODO COSTO). PARA GENERADOR DE ENERGÍA FG WILSON P30E1 - 30 KVA)</t>
  </si>
  <si>
    <t>MANTENIMIENTO - REVISIÓN DEL SISTEMA DE ENFRIAMIENTO O REFRIGERACIÓN, SONDEO DEL RADIADOR (CAMBIO DE LÍQUIDO REFRIGERANTE SISTEMA DE REFRIGERACIÓN DEL MOTOR)</t>
  </si>
  <si>
    <t>MANTENIMIENTO Y PUESTA EN FUNCIONAMIENTO ALTERNADOR.</t>
  </si>
  <si>
    <t>MANTENIMIENTO - LIMPIEZA DEL SISTEMA DE ALIMENTACIÓN DE COMBUSTIBLE, MANGUERAS O TUBOS DE CONDUCCIÓN DE COMBUSTIBLE, Y MANTENIMIENTO DE COMPONENTES EN CASO DE QUE SEA REQUERIDO. (CAMBIO DE PIEZAS EN CASO DE QUE SEA REQUERIDO)</t>
  </si>
  <si>
    <t>MANTENIMIENTO DEL TANQUE DE COMBUSTIBLE: DESARME, ARME Y LAVADO DE TANQUE DE COMBUSTIBLE.</t>
  </si>
  <si>
    <t>MANTENIMIENTO DEL SISTEMA DE INYECCIÓN DESMONTE, MONTE, REVISIÓN Y LIMPIEZA DE INYECTORES Y BOMBA DE COMBUSTIBLE.</t>
  </si>
  <si>
    <t>MANTENIMIENTO O AJUSTE CORREA DEL VENTILADOR DEL MOTOR. (CAMBIO DE O AJUSTE CORREA DEL VENTILADOR DEL MOTOR)</t>
  </si>
  <si>
    <t>MANTENIMIENTO Y PUESTA EN FUNCIONAMIENTO MOTOR DE ARRANQUE.</t>
  </si>
  <si>
    <t>MANTENIMIENTO Y PUESTA EN FUNCIONAMIENTO BOMBA DE AGUA.</t>
  </si>
  <si>
    <t>MANTENIMIENTO - REVISIÓN DEL SISTEMA ELÉCTRICO DEL MOTOR DIESEL, REVISIÓN DEL CABLEADO Y MANTENIMIENTO EN CASO DE QUE SEA REQUERIDO. (CAMBIO DE EN CASO DE QUE SEA REQUERIDO)</t>
  </si>
  <si>
    <t>MANTENIMIENTO - RECUBRIMIENTO AISLAMIENTO BOBINAS CON PINTURA DIELÉCTRICA PARA BRINDAR LA PROTECCIÓN DE LA MISMA.</t>
  </si>
  <si>
    <t>MANTENIMIENTO DEL SISTEMA DE BATERÍA 1150 Y VERIFICACIÓN DE ARRANQUE. (CAMBIO DE BATERÍA NUEVA 1150)</t>
  </si>
  <si>
    <t>MANTENIMIENTO - REVISIÓN BREAKER Y SISTEMA ELÉCTRICO, MANTENIMIENTO DE COMPONENTES EN CASO DE SER REQUERIDO (CAMBIO DE PIEZAS EN CASO DE SER REQUERIDO; CAMBIO DE TERMINALES Y CABLES QUEMADOS)</t>
  </si>
  <si>
    <t>MANTENIMIENTO GENERADOR, DESMONTE, DESARME Y ARMADO, ENGRASE DE RODAMIENTOS Y REVISIÓN GENERAL DEL SISTEMA.</t>
  </si>
  <si>
    <t>MANTENIMIENTO (CAMBIO DE FISTOS Y PERILLAS INDUSTRIAL DE CUBIERTA)</t>
  </si>
  <si>
    <t>MANTENIMIENTO (CAMBIO DE TUBERÍA DE COBRE)</t>
  </si>
  <si>
    <t>MANTENIMIENTO - ENGRASAR LAS LLAVES DE GAS DE LOS QUEMADORES.</t>
  </si>
  <si>
    <t>MANTENIMIENTO - VERIFICACIÓN DEL ESTADO DE LAS COMPONENTES INTERNAS.</t>
  </si>
  <si>
    <t>8715602</t>
  </si>
  <si>
    <t>MANTENIMIENTO PREVENTIVO Y CORRECTIVO DE LA PLANTA DE BOMBEO DE AGUA, INCLUYE REVISIÓN, LIMPIEZA, AJUSTE, PRUEBAS Y PUESTA EN FUNCIONAMIENTO.(ATODO COSTO)</t>
  </si>
  <si>
    <t xml:space="preserve">REPUESTOS </t>
  </si>
  <si>
    <t>DESCRIPCIÓN:    REPUESTOS EQUIPO FIJO  DE ACUERDO ANEXO CUADRO "A"</t>
  </si>
  <si>
    <t>A-02-02-01-004-003</t>
  </si>
  <si>
    <t>MAQUINARIA PARA USO GENERAL</t>
  </si>
  <si>
    <t>UNIDAD</t>
  </si>
  <si>
    <t>BIGUP N|37</t>
  </si>
  <si>
    <t xml:space="preserve">BATIDOR INDUSTRIAL  </t>
  </si>
  <si>
    <t xml:space="preserve">BATIDOR </t>
  </si>
  <si>
    <t xml:space="preserve">BOBINA MOTOR </t>
  </si>
  <si>
    <t xml:space="preserve">CUCHILLAS EN ACERO </t>
  </si>
  <si>
    <t xml:space="preserve">EJE BATIDOR </t>
  </si>
  <si>
    <t xml:space="preserve">KIT EMPAQUES EN CAUCHO </t>
  </si>
  <si>
    <t xml:space="preserve">PALANCA AJUSTE CABEZAL </t>
  </si>
  <si>
    <t xml:space="preserve">REGULADOR </t>
  </si>
  <si>
    <t xml:space="preserve">RODAMIENTOS DEL MOTOR </t>
  </si>
  <si>
    <t xml:space="preserve">TAZÓN </t>
  </si>
  <si>
    <t xml:space="preserve">CALDERA A VAPOR MARCA MAINCOLSA DE 40HP 70 GALONES, CALDERA DE 40 BHP PARA TRABAJO CON ACPM, CALDERA A VAPOR DE 40 BHP MARCA MIC 1-256  </t>
  </si>
  <si>
    <t>BALINERAS MOTOR</t>
  </si>
  <si>
    <t>BALINERAS BOMBA</t>
  </si>
  <si>
    <t>SELLO MECÁNICO EN VITON</t>
  </si>
  <si>
    <t>TORNILLOS CABEZA HEXAGONAL ¼ X 1”  MOTOR</t>
  </si>
  <si>
    <t>TORNILLOS CABEZA HEXAGONAL ¼ X 1” BOMBA</t>
  </si>
  <si>
    <t>EMPAQUE EXTERNO TAPA DE ACOPLE</t>
  </si>
  <si>
    <t>EMPAQUES INTERNOS</t>
  </si>
  <si>
    <t xml:space="preserve"> LAINAS DE AJUSTE</t>
  </si>
  <si>
    <t xml:space="preserve"> ELECTRODOS</t>
  </si>
  <si>
    <t xml:space="preserve"> BOQUILLAS CABLES</t>
  </si>
  <si>
    <t xml:space="preserve"> EMPAQUES Y FUELLE</t>
  </si>
  <si>
    <t xml:space="preserve"> EMPAQUES TAPAS LATERALES CORDÓN EN FIBRA DE VIDRIO</t>
  </si>
  <si>
    <t>EMPAQUES VIDRIO NIVEL</t>
  </si>
  <si>
    <t xml:space="preserve"> FIBRA PARA AISLAMIENTO TÉRMICO</t>
  </si>
  <si>
    <t>CALDERA HORIZONTAL DE 18C-AC, BOMBA DE ALIMENTACION CALDERAS,CALDERA HORIZONTAL DE CALEFANCION ASTRABP</t>
  </si>
  <si>
    <t xml:space="preserve"> filtro de agua </t>
  </si>
  <si>
    <t>filtor de aire</t>
  </si>
  <si>
    <t xml:space="preserve"> bastagos de valvulas </t>
  </si>
  <si>
    <t>boquillas</t>
  </si>
  <si>
    <t xml:space="preserve">capsulas de mercurio del Mc.Donnell </t>
  </si>
  <si>
    <t xml:space="preserve">l diafragma del flotador </t>
  </si>
  <si>
    <t xml:space="preserve"> Impulsor </t>
  </si>
  <si>
    <t xml:space="preserve"> termostatos</t>
  </si>
  <si>
    <t xml:space="preserve"> valvulas 2 globo</t>
  </si>
  <si>
    <t xml:space="preserve">valvulas 4 globo </t>
  </si>
  <si>
    <t>Valvula de compuerta 3</t>
  </si>
  <si>
    <t xml:space="preserve">Valvula tipo compuerta de 21/2 150 lds bridada </t>
  </si>
  <si>
    <t xml:space="preserve"> Valvulas de bola de 1 </t>
  </si>
  <si>
    <t xml:space="preserve">presostatos </t>
  </si>
  <si>
    <t xml:space="preserve"> electrodos (quemador)</t>
  </si>
  <si>
    <t xml:space="preserve"> empaques </t>
  </si>
  <si>
    <t xml:space="preserve"> valvula de seguridad 1 3595 lbs/h</t>
  </si>
  <si>
    <t xml:space="preserve"> quemador Jr50A-15 typo NAT gas,Min. 650 MBH Max. 2200 MBH 115 vol</t>
  </si>
  <si>
    <t xml:space="preserve"> control de quemador Honey well</t>
  </si>
  <si>
    <t>transformador de encendido intercambiable typo PF-G</t>
  </si>
  <si>
    <t xml:space="preserve"> manometro de caratula de 0-200 Psi 4 </t>
  </si>
  <si>
    <t xml:space="preserve">Mc. Donnell No. 157S </t>
  </si>
  <si>
    <t xml:space="preserve"> visor de nivel - empaques </t>
  </si>
  <si>
    <t xml:space="preserve"> dee manometro de caratula 6 de 0-200 psi </t>
  </si>
  <si>
    <t xml:space="preserve"> Valvula de bola 1 316 inox </t>
  </si>
  <si>
    <t xml:space="preserve"> Breakermatic (protector electrico) </t>
  </si>
  <si>
    <t xml:space="preserve">disyuntor </t>
  </si>
  <si>
    <t>contactor</t>
  </si>
  <si>
    <t xml:space="preserve"> Relle termico </t>
  </si>
  <si>
    <t xml:space="preserve">Arrancador suave Para motor </t>
  </si>
  <si>
    <t xml:space="preserve"> Control Warrick </t>
  </si>
  <si>
    <t xml:space="preserve"> Tornillo autoperforante de acero inoxidable A2 (6x30 mm)</t>
  </si>
  <si>
    <t xml:space="preserve"> Tornillo de acero inoxidable M6 x 25 mm (con cabeza avellanada)</t>
  </si>
  <si>
    <t xml:space="preserve"> Tornillo M8 x 40 mm de acero inoxidable (para compresores)</t>
  </si>
  <si>
    <t xml:space="preserve"> Tornillo autoperforante 4.8 mm x 20 mm de acero inoxidable (para condensadores)</t>
  </si>
  <si>
    <t>Tornillo M4 x 10 mm de acero inoxidable (para sensores)</t>
  </si>
  <si>
    <t xml:space="preserve"> Tornillo hexagonal M6 x 16 mm de acero inoxidable (para ventiladores)</t>
  </si>
  <si>
    <t xml:space="preserve">CAMPANA EXTRACTORA, CAMPANA EN ACERO INOX CON UN DUCTO Y MOTOR </t>
  </si>
  <si>
    <t>CORREA CAMPANA EXTRACTORA SPZ1087 LW</t>
  </si>
  <si>
    <t>CHUMACERAS</t>
  </si>
  <si>
    <t>MANÓMETROS EN GLICERINA</t>
  </si>
  <si>
    <t>SISTEMA ELÉCTRICO</t>
  </si>
  <si>
    <t>BOMBILLAS ILUMINARIAS</t>
  </si>
  <si>
    <t>FILTROS</t>
  </si>
  <si>
    <t>HELICE</t>
  </si>
  <si>
    <t>MOTOR</t>
  </si>
  <si>
    <t>BALINERAS DE MOTOR</t>
  </si>
  <si>
    <t>EMBOBINADO</t>
  </si>
  <si>
    <t>DIELÉCTRICO</t>
  </si>
  <si>
    <t>EJE DE TRACCION</t>
  </si>
  <si>
    <t>POLEA MOTRIZ</t>
  </si>
  <si>
    <t>POLEA IMPULSADORA</t>
  </si>
  <si>
    <t>BANDA</t>
  </si>
  <si>
    <t xml:space="preserve"> REGISTRO VÁLVULA REGULADORA 3/8  A ½, EN COBRE</t>
  </si>
  <si>
    <t xml:space="preserve"> RODAMIENTOS</t>
  </si>
  <si>
    <t xml:space="preserve"> POLEAS</t>
  </si>
  <si>
    <t>CHUMASERAS - CORREA MOTOR CAMPANA EXTRACTORA -  MANOMETROS EN GLISERINA DE 0 A 150 PS -</t>
  </si>
  <si>
    <t xml:space="preserve">CILINDRADORA </t>
  </si>
  <si>
    <t>TORNILLOS PARA EL MOTOR CABEZA HEXAGONAL ¼ X 1”</t>
  </si>
  <si>
    <t>TERMINALES</t>
  </si>
  <si>
    <t>TORNILLOS EN GENERAL</t>
  </si>
  <si>
    <t>SISTEMA DE TRASMICION PRIMARIA</t>
  </si>
  <si>
    <t>SISTEMA DE TRASMICION COMPLETA</t>
  </si>
  <si>
    <t>RODILLOS</t>
  </si>
  <si>
    <t>48101811 </t>
  </si>
  <si>
    <t>PIÑONES</t>
  </si>
  <si>
    <t xml:space="preserve"> CADENA</t>
  </si>
  <si>
    <t>BANDA DE TRASPORTE</t>
  </si>
  <si>
    <t>TABLERO ELECTRICO</t>
  </si>
  <si>
    <t>CORTADORA  DE MASA  36 CORTES</t>
  </si>
  <si>
    <t>MOTOR ELÉCTRICO</t>
  </si>
  <si>
    <t>CORREA TRAPECIAL A25</t>
  </si>
  <si>
    <t xml:space="preserve"> MUELLE CORTADORA TORRENTS</t>
  </si>
  <si>
    <t>SOPORTE CUCHILLA TORRENTS</t>
  </si>
  <si>
    <t>PISTÓN CORTADORA TORRENTS TOYNSA</t>
  </si>
  <si>
    <t>CORREA CORTADORA TOYNSA 425X30MM</t>
  </si>
  <si>
    <t>KIT TACOS SILENTBLOCK CORTADORA 130X45X6 MM</t>
  </si>
  <si>
    <t>SIERRA CORTADORA PAN TURKISA 275MM</t>
  </si>
  <si>
    <t xml:space="preserve">CUARTO CRECIMIENTO PARA 15 L,   REF:PELZA   </t>
  </si>
  <si>
    <t>PERILLAS</t>
  </si>
  <si>
    <t>TUBOS DE SUMINISTRO</t>
  </si>
  <si>
    <t>LAMINAS ACERO INOCIDABLE</t>
  </si>
  <si>
    <t>BOMBILLOS</t>
  </si>
  <si>
    <t xml:space="preserve"> FIBRA PARA AISLAMIENTO TERMICO</t>
  </si>
  <si>
    <t>PUERTAS</t>
  </si>
  <si>
    <t>FISTOS PARA GAS NATURAL Y CONTROLES DE TEMPERATURA</t>
  </si>
  <si>
    <t>CONTROL DE TEMPERATURA</t>
  </si>
  <si>
    <t>TERMOSTATO</t>
  </si>
  <si>
    <t>TERMÓMETRO</t>
  </si>
  <si>
    <t>MEDIDOR DIGITAL DE HUMEDAD RELATIVA</t>
  </si>
  <si>
    <t>TANQUE CON SUB FONDO CON HUMIDIFICADOR</t>
  </si>
  <si>
    <t>HERRAJES</t>
  </si>
  <si>
    <t>AISLAMIENTO EN FIBRA DE VIDRIO</t>
  </si>
  <si>
    <t xml:space="preserve">CUARTO FRIO DE CONSERVACION MARCA MGC </t>
  </si>
  <si>
    <t xml:space="preserve"> DIFUSORES</t>
  </si>
  <si>
    <t xml:space="preserve"> TERMÓMETRO DIGITAL</t>
  </si>
  <si>
    <t>EMPAQUETADURA DE LA PUERTA Y CORTINA</t>
  </si>
  <si>
    <t xml:space="preserve"> FILTRO SECADOR</t>
  </si>
  <si>
    <t>EVAPORADOR</t>
  </si>
  <si>
    <t>CONDENSADOR</t>
  </si>
  <si>
    <t>TABLERO DE CONTROL</t>
  </si>
  <si>
    <t>UNIDAD COMPRESORA</t>
  </si>
  <si>
    <t>TUBERÍAS  DE GAS Y EMPAQUES DE PAREDES</t>
  </si>
  <si>
    <t>MOTO VENTILADORES EVAPORADOR</t>
  </si>
  <si>
    <t>PROGRAMADOR O TERMOSTATO</t>
  </si>
  <si>
    <t>VÁLVULA DE EXPANSIÓN</t>
  </si>
  <si>
    <t xml:space="preserve">ASCENSOR MONTACARGA </t>
  </si>
  <si>
    <t>CABLES DE TRACCIÓN</t>
  </si>
  <si>
    <t>POLEAS DE TRACCIÓN</t>
  </si>
  <si>
    <t>POLEAS DE DESVÍO</t>
  </si>
  <si>
    <t>RODAMIENTOS</t>
  </si>
  <si>
    <t>EJE DE TRANSMISIÓN</t>
  </si>
  <si>
    <t>GUÍAS DE CABINA</t>
  </si>
  <si>
    <t>ZAPATAS O PATINES DE GUÍA</t>
  </si>
  <si>
    <t xml:space="preserve">RODILLOS DE GUÍA </t>
  </si>
  <si>
    <t>AMORTIGUADORES DE FOSO</t>
  </si>
  <si>
    <t xml:space="preserve">RESORTES </t>
  </si>
  <si>
    <t>TORNILLERÍA Y ELEMENTOS DE FIJACIÓN</t>
  </si>
  <si>
    <t xml:space="preserve">UNIDAD </t>
  </si>
  <si>
    <t>POLEAS TENSORAS</t>
  </si>
  <si>
    <t>ENGRANAJES</t>
  </si>
  <si>
    <t>MOTOR ELÉCTRICO.</t>
  </si>
  <si>
    <t>UNIIDAD</t>
  </si>
  <si>
    <t>CONTACTORES.</t>
  </si>
  <si>
    <t>RELÉS TÉRMICOS.</t>
  </si>
  <si>
    <t>BREAKERS.</t>
  </si>
  <si>
    <t>FUSIBLES.</t>
  </si>
  <si>
    <t>BORNERAS.</t>
  </si>
  <si>
    <t>TERMINALES Y CONECTORES</t>
  </si>
  <si>
    <t xml:space="preserve">FUENTE DE ALIMENTACIÓN/ CALIBRACION </t>
  </si>
  <si>
    <t>SENSORES DE POSICIÓN.</t>
  </si>
  <si>
    <t>SENSORES DE NIVELACIÓN.</t>
  </si>
  <si>
    <t>RODAMIENTOS DE PUERTA.</t>
  </si>
  <si>
    <t xml:space="preserve">POLEAS </t>
  </si>
  <si>
    <t>EJES</t>
  </si>
  <si>
    <t xml:space="preserve">ESTUFA INDUSTRIAL  6 PUESTOS, ESTUFA A GAS </t>
  </si>
  <si>
    <t xml:space="preserve"> PERILLAS</t>
  </si>
  <si>
    <t>QUEMADORES</t>
  </si>
  <si>
    <t>TUBOS DE SUMINISTRO A QUEMADORES</t>
  </si>
  <si>
    <t>VÁLVULAS REGULADORAS</t>
  </si>
  <si>
    <r>
      <t xml:space="preserve"> PARTES Y LAMINAS DAÑADAS EN GENERAL  </t>
    </r>
    <r>
      <rPr>
        <sz val="11"/>
        <color rgb="FFFF0000"/>
        <rFont val="Arial Narrow"/>
        <family val="2"/>
      </rPr>
      <t xml:space="preserve"> </t>
    </r>
  </si>
  <si>
    <t>TUBERIA PRINCIPAL DE SUMINISTRO DE GAS A ESTUFA, TUBERÍAS DE COBRE</t>
  </si>
  <si>
    <t>VÁLVULAS DE AJUSTE MECÁNICO ¼” CON ENTRADA EN TUBERÍA DE 3/8”</t>
  </si>
  <si>
    <t>VALVULA REGULABLE  DE BAJA</t>
  </si>
  <si>
    <t>LLAVE DE PASO DE BRONCE DE 1/2"</t>
  </si>
  <si>
    <t xml:space="preserve">ESTUFA INDUSTRIAL COMBINADA CON PLANCHA Y HORNO </t>
  </si>
  <si>
    <t>TUBERÍA PRINCIPAL EN COBRE DE SUMINISTRO DE GAS A ESTUFA</t>
  </si>
  <si>
    <t xml:space="preserve"> LAMINAS DAÑADAS</t>
  </si>
  <si>
    <t xml:space="preserve">HORNO DE PANADERIA, 6 MARCA BAKE OOF 15 BANDEJAS </t>
  </si>
  <si>
    <t>PARTES Y LAMINAS DAÑADAS EN GENERAL</t>
  </si>
  <si>
    <t>FIBRA PARA AISLAMIENTO TÉRMICO</t>
  </si>
  <si>
    <t>TERMOSTATOS</t>
  </si>
  <si>
    <t>CONTACTORES</t>
  </si>
  <si>
    <t>Válvulas reguladoras</t>
  </si>
  <si>
    <t xml:space="preserve">Unidad </t>
  </si>
  <si>
    <t>por crear</t>
  </si>
  <si>
    <t>Perillas</t>
  </si>
  <si>
    <t>Tubos de suministro</t>
  </si>
  <si>
    <t>Partes o laminas dañadas</t>
  </si>
  <si>
    <t>Bombillos</t>
  </si>
  <si>
    <t>Fibra para aislamiento térmico</t>
  </si>
  <si>
    <t>Ventiladores con sus conectores para el horno de panadería</t>
  </si>
  <si>
    <t>Unidad</t>
  </si>
  <si>
    <t>Quemadores del horno</t>
  </si>
  <si>
    <t>Motor de rotación del horno embobinado y rodamientos</t>
  </si>
  <si>
    <t>Resistencias para humidificador</t>
  </si>
  <si>
    <t>medidor digital de humedad relativa</t>
  </si>
  <si>
    <t>Botones de encendido y apagado</t>
  </si>
  <si>
    <t>Termómetro</t>
  </si>
  <si>
    <t>Herrajes en bronce cromados para la puerta</t>
  </si>
  <si>
    <t>Tarjeta de control electrónico del equipo</t>
  </si>
  <si>
    <t>Rodamientos y correas para la mezcladora</t>
  </si>
  <si>
    <t>Motor de la mezcladora de masa embobinado y rodamientos</t>
  </si>
  <si>
    <t>Escabiladero</t>
  </si>
  <si>
    <t>Rodamientos del motor horno de panadería</t>
  </si>
  <si>
    <t xml:space="preserve">LAVADORA HORIZONTAL DE  60 LIBRAS, LAVADORA ESTRACTORA DE 110 LBS, LAVADORA ESTRACTORA DE 50 LBS </t>
  </si>
  <si>
    <t xml:space="preserve"> SELLOS</t>
  </si>
  <si>
    <t xml:space="preserve"> CONTACTO TÉRMICO Y  DEL TABLERO</t>
  </si>
  <si>
    <t>CONTROL CONDENSADOR</t>
  </si>
  <si>
    <t>SISTEMA ELECTRO</t>
  </si>
  <si>
    <t>TARJETA ELECTRONICA DE CONTROL</t>
  </si>
  <si>
    <t>TABLERO DE MANDO</t>
  </si>
  <si>
    <t>CONTACTORES Y MULETILLAS</t>
  </si>
  <si>
    <t>BOMBA DE AGUA</t>
  </si>
  <si>
    <t>SUICHES Y SENSORES</t>
  </si>
  <si>
    <t>MAQUINA PELA PAPA INDUSTRIAL MPTE60-SS BASPC13</t>
  </si>
  <si>
    <t>RODAMIENTOS DEL MOTOR</t>
  </si>
  <si>
    <t>RODAMIENTOS DEL EJE PRINCIPAL</t>
  </si>
  <si>
    <t>EJE PRINCIPAL DE TRANSMISIÓN</t>
  </si>
  <si>
    <t>POLEAS</t>
  </si>
  <si>
    <t>CORREA DE TRANSMISIÓN</t>
  </si>
  <si>
    <t>SELLO MECÁNICO / RETÉN DEL EJE</t>
  </si>
  <si>
    <t>DISCO ABRASIVO PELADOR</t>
  </si>
  <si>
    <t xml:space="preserve">RECUBRIMIENTO ABRASIVO INTERIOR DEL CILINDRO </t>
  </si>
  <si>
    <t xml:space="preserve"> PLACA O DISCO DE ARRASTRE</t>
  </si>
  <si>
    <t>INTERRUPTOR DE ENCENDIDO/APAGADO</t>
  </si>
  <si>
    <t>CONTACTOR ELÉCTRICO</t>
  </si>
  <si>
    <t xml:space="preserve"> RELÉ TÉRMICO / PROTECTOR DEL MOTOR</t>
  </si>
  <si>
    <t xml:space="preserve"> MICROINTERRUPTOR / SENSOR DE SEGURIDAD</t>
  </si>
  <si>
    <t xml:space="preserve"> TAPA O CUBIERTA SUPERIOR</t>
  </si>
  <si>
    <t xml:space="preserve"> BISAGRAS Y CIERRES DE TAPA</t>
  </si>
  <si>
    <t xml:space="preserve"> BOQUILLA O ENTRADA DE AGUA</t>
  </si>
  <si>
    <t xml:space="preserve"> VÁLVULA DE ENTRADA DE AGUA</t>
  </si>
  <si>
    <t xml:space="preserve"> MANGUERA DE ALIMENTACIÓN DE AGUA</t>
  </si>
  <si>
    <t xml:space="preserve"> SISTEMA DE DRENAJE / TUBO DE DESAGÜE</t>
  </si>
  <si>
    <t xml:space="preserve"> VÁLVULA O TAPÓN DE DRENAJE</t>
  </si>
  <si>
    <t xml:space="preserve"> TORNILLERÍA EN ACERO INOXIDABLE</t>
  </si>
  <si>
    <t xml:space="preserve">MARMITAS DE VAPOR DE 60 GALONES (250 A 300 LTS) </t>
  </si>
  <si>
    <t>CHEQUES</t>
  </si>
  <si>
    <t>VÁLVULAS DE SEGURIDAD</t>
  </si>
  <si>
    <t>FILTRO EN Y</t>
  </si>
  <si>
    <t>FILTRO DE TRAMPA</t>
  </si>
  <si>
    <t>VÁLVULAS DE CONTROL Y PASO</t>
  </si>
  <si>
    <t>TUBERÍAS DE LÍNEAS DE VAPOR Y AGUA 5/8"</t>
  </si>
  <si>
    <t>SISTEMA DE AGUA FRÍA Y DESAGÜE</t>
  </si>
  <si>
    <t>MARMITAS INGY DISEÑO 380LTS</t>
  </si>
  <si>
    <t xml:space="preserve"> DE FILTRO EN Y</t>
  </si>
  <si>
    <t xml:space="preserve"> FILTRO DE TRAMPA</t>
  </si>
  <si>
    <t xml:space="preserve"> TUBERÍAS DE LÍNEAS DE VAPOR Y AGUA 5/8"</t>
  </si>
  <si>
    <t>MACRO MEDIDOR</t>
  </si>
  <si>
    <t>PINTURA</t>
  </si>
  <si>
    <t xml:space="preserve">NEVERA TIPO NEVECON </t>
  </si>
  <si>
    <t>AUTOMÁTICO</t>
  </si>
  <si>
    <t>CABLEADO</t>
  </si>
  <si>
    <t>BOMBILLA</t>
  </si>
  <si>
    <t>CAPACITADOR 25MFD440</t>
  </si>
  <si>
    <t>CAPACITOR 161-193 220 VOLTIOS</t>
  </si>
  <si>
    <t>CAUCHOS PUERTAS</t>
  </si>
  <si>
    <t>CONDENSADOR DE ARRANQUE 250 MF 110V</t>
  </si>
  <si>
    <t>COMPRESOR DE 2HP</t>
  </si>
  <si>
    <t>KIT DE ARRANQUE</t>
  </si>
  <si>
    <t>CAPACITOR DE ARRANQUE</t>
  </si>
  <si>
    <t>CONTACTOR 18 10</t>
  </si>
  <si>
    <t>CONTACTOR 3X60 AMPERIOS</t>
  </si>
  <si>
    <t>EMPAQUE SELLO PUERTAS</t>
  </si>
  <si>
    <t>HERRAJES EN BRONCE CROMADOS</t>
  </si>
  <si>
    <t>LÁMPARAS</t>
  </si>
  <si>
    <t>MANGUERAS EXTRACCIÓN</t>
  </si>
  <si>
    <t>RELAY POTENCIAL 220</t>
  </si>
  <si>
    <t>RELAY TÉRMICO</t>
  </si>
  <si>
    <t>SECADOR DE SILICA</t>
  </si>
  <si>
    <t>TARJETA VIGILANTE DE TENSIÓN</t>
  </si>
  <si>
    <t>VÁLVULA EXPANSIÓN</t>
  </si>
  <si>
    <t>VENTILADORES EVAPORADOR</t>
  </si>
  <si>
    <t>VENTILADORES DE EXTRACCIÓN</t>
  </si>
  <si>
    <t>BISAGRA DE PUERTAS</t>
  </si>
  <si>
    <t>UNIDAD DE 2.5 HP</t>
  </si>
  <si>
    <t>TUBERÍA DE COBRE</t>
  </si>
  <si>
    <t xml:space="preserve">MT </t>
  </si>
  <si>
    <t>CONTADORES ELÉCTRICOS</t>
  </si>
  <si>
    <t>BUJES</t>
  </si>
  <si>
    <t>ESCOBILLAS</t>
  </si>
  <si>
    <t>DIFUSORES</t>
  </si>
  <si>
    <t>TERMÓMETRO DIGITAL</t>
  </si>
  <si>
    <t>FILTRO SECADOR</t>
  </si>
  <si>
    <t>PRESOSTATO DUAL DE ALTA Y BAJA</t>
  </si>
  <si>
    <t xml:space="preserve">SECADORA INDUSTRIAL DE 50 Y 110 LBS </t>
  </si>
  <si>
    <t xml:space="preserve">MOTOR ELECRTRICO </t>
  </si>
  <si>
    <t xml:space="preserve">RODAMIENTOS DEL TAMBOR </t>
  </si>
  <si>
    <t xml:space="preserve">CORREAS DE TRASMISIÓN </t>
  </si>
  <si>
    <t xml:space="preserve">CHUMACERAS </t>
  </si>
  <si>
    <t>EJE DE TAMBOR</t>
  </si>
  <si>
    <t xml:space="preserve">ACOPLAMIENTOS </t>
  </si>
  <si>
    <t>TENSOR DE CORREA</t>
  </si>
  <si>
    <t xml:space="preserve">QUEMADOR DE GAS </t>
  </si>
  <si>
    <t xml:space="preserve">VALVULA DE GAS </t>
  </si>
  <si>
    <t xml:space="preserve">REGULADOR DE GAS </t>
  </si>
  <si>
    <t xml:space="preserve">SENSOR DE LLAMA </t>
  </si>
  <si>
    <t xml:space="preserve">TERMOSTATO </t>
  </si>
  <si>
    <t xml:space="preserve">RESISTENCIAS ELECTRICAS </t>
  </si>
  <si>
    <t xml:space="preserve">VENTILADOR/ EXTRACCTOR </t>
  </si>
  <si>
    <t xml:space="preserve">EMPAQUES DUCTOS </t>
  </si>
  <si>
    <t xml:space="preserve">FILTROS O MALLAS </t>
  </si>
  <si>
    <t xml:space="preserve">TAMBOR </t>
  </si>
  <si>
    <t xml:space="preserve">TORNILLERIA </t>
  </si>
  <si>
    <t xml:space="preserve">BISAGRAS </t>
  </si>
  <si>
    <t xml:space="preserve">MANIJAS </t>
  </si>
  <si>
    <t>Filtro trampa de combustible,</t>
  </si>
  <si>
    <t>Filtro primario de combustble</t>
  </si>
  <si>
    <t>Filtros de aire primario</t>
  </si>
  <si>
    <t>Coronas</t>
  </si>
  <si>
    <t>Escobillas</t>
  </si>
  <si>
    <t>Rodamientos</t>
  </si>
  <si>
    <t>Breaker 40 amp</t>
  </si>
  <si>
    <t>Alternador</t>
  </si>
  <si>
    <t>Radiador</t>
  </si>
  <si>
    <t>Tapa del radiador</t>
  </si>
  <si>
    <t>Motor de arranque</t>
  </si>
  <si>
    <t>Mangueras de entrada y salida al radiador</t>
  </si>
  <si>
    <t>Camisas</t>
  </si>
  <si>
    <t>Kit reparación</t>
  </si>
  <si>
    <t>Anillos</t>
  </si>
  <si>
    <t>Empaquetaduras</t>
  </si>
  <si>
    <t>Válvulas admisión y escape</t>
  </si>
  <si>
    <t>Biela</t>
  </si>
  <si>
    <t>Batería para 12v 1200 amp 31h</t>
  </si>
  <si>
    <t>Casquetes del motor</t>
  </si>
  <si>
    <t>Junta de culata</t>
  </si>
  <si>
    <t>Filtro de aire secundario</t>
  </si>
  <si>
    <t>Trampa de combustible</t>
  </si>
  <si>
    <t>Corona del alternador</t>
  </si>
  <si>
    <t>Escobillas del alternador</t>
  </si>
  <si>
    <t>Porta escobillas del alternador</t>
  </si>
  <si>
    <t>Rodamientos del alternador</t>
  </si>
  <si>
    <t>Corona motor de arranque</t>
  </si>
  <si>
    <t>Escobillas motor de arranque</t>
  </si>
  <si>
    <t>Porta escobillas motor de arranque</t>
  </si>
  <si>
    <t>Rodamientos motor de arranque</t>
  </si>
  <si>
    <t>Tapa tanque del radiador</t>
  </si>
  <si>
    <t>Pistones del motor</t>
  </si>
  <si>
    <t>Empaquetadura del motor</t>
  </si>
  <si>
    <t>Casquetes de biela</t>
  </si>
  <si>
    <t>Casquetes de bancada</t>
  </si>
  <si>
    <t>Válvulas de adición</t>
  </si>
  <si>
    <t>Válvulas de escape</t>
  </si>
  <si>
    <t>Bomba de agua</t>
  </si>
  <si>
    <t>Bomba de aceite</t>
  </si>
  <si>
    <t>Rodamientos para generador stanford</t>
  </si>
  <si>
    <t>Filtro de aire</t>
  </si>
  <si>
    <t>Filtro de combustible</t>
  </si>
  <si>
    <t>Filtro de aceite</t>
  </si>
  <si>
    <t>Breaker 80 amperio</t>
  </si>
  <si>
    <t>Terminales de cable</t>
  </si>
  <si>
    <t>Batería de plomo - ácido 12v 1200 ah</t>
  </si>
  <si>
    <t>Bomba de transferencia combustible</t>
  </si>
  <si>
    <t>Empaque superior del motor</t>
  </si>
  <si>
    <t>Fusibles expulsión para cortacircuitos 5a</t>
  </si>
  <si>
    <t>Correa de repartición</t>
  </si>
  <si>
    <t>Batería vehicular 12v - 1200a libre mantenimiento</t>
  </si>
  <si>
    <t>Fusible 10 v</t>
  </si>
  <si>
    <t>Fusible 15 v</t>
  </si>
  <si>
    <t>Fusible 20 v</t>
  </si>
  <si>
    <t>Porta escobillas</t>
  </si>
  <si>
    <t>Batería para 12v 1200 amp 4d</t>
  </si>
  <si>
    <t>Sensor de temperatura del sistema de refrigeración</t>
  </si>
  <si>
    <t xml:space="preserve">PLANTA ELECTRICA 100  KVA </t>
  </si>
  <si>
    <t xml:space="preserve">Filtros de aire primario </t>
  </si>
  <si>
    <t xml:space="preserve">Filtro de aire secundario </t>
  </si>
  <si>
    <t xml:space="preserve">Filtro  primario  de combustible </t>
  </si>
  <si>
    <t xml:space="preserve">Trampa de combustible </t>
  </si>
  <si>
    <t xml:space="preserve">Breaker 80 amp </t>
  </si>
  <si>
    <t xml:space="preserve">Breaker 40 amp </t>
  </si>
  <si>
    <t xml:space="preserve">Corona del alternador </t>
  </si>
  <si>
    <t xml:space="preserve">Escobillas  del alternador </t>
  </si>
  <si>
    <t xml:space="preserve">Porta  escobillas  del alternador </t>
  </si>
  <si>
    <t>Rodamientos  del alternador</t>
  </si>
  <si>
    <t xml:space="preserve">Corona  motor  de arranque </t>
  </si>
  <si>
    <t xml:space="preserve">Escobillas  motor  de arranque </t>
  </si>
  <si>
    <t xml:space="preserve">Porta escobillas motor de arranque </t>
  </si>
  <si>
    <t xml:space="preserve">Rodamientos motores de arranque </t>
  </si>
  <si>
    <t xml:space="preserve">Mangueras de entrada y salida al radiador </t>
  </si>
  <si>
    <t xml:space="preserve">Tapa  tanque  del radiador </t>
  </si>
  <si>
    <t xml:space="preserve">Batería de 12v 1200 amp 31h </t>
  </si>
  <si>
    <t xml:space="preserve">Pistones del motor </t>
  </si>
  <si>
    <t xml:space="preserve">Camisas del motor </t>
  </si>
  <si>
    <t xml:space="preserve">Empaquetadura  del motor </t>
  </si>
  <si>
    <t xml:space="preserve">Casquetes de biela </t>
  </si>
  <si>
    <t xml:space="preserve">Casquetes de bancada </t>
  </si>
  <si>
    <t xml:space="preserve">Válvulas de adición </t>
  </si>
  <si>
    <t xml:space="preserve">Válvulas de escape </t>
  </si>
  <si>
    <t xml:space="preserve">Anillos </t>
  </si>
  <si>
    <t xml:space="preserve">Bomba de agua </t>
  </si>
  <si>
    <t xml:space="preserve">Bomba de aceite </t>
  </si>
  <si>
    <t xml:space="preserve">Rodamientos  para generador Stanford </t>
  </si>
  <si>
    <t xml:space="preserve">Junta de culata </t>
  </si>
  <si>
    <t>REPUESTOS SISTEMA RED AIRE ACONDICIONADO CENTRAL CHILLER 17KW/H</t>
  </si>
  <si>
    <t>PANTALLA VARIADOR DE FRECUENCIA  17 kW</t>
  </si>
  <si>
    <t xml:space="preserve">CONTACTORES  NC3 </t>
  </si>
  <si>
    <t>TARJETA DE ALIMENTACIÓN MAIN BOARD.</t>
  </si>
  <si>
    <t xml:space="preserve">TARJETA DE COMUNICACIÓN </t>
  </si>
  <si>
    <t xml:space="preserve">MAIN BOARD  o unidad de control electrónica </t>
  </si>
  <si>
    <t>TERMOSTATO para 17KW/H</t>
  </si>
  <si>
    <t xml:space="preserve">REJILLAS DE DISTRIBUCION FINAL DE AIRE </t>
  </si>
  <si>
    <t xml:space="preserve">Pines de sujeción rectos 5 MM </t>
  </si>
  <si>
    <t>PREFILTROS CON LAS MISMAS CONDICIONES Y CAPACIDADES TÉCNICAS DE LOS ACTUALMENTE INSTALADOS</t>
  </si>
  <si>
    <t>TORNILLO, ALINEACIÓN DE BOMBA 3/8  X 4 " HEXANOLES</t>
  </si>
  <si>
    <t>TORNILLO  5/16 X 6" HEXAGONALES</t>
  </si>
  <si>
    <t>FILTRO DE SUCCIÓN DE BOMBA DE RECIRCULACIÓN DE AGUA</t>
  </si>
  <si>
    <t>CONTACTORES AC3 220 VOL M 50/60 HZ</t>
  </si>
  <si>
    <t xml:space="preserve">PRESOSTATOS PARA EQUIPO CONTRA INCENDIO UL/FM DIESEL TIPO TURBINA </t>
  </si>
  <si>
    <t>empaquetaduras de grafito trenzado 6x 25 mm</t>
  </si>
  <si>
    <t>empaquetaduras de caucho 6x 25 mm</t>
  </si>
  <si>
    <t>CAJA DE O´RINGS  tamaños diferentes, para un total de 382 piezas.</t>
  </si>
  <si>
    <t>REPUESTOS EQUIPO CONTRA INCENDIOS UL/FM DIÉSEL</t>
  </si>
  <si>
    <t>CODOS  DE 6"  PREAISLADA ACERO GALVANIZADO</t>
  </si>
  <si>
    <t>TUBERÍA  DE 6"  PREAISLADA ACERO GALVANIZADO</t>
  </si>
  <si>
    <t>ACOPLE MACHO 6" PREAISLADA ACERO GALVANIZADO</t>
  </si>
  <si>
    <t>ACOPLE HEMBRA  6" PREAISLADA ACERO GALVANIZADO</t>
  </si>
  <si>
    <t>VÁLVULA DE CIERRE COBRE 6"</t>
  </si>
  <si>
    <t xml:space="preserve">CONTACTOR PARA EQUIPO CONTRA INCENDIO UL/FM DIESEL TIPO TURBINA </t>
  </si>
  <si>
    <t>REFRIGERANTE EQUIPO CONTRA INCENDIO UL/FM DIESEL TIPO TURBINA  PRESENTACION X 3.785 litros</t>
  </si>
  <si>
    <t>EMPAQUETADURAS DEL SISTEMA DE AGUA FRÍA</t>
  </si>
  <si>
    <t xml:space="preserve">TORNILLO EXTRUCTURAL DE ACERO A490 </t>
  </si>
  <si>
    <t>RELEVO CON REFERENCIA    3ARR3MARS65</t>
  </si>
  <si>
    <t>REPUESTOS PLANTA ELÉCTRICA TIPO PRIME DE 488 KVA -375 KAW</t>
  </si>
  <si>
    <t>FILTRO DE ACEITE LF PARA PLANTA ELECTRICA TIPO DE 488 KVA-375 KW.</t>
  </si>
  <si>
    <t>UND</t>
  </si>
  <si>
    <t>ACEITE 15W-40 Y LUBRICANTES, (INCLUYE MATERIAL). PARA PLANTA ELECTRICA TIPO DE 488 KVA-375 KW</t>
  </si>
  <si>
    <t>GALON</t>
  </si>
  <si>
    <t>ARRANQUE Y MEDICIÓN DE VOLTAJE Y CONSUMO ELÉCTRICO</t>
  </si>
  <si>
    <t>CARGA DE BATERÍA INTERNAS DEL EQUIPO</t>
  </si>
  <si>
    <t>INTERRUPTOR DE TRANSFERENCIA AUTOMÁTICA (ATS COMPLETO SI ESTÁ DAÑADO)</t>
  </si>
  <si>
    <t>RELÉS DE CONTROL</t>
  </si>
  <si>
    <t>CONTACTORES DE POTENCIA</t>
  </si>
  <si>
    <t>MÓDULO CONTROLADOR AUTOMÁTICO</t>
  </si>
  <si>
    <t>TARJETA ELECTRÓNICA DEL GENERADOR</t>
  </si>
  <si>
    <t>FUSIBLES INDUSTRIALES</t>
  </si>
  <si>
    <t>SENSOR DE PÉRDIDA DE FASE</t>
  </si>
  <si>
    <t>BATERÍAS REFERENCIA 1350 4DT 12 VOLTIOS</t>
  </si>
  <si>
    <t>REPUESTOS ASCENSOR NO PANIRAMICO SHILDRER 3300</t>
  </si>
  <si>
    <t xml:space="preserve">ZAPATAS DE CABINA PARA ASCENSOR NO PANIRAMICO </t>
  </si>
  <si>
    <t xml:space="preserve">RIELES GUÍAS DE CABINA Y CONTRAPESO - PARA ASCENSOR NO PANORAMICO </t>
  </si>
  <si>
    <t xml:space="preserve">TERMINALES DEL SISTEMA ELÉCTRICO, EMPALMES, PARA ASCENSOR NO PANIRAMICO </t>
  </si>
  <si>
    <t>LUBRICADOR AUTOMÁTICO DE GUÍAS DE CABINA Y CONTRAPESO</t>
  </si>
  <si>
    <t xml:space="preserve">POSICIONAMIENTO PARA EL ASCENSOR NO PANIRAMICO </t>
  </si>
  <si>
    <t xml:space="preserve">GUARDAS DE GUAYA PARA ASCENSOR NO PANIRAMICO </t>
  </si>
  <si>
    <t xml:space="preserve">BATERÍA 12V, 1,3AH PB, 51X43X97 MM- PARA ASCENSOR NO PANIRAMICO </t>
  </si>
  <si>
    <t xml:space="preserve">CITÓFONO O ALARMA PARA ASCENSOR NO PANORAMICO </t>
  </si>
  <si>
    <t xml:space="preserve">INTERRUPTOR DE POTENCIA PARA ASCENSOR NO PANORAMICO </t>
  </si>
  <si>
    <t xml:space="preserve">POLEA MOTOR PUERTA PARA ASCENSOR NO PANORAMICO </t>
  </si>
  <si>
    <t xml:space="preserve">CORREA OPERADOR  QKS 9 Z55 10X1400 PARA ASCENSOR NO PANORAMICO </t>
  </si>
  <si>
    <t xml:space="preserve">KIT CORREA POLEAS TRAPEZOIDAL  QKS11 PARA ASCENSOR NO PANORAMICO </t>
  </si>
  <si>
    <t>PLANTA ELECTRICA</t>
  </si>
  <si>
    <t>4391502</t>
  </si>
  <si>
    <t>FILTROS Suministro de filtros originales o equivalentes: Aceite, Aire Combustible- Compatibles con el modelo del generador.</t>
  </si>
  <si>
    <t>4391506</t>
  </si>
  <si>
    <t>CABLEADO DEL GENERADOR AL TABLERO PRINCIPAL Cables eléctricos de potencia: Aislamiento adecuado Calibre según carga (33 kVA aprox.) Cumplimiento RETIE</t>
  </si>
  <si>
    <t xml:space="preserve"> BATERÍAS de arranque: Libre mantenimiento Alta capacidad de arranque (CCA) Compatibles con sistema del generadorTensión nominal acorde al sistema del generador (12V o 24V).
Capacidad de arranque en frío (CCA) adecuada para motores diésel industriales (mínimo 800 CCA 
Tipo: libre de mantenimiento (VRLA, AGM o equivalente).
Bornes resistentes a la corrosión y con protección adecuada.
Fabricación reciente (no mayor a 6 meses).
Compatibilidad total con el generador tipo CAT Olympian GEP33-3 o equivalente</t>
  </si>
  <si>
    <t>DESCRIPCIÓN: Generador de Energía FG Wilson P30E1 - 30 Kva</t>
  </si>
  <si>
    <t>4331001</t>
  </si>
  <si>
    <t>Filtro de aire FG Referencia N° 26510362, Numero de parte 901046, Medidas del filtro: Altura Total: 300 mm, Diámetro externo 104.50 mm, Diámetro interno: 60.50 mm.</t>
  </si>
  <si>
    <t>Filtro de combustible para Motor Perkins Engine 1103A-33G Referencia N° 26560163, Numero de parte 4816635, medidas del filtro: Altura total 156.00 mm, Diámetro externo 93.00 mm, Tamaño del hilo M24 *2 M24 * 2</t>
  </si>
  <si>
    <t>Filtro de aceite para Motor Perkins Engine 1103A-33G, Número de parte: 2654403, Medidas del filtro: Altura total 130,9 mm, Diámetro exterior 96 mm,  Sellar diámetro exterior 71,6 mm, rosca interna.</t>
  </si>
  <si>
    <t>Calentador de admisión de aire para Motor Perkins Engine 1103A-33G, Numero de parte: 2666108, Medidas del calentador de aire; Ancho 30 mm Altura, 80 mm Profundidad, 30 mm Peso 0.06 kg.</t>
  </si>
  <si>
    <t>Batería 1150 A-H</t>
  </si>
  <si>
    <t>Inyector para Motor Perkins Engine 1103A-33G OEM tamaño estándar, Numero de parte: 2645K016, Medidas del inyector: Ancho 25 mm, Altura 25 mm, Profundidad 160 mm, Peso 0.18 kg.                 Motor Serie: DJ51323*U044914N*                      Unidad de inyección N° 80923 LYB</t>
  </si>
  <si>
    <t>Fusibles industriales de la virola del IEC 60269 de la clase gG/gL: 10 x 38m m: 500Vac, 0.5 - 32A, 120 ka (BUSSMAN)</t>
  </si>
  <si>
    <t>Breaker  S 283 / C100/ 400 V, para Generador FG Wilson P30E1 - 30 kVA Generator (incomplete)</t>
  </si>
  <si>
    <t>ESTUFAS ELECTRICAS 69.000 BTU/h  SUS PARTES Y PIEZAS</t>
  </si>
  <si>
    <t>DESCRIPCIÓN: Estufa de 3 Puestos a GAS en Acero Inoxidable Y  4 Puestos a GAS en Acero Inoxidable</t>
  </si>
  <si>
    <t>Identificación del Activo Fijo: 869000063235 -  869000063238</t>
  </si>
  <si>
    <t>Número del Activo Fijo: 8004030000000000002214271-  8004030000000000002214272</t>
  </si>
  <si>
    <t>Fistos 3/16 / rosca anillo 12</t>
  </si>
  <si>
    <t>Tuberia de Cobre 6 metros</t>
  </si>
  <si>
    <t>Quemadores indeformables en hierro, de alto rendimiento.</t>
  </si>
  <si>
    <t>Perillas Industriales de Cubierta</t>
  </si>
  <si>
    <t>quemador de hierro fundido para parrilla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</si>
</sst>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\ #,##0.00"/>
  </numFmts>
  <fonts count="1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name val="Arial Narrow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b/>
      <sz val="10"/>
      <color rgb="FFFF0000"/>
      <name val="Arial Narrow"/>
      <family val="2"/>
    </font>
    <font>
      <sz val="11"/>
      <color rgb="FF000000"/>
      <name val="Arial Narrow"/>
      <family val="2"/>
    </font>
    <font>
      <sz val="11"/>
      <color rgb="FFFF0000"/>
      <name val="Arial Narrow"/>
      <family val="2"/>
    </font>
    <font>
      <sz val="11"/>
      <name val="Arial Narrow"/>
      <family val="2"/>
    </font>
    <font>
      <sz val="11"/>
      <color rgb="FF0D0D0D"/>
      <name val="Arial Narrow"/>
      <family val="2"/>
    </font>
    <font>
      <sz val="10"/>
      <color rgb="FF000000"/>
      <name val="Arial Narrow"/>
      <family val="2"/>
    </font>
  </fonts>
  <fills count="25">
    <fill>
      <patternFill patternType="none"/>
    </fill>
    <fill>
      <patternFill patternType="gray125"/>
    </fill>
    <fill>
      <patternFill patternType="solid">
        <fgColor theme="5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2065187536243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</patternFill>
    </fill>
    <fill>
      <patternFill patternType="solid">
        <fgColor rgb="FF00B050"/>
      </patternFill>
    </fill>
    <fill>
      <patternFill patternType="solid">
        <fgColor theme="3" tint="0.79992065187536243"/>
        <bgColor indexed="65"/>
      </patternFill>
    </fill>
    <fill>
      <patternFill patternType="solid">
        <fgColor rgb="FF92D050"/>
      </patternFill>
    </fill>
    <fill>
      <patternFill patternType="solid">
        <fgColor theme="0"/>
      </patternFill>
    </fill>
    <fill>
      <patternFill patternType="solid">
        <fgColor theme="2" tint="-9.9978637043366805E-2"/>
        <bgColor indexed="65"/>
      </patternFill>
    </fill>
    <fill>
      <patternFill patternType="solid">
        <fgColor theme="0" tint="-0.249977111117893"/>
        <bgColor indexed="65"/>
      </patternFill>
    </fill>
    <fill>
      <patternFill patternType="solid">
        <fgColor rgb="FFFFFF00"/>
      </patternFill>
    </fill>
    <fill>
      <patternFill patternType="solid">
        <fgColor theme="0" tint="-0.14999847407452621"/>
        <bgColor indexed="65"/>
      </patternFill>
    </fill>
    <fill>
      <patternFill patternType="solid">
        <f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</patternFill>
    </fill>
    <fill>
      <patternFill patternType="solid">
        <fgColor theme="1" tint="0.49992370372631001"/>
        <bgColor indexed="65"/>
      </patternFill>
    </fill>
    <fill>
      <patternFill patternType="solid">
        <fgColor theme="0" tint="-0.34998626667073579"/>
        <bgColor indexed="6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16">
    <xf numFmtId="0" fontId="0" fillId="0" borderId="0" xfId="0"/>
    <xf numFmtId="43" fontId="9" fillId="7" borderId="1" xfId="1" applyFont="1" applyFill="1" applyBorder="1" applyAlignment="1" applyProtection="1">
      <alignment horizontal="center" vertical="center" wrapText="1"/>
      <protection hidden="1"/>
    </xf>
    <xf numFmtId="9" fontId="9" fillId="7" borderId="1" xfId="2" applyFont="1" applyFill="1" applyBorder="1" applyAlignment="1" applyProtection="1">
      <alignment horizontal="center" vertical="center" wrapText="1"/>
      <protection hidden="1"/>
    </xf>
    <xf numFmtId="1" fontId="2" fillId="0" borderId="0" xfId="1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left" vertical="center" wrapText="1"/>
      <protection hidden="1"/>
    </xf>
    <xf numFmtId="43" fontId="2" fillId="0" borderId="0" xfId="1" applyFont="1" applyProtection="1">
      <protection hidden="1"/>
    </xf>
    <xf numFmtId="43" fontId="3" fillId="0" borderId="0" xfId="1" applyFont="1" applyFill="1" applyBorder="1" applyAlignment="1" applyProtection="1">
      <alignment horizontal="center" vertical="center"/>
      <protection hidden="1"/>
    </xf>
    <xf numFmtId="0" fontId="4" fillId="0" borderId="0" xfId="0" applyFont="1" applyProtection="1">
      <protection hidden="1"/>
    </xf>
    <xf numFmtId="43" fontId="4" fillId="0" borderId="0" xfId="1" applyFont="1" applyAlignment="1" applyProtection="1">
      <alignment horizontal="center" vertical="center" wrapText="1"/>
      <protection hidden="1"/>
    </xf>
    <xf numFmtId="43" fontId="3" fillId="0" borderId="0" xfId="1" applyFont="1" applyAlignment="1" applyProtection="1">
      <alignment horizontal="center" vertical="center" wrapText="1"/>
      <protection hidden="1"/>
    </xf>
    <xf numFmtId="43" fontId="4" fillId="0" borderId="0" xfId="1" applyFont="1" applyAlignment="1" applyProtection="1">
      <alignment horizontal="center" vertical="center"/>
      <protection hidden="1"/>
    </xf>
    <xf numFmtId="9" fontId="4" fillId="0" borderId="0" xfId="2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wrapText="1"/>
      <protection hidden="1"/>
    </xf>
    <xf numFmtId="43" fontId="2" fillId="0" borderId="0" xfId="1" applyFont="1" applyAlignment="1" applyProtection="1">
      <alignment horizontal="center" vertical="center"/>
      <protection hidden="1"/>
    </xf>
    <xf numFmtId="43" fontId="2" fillId="0" borderId="0" xfId="1" applyFont="1" applyAlignment="1" applyProtection="1">
      <alignment horizontal="right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vertical="center"/>
      <protection hidden="1"/>
    </xf>
    <xf numFmtId="0" fontId="5" fillId="0" borderId="0" xfId="0" applyFont="1" applyAlignment="1" applyProtection="1">
      <alignment horizontal="left" vertical="center" wrapText="1"/>
      <protection hidden="1"/>
    </xf>
    <xf numFmtId="0" fontId="5" fillId="0" borderId="0" xfId="0" applyFont="1" applyAlignment="1" applyProtection="1">
      <alignment horizontal="left" vertical="center" wrapText="1"/>
      <protection hidden="1"/>
    </xf>
    <xf numFmtId="0" fontId="5" fillId="4" borderId="1" xfId="0" applyFont="1" applyFill="1" applyBorder="1" applyAlignment="1" applyProtection="1">
      <alignment horizontal="center" vertical="center" wrapText="1"/>
      <protection hidden="1"/>
    </xf>
    <xf numFmtId="43" fontId="3" fillId="0" borderId="0" xfId="1" applyFont="1" applyFill="1" applyBorder="1" applyAlignment="1" applyProtection="1">
      <alignment horizontal="center" vertical="center" wrapText="1"/>
      <protection hidden="1"/>
    </xf>
    <xf numFmtId="0" fontId="6" fillId="5" borderId="1" xfId="0" applyFont="1" applyFill="1" applyBorder="1" applyAlignment="1" applyProtection="1">
      <alignment horizontal="center" vertical="center" wrapText="1"/>
      <protection hidden="1"/>
    </xf>
    <xf numFmtId="43" fontId="7" fillId="6" borderId="1" xfId="1" applyFont="1" applyFill="1" applyBorder="1" applyAlignment="1" applyProtection="1">
      <alignment horizontal="center" vertical="center" wrapText="1"/>
      <protection hidden="1"/>
    </xf>
    <xf numFmtId="43" fontId="7" fillId="7" borderId="2" xfId="1" applyFont="1" applyFill="1" applyBorder="1" applyAlignment="1" applyProtection="1">
      <alignment horizontal="center" vertical="center" wrapText="1"/>
      <protection hidden="1"/>
    </xf>
    <xf numFmtId="43" fontId="7" fillId="7" borderId="3" xfId="1" applyFont="1" applyFill="1" applyBorder="1" applyAlignment="1" applyProtection="1">
      <alignment horizontal="center" vertical="center" wrapText="1"/>
      <protection hidden="1"/>
    </xf>
    <xf numFmtId="43" fontId="7" fillId="7" borderId="4" xfId="1" applyFont="1" applyFill="1" applyBorder="1" applyAlignment="1" applyProtection="1">
      <alignment horizontal="center" vertical="center" wrapText="1"/>
      <protection hidden="1"/>
    </xf>
    <xf numFmtId="43" fontId="7" fillId="8" borderId="1" xfId="1" applyFont="1" applyFill="1" applyBorder="1" applyAlignment="1" applyProtection="1">
      <alignment horizontal="center" vertical="center" wrapText="1"/>
      <protection hidden="1"/>
    </xf>
    <xf numFmtId="43" fontId="8" fillId="0" borderId="0" xfId="1" applyFont="1" applyFill="1" applyBorder="1" applyAlignment="1" applyProtection="1">
      <alignment horizontal="center" vertical="center" wrapText="1"/>
      <protection hidden="1"/>
    </xf>
    <xf numFmtId="43" fontId="8" fillId="7" borderId="1" xfId="1" applyFont="1" applyFill="1" applyBorder="1" applyAlignment="1" applyProtection="1">
      <alignment horizontal="center" vertical="center"/>
      <protection hidden="1"/>
    </xf>
    <xf numFmtId="43" fontId="8" fillId="7" borderId="1" xfId="1" applyFont="1" applyFill="1" applyBorder="1" applyAlignment="1" applyProtection="1">
      <alignment horizontal="center" vertical="center" wrapText="1"/>
      <protection hidden="1"/>
    </xf>
    <xf numFmtId="0" fontId="6" fillId="5" borderId="5" xfId="0" applyFont="1" applyFill="1" applyBorder="1" applyAlignment="1" applyProtection="1">
      <alignment horizontal="center" vertical="center" wrapText="1"/>
      <protection hidden="1"/>
    </xf>
    <xf numFmtId="0" fontId="6" fillId="5" borderId="6" xfId="0" applyFont="1" applyFill="1" applyBorder="1" applyAlignment="1" applyProtection="1">
      <alignment horizontal="center" vertical="center" wrapText="1"/>
      <protection hidden="1"/>
    </xf>
    <xf numFmtId="0" fontId="6" fillId="5" borderId="7" xfId="0" applyFont="1" applyFill="1" applyBorder="1" applyAlignment="1" applyProtection="1">
      <alignment horizontal="center" vertical="center" wrapText="1"/>
      <protection hidden="1"/>
    </xf>
    <xf numFmtId="43" fontId="7" fillId="7" borderId="8" xfId="1" applyFont="1" applyFill="1" applyBorder="1" applyAlignment="1" applyProtection="1">
      <alignment horizontal="center" vertical="center" wrapText="1"/>
      <protection hidden="1"/>
    </xf>
    <xf numFmtId="43" fontId="7" fillId="7" borderId="0" xfId="1" applyFont="1" applyFill="1" applyBorder="1" applyAlignment="1" applyProtection="1">
      <alignment horizontal="center" vertical="center" wrapText="1"/>
      <protection hidden="1"/>
    </xf>
    <xf numFmtId="43" fontId="7" fillId="7" borderId="9" xfId="1" applyFont="1" applyFill="1" applyBorder="1" applyAlignment="1" applyProtection="1">
      <alignment horizontal="center" vertical="center" wrapText="1"/>
      <protection hidden="1"/>
    </xf>
    <xf numFmtId="43" fontId="7" fillId="7" borderId="10" xfId="1" applyFont="1" applyFill="1" applyBorder="1" applyAlignment="1" applyProtection="1">
      <alignment horizontal="center" vertical="center" wrapText="1"/>
      <protection hidden="1"/>
    </xf>
    <xf numFmtId="43" fontId="7" fillId="7" borderId="11" xfId="1" applyFont="1" applyFill="1" applyBorder="1" applyAlignment="1" applyProtection="1">
      <alignment horizontal="center" vertical="center" wrapText="1"/>
      <protection hidden="1"/>
    </xf>
    <xf numFmtId="43" fontId="7" fillId="7" borderId="12" xfId="1" applyFont="1" applyFill="1" applyBorder="1" applyAlignment="1" applyProtection="1">
      <alignment horizontal="center" vertical="center" wrapText="1"/>
      <protection hidden="1"/>
    </xf>
    <xf numFmtId="43" fontId="3" fillId="0" borderId="0" xfId="1" applyFont="1" applyFill="1" applyAlignment="1" applyProtection="1">
      <alignment horizontal="center" vertical="center" wrapText="1"/>
      <protection hidden="1"/>
    </xf>
    <xf numFmtId="0" fontId="6" fillId="5" borderId="1" xfId="0" applyFont="1" applyFill="1" applyBorder="1" applyAlignment="1" applyProtection="1">
      <alignment horizontal="center" vertical="center" wrapText="1"/>
      <protection hidden="1"/>
    </xf>
    <xf numFmtId="0" fontId="6" fillId="5" borderId="1" xfId="0" applyFont="1" applyFill="1" applyBorder="1" applyAlignment="1" applyProtection="1">
      <alignment horizontal="left" vertical="center" wrapText="1"/>
      <protection hidden="1"/>
    </xf>
    <xf numFmtId="0" fontId="6" fillId="5" borderId="1" xfId="0" applyFont="1" applyFill="1" applyBorder="1" applyAlignment="1" applyProtection="1">
      <alignment horizontal="center" vertical="center" textRotation="90" wrapText="1"/>
      <protection hidden="1"/>
    </xf>
    <xf numFmtId="43" fontId="5" fillId="9" borderId="1" xfId="1" applyFont="1" applyFill="1" applyBorder="1" applyAlignment="1" applyProtection="1">
      <alignment horizontal="center" vertical="center" wrapText="1"/>
      <protection hidden="1"/>
    </xf>
    <xf numFmtId="0" fontId="9" fillId="10" borderId="13" xfId="0" applyFont="1" applyFill="1" applyBorder="1" applyAlignment="1" applyProtection="1">
      <alignment horizontal="center" vertical="center" wrapText="1"/>
      <protection hidden="1"/>
    </xf>
    <xf numFmtId="0" fontId="9" fillId="10" borderId="14" xfId="0" applyFont="1" applyFill="1" applyBorder="1" applyAlignment="1" applyProtection="1">
      <alignment horizontal="center" vertical="center" wrapText="1"/>
      <protection hidden="1"/>
    </xf>
    <xf numFmtId="43" fontId="8" fillId="10" borderId="14" xfId="1" applyFont="1" applyFill="1" applyBorder="1" applyAlignment="1" applyProtection="1">
      <alignment horizontal="center" vertical="center" wrapText="1"/>
      <protection hidden="1"/>
    </xf>
    <xf numFmtId="43" fontId="10" fillId="10" borderId="14" xfId="1" applyFont="1" applyFill="1" applyBorder="1" applyAlignment="1" applyProtection="1">
      <alignment horizontal="center" vertical="center" wrapText="1"/>
      <protection hidden="1"/>
    </xf>
    <xf numFmtId="43" fontId="8" fillId="10" borderId="15" xfId="1" applyFont="1" applyFill="1" applyBorder="1" applyAlignment="1" applyProtection="1">
      <alignment horizontal="center" vertical="center" wrapText="1"/>
      <protection hidden="1"/>
    </xf>
    <xf numFmtId="43" fontId="8" fillId="7" borderId="1" xfId="1" applyFont="1" applyFill="1" applyBorder="1" applyAlignment="1" applyProtection="1">
      <alignment horizontal="center" vertical="center" wrapText="1"/>
      <protection hidden="1"/>
    </xf>
    <xf numFmtId="0" fontId="9" fillId="10" borderId="1" xfId="0" applyFont="1" applyFill="1" applyBorder="1" applyAlignment="1" applyProtection="1">
      <alignment horizontal="center" vertical="center" wrapText="1"/>
      <protection hidden="1"/>
    </xf>
    <xf numFmtId="0" fontId="6" fillId="11" borderId="16" xfId="0" applyFont="1" applyFill="1" applyBorder="1" applyAlignment="1" applyProtection="1">
      <alignment horizontal="center" vertical="center" wrapText="1"/>
      <protection hidden="1"/>
    </xf>
    <xf numFmtId="0" fontId="6" fillId="11" borderId="17" xfId="0" applyFont="1" applyFill="1" applyBorder="1" applyAlignment="1" applyProtection="1">
      <alignment horizontal="center" vertical="center" wrapText="1"/>
      <protection hidden="1"/>
    </xf>
    <xf numFmtId="0" fontId="6" fillId="11" borderId="18" xfId="0" applyFont="1" applyFill="1" applyBorder="1" applyAlignment="1" applyProtection="1">
      <alignment horizontal="center" vertical="center" wrapText="1"/>
      <protection hidden="1"/>
    </xf>
    <xf numFmtId="43" fontId="2" fillId="0" borderId="1" xfId="1" applyFont="1" applyBorder="1" applyProtection="1">
      <protection hidden="1"/>
    </xf>
    <xf numFmtId="0" fontId="4" fillId="0" borderId="19" xfId="0" applyFont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43" fontId="3" fillId="0" borderId="1" xfId="1" applyFont="1" applyBorder="1" applyAlignment="1" applyProtection="1">
      <alignment horizontal="center" vertical="center" wrapText="1"/>
      <protection hidden="1"/>
    </xf>
    <xf numFmtId="43" fontId="4" fillId="0" borderId="20" xfId="1" applyFont="1" applyBorder="1" applyAlignment="1" applyProtection="1">
      <alignment horizontal="center" vertical="center" wrapText="1"/>
      <protection hidden="1"/>
    </xf>
    <xf numFmtId="43" fontId="4" fillId="0" borderId="1" xfId="1" applyFont="1" applyBorder="1" applyAlignment="1" applyProtection="1">
      <alignment horizontal="center" vertical="center"/>
      <protection hidden="1"/>
    </xf>
    <xf numFmtId="9" fontId="4" fillId="0" borderId="1" xfId="2" applyFont="1" applyBorder="1" applyAlignment="1" applyProtection="1">
      <alignment horizontal="center" vertical="center"/>
      <protection hidden="1"/>
    </xf>
    <xf numFmtId="0" fontId="4" fillId="0" borderId="1" xfId="0" applyFont="1" applyBorder="1" applyProtection="1">
      <protection hidden="1"/>
    </xf>
    <xf numFmtId="0" fontId="11" fillId="0" borderId="1" xfId="0" applyFont="1" applyBorder="1" applyAlignment="1" applyProtection="1">
      <alignment horizontal="center" vertical="center" wrapText="1"/>
      <protection hidden="1"/>
    </xf>
    <xf numFmtId="0" fontId="11" fillId="0" borderId="1" xfId="0" applyFont="1" applyBorder="1" applyAlignment="1" applyProtection="1">
      <alignment horizontal="left" vertical="center" wrapText="1"/>
      <protection hidden="1"/>
    </xf>
    <xf numFmtId="43" fontId="11" fillId="0" borderId="1" xfId="1" applyFont="1" applyBorder="1" applyAlignment="1" applyProtection="1">
      <alignment horizontal="center" vertical="center" wrapText="1"/>
      <protection hidden="1"/>
    </xf>
    <xf numFmtId="0" fontId="4" fillId="0" borderId="19" xfId="0" applyFont="1" applyBorder="1" applyAlignment="1" applyProtection="1">
      <alignment horizontal="center" vertical="center" wrapText="1"/>
      <protection hidden="1"/>
    </xf>
    <xf numFmtId="43" fontId="4" fillId="0" borderId="1" xfId="1" applyFont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wrapText="1"/>
      <protection hidden="1"/>
    </xf>
    <xf numFmtId="9" fontId="4" fillId="0" borderId="1" xfId="2" applyFont="1" applyBorder="1" applyAlignment="1" applyProtection="1">
      <alignment horizontal="center" vertical="center" wrapText="1"/>
      <protection hidden="1"/>
    </xf>
    <xf numFmtId="0" fontId="6" fillId="10" borderId="21" xfId="0" applyFont="1" applyFill="1" applyBorder="1" applyAlignment="1" applyProtection="1">
      <alignment horizontal="center" vertical="center" wrapText="1"/>
      <protection hidden="1"/>
    </xf>
    <xf numFmtId="0" fontId="6" fillId="10" borderId="22" xfId="0" applyFont="1" applyFill="1" applyBorder="1" applyAlignment="1" applyProtection="1">
      <alignment horizontal="center" vertical="center" wrapText="1"/>
      <protection hidden="1"/>
    </xf>
    <xf numFmtId="0" fontId="6" fillId="10" borderId="23" xfId="0" applyFont="1" applyFill="1" applyBorder="1" applyAlignment="1" applyProtection="1">
      <alignment horizontal="center" vertical="center" wrapText="1"/>
      <protection hidden="1"/>
    </xf>
    <xf numFmtId="43" fontId="11" fillId="0" borderId="1" xfId="1" applyFont="1" applyBorder="1" applyAlignment="1" applyProtection="1">
      <alignment horizontal="right" vertical="center" wrapText="1"/>
      <protection hidden="1"/>
    </xf>
    <xf numFmtId="43" fontId="4" fillId="0" borderId="24" xfId="1" applyFont="1" applyBorder="1" applyAlignment="1" applyProtection="1">
      <alignment horizontal="center" vertical="center"/>
      <protection hidden="1"/>
    </xf>
    <xf numFmtId="9" fontId="4" fillId="0" borderId="24" xfId="2" applyFont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left" wrapText="1"/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0" fontId="11" fillId="12" borderId="5" xfId="0" applyFont="1" applyFill="1" applyBorder="1" applyAlignment="1" applyProtection="1">
      <alignment horizontal="center" vertical="center" wrapText="1"/>
      <protection hidden="1"/>
    </xf>
    <xf numFmtId="0" fontId="11" fillId="12" borderId="6" xfId="0" applyFont="1" applyFill="1" applyBorder="1" applyAlignment="1" applyProtection="1">
      <alignment horizontal="center" vertical="center" wrapText="1"/>
      <protection hidden="1"/>
    </xf>
    <xf numFmtId="0" fontId="11" fillId="12" borderId="7" xfId="0" applyFont="1" applyFill="1" applyBorder="1" applyAlignment="1" applyProtection="1">
      <alignment horizontal="center" vertical="center" wrapText="1"/>
      <protection hidden="1"/>
    </xf>
    <xf numFmtId="43" fontId="11" fillId="0" borderId="24" xfId="1" applyFont="1" applyBorder="1" applyAlignment="1" applyProtection="1">
      <alignment horizontal="right" vertical="center" wrapText="1"/>
      <protection hidden="1"/>
    </xf>
    <xf numFmtId="0" fontId="11" fillId="0" borderId="2" xfId="0" applyFont="1" applyBorder="1" applyAlignment="1" applyProtection="1">
      <alignment horizontal="center" vertical="center" wrapText="1"/>
      <protection hidden="1"/>
    </xf>
    <xf numFmtId="0" fontId="11" fillId="0" borderId="3" xfId="0" applyFont="1" applyBorder="1" applyAlignment="1" applyProtection="1">
      <alignment horizontal="center" vertical="center" wrapText="1"/>
      <protection hidden="1"/>
    </xf>
    <xf numFmtId="0" fontId="11" fillId="0" borderId="4" xfId="0" applyFont="1" applyBorder="1" applyAlignment="1" applyProtection="1">
      <alignment horizontal="center" vertical="center" wrapText="1"/>
      <protection hidden="1"/>
    </xf>
    <xf numFmtId="43" fontId="11" fillId="0" borderId="24" xfId="1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left" vertical="center" wrapText="1"/>
      <protection hidden="1"/>
    </xf>
    <xf numFmtId="0" fontId="11" fillId="13" borderId="5" xfId="0" applyFont="1" applyFill="1" applyBorder="1" applyAlignment="1" applyProtection="1">
      <alignment horizontal="center" vertical="center" wrapText="1"/>
      <protection hidden="1"/>
    </xf>
    <xf numFmtId="0" fontId="11" fillId="13" borderId="6" xfId="0" applyFont="1" applyFill="1" applyBorder="1" applyAlignment="1" applyProtection="1">
      <alignment horizontal="center" vertical="center" wrapText="1"/>
      <protection hidden="1"/>
    </xf>
    <xf numFmtId="0" fontId="11" fillId="13" borderId="7" xfId="0" applyFont="1" applyFill="1" applyBorder="1" applyAlignment="1" applyProtection="1">
      <alignment horizontal="center" vertical="center" wrapText="1"/>
      <protection hidden="1"/>
    </xf>
    <xf numFmtId="0" fontId="11" fillId="0" borderId="24" xfId="0" applyFont="1" applyBorder="1" applyAlignment="1" applyProtection="1">
      <alignment horizontal="center" vertical="center" wrapText="1"/>
      <protection hidden="1"/>
    </xf>
    <xf numFmtId="0" fontId="11" fillId="0" borderId="24" xfId="0" applyFont="1" applyBorder="1" applyAlignment="1" applyProtection="1">
      <alignment horizontal="center" vertical="center"/>
      <protection hidden="1"/>
    </xf>
    <xf numFmtId="0" fontId="11" fillId="0" borderId="25" xfId="0" applyFont="1" applyBorder="1" applyAlignment="1" applyProtection="1">
      <alignment horizontal="center" vertical="center" wrapText="1"/>
      <protection hidden="1"/>
    </xf>
    <xf numFmtId="0" fontId="2" fillId="0" borderId="25" xfId="0" applyFont="1" applyBorder="1" applyAlignment="1" applyProtection="1">
      <alignment horizontal="left" vertical="center" wrapText="1"/>
      <protection hidden="1"/>
    </xf>
    <xf numFmtId="0" fontId="11" fillId="0" borderId="26" xfId="0" applyFont="1" applyBorder="1" applyAlignment="1" applyProtection="1">
      <alignment horizontal="center" vertical="center"/>
      <protection hidden="1"/>
    </xf>
    <xf numFmtId="0" fontId="6" fillId="11" borderId="24" xfId="0" applyFont="1" applyFill="1" applyBorder="1" applyAlignment="1" applyProtection="1">
      <alignment horizontal="center" vertical="center" wrapText="1"/>
      <protection hidden="1"/>
    </xf>
    <xf numFmtId="0" fontId="6" fillId="11" borderId="1" xfId="0" applyFont="1" applyFill="1" applyBorder="1" applyAlignment="1" applyProtection="1">
      <alignment horizontal="center" vertical="center"/>
      <protection hidden="1"/>
    </xf>
    <xf numFmtId="0" fontId="6" fillId="11" borderId="1" xfId="0" applyFont="1" applyFill="1" applyBorder="1" applyAlignment="1" applyProtection="1">
      <alignment horizontal="center" vertical="center" wrapText="1"/>
      <protection hidden="1"/>
    </xf>
    <xf numFmtId="0" fontId="11" fillId="0" borderId="25" xfId="0" applyFont="1" applyBorder="1" applyAlignment="1" applyProtection="1">
      <alignment horizontal="left" vertical="center" wrapText="1"/>
      <protection hidden="1"/>
    </xf>
    <xf numFmtId="43" fontId="11" fillId="0" borderId="25" xfId="1" applyFont="1" applyBorder="1" applyAlignment="1" applyProtection="1">
      <alignment horizontal="center" vertical="center" wrapText="1"/>
      <protection hidden="1"/>
    </xf>
    <xf numFmtId="0" fontId="6" fillId="14" borderId="5" xfId="0" applyFont="1" applyFill="1" applyBorder="1" applyAlignment="1" applyProtection="1">
      <alignment horizontal="center" vertical="center"/>
      <protection hidden="1"/>
    </xf>
    <xf numFmtId="0" fontId="6" fillId="14" borderId="6" xfId="0" applyFont="1" applyFill="1" applyBorder="1" applyAlignment="1" applyProtection="1">
      <alignment horizontal="center" vertical="center"/>
      <protection hidden="1"/>
    </xf>
    <xf numFmtId="0" fontId="6" fillId="14" borderId="7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25" xfId="0" applyFont="1" applyBorder="1" applyAlignment="1" applyProtection="1">
      <alignment horizontal="center" vertical="center" wrapText="1"/>
      <protection hidden="1"/>
    </xf>
    <xf numFmtId="43" fontId="11" fillId="15" borderId="1" xfId="1" applyFont="1" applyFill="1" applyBorder="1" applyAlignment="1" applyProtection="1">
      <alignment horizontal="center" vertical="center" wrapText="1"/>
      <protection hidden="1"/>
    </xf>
    <xf numFmtId="43" fontId="11" fillId="0" borderId="1" xfId="1" applyFont="1" applyFill="1" applyBorder="1" applyAlignment="1" applyProtection="1">
      <alignment horizontal="center" vertical="center" wrapText="1"/>
      <protection hidden="1"/>
    </xf>
    <xf numFmtId="0" fontId="11" fillId="14" borderId="5" xfId="0" applyFont="1" applyFill="1" applyBorder="1" applyAlignment="1" applyProtection="1">
      <alignment horizontal="center" vertical="center" wrapText="1"/>
      <protection hidden="1"/>
    </xf>
    <xf numFmtId="0" fontId="11" fillId="14" borderId="6" xfId="0" applyFont="1" applyFill="1" applyBorder="1" applyAlignment="1" applyProtection="1">
      <alignment horizontal="center" vertical="center" wrapText="1"/>
      <protection hidden="1"/>
    </xf>
    <xf numFmtId="0" fontId="11" fillId="14" borderId="7" xfId="0" applyFont="1" applyFill="1" applyBorder="1" applyAlignment="1" applyProtection="1">
      <alignment horizontal="center" vertical="center" wrapText="1"/>
      <protection hidden="1"/>
    </xf>
    <xf numFmtId="43" fontId="11" fillId="0" borderId="1" xfId="1" applyFont="1" applyBorder="1" applyAlignment="1" applyProtection="1">
      <alignment horizontal="right" vertical="center"/>
      <protection hidden="1"/>
    </xf>
    <xf numFmtId="43" fontId="11" fillId="0" borderId="1" xfId="1" applyFont="1" applyBorder="1" applyAlignment="1" applyProtection="1">
      <alignment horizontal="center" vertical="center"/>
      <protection hidden="1"/>
    </xf>
    <xf numFmtId="0" fontId="6" fillId="14" borderId="27" xfId="0" applyFont="1" applyFill="1" applyBorder="1" applyAlignment="1" applyProtection="1">
      <alignment horizontal="center" vertical="center" wrapText="1"/>
      <protection hidden="1"/>
    </xf>
    <xf numFmtId="0" fontId="6" fillId="14" borderId="0" xfId="0" applyFont="1" applyFill="1" applyAlignment="1" applyProtection="1">
      <alignment horizontal="center" vertical="center" wrapText="1"/>
      <protection hidden="1"/>
    </xf>
    <xf numFmtId="0" fontId="6" fillId="14" borderId="9" xfId="0" applyFont="1" applyFill="1" applyBorder="1" applyAlignment="1" applyProtection="1">
      <alignment horizontal="center" vertical="center" wrapText="1"/>
      <protection hidden="1"/>
    </xf>
    <xf numFmtId="0" fontId="11" fillId="0" borderId="7" xfId="0" applyFont="1" applyBorder="1" applyAlignment="1" applyProtection="1">
      <alignment horizontal="center" vertical="center"/>
      <protection hidden="1"/>
    </xf>
    <xf numFmtId="0" fontId="11" fillId="0" borderId="25" xfId="0" applyFont="1" applyBorder="1" applyAlignment="1" applyProtection="1">
      <alignment horizontal="center" vertical="center"/>
      <protection hidden="1"/>
    </xf>
    <xf numFmtId="0" fontId="11" fillId="0" borderId="24" xfId="0" applyFont="1" applyBorder="1" applyAlignment="1" applyProtection="1">
      <alignment horizontal="left" vertical="center" wrapText="1"/>
      <protection hidden="1"/>
    </xf>
    <xf numFmtId="0" fontId="6" fillId="12" borderId="1" xfId="0" applyFont="1" applyFill="1" applyBorder="1" applyAlignment="1" applyProtection="1">
      <alignment horizontal="center" vertical="center" wrapText="1"/>
      <protection hidden="1"/>
    </xf>
    <xf numFmtId="0" fontId="6" fillId="12" borderId="3" xfId="0" applyFont="1" applyFill="1" applyBorder="1" applyAlignment="1" applyProtection="1">
      <alignment horizontal="center" vertical="center"/>
      <protection hidden="1"/>
    </xf>
    <xf numFmtId="0" fontId="6" fillId="16" borderId="1" xfId="0" applyFont="1" applyFill="1" applyBorder="1" applyAlignment="1" applyProtection="1">
      <alignment horizontal="center" vertical="center" wrapText="1"/>
      <protection hidden="1"/>
    </xf>
    <xf numFmtId="0" fontId="7" fillId="17" borderId="8" xfId="0" applyFont="1" applyFill="1" applyBorder="1" applyAlignment="1" applyProtection="1">
      <alignment horizontal="center" vertical="center" wrapText="1"/>
      <protection hidden="1"/>
    </xf>
    <xf numFmtId="0" fontId="7" fillId="17" borderId="0" xfId="0" applyFont="1" applyFill="1" applyAlignment="1" applyProtection="1">
      <alignment horizontal="center" vertical="center" wrapText="1"/>
      <protection hidden="1"/>
    </xf>
    <xf numFmtId="0" fontId="13" fillId="15" borderId="1" xfId="0" applyFont="1" applyFill="1" applyBorder="1" applyAlignment="1" applyProtection="1">
      <alignment horizontal="center" vertical="center" wrapText="1"/>
      <protection hidden="1"/>
    </xf>
    <xf numFmtId="0" fontId="13" fillId="0" borderId="1" xfId="0" applyFont="1" applyBorder="1" applyAlignment="1" applyProtection="1">
      <alignment horizontal="center" vertical="center" wrapText="1"/>
      <protection hidden="1"/>
    </xf>
    <xf numFmtId="0" fontId="13" fillId="15" borderId="25" xfId="0" applyFont="1" applyFill="1" applyBorder="1" applyAlignment="1" applyProtection="1">
      <alignment horizontal="center" vertical="center" wrapText="1"/>
      <protection hidden="1"/>
    </xf>
    <xf numFmtId="0" fontId="13" fillId="0" borderId="25" xfId="0" applyFont="1" applyBorder="1" applyAlignment="1" applyProtection="1">
      <alignment horizontal="center" vertical="center" wrapText="1"/>
      <protection hidden="1"/>
    </xf>
    <xf numFmtId="0" fontId="7" fillId="17" borderId="1" xfId="0" applyFont="1" applyFill="1" applyBorder="1" applyAlignment="1" applyProtection="1">
      <alignment horizontal="center" vertical="center" wrapText="1"/>
      <protection hidden="1"/>
    </xf>
    <xf numFmtId="0" fontId="7" fillId="17" borderId="2" xfId="0" applyFont="1" applyFill="1" applyBorder="1" applyAlignment="1" applyProtection="1">
      <alignment horizontal="center" vertical="center" wrapText="1"/>
      <protection hidden="1"/>
    </xf>
    <xf numFmtId="0" fontId="7" fillId="17" borderId="3" xfId="0" applyFont="1" applyFill="1" applyBorder="1" applyAlignment="1" applyProtection="1">
      <alignment horizontal="center" vertical="center" wrapText="1"/>
      <protection hidden="1"/>
    </xf>
    <xf numFmtId="43" fontId="2" fillId="0" borderId="1" xfId="1" applyFont="1" applyBorder="1" applyAlignment="1" applyProtection="1">
      <alignment horizontal="right" vertical="center"/>
      <protection hidden="1"/>
    </xf>
    <xf numFmtId="0" fontId="13" fillId="15" borderId="24" xfId="0" applyFont="1" applyFill="1" applyBorder="1" applyAlignment="1" applyProtection="1">
      <alignment horizontal="center" vertical="center" wrapText="1"/>
      <protection hidden="1"/>
    </xf>
    <xf numFmtId="0" fontId="13" fillId="0" borderId="24" xfId="0" applyFont="1" applyBorder="1" applyAlignment="1" applyProtection="1">
      <alignment horizontal="center" vertical="center" wrapText="1"/>
      <protection hidden="1"/>
    </xf>
    <xf numFmtId="0" fontId="7" fillId="17" borderId="5" xfId="0" applyFont="1" applyFill="1" applyBorder="1" applyAlignment="1" applyProtection="1">
      <alignment horizontal="center" vertical="center" wrapText="1"/>
      <protection hidden="1"/>
    </xf>
    <xf numFmtId="0" fontId="7" fillId="17" borderId="6" xfId="0" applyFont="1" applyFill="1" applyBorder="1" applyAlignment="1" applyProtection="1">
      <alignment horizontal="center" vertical="center" wrapText="1"/>
      <protection hidden="1"/>
    </xf>
    <xf numFmtId="0" fontId="7" fillId="17" borderId="7" xfId="0" applyFont="1" applyFill="1" applyBorder="1" applyAlignment="1" applyProtection="1">
      <alignment horizontal="center" vertical="center" wrapText="1"/>
      <protection hidden="1"/>
    </xf>
    <xf numFmtId="0" fontId="6" fillId="18" borderId="1" xfId="0" applyFont="1" applyFill="1" applyBorder="1" applyAlignment="1" applyProtection="1">
      <alignment horizontal="center" vertical="center" wrapText="1"/>
      <protection hidden="1"/>
    </xf>
    <xf numFmtId="164" fontId="6" fillId="18" borderId="1" xfId="0" applyNumberFormat="1" applyFont="1" applyFill="1" applyBorder="1" applyAlignment="1" applyProtection="1">
      <alignment horizontal="center" vertical="center" wrapText="1"/>
      <protection hidden="1"/>
    </xf>
    <xf numFmtId="0" fontId="6" fillId="18" borderId="25" xfId="0" applyFont="1" applyFill="1" applyBorder="1" applyAlignment="1" applyProtection="1">
      <alignment horizontal="center" vertical="center" wrapText="1"/>
      <protection hidden="1"/>
    </xf>
    <xf numFmtId="0" fontId="6" fillId="19" borderId="5" xfId="0" applyFont="1" applyFill="1" applyBorder="1" applyAlignment="1" applyProtection="1">
      <alignment horizontal="left" vertical="center" wrapText="1"/>
      <protection hidden="1"/>
    </xf>
    <xf numFmtId="0" fontId="6" fillId="19" borderId="6" xfId="0" applyFont="1" applyFill="1" applyBorder="1" applyAlignment="1" applyProtection="1">
      <alignment horizontal="left" vertical="center" wrapText="1"/>
      <protection hidden="1"/>
    </xf>
    <xf numFmtId="0" fontId="6" fillId="19" borderId="7" xfId="0" applyFont="1" applyFill="1" applyBorder="1" applyAlignment="1" applyProtection="1">
      <alignment horizontal="left" vertical="center" wrapText="1"/>
      <protection hidden="1"/>
    </xf>
    <xf numFmtId="0" fontId="14" fillId="0" borderId="1" xfId="0" applyFont="1" applyBorder="1" applyAlignment="1" applyProtection="1">
      <alignment horizontal="center" vertical="center" wrapText="1"/>
      <protection hidden="1"/>
    </xf>
    <xf numFmtId="0" fontId="11" fillId="20" borderId="1" xfId="0" applyFont="1" applyFill="1" applyBorder="1" applyAlignment="1" applyProtection="1">
      <alignment horizontal="center" vertical="center" wrapText="1"/>
      <protection hidden="1"/>
    </xf>
    <xf numFmtId="0" fontId="2" fillId="15" borderId="1" xfId="0" applyFont="1" applyFill="1" applyBorder="1" applyAlignment="1" applyProtection="1">
      <alignment horizontal="center" vertical="center" wrapText="1"/>
      <protection hidden="1"/>
    </xf>
    <xf numFmtId="0" fontId="14" fillId="0" borderId="25" xfId="0" applyFont="1" applyBorder="1" applyAlignment="1" applyProtection="1">
      <alignment horizontal="center" vertical="center" wrapText="1"/>
      <protection hidden="1"/>
    </xf>
    <xf numFmtId="0" fontId="2" fillId="15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43" fontId="2" fillId="15" borderId="1" xfId="1" applyFont="1" applyFill="1" applyBorder="1" applyAlignment="1" applyProtection="1">
      <alignment horizontal="center" vertical="center"/>
      <protection hidden="1"/>
    </xf>
    <xf numFmtId="43" fontId="4" fillId="0" borderId="0" xfId="1" applyFont="1" applyBorder="1" applyAlignment="1" applyProtection="1">
      <alignment horizontal="center" vertical="center" wrapText="1"/>
      <protection hidden="1"/>
    </xf>
    <xf numFmtId="43" fontId="3" fillId="0" borderId="0" xfId="1" applyFont="1" applyBorder="1" applyAlignment="1" applyProtection="1">
      <alignment horizontal="center" vertical="center" wrapText="1"/>
      <protection hidden="1"/>
    </xf>
    <xf numFmtId="43" fontId="4" fillId="0" borderId="0" xfId="1" applyFont="1" applyBorder="1" applyAlignment="1" applyProtection="1">
      <alignment horizontal="center" vertical="center"/>
      <protection hidden="1"/>
    </xf>
    <xf numFmtId="9" fontId="4" fillId="0" borderId="0" xfId="2" applyFont="1" applyBorder="1" applyAlignment="1" applyProtection="1">
      <alignment horizontal="center" vertical="center"/>
      <protection hidden="1"/>
    </xf>
    <xf numFmtId="43" fontId="11" fillId="0" borderId="0" xfId="1" applyFont="1" applyBorder="1" applyAlignment="1" applyProtection="1">
      <alignment horizontal="center" vertical="center" wrapText="1"/>
      <protection hidden="1"/>
    </xf>
    <xf numFmtId="43" fontId="2" fillId="0" borderId="0" xfId="1" applyFont="1" applyBorder="1" applyAlignment="1" applyProtection="1">
      <alignment horizontal="right" vertical="center"/>
      <protection hidden="1"/>
    </xf>
    <xf numFmtId="43" fontId="11" fillId="0" borderId="0" xfId="1" applyFont="1" applyAlignment="1" applyProtection="1">
      <alignment horizontal="left" vertical="center" wrapText="1"/>
      <protection hidden="1"/>
    </xf>
    <xf numFmtId="43" fontId="13" fillId="0" borderId="0" xfId="1" applyFont="1" applyAlignment="1" applyProtection="1">
      <alignment horizontal="left" vertical="center" wrapText="1"/>
      <protection hidden="1"/>
    </xf>
    <xf numFmtId="0" fontId="13" fillId="0" borderId="1" xfId="0" applyFont="1" applyFill="1" applyBorder="1" applyAlignment="1" applyProtection="1">
      <alignment horizontal="left"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43" fontId="4" fillId="0" borderId="0" xfId="1" applyFont="1" applyAlignment="1" applyProtection="1">
      <alignment vertical="center"/>
      <protection hidden="1"/>
    </xf>
    <xf numFmtId="43" fontId="0" fillId="0" borderId="0" xfId="1" applyFont="1" applyAlignment="1" applyProtection="1">
      <alignment vertical="center"/>
      <protection hidden="1"/>
    </xf>
    <xf numFmtId="0" fontId="5" fillId="4" borderId="11" xfId="0" applyFont="1" applyFill="1" applyBorder="1" applyAlignment="1" applyProtection="1">
      <alignment horizontal="center" vertical="center" wrapText="1"/>
      <protection hidden="1"/>
    </xf>
    <xf numFmtId="0" fontId="6" fillId="3" borderId="5" xfId="0" applyFont="1" applyFill="1" applyBorder="1" applyAlignment="1" applyProtection="1">
      <alignment horizontal="center" vertical="center"/>
      <protection hidden="1"/>
    </xf>
    <xf numFmtId="0" fontId="6" fillId="3" borderId="6" xfId="0" applyFont="1" applyFill="1" applyBorder="1" applyAlignment="1" applyProtection="1">
      <alignment horizontal="center" vertical="center"/>
      <protection hidden="1"/>
    </xf>
    <xf numFmtId="0" fontId="6" fillId="3" borderId="7" xfId="0" applyFont="1" applyFill="1" applyBorder="1" applyAlignment="1" applyProtection="1">
      <alignment horizontal="center" vertical="center"/>
      <protection hidden="1"/>
    </xf>
    <xf numFmtId="43" fontId="8" fillId="6" borderId="1" xfId="1" applyFont="1" applyFill="1" applyBorder="1" applyAlignment="1" applyProtection="1">
      <alignment horizontal="center" vertical="center" wrapText="1"/>
      <protection hidden="1"/>
    </xf>
    <xf numFmtId="43" fontId="7" fillId="8" borderId="2" xfId="1" applyFont="1" applyFill="1" applyBorder="1" applyAlignment="1" applyProtection="1">
      <alignment horizontal="center" vertical="center" wrapText="1"/>
      <protection hidden="1"/>
    </xf>
    <xf numFmtId="43" fontId="7" fillId="8" borderId="3" xfId="1" applyFont="1" applyFill="1" applyBorder="1" applyAlignment="1" applyProtection="1">
      <alignment horizontal="center" vertical="center" wrapText="1"/>
      <protection hidden="1"/>
    </xf>
    <xf numFmtId="43" fontId="7" fillId="8" borderId="4" xfId="1" applyFont="1" applyFill="1" applyBorder="1" applyAlignment="1" applyProtection="1">
      <alignment horizontal="center" vertical="center" wrapText="1"/>
      <protection hidden="1"/>
    </xf>
    <xf numFmtId="0" fontId="8" fillId="7" borderId="1" xfId="0" applyFont="1" applyFill="1" applyBorder="1" applyAlignment="1" applyProtection="1">
      <alignment horizontal="center" vertical="center"/>
      <protection hidden="1"/>
    </xf>
    <xf numFmtId="0" fontId="6" fillId="21" borderId="5" xfId="0" applyFont="1" applyFill="1" applyBorder="1" applyAlignment="1" applyProtection="1">
      <alignment horizontal="center" vertical="center" wrapText="1"/>
      <protection hidden="1"/>
    </xf>
    <xf numFmtId="0" fontId="6" fillId="21" borderId="6" xfId="0" applyFont="1" applyFill="1" applyBorder="1" applyAlignment="1" applyProtection="1">
      <alignment horizontal="center" vertical="center" wrapText="1"/>
      <protection hidden="1"/>
    </xf>
    <xf numFmtId="0" fontId="6" fillId="21" borderId="7" xfId="0" applyFont="1" applyFill="1" applyBorder="1" applyAlignment="1" applyProtection="1">
      <alignment horizontal="center" vertical="center" wrapText="1"/>
      <protection hidden="1"/>
    </xf>
    <xf numFmtId="43" fontId="7" fillId="8" borderId="8" xfId="1" applyFont="1" applyFill="1" applyBorder="1" applyAlignment="1" applyProtection="1">
      <alignment horizontal="center" vertical="center" wrapText="1"/>
      <protection hidden="1"/>
    </xf>
    <xf numFmtId="43" fontId="7" fillId="8" borderId="0" xfId="1" applyFont="1" applyFill="1" applyBorder="1" applyAlignment="1" applyProtection="1">
      <alignment horizontal="center" vertical="center" wrapText="1"/>
      <protection hidden="1"/>
    </xf>
    <xf numFmtId="43" fontId="7" fillId="8" borderId="9" xfId="1" applyFont="1" applyFill="1" applyBorder="1" applyAlignment="1" applyProtection="1">
      <alignment horizontal="center" vertical="center" wrapText="1"/>
      <protection hidden="1"/>
    </xf>
    <xf numFmtId="43" fontId="7" fillId="8" borderId="10" xfId="1" applyFont="1" applyFill="1" applyBorder="1" applyAlignment="1" applyProtection="1">
      <alignment horizontal="center" vertical="center" wrapText="1"/>
      <protection hidden="1"/>
    </xf>
    <xf numFmtId="43" fontId="7" fillId="8" borderId="11" xfId="1" applyFont="1" applyFill="1" applyBorder="1" applyAlignment="1" applyProtection="1">
      <alignment horizontal="center" vertical="center" wrapText="1"/>
      <protection hidden="1"/>
    </xf>
    <xf numFmtId="43" fontId="7" fillId="8" borderId="12" xfId="1" applyFont="1" applyFill="1" applyBorder="1" applyAlignment="1" applyProtection="1">
      <alignment horizontal="center" vertical="center" wrapText="1"/>
      <protection hidden="1"/>
    </xf>
    <xf numFmtId="0" fontId="6" fillId="21" borderId="1" xfId="0" applyFont="1" applyFill="1" applyBorder="1" applyAlignment="1" applyProtection="1">
      <alignment horizontal="center" vertical="center" wrapText="1"/>
      <protection hidden="1"/>
    </xf>
    <xf numFmtId="0" fontId="6" fillId="21" borderId="1" xfId="0" applyFont="1" applyFill="1" applyBorder="1" applyAlignment="1" applyProtection="1">
      <alignment horizontal="center" vertical="center" textRotation="90" wrapText="1"/>
      <protection hidden="1"/>
    </xf>
    <xf numFmtId="43" fontId="9" fillId="9" borderId="1" xfId="1" applyFont="1" applyFill="1" applyBorder="1" applyAlignment="1" applyProtection="1">
      <alignment horizontal="center" vertical="center" wrapText="1"/>
      <protection hidden="1"/>
    </xf>
    <xf numFmtId="0" fontId="9" fillId="7" borderId="13" xfId="0" applyFont="1" applyFill="1" applyBorder="1" applyAlignment="1" applyProtection="1">
      <alignment horizontal="center" vertical="center" wrapText="1"/>
      <protection hidden="1"/>
    </xf>
    <xf numFmtId="0" fontId="9" fillId="7" borderId="14" xfId="0" applyFont="1" applyFill="1" applyBorder="1" applyAlignment="1" applyProtection="1">
      <alignment horizontal="center" vertical="center" wrapText="1"/>
      <protection hidden="1"/>
    </xf>
    <xf numFmtId="43" fontId="8" fillId="7" borderId="14" xfId="1" applyFont="1" applyFill="1" applyBorder="1" applyAlignment="1" applyProtection="1">
      <alignment horizontal="center" vertical="center" wrapText="1"/>
      <protection hidden="1"/>
    </xf>
    <xf numFmtId="43" fontId="10" fillId="7" borderId="14" xfId="1" applyFont="1" applyFill="1" applyBorder="1" applyAlignment="1" applyProtection="1">
      <alignment horizontal="center" vertical="center" wrapText="1"/>
      <protection hidden="1"/>
    </xf>
    <xf numFmtId="43" fontId="8" fillId="7" borderId="15" xfId="1" applyFont="1" applyFill="1" applyBorder="1" applyAlignment="1" applyProtection="1">
      <alignment horizontal="center" vertical="center" wrapText="1"/>
      <protection hidden="1"/>
    </xf>
    <xf numFmtId="0" fontId="6" fillId="2" borderId="1" xfId="0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0" fontId="0" fillId="0" borderId="19" xfId="0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 wrapText="1"/>
      <protection hidden="1"/>
    </xf>
    <xf numFmtId="43" fontId="0" fillId="0" borderId="1" xfId="1" applyFont="1" applyBorder="1" applyAlignment="1" applyProtection="1">
      <alignment horizontal="center" vertical="center" wrapText="1"/>
      <protection hidden="1"/>
    </xf>
    <xf numFmtId="43" fontId="0" fillId="0" borderId="20" xfId="1" applyFont="1" applyBorder="1" applyAlignment="1" applyProtection="1">
      <alignment horizontal="center" vertical="center" wrapText="1"/>
      <protection hidden="1"/>
    </xf>
    <xf numFmtId="0" fontId="0" fillId="0" borderId="1" xfId="0" applyBorder="1" applyProtection="1">
      <protection hidden="1"/>
    </xf>
    <xf numFmtId="43" fontId="15" fillId="0" borderId="1" xfId="1" applyFont="1" applyBorder="1" applyAlignment="1" applyProtection="1">
      <alignment horizontal="center" vertical="center" wrapText="1"/>
      <protection hidden="1"/>
    </xf>
    <xf numFmtId="10" fontId="4" fillId="0" borderId="1" xfId="2" applyNumberFormat="1" applyFont="1" applyBorder="1" applyAlignment="1" applyProtection="1">
      <alignment horizontal="center" vertical="center"/>
      <protection hidden="1"/>
    </xf>
    <xf numFmtId="0" fontId="0" fillId="0" borderId="24" xfId="0" applyBorder="1" applyProtection="1">
      <protection hidden="1"/>
    </xf>
    <xf numFmtId="12" fontId="11" fillId="0" borderId="1" xfId="0" applyNumberFormat="1" applyFont="1" applyBorder="1" applyAlignment="1" applyProtection="1">
      <alignment horizontal="center" vertical="center" wrapText="1"/>
      <protection hidden="1"/>
    </xf>
    <xf numFmtId="0" fontId="13" fillId="0" borderId="1" xfId="3" applyFont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left" vertical="center"/>
      <protection hidden="1"/>
    </xf>
    <xf numFmtId="43" fontId="4" fillId="0" borderId="1" xfId="1" applyFont="1" applyBorder="1" applyAlignment="1" applyProtection="1">
      <alignment vertical="center"/>
      <protection hidden="1"/>
    </xf>
    <xf numFmtId="0" fontId="11" fillId="14" borderId="1" xfId="0" applyFont="1" applyFill="1" applyBorder="1" applyAlignment="1" applyProtection="1">
      <alignment horizontal="center" vertical="center"/>
      <protection hidden="1"/>
    </xf>
    <xf numFmtId="0" fontId="6" fillId="14" borderId="1" xfId="0" applyFont="1" applyFill="1" applyBorder="1" applyAlignment="1" applyProtection="1">
      <alignment horizontal="center" vertical="center"/>
      <protection hidden="1"/>
    </xf>
    <xf numFmtId="0" fontId="6" fillId="22" borderId="1" xfId="0" applyFont="1" applyFill="1" applyBorder="1" applyAlignment="1" applyProtection="1">
      <alignment horizontal="center" vertical="center" wrapText="1"/>
      <protection hidden="1"/>
    </xf>
    <xf numFmtId="0" fontId="6" fillId="12" borderId="1" xfId="0" applyFont="1" applyFill="1" applyBorder="1" applyAlignment="1" applyProtection="1">
      <alignment horizontal="center" vertical="center"/>
      <protection hidden="1"/>
    </xf>
    <xf numFmtId="0" fontId="6" fillId="23" borderId="1" xfId="0" applyFont="1" applyFill="1" applyBorder="1" applyAlignment="1" applyProtection="1">
      <alignment horizontal="center" vertical="center" wrapText="1"/>
      <protection hidden="1"/>
    </xf>
    <xf numFmtId="0" fontId="13" fillId="0" borderId="1" xfId="0" applyFont="1" applyBorder="1" applyAlignment="1" applyProtection="1">
      <alignment horizontal="center" vertical="center"/>
      <protection hidden="1"/>
    </xf>
    <xf numFmtId="0" fontId="11" fillId="24" borderId="1" xfId="0" applyFont="1" applyFill="1" applyBorder="1" applyAlignment="1" applyProtection="1">
      <alignment horizontal="left" vertical="center" wrapText="1"/>
      <protection hidden="1"/>
    </xf>
    <xf numFmtId="0" fontId="7" fillId="19" borderId="1" xfId="0" applyFont="1" applyFill="1" applyBorder="1" applyAlignment="1" applyProtection="1">
      <alignment horizontal="left" vertical="center" wrapText="1"/>
      <protection hidden="1"/>
    </xf>
    <xf numFmtId="0" fontId="6" fillId="24" borderId="1" xfId="0" applyFont="1" applyFill="1" applyBorder="1" applyAlignment="1" applyProtection="1">
      <alignment horizontal="left" vertical="center" wrapText="1"/>
      <protection hidden="1"/>
    </xf>
    <xf numFmtId="0" fontId="2" fillId="0" borderId="1" xfId="0" applyFont="1" applyBorder="1" applyAlignment="1" applyProtection="1">
      <alignment horizontal="left" vertical="center"/>
      <protection hidden="1"/>
    </xf>
  </cellXfs>
  <cellStyles count="4">
    <cellStyle name="Millares" xfId="1" builtinId="3"/>
    <cellStyle name="Normal" xfId="0" builtinId="0"/>
    <cellStyle name="Normal 6" xfId="3" xr:uid="{424160E7-41EB-483B-A8B5-CFE2CA82C678}"/>
    <cellStyle name="Porcentaje" xfId="2" builtinId="5"/>
  </cellStyles>
  <dxfs count="19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2CC"/>
        </patternFill>
      </fill>
    </dxf>
    <dxf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mecleven.com/es/repuestos-schindler/7770-kit-correapoleas-trapezoidal-schindler-qks1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AD936-DC64-4E13-97F6-E5442BCA6A97}">
  <sheetPr codeName="Hoja1"/>
  <dimension ref="A1:BH773"/>
  <sheetViews>
    <sheetView tabSelected="1" zoomScale="54" zoomScaleNormal="54" zoomScaleSheetLayoutView="86" workbookViewId="0">
      <selection activeCell="AB7" sqref="AB7"/>
    </sheetView>
  </sheetViews>
  <sheetFormatPr baseColWidth="10" defaultRowHeight="13.5" x14ac:dyDescent="0.35"/>
  <cols>
    <col min="1" max="1" width="4.86328125" style="3" bestFit="1" customWidth="1"/>
    <col min="2" max="2" width="7.86328125" style="4" bestFit="1" customWidth="1"/>
    <col min="3" max="3" width="35.9296875" style="5" bestFit="1" customWidth="1"/>
    <col min="4" max="4" width="8.46484375" style="4" bestFit="1" customWidth="1"/>
    <col min="5" max="18" width="3.06640625" style="4" bestFit="1" customWidth="1"/>
    <col min="19" max="19" width="7.86328125" style="4" bestFit="1" customWidth="1"/>
    <col min="20" max="20" width="8.265625" style="4" bestFit="1" customWidth="1"/>
    <col min="21" max="21" width="8" style="4" bestFit="1" customWidth="1"/>
    <col min="22" max="22" width="2.265625" style="4" customWidth="1"/>
    <col min="23" max="30" width="11.265625" style="6" bestFit="1" customWidth="1"/>
    <col min="31" max="31" width="12.1328125" style="6" bestFit="1" customWidth="1"/>
    <col min="32" max="32" width="1.06640625" style="7" customWidth="1"/>
    <col min="33" max="33" width="24" style="8" hidden="1" customWidth="1"/>
    <col min="34" max="34" width="12.86328125" style="150" hidden="1" customWidth="1"/>
    <col min="35" max="35" width="16.3984375" style="150" hidden="1" customWidth="1"/>
    <col min="36" max="36" width="12.59765625" style="151" hidden="1" customWidth="1"/>
    <col min="37" max="37" width="10" style="151" hidden="1" customWidth="1"/>
    <col min="38" max="39" width="12.265625" style="151" hidden="1" customWidth="1"/>
    <col min="40" max="40" width="12.265625" style="150" hidden="1" customWidth="1"/>
    <col min="41" max="41" width="0.796875" style="8" customWidth="1"/>
    <col min="42" max="42" width="9.9296875" style="152" bestFit="1" customWidth="1"/>
    <col min="43" max="43" width="11.265625" style="152" bestFit="1" customWidth="1"/>
    <col min="44" max="44" width="14.796875" style="152" customWidth="1"/>
    <col min="45" max="45" width="14" style="153" customWidth="1"/>
    <col min="46" max="46" width="13.33203125" style="152" bestFit="1" customWidth="1"/>
    <col min="47" max="47" width="14" style="152" bestFit="1" customWidth="1"/>
    <col min="48" max="49" width="12" style="152" bestFit="1" customWidth="1"/>
    <col min="50" max="50" width="14.19921875" style="152" bestFit="1" customWidth="1"/>
    <col min="51" max="51" width="14.1328125" style="152" hidden="1" customWidth="1"/>
    <col min="52" max="52" width="9.9296875" style="152" hidden="1" customWidth="1"/>
    <col min="53" max="53" width="14.53125" style="152" hidden="1" customWidth="1"/>
    <col min="54" max="54" width="16.06640625" style="150" hidden="1" customWidth="1"/>
    <col min="55" max="55" width="0" style="8" hidden="1" customWidth="1"/>
    <col min="56" max="56" width="22.19921875" style="8" hidden="1" customWidth="1"/>
    <col min="57" max="57" width="18.86328125" style="13" hidden="1" customWidth="1"/>
    <col min="58" max="58" width="19.46484375" style="8" hidden="1" customWidth="1"/>
    <col min="59" max="59" width="24.33203125" style="8" hidden="1" customWidth="1"/>
    <col min="60" max="60" width="26.46484375" style="8" hidden="1" customWidth="1"/>
    <col min="61" max="61" width="0" style="8" hidden="1" customWidth="1"/>
    <col min="62" max="16384" width="10.6640625" style="8"/>
  </cols>
  <sheetData>
    <row r="1" spans="1:60" x14ac:dyDescent="0.35">
      <c r="AH1" s="9"/>
      <c r="AI1" s="9"/>
      <c r="AJ1" s="10"/>
      <c r="AK1" s="10"/>
      <c r="AL1" s="10"/>
      <c r="AM1" s="10"/>
      <c r="AN1" s="9"/>
      <c r="AP1" s="11"/>
      <c r="AQ1" s="11"/>
      <c r="AR1" s="11"/>
      <c r="AS1" s="12"/>
      <c r="AT1" s="11"/>
      <c r="AU1" s="11"/>
      <c r="AV1" s="11"/>
      <c r="AW1" s="11"/>
      <c r="AX1" s="11"/>
      <c r="AY1" s="11"/>
      <c r="AZ1" s="11"/>
      <c r="BA1" s="11"/>
      <c r="BB1" s="9"/>
    </row>
    <row r="2" spans="1:60" x14ac:dyDescent="0.35">
      <c r="W2" s="14"/>
      <c r="X2" s="14"/>
      <c r="Y2" s="14"/>
      <c r="Z2" s="15"/>
      <c r="AA2" s="15"/>
      <c r="AB2" s="15"/>
      <c r="AC2" s="15"/>
      <c r="AD2" s="15"/>
      <c r="AE2" s="15"/>
      <c r="AH2" s="9"/>
      <c r="AI2" s="9"/>
      <c r="AJ2" s="10"/>
      <c r="AK2" s="10"/>
      <c r="AL2" s="10"/>
      <c r="AM2" s="10"/>
      <c r="AN2" s="9"/>
      <c r="AP2" s="11"/>
      <c r="AQ2" s="11"/>
      <c r="AR2" s="11"/>
      <c r="AS2" s="12"/>
      <c r="AT2" s="11"/>
      <c r="AU2" s="11"/>
      <c r="AV2" s="11"/>
      <c r="AW2" s="11"/>
      <c r="AX2" s="11"/>
      <c r="AY2" s="11"/>
      <c r="AZ2" s="11"/>
      <c r="BA2" s="11"/>
      <c r="BB2" s="11"/>
      <c r="BE2" s="8"/>
    </row>
    <row r="3" spans="1:60" ht="9" customHeight="1" x14ac:dyDescent="0.35">
      <c r="A3" s="16" t="s">
        <v>0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W3" s="14"/>
      <c r="X3" s="14"/>
      <c r="Y3" s="14"/>
      <c r="Z3" s="15"/>
      <c r="AA3" s="15"/>
      <c r="AB3" s="15"/>
      <c r="AC3" s="15"/>
      <c r="AD3" s="15"/>
      <c r="AE3" s="15"/>
      <c r="AH3" s="17"/>
      <c r="AI3" s="17"/>
      <c r="AJ3" s="10"/>
      <c r="AK3" s="10"/>
      <c r="AL3" s="10"/>
      <c r="AM3" s="10"/>
      <c r="AN3" s="9"/>
      <c r="AP3" s="11"/>
      <c r="AQ3" s="11"/>
      <c r="AR3" s="11"/>
      <c r="AS3" s="12"/>
      <c r="AT3" s="11"/>
      <c r="AU3" s="11"/>
      <c r="AV3" s="11"/>
      <c r="AW3" s="11"/>
      <c r="AX3" s="11"/>
      <c r="AY3" s="11"/>
      <c r="AZ3" s="11"/>
      <c r="BA3" s="11"/>
      <c r="BB3" s="11"/>
      <c r="BE3" s="8"/>
    </row>
    <row r="4" spans="1:60" ht="9" customHeight="1" x14ac:dyDescent="0.35">
      <c r="A4" s="18"/>
      <c r="B4" s="18"/>
      <c r="C4" s="18"/>
      <c r="D4" s="18"/>
      <c r="E4" s="18"/>
      <c r="F4" s="18"/>
      <c r="G4" s="18"/>
      <c r="H4" s="18"/>
      <c r="I4" s="18"/>
      <c r="J4" s="18"/>
      <c r="W4" s="14"/>
      <c r="X4" s="14"/>
      <c r="Y4" s="14"/>
      <c r="Z4" s="15"/>
      <c r="AA4" s="15"/>
      <c r="AB4" s="15"/>
      <c r="AC4" s="15"/>
      <c r="AD4" s="15"/>
      <c r="AE4" s="15"/>
      <c r="AH4" s="17"/>
      <c r="AI4" s="17"/>
      <c r="AJ4" s="10"/>
      <c r="AK4" s="10"/>
      <c r="AL4" s="10"/>
      <c r="AM4" s="10"/>
      <c r="AN4" s="9"/>
      <c r="AP4" s="11"/>
      <c r="AQ4" s="11"/>
      <c r="AR4" s="11"/>
      <c r="AS4" s="12"/>
      <c r="AT4" s="11"/>
      <c r="AU4" s="11"/>
      <c r="AV4" s="11"/>
      <c r="AW4" s="11"/>
      <c r="AX4" s="11"/>
      <c r="AY4" s="11"/>
      <c r="AZ4" s="11"/>
      <c r="BA4" s="11"/>
      <c r="BB4" s="11"/>
      <c r="BE4" s="8"/>
    </row>
    <row r="5" spans="1:60" x14ac:dyDescent="0.35">
      <c r="A5" s="4"/>
      <c r="AH5" s="17"/>
      <c r="AI5" s="17"/>
      <c r="AJ5" s="10"/>
      <c r="AK5" s="10"/>
      <c r="AL5" s="10"/>
      <c r="AM5" s="10"/>
      <c r="AN5" s="9"/>
      <c r="AP5" s="11"/>
      <c r="AQ5" s="11"/>
      <c r="AR5" s="11"/>
      <c r="AS5" s="12"/>
      <c r="AT5" s="11"/>
      <c r="AU5" s="11"/>
      <c r="AV5" s="11"/>
      <c r="AW5" s="11"/>
      <c r="AX5" s="11"/>
      <c r="AY5" s="11"/>
      <c r="AZ5" s="11"/>
      <c r="BA5" s="11"/>
      <c r="BB5" s="11"/>
      <c r="BE5" s="8"/>
    </row>
    <row r="6" spans="1:60" x14ac:dyDescent="0.35">
      <c r="A6" s="19" t="s">
        <v>1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AH6" s="17"/>
      <c r="AI6" s="17"/>
      <c r="AJ6" s="10"/>
      <c r="AK6" s="10"/>
      <c r="AL6" s="10"/>
      <c r="AM6" s="10"/>
      <c r="AN6" s="9"/>
      <c r="AP6" s="11"/>
      <c r="AQ6" s="11"/>
      <c r="AR6" s="11"/>
      <c r="AS6" s="12"/>
      <c r="AT6" s="11"/>
      <c r="AU6" s="11"/>
      <c r="AV6" s="11"/>
      <c r="AW6" s="11"/>
      <c r="AX6" s="11"/>
      <c r="AY6" s="11"/>
      <c r="AZ6" s="11"/>
      <c r="BA6" s="11"/>
      <c r="BB6" s="11"/>
      <c r="BE6" s="8"/>
    </row>
    <row r="7" spans="1:60" x14ac:dyDescent="0.3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AH7" s="17"/>
      <c r="AI7" s="17"/>
      <c r="AJ7" s="10"/>
      <c r="AK7" s="10"/>
      <c r="AL7" s="10"/>
      <c r="AM7" s="10"/>
      <c r="AN7" s="9"/>
      <c r="AP7" s="11"/>
      <c r="AQ7" s="11"/>
      <c r="AR7" s="11"/>
      <c r="AS7" s="12"/>
      <c r="AT7" s="11"/>
      <c r="AU7" s="11"/>
      <c r="AV7" s="11"/>
      <c r="AW7" s="11"/>
      <c r="AX7" s="11"/>
      <c r="AY7" s="11"/>
      <c r="AZ7" s="11"/>
      <c r="BA7" s="11"/>
      <c r="BB7" s="11"/>
      <c r="BE7" s="8"/>
    </row>
    <row r="8" spans="1:60" ht="17.649999999999999" customHeight="1" x14ac:dyDescent="0.35">
      <c r="A8" s="21" t="s">
        <v>2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AF8" s="22"/>
      <c r="AH8" s="17"/>
      <c r="AI8" s="17"/>
      <c r="AJ8" s="10"/>
      <c r="AK8" s="10"/>
      <c r="AL8" s="10"/>
      <c r="AM8" s="10"/>
      <c r="AN8" s="9"/>
      <c r="AP8" s="11"/>
      <c r="AQ8" s="11"/>
      <c r="AR8" s="11"/>
      <c r="AS8" s="12"/>
      <c r="AT8" s="11"/>
      <c r="AU8" s="11"/>
      <c r="AV8" s="11"/>
      <c r="AW8" s="11"/>
      <c r="AX8" s="11"/>
      <c r="AY8" s="11"/>
      <c r="AZ8" s="11"/>
      <c r="BA8" s="11"/>
      <c r="BB8" s="11"/>
      <c r="BE8" s="8"/>
    </row>
    <row r="9" spans="1:60" ht="12.75" customHeight="1" x14ac:dyDescent="0.35">
      <c r="A9" s="23" t="s">
        <v>3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W9" s="24" t="s">
        <v>4</v>
      </c>
      <c r="X9" s="24"/>
      <c r="Y9" s="24"/>
      <c r="Z9" s="25" t="s">
        <v>5</v>
      </c>
      <c r="AA9" s="26"/>
      <c r="AB9" s="27"/>
      <c r="AC9" s="28" t="s">
        <v>6</v>
      </c>
      <c r="AD9" s="28"/>
      <c r="AE9" s="28"/>
      <c r="AF9" s="29"/>
      <c r="AH9" s="17"/>
      <c r="AI9" s="17"/>
      <c r="AJ9" s="10"/>
      <c r="AK9" s="10"/>
      <c r="AL9" s="10"/>
      <c r="AM9" s="10"/>
      <c r="AN9" s="9"/>
      <c r="AP9" s="30" t="s">
        <v>7</v>
      </c>
      <c r="AQ9" s="30"/>
      <c r="AR9" s="30"/>
      <c r="AS9" s="30"/>
      <c r="AT9" s="30"/>
      <c r="AU9" s="30"/>
      <c r="AV9" s="30"/>
      <c r="AW9" s="30"/>
      <c r="AX9" s="30"/>
      <c r="AY9" s="31" t="s">
        <v>8</v>
      </c>
      <c r="AZ9" s="31"/>
      <c r="BA9" s="31"/>
      <c r="BB9" s="31" t="s">
        <v>9</v>
      </c>
    </row>
    <row r="10" spans="1:60" x14ac:dyDescent="0.35">
      <c r="A10" s="23" t="s">
        <v>10</v>
      </c>
      <c r="B10" s="23"/>
      <c r="C10" s="23"/>
      <c r="D10" s="23"/>
      <c r="E10" s="23"/>
      <c r="F10" s="32" t="s">
        <v>11</v>
      </c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4"/>
      <c r="W10" s="24"/>
      <c r="X10" s="24"/>
      <c r="Y10" s="24"/>
      <c r="Z10" s="35"/>
      <c r="AA10" s="36"/>
      <c r="AB10" s="37"/>
      <c r="AC10" s="28"/>
      <c r="AD10" s="28"/>
      <c r="AE10" s="28"/>
      <c r="AF10" s="29"/>
      <c r="AH10" s="17"/>
      <c r="AI10" s="17"/>
      <c r="AJ10" s="10"/>
      <c r="AK10" s="10"/>
      <c r="AL10" s="10"/>
      <c r="AM10" s="10"/>
      <c r="AN10" s="9"/>
      <c r="AP10" s="30"/>
      <c r="AQ10" s="30"/>
      <c r="AR10" s="30"/>
      <c r="AS10" s="30"/>
      <c r="AT10" s="30"/>
      <c r="AU10" s="30"/>
      <c r="AV10" s="30"/>
      <c r="AW10" s="30"/>
      <c r="AX10" s="30"/>
      <c r="AY10" s="31"/>
      <c r="AZ10" s="31"/>
      <c r="BA10" s="31"/>
      <c r="BB10" s="31"/>
      <c r="BE10" s="8"/>
    </row>
    <row r="11" spans="1:60" ht="43.15" customHeight="1" thickBot="1" x14ac:dyDescent="0.4">
      <c r="A11" s="23" t="s">
        <v>12</v>
      </c>
      <c r="B11" s="23"/>
      <c r="C11" s="23"/>
      <c r="D11" s="23"/>
      <c r="E11" s="23"/>
      <c r="F11" s="32" t="s">
        <v>13</v>
      </c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4"/>
      <c r="W11" s="24"/>
      <c r="X11" s="24"/>
      <c r="Y11" s="24"/>
      <c r="Z11" s="38"/>
      <c r="AA11" s="39"/>
      <c r="AB11" s="40"/>
      <c r="AC11" s="28"/>
      <c r="AD11" s="28"/>
      <c r="AE11" s="28"/>
      <c r="AF11" s="29"/>
      <c r="AH11" s="17"/>
      <c r="AI11" s="17"/>
      <c r="AJ11" s="10"/>
      <c r="AK11" s="41"/>
      <c r="AL11" s="10"/>
      <c r="AM11" s="10"/>
      <c r="AN11" s="9"/>
      <c r="AP11" s="30"/>
      <c r="AQ11" s="30"/>
      <c r="AR11" s="30"/>
      <c r="AS11" s="30"/>
      <c r="AT11" s="30"/>
      <c r="AU11" s="30"/>
      <c r="AV11" s="30"/>
      <c r="AW11" s="30"/>
      <c r="AX11" s="30"/>
      <c r="AY11" s="31"/>
      <c r="AZ11" s="31"/>
      <c r="BA11" s="31"/>
      <c r="BB11" s="31"/>
      <c r="BE11" s="8"/>
    </row>
    <row r="12" spans="1:60" ht="100.5" customHeight="1" thickBot="1" x14ac:dyDescent="0.4">
      <c r="A12" s="42" t="s">
        <v>14</v>
      </c>
      <c r="B12" s="42" t="s">
        <v>15</v>
      </c>
      <c r="C12" s="43" t="s">
        <v>16</v>
      </c>
      <c r="D12" s="42" t="s">
        <v>17</v>
      </c>
      <c r="E12" s="44" t="s">
        <v>18</v>
      </c>
      <c r="F12" s="44" t="s">
        <v>19</v>
      </c>
      <c r="G12" s="44" t="s">
        <v>20</v>
      </c>
      <c r="H12" s="44" t="s">
        <v>21</v>
      </c>
      <c r="I12" s="44" t="s">
        <v>22</v>
      </c>
      <c r="J12" s="44" t="s">
        <v>23</v>
      </c>
      <c r="K12" s="44" t="s">
        <v>24</v>
      </c>
      <c r="L12" s="44" t="s">
        <v>25</v>
      </c>
      <c r="M12" s="44" t="s">
        <v>26</v>
      </c>
      <c r="N12" s="44" t="s">
        <v>27</v>
      </c>
      <c r="O12" s="44" t="s">
        <v>28</v>
      </c>
      <c r="P12" s="44" t="s">
        <v>29</v>
      </c>
      <c r="Q12" s="44" t="s">
        <v>30</v>
      </c>
      <c r="R12" s="44" t="s">
        <v>31</v>
      </c>
      <c r="S12" s="42" t="s">
        <v>32</v>
      </c>
      <c r="T12" s="42" t="s">
        <v>33</v>
      </c>
      <c r="U12" s="42" t="s">
        <v>34</v>
      </c>
      <c r="W12" s="45" t="s">
        <v>35</v>
      </c>
      <c r="X12" s="45" t="s">
        <v>36</v>
      </c>
      <c r="Y12" s="45" t="s">
        <v>37</v>
      </c>
      <c r="Z12" s="45" t="s">
        <v>35</v>
      </c>
      <c r="AA12" s="45" t="s">
        <v>36</v>
      </c>
      <c r="AB12" s="45" t="s">
        <v>37</v>
      </c>
      <c r="AC12" s="45" t="s">
        <v>35</v>
      </c>
      <c r="AD12" s="45" t="s">
        <v>36</v>
      </c>
      <c r="AE12" s="45" t="s">
        <v>37</v>
      </c>
      <c r="AF12" s="29"/>
      <c r="AG12" s="46" t="s">
        <v>38</v>
      </c>
      <c r="AH12" s="47" t="s">
        <v>39</v>
      </c>
      <c r="AI12" s="47" t="s">
        <v>40</v>
      </c>
      <c r="AJ12" s="48" t="s">
        <v>41</v>
      </c>
      <c r="AK12" s="49" t="s">
        <v>42</v>
      </c>
      <c r="AL12" s="48" t="s">
        <v>43</v>
      </c>
      <c r="AM12" s="48" t="s">
        <v>44</v>
      </c>
      <c r="AN12" s="50" t="s">
        <v>45</v>
      </c>
      <c r="AP12" s="1" t="s">
        <v>46</v>
      </c>
      <c r="AQ12" s="1" t="s">
        <v>47</v>
      </c>
      <c r="AR12" s="1" t="s">
        <v>48</v>
      </c>
      <c r="AS12" s="2" t="s">
        <v>49</v>
      </c>
      <c r="AT12" s="1" t="s">
        <v>50</v>
      </c>
      <c r="AU12" s="1" t="s">
        <v>51</v>
      </c>
      <c r="AV12" s="1" t="s">
        <v>52</v>
      </c>
      <c r="AW12" s="1" t="s">
        <v>53</v>
      </c>
      <c r="AX12" s="1" t="s">
        <v>54</v>
      </c>
      <c r="AY12" s="51" t="s">
        <v>55</v>
      </c>
      <c r="AZ12" s="51" t="s">
        <v>56</v>
      </c>
      <c r="BA12" s="51" t="s">
        <v>57</v>
      </c>
      <c r="BB12" s="31"/>
      <c r="BD12" s="52" t="s">
        <v>58</v>
      </c>
      <c r="BE12" s="52" t="s">
        <v>59</v>
      </c>
      <c r="BF12" s="52" t="s">
        <v>60</v>
      </c>
      <c r="BG12" s="52" t="s">
        <v>61</v>
      </c>
      <c r="BH12" s="52" t="s">
        <v>62</v>
      </c>
    </row>
    <row r="13" spans="1:60" x14ac:dyDescent="0.35">
      <c r="A13" s="53" t="s">
        <v>63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5"/>
      <c r="W13" s="56"/>
      <c r="X13" s="56"/>
      <c r="Y13" s="56"/>
      <c r="Z13" s="56"/>
      <c r="AA13" s="56"/>
      <c r="AB13" s="56"/>
      <c r="AC13" s="56"/>
      <c r="AD13" s="56"/>
      <c r="AE13" s="56"/>
      <c r="AG13" s="57"/>
      <c r="AH13" s="58"/>
      <c r="AI13" s="58"/>
      <c r="AJ13" s="59"/>
      <c r="AK13" s="59"/>
      <c r="AL13" s="59"/>
      <c r="AM13" s="59"/>
      <c r="AN13" s="60"/>
      <c r="AP13" s="61"/>
      <c r="AQ13" s="61"/>
      <c r="AR13" s="61"/>
      <c r="AS13" s="62"/>
      <c r="AT13" s="61"/>
      <c r="AU13" s="61"/>
      <c r="AV13" s="61"/>
      <c r="AW13" s="61"/>
      <c r="AX13" s="61"/>
      <c r="AY13" s="61"/>
      <c r="AZ13" s="61"/>
      <c r="BA13" s="61"/>
      <c r="BB13" s="61"/>
      <c r="BD13" s="63"/>
      <c r="BE13" s="63"/>
      <c r="BF13" s="63"/>
      <c r="BG13" s="63"/>
      <c r="BH13" s="63"/>
    </row>
    <row r="14" spans="1:60" ht="38.25" x14ac:dyDescent="0.35">
      <c r="A14" s="64">
        <f>IF(C14="","",1)</f>
        <v>1</v>
      </c>
      <c r="B14" s="64">
        <v>8715999</v>
      </c>
      <c r="C14" s="65" t="s">
        <v>64</v>
      </c>
      <c r="D14" s="64" t="s">
        <v>65</v>
      </c>
      <c r="E14" s="64">
        <v>0</v>
      </c>
      <c r="F14" s="64">
        <v>1</v>
      </c>
      <c r="G14" s="64">
        <v>0</v>
      </c>
      <c r="H14" s="64">
        <v>0</v>
      </c>
      <c r="I14" s="64">
        <v>0</v>
      </c>
      <c r="J14" s="64">
        <v>0</v>
      </c>
      <c r="K14" s="64">
        <v>0</v>
      </c>
      <c r="L14" s="64">
        <v>0</v>
      </c>
      <c r="M14" s="64">
        <v>0</v>
      </c>
      <c r="N14" s="64">
        <v>0</v>
      </c>
      <c r="O14" s="64">
        <v>0</v>
      </c>
      <c r="P14" s="64">
        <v>0</v>
      </c>
      <c r="Q14" s="64">
        <v>0</v>
      </c>
      <c r="R14" s="64">
        <f t="shared" ref="R14:R19" si="0">SUM(F14:M14)</f>
        <v>1</v>
      </c>
      <c r="S14" s="64">
        <v>73152101</v>
      </c>
      <c r="T14" s="64" t="s">
        <v>66</v>
      </c>
      <c r="U14" s="64" t="s">
        <v>66</v>
      </c>
      <c r="W14" s="66">
        <v>248000</v>
      </c>
      <c r="X14" s="66">
        <f t="shared" ref="X14:X19" si="1">ROUND(W14*19%,0)</f>
        <v>47120</v>
      </c>
      <c r="Y14" s="66">
        <f t="shared" ref="Y14:Y19" si="2">ROUND(W14+X14,0)</f>
        <v>295120</v>
      </c>
      <c r="Z14" s="66">
        <v>248000</v>
      </c>
      <c r="AA14" s="66">
        <f t="shared" ref="AA14:AA19" si="3">Z14*19%</f>
        <v>47120</v>
      </c>
      <c r="AB14" s="66">
        <f t="shared" ref="AB14:AB19" si="4">Z14+AA14</f>
        <v>295120</v>
      </c>
      <c r="AC14" s="66">
        <v>495000</v>
      </c>
      <c r="AD14" s="66">
        <f t="shared" ref="AD14:AD19" si="5">AC14*19%</f>
        <v>94050</v>
      </c>
      <c r="AE14" s="66">
        <f t="shared" ref="AE14:AE19" si="6">AC14+AD14</f>
        <v>589050</v>
      </c>
      <c r="AF14" s="22"/>
      <c r="AG14" s="67" t="str">
        <f>IF(NOT(ISNUMBER(A14)),"",LEFT(C14,200))</f>
        <v>MANTENIMIENTO DE EJE DEL BATIDOR (CAMBIO DE PIEZAS)</v>
      </c>
      <c r="AH14" s="58" t="str">
        <f>IF($AG14="","",IF(COUNTIFS($AG:$AG,$AG14,$W:$W,"&lt;&gt;"&amp;$W14)&gt;0,"DIFERENTE","ÚNICO"))</f>
        <v>ÚNICO</v>
      </c>
      <c r="AI14" s="58" t="str">
        <f>IF($AG14="","",IF(COUNTIFS($AG:$AG,$AG14,$Z:$Z,"&lt;&gt;"&amp;$Z14)&gt;0,"DIFERENTE","ÚNICO"))</f>
        <v>ÚNICO</v>
      </c>
      <c r="AJ14" s="59" t="str">
        <f>IF($AG14="","",IF(COUNTIFS($AG:$AG,$AG14,$AC:$AC,"&lt;&gt;"&amp;$AC14)&gt;0,"DIFERENTE","ÚNICO"))</f>
        <v>ÚNICO</v>
      </c>
      <c r="AK14" s="59" t="str">
        <f>IF($AG14="","",IF(OR(AH14="DIFERENTE",AI14="DIFERENTE",AJ14="DIFERENTE"),"REVISAR","ÚNICO"))</f>
        <v>ÚNICO</v>
      </c>
      <c r="AL14" s="59" t="str">
        <f>IF(AH14="DIFERENTE",_xlfn.MAXIFS($W:$W,$AG:$AG,$AG14)-_xlfn.MINIFS($W:$W,$AG:$AG,$AG14),"")</f>
        <v/>
      </c>
      <c r="AM14" s="59" t="str">
        <f>IF(AI14="DIFERENTE",_xlfn.MAXIFS($Z:$Z,$AG:$AG,$AG14)-_xlfn.MINIFS($Z:$Z,$AG:$AG,$AG14),"")</f>
        <v/>
      </c>
      <c r="AN14" s="60" t="str">
        <f>IF(AJ14="DIFERENTE",_xlfn.MAXIFS($AC:$AC,$AG:$AG,$AG14)-_xlfn.MINIFS($AC:$AC,$AG:$AG,$AG14),"")</f>
        <v/>
      </c>
      <c r="AP14" s="61">
        <f>IF(NOT(ISNUMBER(A14)),"",ROUND(AVERAGE(W14,Z14,AC14),0))</f>
        <v>330333</v>
      </c>
      <c r="AQ14" s="61">
        <f>IF(NOT(ISNUMBER(A14)),"",ROUND(MEDIAN(W14,Z14,AC14),0))</f>
        <v>248000</v>
      </c>
      <c r="AR14" s="61">
        <f>IF(NOT(ISNUMBER(A14)),"",ROUND(_xlfn.STDEV.S(W14,Z14,AC14),0))</f>
        <v>142606</v>
      </c>
      <c r="AS14" s="62">
        <f>IF(NOT(ISNUMBER(A14)),"",IFERROR(AR14/AP14,0))</f>
        <v>0.43170376559411261</v>
      </c>
      <c r="AT14" s="61">
        <f>IF(NOT(ISNUMBER(A14)),"",ROUND(MIN(W14,Z14,AC14),0))</f>
        <v>248000</v>
      </c>
      <c r="AU14" s="61">
        <f>IF(NOT(ISNUMBER(A14)),"",ROUND(MAX(W14,Z14,AC14),0))</f>
        <v>495000</v>
      </c>
      <c r="AV14" s="61">
        <f>IF(NOT(ISNUMBER(A14)),"",ROUND(_xlfn.QUARTILE.INC(CHOOSE({1;2;3},W14,Z14,AC14),1),0))</f>
        <v>248000</v>
      </c>
      <c r="AW14" s="61">
        <f>IF(NOT(ISNUMBER(A14)),"",ROUND(_xlfn.QUARTILE.INC(CHOOSE({1;2;3},W14,Z14,AC14),3),0))</f>
        <v>371500</v>
      </c>
      <c r="AX14" s="61">
        <f>IF(NOT(ISNUMBER(A14)),"",ROUND(AW14-AV14,0))</f>
        <v>123500</v>
      </c>
      <c r="AY14" s="61">
        <f>IF(NOT(ISNUMBER(A14)),"",IF(BB14="MENOR VALOR",ROUND(MIN(W14,Z14,AC14),0),IF(BB14="PROMEDIO 2 MENORES",ROUND((SUM(W14,Z14,AC14)-MAX(W14,Z14,AC14))/2,0),IF(BB14="MEDIANA",ROUND(MEDIAN(W14,Z14,AC14),0),""))))</f>
        <v>248000</v>
      </c>
      <c r="AZ14" s="61">
        <f>+AY14*19%</f>
        <v>47120</v>
      </c>
      <c r="BA14" s="61">
        <f>IF(AY14="","",AY14+AZ14)</f>
        <v>295120</v>
      </c>
      <c r="BB14" s="68" t="str">
        <f>IF(NOT(ISNUMBER(A14)),"",IF(AS14&lt;=20%,"MENOR VALOR",IF(AS14&lt;=40%,"PROMEDIO 2 MENORES","MEDIANA")))</f>
        <v>MEDIANA</v>
      </c>
      <c r="BD14" s="69" t="str">
        <f>IF(NOT(ISNUMBER(A14)),"",UPPER(TRIM(CLEAN(LEFT(C14,200)))))</f>
        <v>MANTENIMIENTO DE EJE DEL BATIDOR (CAMBIO DE PIEZAS)</v>
      </c>
      <c r="BE14" s="58" t="str">
        <f>IF($AG14="","",IF(COUNTIF($AG:$AG,$AG14)&gt;1,"REPETIDO","ÚNICO"))</f>
        <v>ÚNICO</v>
      </c>
      <c r="BF14" s="58" t="str" cm="1">
        <f t="array" ref="BF14">IF(BE14&lt;&gt;"REPETIDO","",_xlfn.TEXTJOIN(", ",TRUE,IF($AG$14:$AG$1000=$AG14,$A$14:$A$1000,"")))</f>
        <v/>
      </c>
      <c r="BG14" s="70" t="str">
        <f>IF($AG14="","",IF(BE14&lt;&gt;"REPETIDO","NO APLICA",IF(COUNTIFS($AG:$AG,$AG14,$AY:$AY,"&lt;&gt;"&amp;$AY14)&gt;0,"PRECIO REF. DIFERENTE","MISMO PRECIO REF.")))</f>
        <v>NO APLICA</v>
      </c>
      <c r="BH14" s="58" t="str">
        <f>IF($AG14="","",IF(BG14="PRECIO REF. DIFERENTE","CRÍTICO - PRECIO REF. INCONSISTENTE",IF(AS14&gt;50%,"ALERTA ALTA - REVISAR MERCADO",IF(AS14&gt;30%,"REVISAR DISPERSIÓN","OK"))))</f>
        <v>REVISAR DISPERSIÓN</v>
      </c>
    </row>
    <row r="15" spans="1:60" ht="38.25" x14ac:dyDescent="0.35">
      <c r="A15" s="64">
        <f>IF(C15="","",MAX($A$14:A14)+1)</f>
        <v>2</v>
      </c>
      <c r="B15" s="64">
        <v>8715999</v>
      </c>
      <c r="C15" s="65" t="s">
        <v>67</v>
      </c>
      <c r="D15" s="64" t="s">
        <v>65</v>
      </c>
      <c r="E15" s="64">
        <v>0</v>
      </c>
      <c r="F15" s="64">
        <v>1</v>
      </c>
      <c r="G15" s="64">
        <v>0</v>
      </c>
      <c r="H15" s="64">
        <v>0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4">
        <v>0</v>
      </c>
      <c r="P15" s="64">
        <v>0</v>
      </c>
      <c r="Q15" s="64">
        <v>0</v>
      </c>
      <c r="R15" s="64">
        <f t="shared" si="0"/>
        <v>1</v>
      </c>
      <c r="S15" s="64">
        <v>73152101</v>
      </c>
      <c r="T15" s="64" t="s">
        <v>66</v>
      </c>
      <c r="U15" s="64" t="s">
        <v>66</v>
      </c>
      <c r="W15" s="66">
        <v>256000</v>
      </c>
      <c r="X15" s="66">
        <f t="shared" si="1"/>
        <v>48640</v>
      </c>
      <c r="Y15" s="66">
        <f t="shared" si="2"/>
        <v>304640</v>
      </c>
      <c r="Z15" s="66">
        <v>256000</v>
      </c>
      <c r="AA15" s="66">
        <f t="shared" si="3"/>
        <v>48640</v>
      </c>
      <c r="AB15" s="66">
        <f t="shared" si="4"/>
        <v>304640</v>
      </c>
      <c r="AC15" s="66">
        <v>600000</v>
      </c>
      <c r="AD15" s="66">
        <f t="shared" si="5"/>
        <v>114000</v>
      </c>
      <c r="AE15" s="66">
        <f t="shared" si="6"/>
        <v>714000</v>
      </c>
      <c r="AF15" s="22"/>
      <c r="AG15" s="67" t="str">
        <f t="shared" ref="AG15:AG19" si="7">IF(NOT(ISNUMBER(A15)),"",LEFT(C15,200))</f>
        <v>MANTENIMIENTO DE BATIDOR (CAMBIO DE PIEZAS)</v>
      </c>
      <c r="AH15" s="58" t="str">
        <f t="shared" ref="AH15:AH19" si="8">IF($AG15="","",IF(COUNTIFS($AG:$AG,$AG15,$W:$W,"&lt;&gt;"&amp;$W15)&gt;0,"DIFERENTE","ÚNICO"))</f>
        <v>ÚNICO</v>
      </c>
      <c r="AI15" s="58" t="str">
        <f t="shared" ref="AI15:AI19" si="9">IF($AG15="","",IF(COUNTIFS($AG:$AG,$AG15,$Z:$Z,"&lt;&gt;"&amp;$Z15)&gt;0,"DIFERENTE","ÚNICO"))</f>
        <v>ÚNICO</v>
      </c>
      <c r="AJ15" s="59" t="str">
        <f t="shared" ref="AJ15:AJ19" si="10">IF($AG15="","",IF(COUNTIFS($AG:$AG,$AG15,$AC:$AC,"&lt;&gt;"&amp;$AC15)&gt;0,"DIFERENTE","ÚNICO"))</f>
        <v>ÚNICO</v>
      </c>
      <c r="AK15" s="59" t="str">
        <f t="shared" ref="AK15:AK19" si="11">IF($AG15="","",IF(OR(AH15="DIFERENTE",AI15="DIFERENTE",AJ15="DIFERENTE"),"REVISAR","ÚNICO"))</f>
        <v>ÚNICO</v>
      </c>
      <c r="AL15" s="59" t="str">
        <f t="shared" ref="AL15:AL19" si="12">IF(AH15="DIFERENTE",_xlfn.MAXIFS($W:$W,$AG:$AG,$AG15)-_xlfn.MINIFS($W:$W,$AG:$AG,$AG15),"")</f>
        <v/>
      </c>
      <c r="AM15" s="59" t="str">
        <f t="shared" ref="AM15:AM19" si="13">IF(AI15="DIFERENTE",_xlfn.MAXIFS($Z:$Z,$AG:$AG,$AG15)-_xlfn.MINIFS($Z:$Z,$AG:$AG,$AG15),"")</f>
        <v/>
      </c>
      <c r="AN15" s="60" t="str">
        <f t="shared" ref="AN15:AN19" si="14">IF(AJ15="DIFERENTE",_xlfn.MAXIFS($AC:$AC,$AG:$AG,$AG15)-_xlfn.MINIFS($AC:$AC,$AG:$AG,$AG15),"")</f>
        <v/>
      </c>
      <c r="AP15" s="61">
        <f t="shared" ref="AP15:AP19" si="15">IF(NOT(ISNUMBER(A15)),"",ROUND(AVERAGE(W15,Z15,AC15),0))</f>
        <v>370667</v>
      </c>
      <c r="AQ15" s="61">
        <f t="shared" ref="AQ15:AQ19" si="16">IF(NOT(ISNUMBER(A15)),"",ROUND(MEDIAN(W15,Z15,AC15),0))</f>
        <v>256000</v>
      </c>
      <c r="AR15" s="61">
        <f t="shared" ref="AR15:AR19" si="17">IF(NOT(ISNUMBER(A15)),"",ROUND(_xlfn.STDEV.S(W15,Z15,AC15),0))</f>
        <v>198608</v>
      </c>
      <c r="AS15" s="62">
        <f t="shared" ref="AS15:AS19" si="18">IF(NOT(ISNUMBER(A15)),"",IFERROR(AR15/AP15,0))</f>
        <v>0.53581246779454339</v>
      </c>
      <c r="AT15" s="61">
        <f t="shared" ref="AT15:AT19" si="19">IF(NOT(ISNUMBER(A15)),"",ROUND(MIN(W15,Z15,AC15),0))</f>
        <v>256000</v>
      </c>
      <c r="AU15" s="61">
        <f t="shared" ref="AU15:AU19" si="20">IF(NOT(ISNUMBER(A15)),"",ROUND(MAX(W15,Z15,AC15),0))</f>
        <v>600000</v>
      </c>
      <c r="AV15" s="61">
        <f>IF(NOT(ISNUMBER(A15)),"",ROUND(_xlfn.QUARTILE.INC(CHOOSE({1;2;3},W15,Z15,AC15),1),0))</f>
        <v>256000</v>
      </c>
      <c r="AW15" s="61">
        <f>IF(NOT(ISNUMBER(A15)),"",ROUND(_xlfn.QUARTILE.INC(CHOOSE({1;2;3},W15,Z15,AC15),3),0))</f>
        <v>428000</v>
      </c>
      <c r="AX15" s="61">
        <f t="shared" ref="AX15:AX19" si="21">IF(NOT(ISNUMBER(A15)),"",ROUND(AW15-AV15,0))</f>
        <v>172000</v>
      </c>
      <c r="AY15" s="61">
        <f t="shared" ref="AY15:AY19" si="22">IF(NOT(ISNUMBER(A15)),"",IF(BB15="MENOR VALOR",ROUND(MIN(W15,Z15,AC15),0),IF(BB15="PROMEDIO 2 MENORES",ROUND((SUM(W15,Z15,AC15)-MAX(W15,Z15,AC15))/2,0),IF(BB15="MEDIANA",ROUND(MEDIAN(W15,Z15,AC15),0),""))))</f>
        <v>256000</v>
      </c>
      <c r="AZ15" s="61">
        <f t="shared" ref="AZ15:AZ19" si="23">+AY15*19%</f>
        <v>48640</v>
      </c>
      <c r="BA15" s="61">
        <f t="shared" ref="BA15:BA19" si="24">IF(AY15="","",AY15+AZ15)</f>
        <v>304640</v>
      </c>
      <c r="BB15" s="68" t="str">
        <f t="shared" ref="BB15:BB19" si="25">IF(NOT(ISNUMBER(A15)),"",IF(AS15&lt;=20%,"MENOR VALOR",IF(AS15&lt;=40%,"PROMEDIO 2 MENORES","MEDIANA")))</f>
        <v>MEDIANA</v>
      </c>
      <c r="BD15" s="69" t="str">
        <f t="shared" ref="BD15:BD19" si="26">IF(NOT(ISNUMBER(A15)),"",UPPER(TRIM(CLEAN(LEFT(C15,200)))))</f>
        <v>MANTENIMIENTO DE BATIDOR (CAMBIO DE PIEZAS)</v>
      </c>
      <c r="BE15" s="58" t="str">
        <f t="shared" ref="BE15:BE19" si="27">IF($AG15="","",IF(COUNTIF($AG:$AG,$AG15)&gt;1,"REPETIDO","ÚNICO"))</f>
        <v>ÚNICO</v>
      </c>
      <c r="BF15" s="58" t="str" cm="1">
        <f t="array" ref="BF15">IF(BE15&lt;&gt;"REPETIDO","",_xlfn.TEXTJOIN(", ",TRUE,IF($AG$14:$AG$1000=$AG15,$A$14:$A$1000,"")))</f>
        <v/>
      </c>
      <c r="BG15" s="70" t="str">
        <f t="shared" ref="BG15:BG19" si="28">IF($AG15="","",IF(BE15&lt;&gt;"REPETIDO","NO APLICA",IF(COUNTIFS($AG:$AG,$AG15,$AY:$AY,"&lt;&gt;"&amp;$AY15)&gt;0,"PRECIO REF. DIFERENTE","MISMO PRECIO REF.")))</f>
        <v>NO APLICA</v>
      </c>
      <c r="BH15" s="58" t="str">
        <f t="shared" ref="BH15:BH19" si="29">IF($AG15="","",IF(BG15="PRECIO REF. DIFERENTE","CRÍTICO - PRECIO REF. INCONSISTENTE",IF(AS15&gt;50%,"ALERTA ALTA - REVISAR MERCADO",IF(AS15&gt;30%,"REVISAR DISPERSIÓN","OK"))))</f>
        <v>ALERTA ALTA - REVISAR MERCADO</v>
      </c>
    </row>
    <row r="16" spans="1:60" ht="27" x14ac:dyDescent="0.35">
      <c r="A16" s="64">
        <f>IF(C16="","",MAX($A$14:A15)+1)</f>
        <v>3</v>
      </c>
      <c r="B16" s="64">
        <v>8715999</v>
      </c>
      <c r="C16" s="65" t="s">
        <v>68</v>
      </c>
      <c r="D16" s="64" t="s">
        <v>65</v>
      </c>
      <c r="E16" s="64">
        <v>0</v>
      </c>
      <c r="F16" s="64">
        <v>1</v>
      </c>
      <c r="G16" s="64">
        <v>0</v>
      </c>
      <c r="H16" s="64">
        <v>0</v>
      </c>
      <c r="I16" s="64">
        <v>0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4">
        <f t="shared" si="0"/>
        <v>1</v>
      </c>
      <c r="S16" s="64">
        <v>73152101</v>
      </c>
      <c r="T16" s="64" t="s">
        <v>66</v>
      </c>
      <c r="U16" s="64" t="s">
        <v>66</v>
      </c>
      <c r="W16" s="66">
        <v>516000</v>
      </c>
      <c r="X16" s="66">
        <f t="shared" si="1"/>
        <v>98040</v>
      </c>
      <c r="Y16" s="66">
        <f t="shared" si="2"/>
        <v>614040</v>
      </c>
      <c r="Z16" s="66">
        <v>516000</v>
      </c>
      <c r="AA16" s="66">
        <f t="shared" si="3"/>
        <v>98040</v>
      </c>
      <c r="AB16" s="66">
        <f t="shared" si="4"/>
        <v>614040</v>
      </c>
      <c r="AC16" s="66">
        <v>805000</v>
      </c>
      <c r="AD16" s="66">
        <f t="shared" si="5"/>
        <v>152950</v>
      </c>
      <c r="AE16" s="66">
        <f t="shared" si="6"/>
        <v>957950</v>
      </c>
      <c r="AF16" s="22"/>
      <c r="AG16" s="67" t="str">
        <f t="shared" si="7"/>
        <v>MANTENIMIENTO DE TAZÓN (CAMBIO DE PIEZAS)</v>
      </c>
      <c r="AH16" s="58" t="str">
        <f t="shared" si="8"/>
        <v>ÚNICO</v>
      </c>
      <c r="AI16" s="58" t="str">
        <f t="shared" si="9"/>
        <v>ÚNICO</v>
      </c>
      <c r="AJ16" s="59" t="str">
        <f t="shared" si="10"/>
        <v>ÚNICO</v>
      </c>
      <c r="AK16" s="59" t="str">
        <f t="shared" si="11"/>
        <v>ÚNICO</v>
      </c>
      <c r="AL16" s="59" t="str">
        <f t="shared" si="12"/>
        <v/>
      </c>
      <c r="AM16" s="59" t="str">
        <f t="shared" si="13"/>
        <v/>
      </c>
      <c r="AN16" s="60" t="str">
        <f t="shared" si="14"/>
        <v/>
      </c>
      <c r="AP16" s="61">
        <f t="shared" si="15"/>
        <v>612333</v>
      </c>
      <c r="AQ16" s="61">
        <f t="shared" si="16"/>
        <v>516000</v>
      </c>
      <c r="AR16" s="61">
        <f t="shared" si="17"/>
        <v>166854</v>
      </c>
      <c r="AS16" s="62">
        <f t="shared" si="18"/>
        <v>0.27248898883450673</v>
      </c>
      <c r="AT16" s="61">
        <f t="shared" si="19"/>
        <v>516000</v>
      </c>
      <c r="AU16" s="61">
        <f t="shared" si="20"/>
        <v>805000</v>
      </c>
      <c r="AV16" s="61">
        <f>IF(NOT(ISNUMBER(A16)),"",ROUND(_xlfn.QUARTILE.INC(CHOOSE({1;2;3},W16,Z16,AC16),1),0))</f>
        <v>516000</v>
      </c>
      <c r="AW16" s="61">
        <f>IF(NOT(ISNUMBER(A16)),"",ROUND(_xlfn.QUARTILE.INC(CHOOSE({1;2;3},W16,Z16,AC16),3),0))</f>
        <v>660500</v>
      </c>
      <c r="AX16" s="61">
        <f t="shared" si="21"/>
        <v>144500</v>
      </c>
      <c r="AY16" s="61">
        <f t="shared" si="22"/>
        <v>516000</v>
      </c>
      <c r="AZ16" s="61">
        <f t="shared" si="23"/>
        <v>98040</v>
      </c>
      <c r="BA16" s="61">
        <f t="shared" si="24"/>
        <v>614040</v>
      </c>
      <c r="BB16" s="68" t="str">
        <f t="shared" si="25"/>
        <v>PROMEDIO 2 MENORES</v>
      </c>
      <c r="BD16" s="69" t="str">
        <f t="shared" si="26"/>
        <v>MANTENIMIENTO DE TAZÓN (CAMBIO DE PIEZAS)</v>
      </c>
      <c r="BE16" s="58" t="str">
        <f t="shared" si="27"/>
        <v>ÚNICO</v>
      </c>
      <c r="BF16" s="58" t="str" cm="1">
        <f t="array" ref="BF16">IF(BE16&lt;&gt;"REPETIDO","",_xlfn.TEXTJOIN(", ",TRUE,IF($AG$14:$AG$1000=$AG16,$A$14:$A$1000,"")))</f>
        <v/>
      </c>
      <c r="BG16" s="70" t="str">
        <f t="shared" si="28"/>
        <v>NO APLICA</v>
      </c>
      <c r="BH16" s="58" t="str">
        <f t="shared" si="29"/>
        <v>OK</v>
      </c>
    </row>
    <row r="17" spans="1:60" ht="51" x14ac:dyDescent="0.35">
      <c r="A17" s="64">
        <f>IF(C17="","",MAX($A$14:A16)+1)</f>
        <v>4</v>
      </c>
      <c r="B17" s="64">
        <v>8715999</v>
      </c>
      <c r="C17" s="65" t="s">
        <v>69</v>
      </c>
      <c r="D17" s="64" t="s">
        <v>65</v>
      </c>
      <c r="E17" s="64">
        <v>0</v>
      </c>
      <c r="F17" s="64">
        <v>1</v>
      </c>
      <c r="G17" s="64">
        <v>0</v>
      </c>
      <c r="H17" s="64">
        <v>0</v>
      </c>
      <c r="I17" s="64">
        <v>0</v>
      </c>
      <c r="J17" s="64">
        <v>0</v>
      </c>
      <c r="K17" s="64">
        <v>0</v>
      </c>
      <c r="L17" s="64">
        <v>0</v>
      </c>
      <c r="M17" s="64">
        <v>0</v>
      </c>
      <c r="N17" s="64">
        <v>0</v>
      </c>
      <c r="O17" s="64">
        <v>0</v>
      </c>
      <c r="P17" s="64">
        <v>0</v>
      </c>
      <c r="Q17" s="64">
        <v>0</v>
      </c>
      <c r="R17" s="64">
        <f t="shared" si="0"/>
        <v>1</v>
      </c>
      <c r="S17" s="64">
        <v>73152101</v>
      </c>
      <c r="T17" s="64" t="s">
        <v>66</v>
      </c>
      <c r="U17" s="64" t="s">
        <v>66</v>
      </c>
      <c r="W17" s="66">
        <v>220000</v>
      </c>
      <c r="X17" s="66">
        <f t="shared" si="1"/>
        <v>41800</v>
      </c>
      <c r="Y17" s="66">
        <f t="shared" si="2"/>
        <v>261800</v>
      </c>
      <c r="Z17" s="66">
        <v>220000</v>
      </c>
      <c r="AA17" s="66">
        <f t="shared" si="3"/>
        <v>41800</v>
      </c>
      <c r="AB17" s="66">
        <f t="shared" si="4"/>
        <v>261800</v>
      </c>
      <c r="AC17" s="66">
        <v>290000</v>
      </c>
      <c r="AD17" s="66">
        <f t="shared" si="5"/>
        <v>55100</v>
      </c>
      <c r="AE17" s="66">
        <f t="shared" si="6"/>
        <v>345100</v>
      </c>
      <c r="AG17" s="67" t="str">
        <f t="shared" si="7"/>
        <v>MANTENIMIENTO DE PALANCA AJUSTE DEL CABEZAL (CAMBIO DE PIEZAS)</v>
      </c>
      <c r="AH17" s="58" t="str">
        <f t="shared" si="8"/>
        <v>ÚNICO</v>
      </c>
      <c r="AI17" s="58" t="str">
        <f t="shared" si="9"/>
        <v>ÚNICO</v>
      </c>
      <c r="AJ17" s="59" t="str">
        <f t="shared" si="10"/>
        <v>ÚNICO</v>
      </c>
      <c r="AK17" s="59" t="str">
        <f t="shared" si="11"/>
        <v>ÚNICO</v>
      </c>
      <c r="AL17" s="59" t="str">
        <f t="shared" si="12"/>
        <v/>
      </c>
      <c r="AM17" s="59" t="str">
        <f t="shared" si="13"/>
        <v/>
      </c>
      <c r="AN17" s="60" t="str">
        <f t="shared" si="14"/>
        <v/>
      </c>
      <c r="AP17" s="61">
        <f t="shared" si="15"/>
        <v>243333</v>
      </c>
      <c r="AQ17" s="61">
        <f t="shared" si="16"/>
        <v>220000</v>
      </c>
      <c r="AR17" s="61">
        <f t="shared" si="17"/>
        <v>40415</v>
      </c>
      <c r="AS17" s="62">
        <f t="shared" si="18"/>
        <v>0.16608926861543646</v>
      </c>
      <c r="AT17" s="61">
        <f t="shared" si="19"/>
        <v>220000</v>
      </c>
      <c r="AU17" s="61">
        <f t="shared" si="20"/>
        <v>290000</v>
      </c>
      <c r="AV17" s="61">
        <f>IF(NOT(ISNUMBER(A17)),"",ROUND(_xlfn.QUARTILE.INC(CHOOSE({1;2;3},W17,Z17,AC17),1),0))</f>
        <v>220000</v>
      </c>
      <c r="AW17" s="61">
        <f>IF(NOT(ISNUMBER(A17)),"",ROUND(_xlfn.QUARTILE.INC(CHOOSE({1;2;3},W17,Z17,AC17),3),0))</f>
        <v>255000</v>
      </c>
      <c r="AX17" s="61">
        <f t="shared" si="21"/>
        <v>35000</v>
      </c>
      <c r="AY17" s="61">
        <f t="shared" si="22"/>
        <v>220000</v>
      </c>
      <c r="AZ17" s="61">
        <f t="shared" si="23"/>
        <v>41800</v>
      </c>
      <c r="BA17" s="61">
        <f t="shared" si="24"/>
        <v>261800</v>
      </c>
      <c r="BB17" s="68" t="str">
        <f t="shared" si="25"/>
        <v>MENOR VALOR</v>
      </c>
      <c r="BD17" s="69" t="str">
        <f t="shared" si="26"/>
        <v>MANTENIMIENTO DE PALANCA AJUSTE DEL CABEZAL (CAMBIO DE PIEZAS)</v>
      </c>
      <c r="BE17" s="58" t="str">
        <f t="shared" si="27"/>
        <v>ÚNICO</v>
      </c>
      <c r="BF17" s="58" t="str" cm="1">
        <f t="array" ref="BF17">IF(BE17&lt;&gt;"REPETIDO","",_xlfn.TEXTJOIN(", ",TRUE,IF($AG$14:$AG$1000=$AG17,$A$14:$A$1000,"")))</f>
        <v/>
      </c>
      <c r="BG17" s="70" t="str">
        <f t="shared" si="28"/>
        <v>NO APLICA</v>
      </c>
      <c r="BH17" s="58" t="str">
        <f t="shared" si="29"/>
        <v>OK</v>
      </c>
    </row>
    <row r="18" spans="1:60" ht="38.25" x14ac:dyDescent="0.35">
      <c r="A18" s="64">
        <f>IF(C18="","",MAX($A$14:A17)+1)</f>
        <v>5</v>
      </c>
      <c r="B18" s="64">
        <v>8715999</v>
      </c>
      <c r="C18" s="65" t="s">
        <v>70</v>
      </c>
      <c r="D18" s="64" t="s">
        <v>65</v>
      </c>
      <c r="E18" s="64">
        <v>0</v>
      </c>
      <c r="F18" s="64">
        <v>1</v>
      </c>
      <c r="G18" s="64">
        <v>0</v>
      </c>
      <c r="H18" s="64">
        <v>0</v>
      </c>
      <c r="I18" s="64">
        <v>0</v>
      </c>
      <c r="J18" s="64">
        <v>0</v>
      </c>
      <c r="K18" s="64">
        <v>0</v>
      </c>
      <c r="L18" s="64">
        <v>0</v>
      </c>
      <c r="M18" s="64">
        <v>0</v>
      </c>
      <c r="N18" s="64">
        <v>0</v>
      </c>
      <c r="O18" s="64">
        <v>0</v>
      </c>
      <c r="P18" s="64">
        <v>0</v>
      </c>
      <c r="Q18" s="64">
        <v>0</v>
      </c>
      <c r="R18" s="64">
        <f t="shared" si="0"/>
        <v>1</v>
      </c>
      <c r="S18" s="64">
        <v>73152101</v>
      </c>
      <c r="T18" s="64" t="s">
        <v>66</v>
      </c>
      <c r="U18" s="64" t="s">
        <v>66</v>
      </c>
      <c r="W18" s="66">
        <v>152000</v>
      </c>
      <c r="X18" s="66">
        <f t="shared" si="1"/>
        <v>28880</v>
      </c>
      <c r="Y18" s="66">
        <f t="shared" si="2"/>
        <v>180880</v>
      </c>
      <c r="Z18" s="66">
        <v>152000</v>
      </c>
      <c r="AA18" s="66">
        <f t="shared" si="3"/>
        <v>28880</v>
      </c>
      <c r="AB18" s="66">
        <f t="shared" si="4"/>
        <v>180880</v>
      </c>
      <c r="AC18" s="66">
        <v>350000</v>
      </c>
      <c r="AD18" s="66">
        <f t="shared" si="5"/>
        <v>66500</v>
      </c>
      <c r="AE18" s="66">
        <f t="shared" si="6"/>
        <v>416500</v>
      </c>
      <c r="AG18" s="67" t="str">
        <f t="shared" si="7"/>
        <v>MANTENIMIENTO DE RODAMIENTOS DEL MOTOR (CAMBIO DE PIEZAS)</v>
      </c>
      <c r="AH18" s="58" t="str">
        <f t="shared" si="8"/>
        <v>ÚNICO</v>
      </c>
      <c r="AI18" s="58" t="str">
        <f t="shared" si="9"/>
        <v>ÚNICO</v>
      </c>
      <c r="AJ18" s="59" t="str">
        <f t="shared" si="10"/>
        <v>ÚNICO</v>
      </c>
      <c r="AK18" s="59" t="str">
        <f t="shared" si="11"/>
        <v>ÚNICO</v>
      </c>
      <c r="AL18" s="59" t="str">
        <f t="shared" si="12"/>
        <v/>
      </c>
      <c r="AM18" s="59" t="str">
        <f t="shared" si="13"/>
        <v/>
      </c>
      <c r="AN18" s="60" t="str">
        <f t="shared" si="14"/>
        <v/>
      </c>
      <c r="AP18" s="61">
        <f t="shared" si="15"/>
        <v>218000</v>
      </c>
      <c r="AQ18" s="61">
        <f t="shared" si="16"/>
        <v>152000</v>
      </c>
      <c r="AR18" s="61">
        <f t="shared" si="17"/>
        <v>114315</v>
      </c>
      <c r="AS18" s="62">
        <f>IF(NOT(ISNUMBER(A18)),"",IFERROR(AR18/AP18,0))</f>
        <v>0.5243807339449541</v>
      </c>
      <c r="AT18" s="61">
        <f t="shared" si="19"/>
        <v>152000</v>
      </c>
      <c r="AU18" s="61">
        <f t="shared" si="20"/>
        <v>350000</v>
      </c>
      <c r="AV18" s="61">
        <f>IF(NOT(ISNUMBER(A18)),"",ROUND(_xlfn.QUARTILE.INC(CHOOSE({1;2;3},W18,Z18,AC18),1),0))</f>
        <v>152000</v>
      </c>
      <c r="AW18" s="61">
        <f>IF(NOT(ISNUMBER(A18)),"",ROUND(_xlfn.QUARTILE.INC(CHOOSE({1;2;3},W18,Z18,AC18),3),0))</f>
        <v>251000</v>
      </c>
      <c r="AX18" s="61">
        <f t="shared" si="21"/>
        <v>99000</v>
      </c>
      <c r="AY18" s="61">
        <f t="shared" si="22"/>
        <v>152000</v>
      </c>
      <c r="AZ18" s="61">
        <f t="shared" si="23"/>
        <v>28880</v>
      </c>
      <c r="BA18" s="61">
        <f t="shared" si="24"/>
        <v>180880</v>
      </c>
      <c r="BB18" s="68" t="str">
        <f t="shared" si="25"/>
        <v>MEDIANA</v>
      </c>
      <c r="BD18" s="69" t="str">
        <f t="shared" si="26"/>
        <v>MANTENIMIENTO DE RODAMIENTOS DEL MOTOR (CAMBIO DE PIEZAS)</v>
      </c>
      <c r="BE18" s="58" t="str">
        <f t="shared" si="27"/>
        <v>ÚNICO</v>
      </c>
      <c r="BF18" s="58" t="str" cm="1">
        <f t="array" ref="BF18">IF(BE18&lt;&gt;"REPETIDO","",_xlfn.TEXTJOIN(", ",TRUE,IF($AG$14:$AG$1000=$AG18,$A$14:$A$1000,"")))</f>
        <v/>
      </c>
      <c r="BG18" s="70" t="str">
        <f t="shared" si="28"/>
        <v>NO APLICA</v>
      </c>
      <c r="BH18" s="58" t="str">
        <f t="shared" si="29"/>
        <v>ALERTA ALTA - REVISAR MERCADO</v>
      </c>
    </row>
    <row r="19" spans="1:60" ht="38.25" x14ac:dyDescent="0.35">
      <c r="A19" s="64">
        <f>IF(C19="","",MAX($A$14:A18)+1)</f>
        <v>6</v>
      </c>
      <c r="B19" s="64">
        <v>8715999</v>
      </c>
      <c r="C19" s="65" t="s">
        <v>71</v>
      </c>
      <c r="D19" s="64" t="s">
        <v>65</v>
      </c>
      <c r="E19" s="64">
        <v>0</v>
      </c>
      <c r="F19" s="64">
        <v>1</v>
      </c>
      <c r="G19" s="64">
        <v>0</v>
      </c>
      <c r="H19" s="64">
        <v>0</v>
      </c>
      <c r="I19" s="64">
        <v>0</v>
      </c>
      <c r="J19" s="64">
        <v>0</v>
      </c>
      <c r="K19" s="64">
        <v>0</v>
      </c>
      <c r="L19" s="64">
        <v>0</v>
      </c>
      <c r="M19" s="64">
        <v>0</v>
      </c>
      <c r="N19" s="64">
        <v>0</v>
      </c>
      <c r="O19" s="64">
        <v>0</v>
      </c>
      <c r="P19" s="64">
        <v>0</v>
      </c>
      <c r="Q19" s="64">
        <v>0</v>
      </c>
      <c r="R19" s="64">
        <f t="shared" si="0"/>
        <v>1</v>
      </c>
      <c r="S19" s="64">
        <v>73152101</v>
      </c>
      <c r="T19" s="64" t="s">
        <v>66</v>
      </c>
      <c r="U19" s="64" t="s">
        <v>66</v>
      </c>
      <c r="W19" s="66">
        <v>408000</v>
      </c>
      <c r="X19" s="66">
        <f t="shared" si="1"/>
        <v>77520</v>
      </c>
      <c r="Y19" s="66">
        <f t="shared" si="2"/>
        <v>485520</v>
      </c>
      <c r="Z19" s="66">
        <v>408000</v>
      </c>
      <c r="AA19" s="66">
        <f t="shared" si="3"/>
        <v>77520</v>
      </c>
      <c r="AB19" s="66">
        <f t="shared" si="4"/>
        <v>485520</v>
      </c>
      <c r="AC19" s="66">
        <v>870000</v>
      </c>
      <c r="AD19" s="66">
        <f t="shared" si="5"/>
        <v>165300</v>
      </c>
      <c r="AE19" s="66">
        <f t="shared" si="6"/>
        <v>1035300</v>
      </c>
      <c r="AF19" s="22"/>
      <c r="AG19" s="67" t="str">
        <f t="shared" si="7"/>
        <v>MANTENIMIENTO DE BOMBINA DEL MOTOR (CAMBIO DE PIEZAS)</v>
      </c>
      <c r="AH19" s="58" t="str">
        <f t="shared" si="8"/>
        <v>ÚNICO</v>
      </c>
      <c r="AI19" s="58" t="str">
        <f t="shared" si="9"/>
        <v>ÚNICO</v>
      </c>
      <c r="AJ19" s="59" t="str">
        <f t="shared" si="10"/>
        <v>ÚNICO</v>
      </c>
      <c r="AK19" s="59" t="str">
        <f t="shared" si="11"/>
        <v>ÚNICO</v>
      </c>
      <c r="AL19" s="59" t="str">
        <f t="shared" si="12"/>
        <v/>
      </c>
      <c r="AM19" s="59" t="str">
        <f t="shared" si="13"/>
        <v/>
      </c>
      <c r="AN19" s="60" t="str">
        <f t="shared" si="14"/>
        <v/>
      </c>
      <c r="AP19" s="61">
        <f t="shared" si="15"/>
        <v>562000</v>
      </c>
      <c r="AQ19" s="61">
        <f t="shared" si="16"/>
        <v>408000</v>
      </c>
      <c r="AR19" s="61">
        <f t="shared" si="17"/>
        <v>266736</v>
      </c>
      <c r="AS19" s="62">
        <f t="shared" ref="AS19:AS23" si="30">IF(NOT(ISNUMBER(A19)),"",IFERROR(AR19/AP19,0))</f>
        <v>0.47461921708185051</v>
      </c>
      <c r="AT19" s="61">
        <f t="shared" si="19"/>
        <v>408000</v>
      </c>
      <c r="AU19" s="61">
        <f t="shared" si="20"/>
        <v>870000</v>
      </c>
      <c r="AV19" s="61">
        <f>IF(NOT(ISNUMBER(A19)),"",ROUND(_xlfn.QUARTILE.INC(CHOOSE({1;2;3},W19,Z19,AC19),1),0))</f>
        <v>408000</v>
      </c>
      <c r="AW19" s="61">
        <f>IF(NOT(ISNUMBER(A19)),"",ROUND(_xlfn.QUARTILE.INC(CHOOSE({1;2;3},W19,Z19,AC19),3),0))</f>
        <v>639000</v>
      </c>
      <c r="AX19" s="61">
        <f t="shared" si="21"/>
        <v>231000</v>
      </c>
      <c r="AY19" s="61">
        <f t="shared" si="22"/>
        <v>408000</v>
      </c>
      <c r="AZ19" s="61">
        <f t="shared" si="23"/>
        <v>77520</v>
      </c>
      <c r="BA19" s="61">
        <f t="shared" si="24"/>
        <v>485520</v>
      </c>
      <c r="BB19" s="68" t="str">
        <f t="shared" si="25"/>
        <v>MEDIANA</v>
      </c>
      <c r="BD19" s="69" t="str">
        <f t="shared" si="26"/>
        <v>MANTENIMIENTO DE BOMBINA DEL MOTOR (CAMBIO DE PIEZAS)</v>
      </c>
      <c r="BE19" s="58" t="str">
        <f t="shared" si="27"/>
        <v>ÚNICO</v>
      </c>
      <c r="BF19" s="58" t="str" cm="1">
        <f t="array" ref="BF19">IF(BE19&lt;&gt;"REPETIDO","",_xlfn.TEXTJOIN(", ",TRUE,IF($AG$14:$AG$1000=$AG19,$A$14:$A$1000,"")))</f>
        <v/>
      </c>
      <c r="BG19" s="70" t="str">
        <f t="shared" si="28"/>
        <v>NO APLICA</v>
      </c>
      <c r="BH19" s="58" t="str">
        <f t="shared" si="29"/>
        <v>REVISAR DISPERSIÓN</v>
      </c>
    </row>
    <row r="20" spans="1:60" ht="13.9" thickBot="1" x14ac:dyDescent="0.4">
      <c r="A20" s="71" t="s">
        <v>72</v>
      </c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3"/>
      <c r="W20" s="66"/>
      <c r="X20" s="66"/>
      <c r="Y20" s="66"/>
      <c r="Z20" s="74"/>
      <c r="AA20" s="74"/>
      <c r="AB20" s="74"/>
      <c r="AC20" s="74"/>
      <c r="AD20" s="74"/>
      <c r="AE20" s="74"/>
      <c r="AF20" s="22"/>
      <c r="AG20" s="67"/>
      <c r="AH20" s="58"/>
      <c r="AI20" s="58"/>
      <c r="AJ20" s="59"/>
      <c r="AK20" s="59"/>
      <c r="AL20" s="59"/>
      <c r="AM20" s="59"/>
      <c r="AN20" s="60"/>
      <c r="AP20" s="75"/>
      <c r="AQ20" s="75"/>
      <c r="AR20" s="75"/>
      <c r="AS20" s="76"/>
      <c r="AT20" s="75"/>
      <c r="AU20" s="61"/>
      <c r="AV20" s="75"/>
      <c r="AW20" s="75"/>
      <c r="AX20" s="75"/>
      <c r="AY20" s="75"/>
      <c r="AZ20" s="75"/>
      <c r="BA20" s="75"/>
      <c r="BB20" s="75"/>
      <c r="BD20" s="63"/>
      <c r="BE20" s="63"/>
      <c r="BF20" s="63"/>
      <c r="BG20" s="63"/>
      <c r="BH20" s="63"/>
    </row>
    <row r="21" spans="1:60" x14ac:dyDescent="0.35">
      <c r="A21" s="53" t="s">
        <v>73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5"/>
      <c r="W21" s="66"/>
      <c r="X21" s="66"/>
      <c r="Y21" s="66"/>
      <c r="Z21" s="74"/>
      <c r="AA21" s="74"/>
      <c r="AB21" s="74"/>
      <c r="AC21" s="74"/>
      <c r="AD21" s="74"/>
      <c r="AE21" s="74"/>
      <c r="AF21" s="22"/>
      <c r="AG21" s="67"/>
      <c r="AH21" s="58"/>
      <c r="AI21" s="58"/>
      <c r="AJ21" s="59"/>
      <c r="AK21" s="59"/>
      <c r="AL21" s="59"/>
      <c r="AM21" s="59"/>
      <c r="AN21" s="60"/>
      <c r="AP21" s="61"/>
      <c r="AQ21" s="61"/>
      <c r="AR21" s="61"/>
      <c r="AS21" s="62"/>
      <c r="AT21" s="61"/>
      <c r="AU21" s="61"/>
      <c r="AV21" s="61"/>
      <c r="AW21" s="61"/>
      <c r="AX21" s="61"/>
      <c r="AY21" s="61"/>
      <c r="AZ21" s="61"/>
      <c r="BA21" s="61"/>
      <c r="BB21" s="61"/>
      <c r="BD21" s="63"/>
      <c r="BE21" s="63"/>
      <c r="BF21" s="63"/>
      <c r="BG21" s="63"/>
      <c r="BH21" s="63"/>
    </row>
    <row r="22" spans="1:60" ht="38.25" x14ac:dyDescent="0.35">
      <c r="A22" s="64">
        <f>IF(C22="","",MAX($A$14:A21)+1)</f>
        <v>7</v>
      </c>
      <c r="B22" s="64">
        <v>8711003</v>
      </c>
      <c r="C22" s="77" t="s">
        <v>74</v>
      </c>
      <c r="D22" s="64" t="s">
        <v>65</v>
      </c>
      <c r="E22" s="64">
        <v>0</v>
      </c>
      <c r="F22" s="64">
        <v>0</v>
      </c>
      <c r="G22" s="64">
        <v>0</v>
      </c>
      <c r="H22" s="64">
        <v>1</v>
      </c>
      <c r="I22" s="64">
        <v>0</v>
      </c>
      <c r="J22" s="64">
        <v>0</v>
      </c>
      <c r="K22" s="64">
        <v>0</v>
      </c>
      <c r="L22" s="64">
        <v>0</v>
      </c>
      <c r="M22" s="64">
        <v>1</v>
      </c>
      <c r="N22" s="64">
        <v>0</v>
      </c>
      <c r="O22" s="64">
        <v>0</v>
      </c>
      <c r="P22" s="64">
        <v>0</v>
      </c>
      <c r="Q22" s="64">
        <v>0</v>
      </c>
      <c r="R22" s="64">
        <v>1</v>
      </c>
      <c r="S22" s="64">
        <v>72151001</v>
      </c>
      <c r="T22" s="64" t="s">
        <v>66</v>
      </c>
      <c r="U22" s="64" t="s">
        <v>66</v>
      </c>
      <c r="W22" s="66">
        <v>300000</v>
      </c>
      <c r="X22" s="66">
        <f t="shared" ref="X22:X37" si="31">ROUND(W22*19%,0)</f>
        <v>57000</v>
      </c>
      <c r="Y22" s="66">
        <f t="shared" ref="Y22:Y37" si="32">ROUND(W22+X22,0)</f>
        <v>357000</v>
      </c>
      <c r="Z22" s="66">
        <v>300000</v>
      </c>
      <c r="AA22" s="66">
        <f t="shared" ref="AA22:AA37" si="33">Z22*19%</f>
        <v>57000</v>
      </c>
      <c r="AB22" s="66">
        <f t="shared" ref="AB22:AB37" si="34">Z22+AA22</f>
        <v>357000</v>
      </c>
      <c r="AC22" s="66">
        <v>380000</v>
      </c>
      <c r="AD22" s="66">
        <f t="shared" ref="AD22:AD37" si="35">AC22*19%</f>
        <v>72200</v>
      </c>
      <c r="AE22" s="66">
        <f t="shared" ref="AE22:AE37" si="36">AC22+AD22</f>
        <v>452200</v>
      </c>
      <c r="AF22" s="22"/>
      <c r="AG22" s="67" t="str">
        <f t="shared" ref="AG22:AG37" si="37">IF(NOT(ISNUMBER(A22)),"",LEFT(C22,200))</f>
        <v>MANTENIMIENTO - DESARME TOTAL DE MOTOR LIMPIEZA EN GENERAL</v>
      </c>
      <c r="AH22" s="58" t="str">
        <f t="shared" ref="AH22:AH37" si="38">IF($AG22="","",IF(COUNTIFS($AG:$AG,$AG22,$W:$W,"&lt;&gt;"&amp;$W22)&gt;0,"DIFERENTE","ÚNICO"))</f>
        <v>ÚNICO</v>
      </c>
      <c r="AI22" s="58" t="str">
        <f t="shared" ref="AI22:AI37" si="39">IF($AG22="","",IF(COUNTIFS($AG:$AG,$AG22,$Z:$Z,"&lt;&gt;"&amp;$Z22)&gt;0,"DIFERENTE","ÚNICO"))</f>
        <v>ÚNICO</v>
      </c>
      <c r="AJ22" s="59" t="str">
        <f t="shared" ref="AJ22:AJ37" si="40">IF($AG22="","",IF(COUNTIFS($AG:$AG,$AG22,$AC:$AC,"&lt;&gt;"&amp;$AC22)&gt;0,"DIFERENTE","ÚNICO"))</f>
        <v>ÚNICO</v>
      </c>
      <c r="AK22" s="59" t="str">
        <f t="shared" ref="AK22:AK37" si="41">IF($AG22="","",IF(OR(AH22="DIFERENTE",AI22="DIFERENTE",AJ22="DIFERENTE"),"REVISAR","ÚNICO"))</f>
        <v>ÚNICO</v>
      </c>
      <c r="AL22" s="59" t="str">
        <f t="shared" ref="AL22:AL37" si="42">IF(AH22="DIFERENTE",_xlfn.MAXIFS($W:$W,$AG:$AG,$AG22)-_xlfn.MINIFS($W:$W,$AG:$AG,$AG22),"")</f>
        <v/>
      </c>
      <c r="AM22" s="59" t="str">
        <f t="shared" ref="AM22:AM37" si="43">IF(AI22="DIFERENTE",_xlfn.MAXIFS($Z:$Z,$AG:$AG,$AG22)-_xlfn.MINIFS($Z:$Z,$AG:$AG,$AG22),"")</f>
        <v/>
      </c>
      <c r="AN22" s="60" t="str">
        <f t="shared" ref="AN22:AN37" si="44">IF(AJ22="DIFERENTE",_xlfn.MAXIFS($AC:$AC,$AG:$AG,$AG22)-_xlfn.MINIFS($AC:$AC,$AG:$AG,$AG22),"")</f>
        <v/>
      </c>
      <c r="AP22" s="61">
        <f t="shared" ref="AP22:AP37" si="45">IF(NOT(ISNUMBER(A22)),"",ROUND(AVERAGE(W22,Z22,AC22),0))</f>
        <v>326667</v>
      </c>
      <c r="AQ22" s="61">
        <f t="shared" ref="AQ22:AQ37" si="46">IF(NOT(ISNUMBER(A22)),"",ROUND(MEDIAN(W22,Z22,AC22),0))</f>
        <v>300000</v>
      </c>
      <c r="AR22" s="61">
        <f t="shared" ref="AR22:AR37" si="47">IF(NOT(ISNUMBER(A22)),"",ROUND(_xlfn.STDEV.S(W22,Z22,AC22),0))</f>
        <v>46188</v>
      </c>
      <c r="AS22" s="62">
        <f t="shared" ref="AS22:AS37" si="48">IF(NOT(ISNUMBER(A22)),"",IFERROR(AR22/AP22,0))</f>
        <v>0.14139169245745667</v>
      </c>
      <c r="AT22" s="61">
        <f t="shared" ref="AT22:AT37" si="49">IF(NOT(ISNUMBER(A22)),"",ROUND(MIN(W22,Z22,AC22),0))</f>
        <v>300000</v>
      </c>
      <c r="AU22" s="61">
        <f t="shared" ref="AU22:AU37" si="50">IF(NOT(ISNUMBER(A22)),"",ROUND(MAX(W22,Z22,AC22),0))</f>
        <v>380000</v>
      </c>
      <c r="AV22" s="61">
        <f>IF(NOT(ISNUMBER(A22)),"",ROUND(_xlfn.QUARTILE.INC(CHOOSE({1;2;3},W22,Z22,AC22),1),0))</f>
        <v>300000</v>
      </c>
      <c r="AW22" s="61">
        <f>IF(NOT(ISNUMBER(A22)),"",ROUND(_xlfn.QUARTILE.INC(CHOOSE({1;2;3},W22,Z22,AC22),3),0))</f>
        <v>340000</v>
      </c>
      <c r="AX22" s="61">
        <f t="shared" ref="AX22:AX37" si="51">IF(NOT(ISNUMBER(A22)),"",ROUND(AW22-AV22,0))</f>
        <v>40000</v>
      </c>
      <c r="AY22" s="61">
        <f t="shared" ref="AY22:AY37" si="52">IF(NOT(ISNUMBER(A22)),"",IF(BB22="MENOR VALOR",ROUND(MIN(W22,Z22,AC22),0),IF(BB22="PROMEDIO 2 MENORES",ROUND((SUM(W22,Z22,AC22)-MAX(W22,Z22,AC22))/2,0),IF(BB22="MEDIANA",ROUND(MEDIAN(W22,Z22,AC22),0),""))))</f>
        <v>300000</v>
      </c>
      <c r="AZ22" s="61">
        <f t="shared" ref="AZ22:AZ37" si="53">+AY22*19%</f>
        <v>57000</v>
      </c>
      <c r="BA22" s="61">
        <f t="shared" ref="BA22:BA37" si="54">IF(AY22="","",AY22+AZ22)</f>
        <v>357000</v>
      </c>
      <c r="BB22" s="68" t="str">
        <f t="shared" ref="BB22:BB37" si="55">IF(NOT(ISNUMBER(A22)),"",IF(AS22&lt;=20%,"MENOR VALOR",IF(AS22&lt;=40%,"PROMEDIO 2 MENORES","MEDIANA")))</f>
        <v>MENOR VALOR</v>
      </c>
      <c r="BD22" s="69" t="str">
        <f t="shared" ref="BD22:BD37" si="56">IF(NOT(ISNUMBER(A22)),"",UPPER(TRIM(CLEAN(LEFT(C22,200)))))</f>
        <v>MANTENIMIENTO - DESARME TOTAL DE MOTOR LIMPIEZA EN GENERAL</v>
      </c>
      <c r="BE22" s="58" t="str">
        <f t="shared" ref="BE22:BE37" si="57">IF($AG22="","",IF(COUNTIF($AG:$AG,$AG22)&gt;1,"REPETIDO","ÚNICO"))</f>
        <v>ÚNICO</v>
      </c>
      <c r="BF22" s="58" t="str" cm="1">
        <f t="array" ref="BF22">IF(BE22&lt;&gt;"REPETIDO","",_xlfn.TEXTJOIN(", ",TRUE,IF($AG$14:$AG$1000=$AG22,$A$14:$A$1000,"")))</f>
        <v/>
      </c>
      <c r="BG22" s="70" t="str">
        <f t="shared" ref="BG22:BG37" si="58">IF($AG22="","",IF(BE22&lt;&gt;"REPETIDO","NO APLICA",IF(COUNTIFS($AG:$AG,$AG22,$AY:$AY,"&lt;&gt;"&amp;$AY22)&gt;0,"PRECIO REF. DIFERENTE","MISMO PRECIO REF.")))</f>
        <v>NO APLICA</v>
      </c>
      <c r="BH22" s="58" t="str">
        <f t="shared" ref="BH22:BH37" si="59">IF($AG22="","",IF(BG22="PRECIO REF. DIFERENTE","CRÍTICO - PRECIO REF. INCONSISTENTE",IF(AS22&gt;50%,"ALERTA ALTA - REVISAR MERCADO",IF(AS22&gt;30%,"REVISAR DISPERSIÓN","OK"))))</f>
        <v>OK</v>
      </c>
    </row>
    <row r="23" spans="1:60" ht="38.25" x14ac:dyDescent="0.35">
      <c r="A23" s="64">
        <f>IF(C23="","",MAX($A$14:A22)+1)</f>
        <v>8</v>
      </c>
      <c r="B23" s="64">
        <v>8711003</v>
      </c>
      <c r="C23" s="77" t="s">
        <v>75</v>
      </c>
      <c r="D23" s="64" t="s">
        <v>65</v>
      </c>
      <c r="E23" s="64">
        <v>0</v>
      </c>
      <c r="F23" s="64">
        <v>0</v>
      </c>
      <c r="G23" s="64">
        <v>0</v>
      </c>
      <c r="H23" s="64">
        <v>1</v>
      </c>
      <c r="I23" s="64">
        <v>0</v>
      </c>
      <c r="J23" s="64">
        <v>0</v>
      </c>
      <c r="K23" s="64">
        <v>0</v>
      </c>
      <c r="L23" s="64">
        <v>0</v>
      </c>
      <c r="M23" s="64">
        <v>1</v>
      </c>
      <c r="N23" s="64">
        <v>0</v>
      </c>
      <c r="O23" s="64">
        <v>0</v>
      </c>
      <c r="P23" s="64">
        <v>0</v>
      </c>
      <c r="Q23" s="64">
        <v>0</v>
      </c>
      <c r="R23" s="64">
        <v>1</v>
      </c>
      <c r="S23" s="64">
        <v>72151001</v>
      </c>
      <c r="T23" s="64" t="s">
        <v>66</v>
      </c>
      <c r="U23" s="64" t="s">
        <v>66</v>
      </c>
      <c r="W23" s="66">
        <v>308000</v>
      </c>
      <c r="X23" s="66">
        <f t="shared" si="31"/>
        <v>58520</v>
      </c>
      <c r="Y23" s="66">
        <f t="shared" si="32"/>
        <v>366520</v>
      </c>
      <c r="Z23" s="66">
        <v>308000</v>
      </c>
      <c r="AA23" s="66">
        <f t="shared" si="33"/>
        <v>58520</v>
      </c>
      <c r="AB23" s="66">
        <f t="shared" si="34"/>
        <v>366520</v>
      </c>
      <c r="AC23" s="66">
        <v>850000</v>
      </c>
      <c r="AD23" s="66">
        <f t="shared" si="35"/>
        <v>161500</v>
      </c>
      <c r="AE23" s="66">
        <f t="shared" si="36"/>
        <v>1011500</v>
      </c>
      <c r="AF23" s="22"/>
      <c r="AG23" s="67" t="str">
        <f t="shared" si="37"/>
        <v>MANTENIMIENTO - DESARME TOTAL DE BOMBA Y LIMPIEZA EN GENERAL</v>
      </c>
      <c r="AH23" s="58" t="str">
        <f t="shared" si="38"/>
        <v>ÚNICO</v>
      </c>
      <c r="AI23" s="58" t="str">
        <f t="shared" si="39"/>
        <v>ÚNICO</v>
      </c>
      <c r="AJ23" s="59" t="str">
        <f t="shared" si="40"/>
        <v>ÚNICO</v>
      </c>
      <c r="AK23" s="59" t="str">
        <f t="shared" si="41"/>
        <v>ÚNICO</v>
      </c>
      <c r="AL23" s="59" t="str">
        <f t="shared" si="42"/>
        <v/>
      </c>
      <c r="AM23" s="59" t="str">
        <f t="shared" si="43"/>
        <v/>
      </c>
      <c r="AN23" s="60" t="str">
        <f t="shared" si="44"/>
        <v/>
      </c>
      <c r="AP23" s="61">
        <f t="shared" si="45"/>
        <v>488667</v>
      </c>
      <c r="AQ23" s="61">
        <f t="shared" si="46"/>
        <v>308000</v>
      </c>
      <c r="AR23" s="61">
        <f t="shared" si="47"/>
        <v>312924</v>
      </c>
      <c r="AS23" s="62">
        <f t="shared" si="48"/>
        <v>0.64036245541442327</v>
      </c>
      <c r="AT23" s="61">
        <f t="shared" si="49"/>
        <v>308000</v>
      </c>
      <c r="AU23" s="61">
        <f t="shared" si="50"/>
        <v>850000</v>
      </c>
      <c r="AV23" s="61">
        <f>IF(NOT(ISNUMBER(A23)),"",ROUND(_xlfn.QUARTILE.INC(CHOOSE({1;2;3},W23,Z23,AC23),1),0))</f>
        <v>308000</v>
      </c>
      <c r="AW23" s="61">
        <f>IF(NOT(ISNUMBER(A23)),"",ROUND(_xlfn.QUARTILE.INC(CHOOSE({1;2;3},W23,Z23,AC23),3),0))</f>
        <v>579000</v>
      </c>
      <c r="AX23" s="61">
        <f t="shared" si="51"/>
        <v>271000</v>
      </c>
      <c r="AY23" s="61">
        <f t="shared" si="52"/>
        <v>308000</v>
      </c>
      <c r="AZ23" s="61">
        <f t="shared" si="53"/>
        <v>58520</v>
      </c>
      <c r="BA23" s="61">
        <f t="shared" si="54"/>
        <v>366520</v>
      </c>
      <c r="BB23" s="68" t="str">
        <f t="shared" si="55"/>
        <v>MEDIANA</v>
      </c>
      <c r="BD23" s="69" t="str">
        <f t="shared" si="56"/>
        <v>MANTENIMIENTO - DESARME TOTAL DE BOMBA Y LIMPIEZA EN GENERAL</v>
      </c>
      <c r="BE23" s="58" t="str">
        <f t="shared" si="57"/>
        <v>ÚNICO</v>
      </c>
      <c r="BF23" s="58" t="str" cm="1">
        <f t="array" ref="BF23">IF(BE23&lt;&gt;"REPETIDO","",_xlfn.TEXTJOIN(", ",TRUE,IF($AG$14:$AG$1000=$AG23,$A$14:$A$1000,"")))</f>
        <v/>
      </c>
      <c r="BG23" s="70" t="str">
        <f t="shared" si="58"/>
        <v>NO APLICA</v>
      </c>
      <c r="BH23" s="58" t="str">
        <f t="shared" si="59"/>
        <v>ALERTA ALTA - REVISAR MERCADO</v>
      </c>
    </row>
    <row r="24" spans="1:60" ht="38.25" x14ac:dyDescent="0.35">
      <c r="A24" s="64">
        <f>IF(C24="","",MAX($A$14:A23)+1)</f>
        <v>9</v>
      </c>
      <c r="B24" s="64">
        <v>8711003</v>
      </c>
      <c r="C24" s="77" t="s">
        <v>76</v>
      </c>
      <c r="D24" s="64" t="s">
        <v>65</v>
      </c>
      <c r="E24" s="64">
        <v>0</v>
      </c>
      <c r="F24" s="64">
        <v>0</v>
      </c>
      <c r="G24" s="64">
        <v>0</v>
      </c>
      <c r="H24" s="64">
        <v>1</v>
      </c>
      <c r="I24" s="64">
        <v>0</v>
      </c>
      <c r="J24" s="64">
        <v>0</v>
      </c>
      <c r="K24" s="64">
        <v>0</v>
      </c>
      <c r="L24" s="64">
        <v>0</v>
      </c>
      <c r="M24" s="64">
        <v>1</v>
      </c>
      <c r="N24" s="64">
        <v>0</v>
      </c>
      <c r="O24" s="64">
        <v>0</v>
      </c>
      <c r="P24" s="64">
        <v>0</v>
      </c>
      <c r="Q24" s="64">
        <v>0</v>
      </c>
      <c r="R24" s="64">
        <v>1</v>
      </c>
      <c r="S24" s="64">
        <v>72151001</v>
      </c>
      <c r="T24" s="64" t="s">
        <v>66</v>
      </c>
      <c r="U24" s="64" t="s">
        <v>66</v>
      </c>
      <c r="W24" s="66">
        <v>156000</v>
      </c>
      <c r="X24" s="66">
        <f t="shared" si="31"/>
        <v>29640</v>
      </c>
      <c r="Y24" s="66">
        <f t="shared" si="32"/>
        <v>185640</v>
      </c>
      <c r="Z24" s="66">
        <v>156000</v>
      </c>
      <c r="AA24" s="66">
        <f t="shared" si="33"/>
        <v>29640</v>
      </c>
      <c r="AB24" s="66">
        <f t="shared" si="34"/>
        <v>185640</v>
      </c>
      <c r="AC24" s="66">
        <v>225000</v>
      </c>
      <c r="AD24" s="66">
        <f t="shared" si="35"/>
        <v>42750</v>
      </c>
      <c r="AE24" s="66">
        <f t="shared" si="36"/>
        <v>267750</v>
      </c>
      <c r="AF24" s="22"/>
      <c r="AG24" s="67" t="str">
        <f t="shared" si="37"/>
        <v>MANTENIMIENTO DE BALINERAS MOTOR (CAMBIO DE PIEZAS)</v>
      </c>
      <c r="AH24" s="58" t="str">
        <f t="shared" si="38"/>
        <v>ÚNICO</v>
      </c>
      <c r="AI24" s="58" t="str">
        <f t="shared" si="39"/>
        <v>ÚNICO</v>
      </c>
      <c r="AJ24" s="59" t="str">
        <f t="shared" si="40"/>
        <v>ÚNICO</v>
      </c>
      <c r="AK24" s="59" t="str">
        <f t="shared" si="41"/>
        <v>ÚNICO</v>
      </c>
      <c r="AL24" s="59" t="str">
        <f t="shared" si="42"/>
        <v/>
      </c>
      <c r="AM24" s="59" t="str">
        <f t="shared" si="43"/>
        <v/>
      </c>
      <c r="AN24" s="60" t="str">
        <f t="shared" si="44"/>
        <v/>
      </c>
      <c r="AP24" s="61">
        <f t="shared" si="45"/>
        <v>179000</v>
      </c>
      <c r="AQ24" s="61">
        <f t="shared" si="46"/>
        <v>156000</v>
      </c>
      <c r="AR24" s="61">
        <f t="shared" si="47"/>
        <v>39837</v>
      </c>
      <c r="AS24" s="62">
        <f t="shared" si="48"/>
        <v>0.22255307262569832</v>
      </c>
      <c r="AT24" s="61">
        <f t="shared" si="49"/>
        <v>156000</v>
      </c>
      <c r="AU24" s="61">
        <f t="shared" si="50"/>
        <v>225000</v>
      </c>
      <c r="AV24" s="61">
        <f>IF(NOT(ISNUMBER(A24)),"",ROUND(_xlfn.QUARTILE.INC(CHOOSE({1;2;3},W24,Z24,AC24),1),0))</f>
        <v>156000</v>
      </c>
      <c r="AW24" s="61">
        <f>IF(NOT(ISNUMBER(A24)),"",ROUND(_xlfn.QUARTILE.INC(CHOOSE({1;2;3},W24,Z24,AC24),3),0))</f>
        <v>190500</v>
      </c>
      <c r="AX24" s="61">
        <f t="shared" si="51"/>
        <v>34500</v>
      </c>
      <c r="AY24" s="61">
        <f t="shared" si="52"/>
        <v>156000</v>
      </c>
      <c r="AZ24" s="61">
        <f t="shared" si="53"/>
        <v>29640</v>
      </c>
      <c r="BA24" s="61">
        <f t="shared" si="54"/>
        <v>185640</v>
      </c>
      <c r="BB24" s="68" t="str">
        <f t="shared" si="55"/>
        <v>PROMEDIO 2 MENORES</v>
      </c>
      <c r="BD24" s="69" t="str">
        <f t="shared" si="56"/>
        <v>MANTENIMIENTO DE BALINERAS MOTOR (CAMBIO DE PIEZAS)</v>
      </c>
      <c r="BE24" s="58" t="str">
        <f t="shared" si="57"/>
        <v>ÚNICO</v>
      </c>
      <c r="BF24" s="58" t="str" cm="1">
        <f t="array" ref="BF24">IF(BE24&lt;&gt;"REPETIDO","",_xlfn.TEXTJOIN(", ",TRUE,IF($AG$14:$AG$1000=$AG24,$A$14:$A$1000,"")))</f>
        <v/>
      </c>
      <c r="BG24" s="70" t="str">
        <f t="shared" si="58"/>
        <v>NO APLICA</v>
      </c>
      <c r="BH24" s="58" t="str">
        <f t="shared" si="59"/>
        <v>OK</v>
      </c>
    </row>
    <row r="25" spans="1:60" ht="38.25" x14ac:dyDescent="0.35">
      <c r="A25" s="64">
        <f>IF(C25="","",MAX($A$14:A24)+1)</f>
        <v>10</v>
      </c>
      <c r="B25" s="64">
        <v>8711003</v>
      </c>
      <c r="C25" s="77" t="s">
        <v>77</v>
      </c>
      <c r="D25" s="64" t="s">
        <v>65</v>
      </c>
      <c r="E25" s="64">
        <v>0</v>
      </c>
      <c r="F25" s="64">
        <v>0</v>
      </c>
      <c r="G25" s="64">
        <v>0</v>
      </c>
      <c r="H25" s="64">
        <v>1</v>
      </c>
      <c r="I25" s="64">
        <v>0</v>
      </c>
      <c r="J25" s="64">
        <v>0</v>
      </c>
      <c r="K25" s="64">
        <v>0</v>
      </c>
      <c r="L25" s="64">
        <v>0</v>
      </c>
      <c r="M25" s="64">
        <v>1</v>
      </c>
      <c r="N25" s="64">
        <v>0</v>
      </c>
      <c r="O25" s="64">
        <v>0</v>
      </c>
      <c r="P25" s="64">
        <v>0</v>
      </c>
      <c r="Q25" s="64">
        <v>0</v>
      </c>
      <c r="R25" s="64">
        <v>1</v>
      </c>
      <c r="S25" s="64">
        <v>72151001</v>
      </c>
      <c r="T25" s="64" t="s">
        <v>66</v>
      </c>
      <c r="U25" s="64" t="s">
        <v>66</v>
      </c>
      <c r="W25" s="66">
        <v>152000</v>
      </c>
      <c r="X25" s="66">
        <f t="shared" si="31"/>
        <v>28880</v>
      </c>
      <c r="Y25" s="66">
        <f t="shared" si="32"/>
        <v>180880</v>
      </c>
      <c r="Z25" s="66">
        <v>152000</v>
      </c>
      <c r="AA25" s="66">
        <f t="shared" si="33"/>
        <v>28880</v>
      </c>
      <c r="AB25" s="66">
        <f t="shared" si="34"/>
        <v>180880</v>
      </c>
      <c r="AC25" s="66">
        <v>270000</v>
      </c>
      <c r="AD25" s="66">
        <f t="shared" si="35"/>
        <v>51300</v>
      </c>
      <c r="AE25" s="66">
        <f t="shared" si="36"/>
        <v>321300</v>
      </c>
      <c r="AF25" s="22"/>
      <c r="AG25" s="67" t="str">
        <f t="shared" si="37"/>
        <v>MANTENIMIENTO DE BALINERAS BOMBA (CAMBIO DE PIEZAS)</v>
      </c>
      <c r="AH25" s="58" t="str">
        <f t="shared" si="38"/>
        <v>ÚNICO</v>
      </c>
      <c r="AI25" s="58" t="str">
        <f t="shared" si="39"/>
        <v>ÚNICO</v>
      </c>
      <c r="AJ25" s="59" t="str">
        <f t="shared" si="40"/>
        <v>ÚNICO</v>
      </c>
      <c r="AK25" s="59" t="str">
        <f t="shared" si="41"/>
        <v>ÚNICO</v>
      </c>
      <c r="AL25" s="59" t="str">
        <f t="shared" si="42"/>
        <v/>
      </c>
      <c r="AM25" s="59" t="str">
        <f t="shared" si="43"/>
        <v/>
      </c>
      <c r="AN25" s="60" t="str">
        <f t="shared" si="44"/>
        <v/>
      </c>
      <c r="AP25" s="61">
        <f t="shared" si="45"/>
        <v>191333</v>
      </c>
      <c r="AQ25" s="61">
        <f t="shared" si="46"/>
        <v>152000</v>
      </c>
      <c r="AR25" s="61">
        <f t="shared" si="47"/>
        <v>68127</v>
      </c>
      <c r="AS25" s="62">
        <f t="shared" si="48"/>
        <v>0.35606508025275307</v>
      </c>
      <c r="AT25" s="61">
        <f t="shared" si="49"/>
        <v>152000</v>
      </c>
      <c r="AU25" s="61">
        <f t="shared" si="50"/>
        <v>270000</v>
      </c>
      <c r="AV25" s="61">
        <f>IF(NOT(ISNUMBER(A25)),"",ROUND(_xlfn.QUARTILE.INC(CHOOSE({1;2;3},W25,Z25,AC25),1),0))</f>
        <v>152000</v>
      </c>
      <c r="AW25" s="61">
        <f>IF(NOT(ISNUMBER(A25)),"",ROUND(_xlfn.QUARTILE.INC(CHOOSE({1;2;3},W25,Z25,AC25),3),0))</f>
        <v>211000</v>
      </c>
      <c r="AX25" s="61">
        <f t="shared" si="51"/>
        <v>59000</v>
      </c>
      <c r="AY25" s="61">
        <f t="shared" si="52"/>
        <v>152000</v>
      </c>
      <c r="AZ25" s="61">
        <f t="shared" si="53"/>
        <v>28880</v>
      </c>
      <c r="BA25" s="61">
        <f t="shared" si="54"/>
        <v>180880</v>
      </c>
      <c r="BB25" s="68" t="str">
        <f t="shared" si="55"/>
        <v>PROMEDIO 2 MENORES</v>
      </c>
      <c r="BD25" s="69" t="str">
        <f t="shared" si="56"/>
        <v>MANTENIMIENTO DE BALINERAS BOMBA (CAMBIO DE PIEZAS)</v>
      </c>
      <c r="BE25" s="58" t="str">
        <f t="shared" si="57"/>
        <v>ÚNICO</v>
      </c>
      <c r="BF25" s="58" t="str" cm="1">
        <f t="array" ref="BF25">IF(BE25&lt;&gt;"REPETIDO","",_xlfn.TEXTJOIN(", ",TRUE,IF($AG$14:$AG$1000=$AG25,$A$14:$A$1000,"")))</f>
        <v/>
      </c>
      <c r="BG25" s="70" t="str">
        <f t="shared" si="58"/>
        <v>NO APLICA</v>
      </c>
      <c r="BH25" s="58" t="str">
        <f t="shared" si="59"/>
        <v>REVISAR DISPERSIÓN</v>
      </c>
    </row>
    <row r="26" spans="1:60" ht="38.25" x14ac:dyDescent="0.35">
      <c r="A26" s="64">
        <f>IF(C26="","",MAX($A$14:A25)+1)</f>
        <v>11</v>
      </c>
      <c r="B26" s="64">
        <v>8711003</v>
      </c>
      <c r="C26" s="77" t="s">
        <v>78</v>
      </c>
      <c r="D26" s="64" t="s">
        <v>65</v>
      </c>
      <c r="E26" s="64">
        <v>0</v>
      </c>
      <c r="F26" s="64">
        <v>0</v>
      </c>
      <c r="G26" s="64">
        <v>0</v>
      </c>
      <c r="H26" s="64">
        <v>1</v>
      </c>
      <c r="I26" s="64">
        <v>0</v>
      </c>
      <c r="J26" s="64">
        <v>0</v>
      </c>
      <c r="K26" s="64">
        <v>0</v>
      </c>
      <c r="L26" s="64">
        <v>0</v>
      </c>
      <c r="M26" s="64">
        <v>1</v>
      </c>
      <c r="N26" s="64">
        <v>0</v>
      </c>
      <c r="O26" s="64">
        <v>0</v>
      </c>
      <c r="P26" s="64">
        <v>0</v>
      </c>
      <c r="Q26" s="64">
        <v>0</v>
      </c>
      <c r="R26" s="64">
        <v>1</v>
      </c>
      <c r="S26" s="64">
        <v>72151001</v>
      </c>
      <c r="T26" s="64" t="s">
        <v>66</v>
      </c>
      <c r="U26" s="64" t="s">
        <v>66</v>
      </c>
      <c r="W26" s="66">
        <v>216000</v>
      </c>
      <c r="X26" s="66">
        <f t="shared" si="31"/>
        <v>41040</v>
      </c>
      <c r="Y26" s="66">
        <f t="shared" si="32"/>
        <v>257040</v>
      </c>
      <c r="Z26" s="66">
        <v>216000</v>
      </c>
      <c r="AA26" s="66">
        <f t="shared" si="33"/>
        <v>41040</v>
      </c>
      <c r="AB26" s="66">
        <f t="shared" si="34"/>
        <v>257040</v>
      </c>
      <c r="AC26" s="66">
        <v>455000</v>
      </c>
      <c r="AD26" s="66">
        <f t="shared" si="35"/>
        <v>86450</v>
      </c>
      <c r="AE26" s="66">
        <f t="shared" si="36"/>
        <v>541450</v>
      </c>
      <c r="AF26" s="22"/>
      <c r="AG26" s="67" t="str">
        <f t="shared" si="37"/>
        <v>MANTENIMIENTO DE SELLO MECÁNICO EN VITON (CAMBIO DE PIEZAS)</v>
      </c>
      <c r="AH26" s="58" t="str">
        <f t="shared" si="38"/>
        <v>ÚNICO</v>
      </c>
      <c r="AI26" s="58" t="str">
        <f t="shared" si="39"/>
        <v>ÚNICO</v>
      </c>
      <c r="AJ26" s="59" t="str">
        <f t="shared" si="40"/>
        <v>ÚNICO</v>
      </c>
      <c r="AK26" s="59" t="str">
        <f t="shared" si="41"/>
        <v>ÚNICO</v>
      </c>
      <c r="AL26" s="59" t="str">
        <f t="shared" si="42"/>
        <v/>
      </c>
      <c r="AM26" s="59" t="str">
        <f t="shared" si="43"/>
        <v/>
      </c>
      <c r="AN26" s="60" t="str">
        <f t="shared" si="44"/>
        <v/>
      </c>
      <c r="AP26" s="61">
        <f t="shared" si="45"/>
        <v>295667</v>
      </c>
      <c r="AQ26" s="61">
        <f t="shared" si="46"/>
        <v>216000</v>
      </c>
      <c r="AR26" s="61">
        <f t="shared" si="47"/>
        <v>137987</v>
      </c>
      <c r="AS26" s="62">
        <f t="shared" si="48"/>
        <v>0.46669733179556733</v>
      </c>
      <c r="AT26" s="61">
        <f t="shared" si="49"/>
        <v>216000</v>
      </c>
      <c r="AU26" s="61">
        <f t="shared" si="50"/>
        <v>455000</v>
      </c>
      <c r="AV26" s="61">
        <f>IF(NOT(ISNUMBER(A26)),"",ROUND(_xlfn.QUARTILE.INC(CHOOSE({1;2;3},W26,Z26,AC26),1),0))</f>
        <v>216000</v>
      </c>
      <c r="AW26" s="61">
        <f>IF(NOT(ISNUMBER(A26)),"",ROUND(_xlfn.QUARTILE.INC(CHOOSE({1;2;3},W26,Z26,AC26),3),0))</f>
        <v>335500</v>
      </c>
      <c r="AX26" s="61">
        <f t="shared" si="51"/>
        <v>119500</v>
      </c>
      <c r="AY26" s="61">
        <f t="shared" si="52"/>
        <v>216000</v>
      </c>
      <c r="AZ26" s="61">
        <f t="shared" si="53"/>
        <v>41040</v>
      </c>
      <c r="BA26" s="61">
        <f t="shared" si="54"/>
        <v>257040</v>
      </c>
      <c r="BB26" s="68" t="str">
        <f t="shared" si="55"/>
        <v>MEDIANA</v>
      </c>
      <c r="BD26" s="69" t="str">
        <f t="shared" si="56"/>
        <v>MANTENIMIENTO DE SELLO MECÁNICO EN VITON (CAMBIO DE PIEZAS)</v>
      </c>
      <c r="BE26" s="58" t="str">
        <f t="shared" si="57"/>
        <v>ÚNICO</v>
      </c>
      <c r="BF26" s="58" t="str" cm="1">
        <f t="array" ref="BF26">IF(BE26&lt;&gt;"REPETIDO","",_xlfn.TEXTJOIN(", ",TRUE,IF($AG$14:$AG$1000=$AG26,$A$14:$A$1000,"")))</f>
        <v/>
      </c>
      <c r="BG26" s="70" t="str">
        <f t="shared" si="58"/>
        <v>NO APLICA</v>
      </c>
      <c r="BH26" s="58" t="str">
        <f t="shared" si="59"/>
        <v>REVISAR DISPERSIÓN</v>
      </c>
    </row>
    <row r="27" spans="1:60" ht="63.75" x14ac:dyDescent="0.35">
      <c r="A27" s="64">
        <f>IF(C27="","",MAX($A$14:A26)+1)</f>
        <v>12</v>
      </c>
      <c r="B27" s="64">
        <v>8711003</v>
      </c>
      <c r="C27" s="77" t="s">
        <v>79</v>
      </c>
      <c r="D27" s="64" t="s">
        <v>65</v>
      </c>
      <c r="E27" s="64">
        <v>0</v>
      </c>
      <c r="F27" s="64">
        <v>0</v>
      </c>
      <c r="G27" s="64">
        <v>0</v>
      </c>
      <c r="H27" s="64">
        <v>1</v>
      </c>
      <c r="I27" s="64">
        <v>0</v>
      </c>
      <c r="J27" s="64">
        <v>0</v>
      </c>
      <c r="K27" s="64">
        <v>0</v>
      </c>
      <c r="L27" s="64">
        <v>0</v>
      </c>
      <c r="M27" s="64">
        <v>1</v>
      </c>
      <c r="N27" s="64">
        <v>0</v>
      </c>
      <c r="O27" s="64">
        <v>0</v>
      </c>
      <c r="P27" s="64">
        <v>0</v>
      </c>
      <c r="Q27" s="64">
        <v>0</v>
      </c>
      <c r="R27" s="64">
        <v>1</v>
      </c>
      <c r="S27" s="64">
        <v>72151001</v>
      </c>
      <c r="T27" s="64" t="s">
        <v>66</v>
      </c>
      <c r="U27" s="64" t="s">
        <v>66</v>
      </c>
      <c r="W27" s="66">
        <v>52000</v>
      </c>
      <c r="X27" s="66">
        <f t="shared" si="31"/>
        <v>9880</v>
      </c>
      <c r="Y27" s="66">
        <f t="shared" si="32"/>
        <v>61880</v>
      </c>
      <c r="Z27" s="66">
        <v>52000</v>
      </c>
      <c r="AA27" s="66">
        <f t="shared" si="33"/>
        <v>9880</v>
      </c>
      <c r="AB27" s="66">
        <f t="shared" si="34"/>
        <v>61880</v>
      </c>
      <c r="AC27" s="66">
        <v>65000</v>
      </c>
      <c r="AD27" s="66">
        <f t="shared" si="35"/>
        <v>12350</v>
      </c>
      <c r="AE27" s="66">
        <f t="shared" si="36"/>
        <v>77350</v>
      </c>
      <c r="AF27" s="22"/>
      <c r="AG27" s="67" t="str">
        <f t="shared" si="37"/>
        <v>MANTENIMIENTO DE TORNILLOS CABEZA HEXAGONAL ¼ X 1” ROSCA ORDINARIA MOTOR (CAMBIO DE PIEZAS)</v>
      </c>
      <c r="AH27" s="58" t="str">
        <f t="shared" si="38"/>
        <v>ÚNICO</v>
      </c>
      <c r="AI27" s="58" t="str">
        <f t="shared" si="39"/>
        <v>ÚNICO</v>
      </c>
      <c r="AJ27" s="59" t="str">
        <f t="shared" si="40"/>
        <v>ÚNICO</v>
      </c>
      <c r="AK27" s="59" t="str">
        <f t="shared" si="41"/>
        <v>ÚNICO</v>
      </c>
      <c r="AL27" s="59" t="str">
        <f t="shared" si="42"/>
        <v/>
      </c>
      <c r="AM27" s="59" t="str">
        <f t="shared" si="43"/>
        <v/>
      </c>
      <c r="AN27" s="60" t="str">
        <f t="shared" si="44"/>
        <v/>
      </c>
      <c r="AP27" s="61">
        <f t="shared" si="45"/>
        <v>56333</v>
      </c>
      <c r="AQ27" s="61">
        <f t="shared" si="46"/>
        <v>52000</v>
      </c>
      <c r="AR27" s="61">
        <f t="shared" si="47"/>
        <v>7506</v>
      </c>
      <c r="AS27" s="62">
        <f t="shared" si="48"/>
        <v>0.13324339197273358</v>
      </c>
      <c r="AT27" s="61">
        <f t="shared" si="49"/>
        <v>52000</v>
      </c>
      <c r="AU27" s="61">
        <f t="shared" si="50"/>
        <v>65000</v>
      </c>
      <c r="AV27" s="61">
        <f>IF(NOT(ISNUMBER(A27)),"",ROUND(_xlfn.QUARTILE.INC(CHOOSE({1;2;3},W27,Z27,AC27),1),0))</f>
        <v>52000</v>
      </c>
      <c r="AW27" s="61">
        <f>IF(NOT(ISNUMBER(A27)),"",ROUND(_xlfn.QUARTILE.INC(CHOOSE({1;2;3},W27,Z27,AC27),3),0))</f>
        <v>58500</v>
      </c>
      <c r="AX27" s="61">
        <f t="shared" si="51"/>
        <v>6500</v>
      </c>
      <c r="AY27" s="61">
        <f t="shared" si="52"/>
        <v>52000</v>
      </c>
      <c r="AZ27" s="61">
        <f t="shared" si="53"/>
        <v>9880</v>
      </c>
      <c r="BA27" s="61">
        <f t="shared" si="54"/>
        <v>61880</v>
      </c>
      <c r="BB27" s="68" t="str">
        <f t="shared" si="55"/>
        <v>MENOR VALOR</v>
      </c>
      <c r="BD27" s="69" t="str">
        <f t="shared" si="56"/>
        <v>MANTENIMIENTO DE TORNILLOS CABEZA HEXAGONAL ¼ X 1” ROSCA ORDINARIA MOTOR (CAMBIO DE PIEZAS)</v>
      </c>
      <c r="BE27" s="58" t="str">
        <f t="shared" si="57"/>
        <v>ÚNICO</v>
      </c>
      <c r="BF27" s="58" t="str" cm="1">
        <f t="array" ref="BF27">IF(BE27&lt;&gt;"REPETIDO","",_xlfn.TEXTJOIN(", ",TRUE,IF($AG$14:$AG$1000=$AG27,$A$14:$A$1000,"")))</f>
        <v/>
      </c>
      <c r="BG27" s="70" t="str">
        <f t="shared" si="58"/>
        <v>NO APLICA</v>
      </c>
      <c r="BH27" s="58" t="str">
        <f t="shared" si="59"/>
        <v>OK</v>
      </c>
    </row>
    <row r="28" spans="1:60" ht="38.25" x14ac:dyDescent="0.35">
      <c r="A28" s="64">
        <f>IF(C28="","",MAX($A$14:A27)+1)</f>
        <v>13</v>
      </c>
      <c r="B28" s="64">
        <v>8711003</v>
      </c>
      <c r="C28" s="77" t="s">
        <v>80</v>
      </c>
      <c r="D28" s="64" t="s">
        <v>65</v>
      </c>
      <c r="E28" s="64">
        <v>0</v>
      </c>
      <c r="F28" s="64">
        <v>0</v>
      </c>
      <c r="G28" s="64">
        <v>0</v>
      </c>
      <c r="H28" s="64">
        <v>1</v>
      </c>
      <c r="I28" s="64">
        <v>0</v>
      </c>
      <c r="J28" s="64">
        <v>0</v>
      </c>
      <c r="K28" s="64">
        <v>0</v>
      </c>
      <c r="L28" s="64">
        <v>0</v>
      </c>
      <c r="M28" s="64">
        <v>1</v>
      </c>
      <c r="N28" s="64">
        <v>0</v>
      </c>
      <c r="O28" s="64">
        <v>0</v>
      </c>
      <c r="P28" s="64">
        <v>0</v>
      </c>
      <c r="Q28" s="64">
        <v>0</v>
      </c>
      <c r="R28" s="64">
        <v>1</v>
      </c>
      <c r="S28" s="64">
        <v>72151001</v>
      </c>
      <c r="T28" s="64" t="s">
        <v>66</v>
      </c>
      <c r="U28" s="64" t="s">
        <v>66</v>
      </c>
      <c r="W28" s="66">
        <v>40000</v>
      </c>
      <c r="X28" s="66">
        <f t="shared" si="31"/>
        <v>7600</v>
      </c>
      <c r="Y28" s="66">
        <f t="shared" si="32"/>
        <v>47600</v>
      </c>
      <c r="Z28" s="66">
        <v>40000</v>
      </c>
      <c r="AA28" s="66">
        <f t="shared" si="33"/>
        <v>7600</v>
      </c>
      <c r="AB28" s="66">
        <f t="shared" si="34"/>
        <v>47600</v>
      </c>
      <c r="AC28" s="66">
        <v>55000</v>
      </c>
      <c r="AD28" s="66">
        <f t="shared" si="35"/>
        <v>10450</v>
      </c>
      <c r="AE28" s="66">
        <f t="shared" si="36"/>
        <v>65450</v>
      </c>
      <c r="AF28" s="22"/>
      <c r="AG28" s="67" t="str">
        <f t="shared" si="37"/>
        <v>MANTENIMIENTO DE TORNILLOS CABEZA (CAMBIO DE PIEZAS)</v>
      </c>
      <c r="AH28" s="58" t="str">
        <f t="shared" si="38"/>
        <v>ÚNICO</v>
      </c>
      <c r="AI28" s="58" t="str">
        <f t="shared" si="39"/>
        <v>ÚNICO</v>
      </c>
      <c r="AJ28" s="59" t="str">
        <f t="shared" si="40"/>
        <v>ÚNICO</v>
      </c>
      <c r="AK28" s="59" t="str">
        <f t="shared" si="41"/>
        <v>ÚNICO</v>
      </c>
      <c r="AL28" s="59" t="str">
        <f t="shared" si="42"/>
        <v/>
      </c>
      <c r="AM28" s="59" t="str">
        <f t="shared" si="43"/>
        <v/>
      </c>
      <c r="AN28" s="60" t="str">
        <f t="shared" si="44"/>
        <v/>
      </c>
      <c r="AP28" s="61">
        <f t="shared" si="45"/>
        <v>45000</v>
      </c>
      <c r="AQ28" s="61">
        <f t="shared" si="46"/>
        <v>40000</v>
      </c>
      <c r="AR28" s="61">
        <f t="shared" si="47"/>
        <v>8660</v>
      </c>
      <c r="AS28" s="62">
        <f t="shared" si="48"/>
        <v>0.19244444444444445</v>
      </c>
      <c r="AT28" s="61">
        <f t="shared" si="49"/>
        <v>40000</v>
      </c>
      <c r="AU28" s="61">
        <f t="shared" si="50"/>
        <v>55000</v>
      </c>
      <c r="AV28" s="61">
        <f>IF(NOT(ISNUMBER(A28)),"",ROUND(_xlfn.QUARTILE.INC(CHOOSE({1;2;3},W28,Z28,AC28),1),0))</f>
        <v>40000</v>
      </c>
      <c r="AW28" s="61">
        <f>IF(NOT(ISNUMBER(A28)),"",ROUND(_xlfn.QUARTILE.INC(CHOOSE({1;2;3},W28,Z28,AC28),3),0))</f>
        <v>47500</v>
      </c>
      <c r="AX28" s="61">
        <f t="shared" si="51"/>
        <v>7500</v>
      </c>
      <c r="AY28" s="61">
        <f t="shared" si="52"/>
        <v>40000</v>
      </c>
      <c r="AZ28" s="61">
        <f t="shared" si="53"/>
        <v>7600</v>
      </c>
      <c r="BA28" s="61">
        <f t="shared" si="54"/>
        <v>47600</v>
      </c>
      <c r="BB28" s="68" t="str">
        <f t="shared" si="55"/>
        <v>MENOR VALOR</v>
      </c>
      <c r="BD28" s="69" t="str">
        <f t="shared" si="56"/>
        <v>MANTENIMIENTO DE TORNILLOS CABEZA (CAMBIO DE PIEZAS)</v>
      </c>
      <c r="BE28" s="58" t="str">
        <f t="shared" si="57"/>
        <v>ÚNICO</v>
      </c>
      <c r="BF28" s="58" t="str" cm="1">
        <f t="array" ref="BF28">IF(BE28&lt;&gt;"REPETIDO","",_xlfn.TEXTJOIN(", ",TRUE,IF($AG$14:$AG$1000=$AG28,$A$14:$A$1000,"")))</f>
        <v/>
      </c>
      <c r="BG28" s="70" t="str">
        <f t="shared" si="58"/>
        <v>NO APLICA</v>
      </c>
      <c r="BH28" s="58" t="str">
        <f t="shared" si="59"/>
        <v>OK</v>
      </c>
    </row>
    <row r="29" spans="1:60" ht="38.25" customHeight="1" x14ac:dyDescent="0.35">
      <c r="A29" s="64">
        <f>IF(C29="","",MAX($A$14:A28)+1)</f>
        <v>14</v>
      </c>
      <c r="B29" s="64">
        <v>8711003</v>
      </c>
      <c r="C29" s="77" t="s">
        <v>81</v>
      </c>
      <c r="D29" s="64" t="s">
        <v>65</v>
      </c>
      <c r="E29" s="64">
        <v>0</v>
      </c>
      <c r="F29" s="64">
        <v>0</v>
      </c>
      <c r="G29" s="64">
        <v>0</v>
      </c>
      <c r="H29" s="64">
        <v>1</v>
      </c>
      <c r="I29" s="64">
        <v>0</v>
      </c>
      <c r="J29" s="64">
        <v>0</v>
      </c>
      <c r="K29" s="64">
        <v>0</v>
      </c>
      <c r="L29" s="64">
        <v>0</v>
      </c>
      <c r="M29" s="64">
        <v>1</v>
      </c>
      <c r="N29" s="64">
        <v>0</v>
      </c>
      <c r="O29" s="64">
        <v>0</v>
      </c>
      <c r="P29" s="64">
        <v>0</v>
      </c>
      <c r="Q29" s="64">
        <v>0</v>
      </c>
      <c r="R29" s="64">
        <v>1</v>
      </c>
      <c r="S29" s="64">
        <v>72151001</v>
      </c>
      <c r="T29" s="64" t="s">
        <v>66</v>
      </c>
      <c r="U29" s="64" t="s">
        <v>66</v>
      </c>
      <c r="W29" s="66">
        <v>460000</v>
      </c>
      <c r="X29" s="66">
        <f t="shared" si="31"/>
        <v>87400</v>
      </c>
      <c r="Y29" s="66">
        <f t="shared" si="32"/>
        <v>547400</v>
      </c>
      <c r="Z29" s="66">
        <v>460000</v>
      </c>
      <c r="AA29" s="66">
        <f t="shared" si="33"/>
        <v>87400</v>
      </c>
      <c r="AB29" s="66">
        <f t="shared" si="34"/>
        <v>547400</v>
      </c>
      <c r="AC29" s="66">
        <v>810000</v>
      </c>
      <c r="AD29" s="66">
        <f t="shared" si="35"/>
        <v>153900</v>
      </c>
      <c r="AE29" s="66">
        <f t="shared" si="36"/>
        <v>963900</v>
      </c>
      <c r="AF29" s="22"/>
      <c r="AG29" s="67" t="str">
        <f t="shared" si="37"/>
        <v>MANTENIMIENTO EMBOBINADO (CAMBIO DE PIEZAS)</v>
      </c>
      <c r="AH29" s="58" t="str">
        <f t="shared" si="38"/>
        <v>ÚNICO</v>
      </c>
      <c r="AI29" s="58" t="str">
        <f t="shared" si="39"/>
        <v>ÚNICO</v>
      </c>
      <c r="AJ29" s="59" t="str">
        <f t="shared" si="40"/>
        <v>ÚNICO</v>
      </c>
      <c r="AK29" s="59" t="str">
        <f t="shared" si="41"/>
        <v>ÚNICO</v>
      </c>
      <c r="AL29" s="59" t="str">
        <f t="shared" si="42"/>
        <v/>
      </c>
      <c r="AM29" s="59" t="str">
        <f t="shared" si="43"/>
        <v/>
      </c>
      <c r="AN29" s="60" t="str">
        <f t="shared" si="44"/>
        <v/>
      </c>
      <c r="AP29" s="61">
        <f t="shared" si="45"/>
        <v>576667</v>
      </c>
      <c r="AQ29" s="61">
        <f t="shared" si="46"/>
        <v>460000</v>
      </c>
      <c r="AR29" s="61">
        <f t="shared" si="47"/>
        <v>202073</v>
      </c>
      <c r="AS29" s="62">
        <f t="shared" si="48"/>
        <v>0.3504154043841593</v>
      </c>
      <c r="AT29" s="61">
        <f t="shared" si="49"/>
        <v>460000</v>
      </c>
      <c r="AU29" s="61">
        <f t="shared" si="50"/>
        <v>810000</v>
      </c>
      <c r="AV29" s="61">
        <f>IF(NOT(ISNUMBER(A29)),"",ROUND(_xlfn.QUARTILE.INC(CHOOSE({1;2;3},W29,Z29,AC29),1),0))</f>
        <v>460000</v>
      </c>
      <c r="AW29" s="61">
        <f>IF(NOT(ISNUMBER(A29)),"",ROUND(_xlfn.QUARTILE.INC(CHOOSE({1;2;3},W29,Z29,AC29),3),0))</f>
        <v>635000</v>
      </c>
      <c r="AX29" s="61">
        <f t="shared" si="51"/>
        <v>175000</v>
      </c>
      <c r="AY29" s="61">
        <f t="shared" si="52"/>
        <v>460000</v>
      </c>
      <c r="AZ29" s="61">
        <f t="shared" si="53"/>
        <v>87400</v>
      </c>
      <c r="BA29" s="61">
        <f t="shared" si="54"/>
        <v>547400</v>
      </c>
      <c r="BB29" s="68" t="str">
        <f t="shared" si="55"/>
        <v>PROMEDIO 2 MENORES</v>
      </c>
      <c r="BD29" s="69" t="str">
        <f t="shared" si="56"/>
        <v>MANTENIMIENTO EMBOBINADO (CAMBIO DE PIEZAS)</v>
      </c>
      <c r="BE29" s="58" t="str">
        <f t="shared" si="57"/>
        <v>ÚNICO</v>
      </c>
      <c r="BF29" s="58" t="str" cm="1">
        <f t="array" ref="BF29">IF(BE29&lt;&gt;"REPETIDO","",_xlfn.TEXTJOIN(", ",TRUE,IF($AG$14:$AG$1000=$AG29,$A$14:$A$1000,"")))</f>
        <v/>
      </c>
      <c r="BG29" s="70" t="str">
        <f t="shared" si="58"/>
        <v>NO APLICA</v>
      </c>
      <c r="BH29" s="58" t="str">
        <f t="shared" si="59"/>
        <v>REVISAR DISPERSIÓN</v>
      </c>
    </row>
    <row r="30" spans="1:60" ht="51" x14ac:dyDescent="0.35">
      <c r="A30" s="64">
        <f>IF(C30="","",MAX($A$14:A29)+1)</f>
        <v>15</v>
      </c>
      <c r="B30" s="64">
        <v>8711003</v>
      </c>
      <c r="C30" s="77" t="s">
        <v>82</v>
      </c>
      <c r="D30" s="64" t="s">
        <v>65</v>
      </c>
      <c r="E30" s="64">
        <v>0</v>
      </c>
      <c r="F30" s="64">
        <v>0</v>
      </c>
      <c r="G30" s="64">
        <v>0</v>
      </c>
      <c r="H30" s="64">
        <v>1</v>
      </c>
      <c r="I30" s="64">
        <v>0</v>
      </c>
      <c r="J30" s="64">
        <v>0</v>
      </c>
      <c r="K30" s="64">
        <v>0</v>
      </c>
      <c r="L30" s="64">
        <v>0</v>
      </c>
      <c r="M30" s="64">
        <v>1</v>
      </c>
      <c r="N30" s="64">
        <v>0</v>
      </c>
      <c r="O30" s="64">
        <v>0</v>
      </c>
      <c r="P30" s="64">
        <v>0</v>
      </c>
      <c r="Q30" s="64">
        <v>0</v>
      </c>
      <c r="R30" s="64">
        <v>1</v>
      </c>
      <c r="S30" s="64">
        <v>72151001</v>
      </c>
      <c r="T30" s="64" t="s">
        <v>66</v>
      </c>
      <c r="U30" s="64" t="s">
        <v>66</v>
      </c>
      <c r="W30" s="66">
        <v>116000</v>
      </c>
      <c r="X30" s="66">
        <f t="shared" si="31"/>
        <v>22040</v>
      </c>
      <c r="Y30" s="66">
        <f t="shared" si="32"/>
        <v>138040</v>
      </c>
      <c r="Z30" s="66">
        <v>116000</v>
      </c>
      <c r="AA30" s="66">
        <f t="shared" si="33"/>
        <v>22040</v>
      </c>
      <c r="AB30" s="66">
        <f t="shared" si="34"/>
        <v>138040</v>
      </c>
      <c r="AC30" s="66">
        <v>285000</v>
      </c>
      <c r="AD30" s="66">
        <f t="shared" si="35"/>
        <v>54150</v>
      </c>
      <c r="AE30" s="66">
        <f t="shared" si="36"/>
        <v>339150</v>
      </c>
      <c r="AF30" s="22"/>
      <c r="AG30" s="67" t="str">
        <f t="shared" si="37"/>
        <v>MANTENIMIENTO - APLICACIÓN DE DIELÉCTRICO (CAMBIO DE PIEZAS)</v>
      </c>
      <c r="AH30" s="58" t="str">
        <f t="shared" si="38"/>
        <v>ÚNICO</v>
      </c>
      <c r="AI30" s="58" t="str">
        <f t="shared" si="39"/>
        <v>ÚNICO</v>
      </c>
      <c r="AJ30" s="59" t="str">
        <f t="shared" si="40"/>
        <v>ÚNICO</v>
      </c>
      <c r="AK30" s="59" t="str">
        <f t="shared" si="41"/>
        <v>ÚNICO</v>
      </c>
      <c r="AL30" s="59" t="str">
        <f t="shared" si="42"/>
        <v/>
      </c>
      <c r="AM30" s="59" t="str">
        <f t="shared" si="43"/>
        <v/>
      </c>
      <c r="AN30" s="60" t="str">
        <f t="shared" si="44"/>
        <v/>
      </c>
      <c r="AP30" s="61">
        <f t="shared" si="45"/>
        <v>172333</v>
      </c>
      <c r="AQ30" s="61">
        <f t="shared" si="46"/>
        <v>116000</v>
      </c>
      <c r="AR30" s="61">
        <f t="shared" si="47"/>
        <v>97572</v>
      </c>
      <c r="AS30" s="62">
        <f t="shared" si="48"/>
        <v>0.5661829133131786</v>
      </c>
      <c r="AT30" s="61">
        <f t="shared" si="49"/>
        <v>116000</v>
      </c>
      <c r="AU30" s="61">
        <f t="shared" si="50"/>
        <v>285000</v>
      </c>
      <c r="AV30" s="61">
        <f>IF(NOT(ISNUMBER(A30)),"",ROUND(_xlfn.QUARTILE.INC(CHOOSE({1;2;3},W30,Z30,AC30),1),0))</f>
        <v>116000</v>
      </c>
      <c r="AW30" s="61">
        <f>IF(NOT(ISNUMBER(A30)),"",ROUND(_xlfn.QUARTILE.INC(CHOOSE({1;2;3},W30,Z30,AC30),3),0))</f>
        <v>200500</v>
      </c>
      <c r="AX30" s="61">
        <f t="shared" si="51"/>
        <v>84500</v>
      </c>
      <c r="AY30" s="61">
        <f t="shared" si="52"/>
        <v>116000</v>
      </c>
      <c r="AZ30" s="61">
        <f t="shared" si="53"/>
        <v>22040</v>
      </c>
      <c r="BA30" s="61">
        <f t="shared" si="54"/>
        <v>138040</v>
      </c>
      <c r="BB30" s="68" t="str">
        <f t="shared" si="55"/>
        <v>MEDIANA</v>
      </c>
      <c r="BD30" s="69" t="str">
        <f t="shared" si="56"/>
        <v>MANTENIMIENTO - APLICACIÓN DE DIELÉCTRICO (CAMBIO DE PIEZAS)</v>
      </c>
      <c r="BE30" s="58" t="str">
        <f t="shared" si="57"/>
        <v>ÚNICO</v>
      </c>
      <c r="BF30" s="58" t="str" cm="1">
        <f t="array" ref="BF30">IF(BE30&lt;&gt;"REPETIDO","",_xlfn.TEXTJOIN(", ",TRUE,IF($AG$14:$AG$1000=$AG30,$A$14:$A$1000,"")))</f>
        <v/>
      </c>
      <c r="BG30" s="70" t="str">
        <f t="shared" si="58"/>
        <v>NO APLICA</v>
      </c>
      <c r="BH30" s="58" t="str">
        <f t="shared" si="59"/>
        <v>ALERTA ALTA - REVISAR MERCADO</v>
      </c>
    </row>
    <row r="31" spans="1:60" ht="38.25" x14ac:dyDescent="0.35">
      <c r="A31" s="64">
        <f>IF(C31="","",MAX($A$14:A30)+1)</f>
        <v>16</v>
      </c>
      <c r="B31" s="64">
        <v>8711003</v>
      </c>
      <c r="C31" s="77" t="s">
        <v>83</v>
      </c>
      <c r="D31" s="64" t="s">
        <v>65</v>
      </c>
      <c r="E31" s="64">
        <v>0</v>
      </c>
      <c r="F31" s="64">
        <v>0</v>
      </c>
      <c r="G31" s="64">
        <v>0</v>
      </c>
      <c r="H31" s="64">
        <v>1</v>
      </c>
      <c r="I31" s="64">
        <v>0</v>
      </c>
      <c r="J31" s="64">
        <v>0</v>
      </c>
      <c r="K31" s="64">
        <v>0</v>
      </c>
      <c r="L31" s="64">
        <v>0</v>
      </c>
      <c r="M31" s="64">
        <v>1</v>
      </c>
      <c r="N31" s="64">
        <v>0</v>
      </c>
      <c r="O31" s="64">
        <v>0</v>
      </c>
      <c r="P31" s="64">
        <v>0</v>
      </c>
      <c r="Q31" s="64">
        <v>0</v>
      </c>
      <c r="R31" s="64">
        <v>1</v>
      </c>
      <c r="S31" s="64">
        <v>72151001</v>
      </c>
      <c r="T31" s="64" t="s">
        <v>66</v>
      </c>
      <c r="U31" s="64" t="s">
        <v>66</v>
      </c>
      <c r="W31" s="66">
        <v>108000</v>
      </c>
      <c r="X31" s="66">
        <f t="shared" si="31"/>
        <v>20520</v>
      </c>
      <c r="Y31" s="66">
        <f t="shared" si="32"/>
        <v>128520</v>
      </c>
      <c r="Z31" s="66">
        <v>108000</v>
      </c>
      <c r="AA31" s="66">
        <f t="shared" si="33"/>
        <v>20520</v>
      </c>
      <c r="AB31" s="66">
        <f t="shared" si="34"/>
        <v>128520</v>
      </c>
      <c r="AC31" s="66">
        <v>305000</v>
      </c>
      <c r="AD31" s="66">
        <f t="shared" si="35"/>
        <v>57950</v>
      </c>
      <c r="AE31" s="66">
        <f t="shared" si="36"/>
        <v>362950</v>
      </c>
      <c r="AF31" s="22"/>
      <c r="AG31" s="67" t="str">
        <f t="shared" si="37"/>
        <v>MANTENIMIENTO - APLICACIÓN DE PINTURA GENERAL BOMBA</v>
      </c>
      <c r="AH31" s="58" t="str">
        <f t="shared" si="38"/>
        <v>ÚNICO</v>
      </c>
      <c r="AI31" s="58" t="str">
        <f t="shared" si="39"/>
        <v>ÚNICO</v>
      </c>
      <c r="AJ31" s="59" t="str">
        <f t="shared" si="40"/>
        <v>ÚNICO</v>
      </c>
      <c r="AK31" s="59" t="str">
        <f t="shared" si="41"/>
        <v>ÚNICO</v>
      </c>
      <c r="AL31" s="59" t="str">
        <f t="shared" si="42"/>
        <v/>
      </c>
      <c r="AM31" s="59" t="str">
        <f t="shared" si="43"/>
        <v/>
      </c>
      <c r="AN31" s="60" t="str">
        <f t="shared" si="44"/>
        <v/>
      </c>
      <c r="AP31" s="61">
        <f t="shared" si="45"/>
        <v>173667</v>
      </c>
      <c r="AQ31" s="61">
        <f t="shared" si="46"/>
        <v>108000</v>
      </c>
      <c r="AR31" s="61">
        <f t="shared" si="47"/>
        <v>113738</v>
      </c>
      <c r="AS31" s="62">
        <f t="shared" si="48"/>
        <v>0.65492004813810334</v>
      </c>
      <c r="AT31" s="61">
        <f t="shared" si="49"/>
        <v>108000</v>
      </c>
      <c r="AU31" s="61">
        <f t="shared" si="50"/>
        <v>305000</v>
      </c>
      <c r="AV31" s="61">
        <f>IF(NOT(ISNUMBER(A31)),"",ROUND(_xlfn.QUARTILE.INC(CHOOSE({1;2;3},W31,Z31,AC31),1),0))</f>
        <v>108000</v>
      </c>
      <c r="AW31" s="61">
        <f>IF(NOT(ISNUMBER(A31)),"",ROUND(_xlfn.QUARTILE.INC(CHOOSE({1;2;3},W31,Z31,AC31),3),0))</f>
        <v>206500</v>
      </c>
      <c r="AX31" s="61">
        <f t="shared" si="51"/>
        <v>98500</v>
      </c>
      <c r="AY31" s="61">
        <f t="shared" si="52"/>
        <v>108000</v>
      </c>
      <c r="AZ31" s="61">
        <f t="shared" si="53"/>
        <v>20520</v>
      </c>
      <c r="BA31" s="61">
        <f t="shared" si="54"/>
        <v>128520</v>
      </c>
      <c r="BB31" s="68" t="str">
        <f t="shared" si="55"/>
        <v>MEDIANA</v>
      </c>
      <c r="BD31" s="69" t="str">
        <f t="shared" si="56"/>
        <v>MANTENIMIENTO - APLICACIÓN DE PINTURA GENERAL BOMBA</v>
      </c>
      <c r="BE31" s="58" t="str">
        <f t="shared" si="57"/>
        <v>ÚNICO</v>
      </c>
      <c r="BF31" s="58" t="str" cm="1">
        <f t="array" ref="BF31">IF(BE31&lt;&gt;"REPETIDO","",_xlfn.TEXTJOIN(", ",TRUE,IF($AG$14:$AG$1000=$AG31,$A$14:$A$1000,"")))</f>
        <v/>
      </c>
      <c r="BG31" s="70" t="str">
        <f t="shared" si="58"/>
        <v>NO APLICA</v>
      </c>
      <c r="BH31" s="58" t="str">
        <f t="shared" si="59"/>
        <v>ALERTA ALTA - REVISAR MERCADO</v>
      </c>
    </row>
    <row r="32" spans="1:60" ht="38.25" x14ac:dyDescent="0.35">
      <c r="A32" s="64">
        <f>IF(C32="","",MAX($A$14:A31)+1)</f>
        <v>17</v>
      </c>
      <c r="B32" s="64">
        <v>8711003</v>
      </c>
      <c r="C32" s="77" t="s">
        <v>84</v>
      </c>
      <c r="D32" s="64" t="s">
        <v>65</v>
      </c>
      <c r="E32" s="64">
        <v>0</v>
      </c>
      <c r="F32" s="64">
        <v>0</v>
      </c>
      <c r="G32" s="64">
        <v>0</v>
      </c>
      <c r="H32" s="64">
        <v>1</v>
      </c>
      <c r="I32" s="64">
        <v>0</v>
      </c>
      <c r="J32" s="64">
        <v>0</v>
      </c>
      <c r="K32" s="64">
        <v>0</v>
      </c>
      <c r="L32" s="64">
        <v>0</v>
      </c>
      <c r="M32" s="64">
        <v>1</v>
      </c>
      <c r="N32" s="64">
        <v>0</v>
      </c>
      <c r="O32" s="64">
        <v>0</v>
      </c>
      <c r="P32" s="64">
        <v>0</v>
      </c>
      <c r="Q32" s="64">
        <v>0</v>
      </c>
      <c r="R32" s="64">
        <v>1</v>
      </c>
      <c r="S32" s="64">
        <v>72151001</v>
      </c>
      <c r="T32" s="64" t="s">
        <v>66</v>
      </c>
      <c r="U32" s="64" t="s">
        <v>66</v>
      </c>
      <c r="W32" s="66">
        <v>112000</v>
      </c>
      <c r="X32" s="66">
        <f t="shared" si="31"/>
        <v>21280</v>
      </c>
      <c r="Y32" s="66">
        <f t="shared" si="32"/>
        <v>133280</v>
      </c>
      <c r="Z32" s="66">
        <v>112000</v>
      </c>
      <c r="AA32" s="66">
        <f t="shared" si="33"/>
        <v>21280</v>
      </c>
      <c r="AB32" s="66">
        <f t="shared" si="34"/>
        <v>133280</v>
      </c>
      <c r="AC32" s="66">
        <v>250000</v>
      </c>
      <c r="AD32" s="66">
        <f t="shared" si="35"/>
        <v>47500</v>
      </c>
      <c r="AE32" s="66">
        <f t="shared" si="36"/>
        <v>297500</v>
      </c>
      <c r="AF32" s="22"/>
      <c r="AG32" s="67" t="str">
        <f t="shared" si="37"/>
        <v>MANTENIMIENTO - APLICACIÓN DE PINTURA GENERAL EN MOTOR</v>
      </c>
      <c r="AH32" s="58" t="str">
        <f t="shared" si="38"/>
        <v>ÚNICO</v>
      </c>
      <c r="AI32" s="58" t="str">
        <f t="shared" si="39"/>
        <v>ÚNICO</v>
      </c>
      <c r="AJ32" s="59" t="str">
        <f t="shared" si="40"/>
        <v>ÚNICO</v>
      </c>
      <c r="AK32" s="59" t="str">
        <f t="shared" si="41"/>
        <v>ÚNICO</v>
      </c>
      <c r="AL32" s="59" t="str">
        <f t="shared" si="42"/>
        <v/>
      </c>
      <c r="AM32" s="59" t="str">
        <f t="shared" si="43"/>
        <v/>
      </c>
      <c r="AN32" s="60" t="str">
        <f t="shared" si="44"/>
        <v/>
      </c>
      <c r="AP32" s="61">
        <f t="shared" si="45"/>
        <v>158000</v>
      </c>
      <c r="AQ32" s="61">
        <f t="shared" si="46"/>
        <v>112000</v>
      </c>
      <c r="AR32" s="61">
        <f t="shared" si="47"/>
        <v>79674</v>
      </c>
      <c r="AS32" s="62">
        <f t="shared" si="48"/>
        <v>0.50426582278481014</v>
      </c>
      <c r="AT32" s="61">
        <f t="shared" si="49"/>
        <v>112000</v>
      </c>
      <c r="AU32" s="61">
        <f t="shared" si="50"/>
        <v>250000</v>
      </c>
      <c r="AV32" s="61">
        <f>IF(NOT(ISNUMBER(A32)),"",ROUND(_xlfn.QUARTILE.INC(CHOOSE({1;2;3},W32,Z32,AC32),1),0))</f>
        <v>112000</v>
      </c>
      <c r="AW32" s="61">
        <f>IF(NOT(ISNUMBER(A32)),"",ROUND(_xlfn.QUARTILE.INC(CHOOSE({1;2;3},W32,Z32,AC32),3),0))</f>
        <v>181000</v>
      </c>
      <c r="AX32" s="61">
        <f t="shared" si="51"/>
        <v>69000</v>
      </c>
      <c r="AY32" s="61">
        <f t="shared" si="52"/>
        <v>112000</v>
      </c>
      <c r="AZ32" s="61">
        <f t="shared" si="53"/>
        <v>21280</v>
      </c>
      <c r="BA32" s="61">
        <f t="shared" si="54"/>
        <v>133280</v>
      </c>
      <c r="BB32" s="68" t="str">
        <f t="shared" si="55"/>
        <v>MEDIANA</v>
      </c>
      <c r="BD32" s="69" t="str">
        <f t="shared" si="56"/>
        <v>MANTENIMIENTO - APLICACIÓN DE PINTURA GENERAL EN MOTOR</v>
      </c>
      <c r="BE32" s="58" t="str">
        <f t="shared" si="57"/>
        <v>ÚNICO</v>
      </c>
      <c r="BF32" s="58" t="str" cm="1">
        <f t="array" ref="BF32">IF(BE32&lt;&gt;"REPETIDO","",_xlfn.TEXTJOIN(", ",TRUE,IF($AG$14:$AG$1000=$AG32,$A$14:$A$1000,"")))</f>
        <v/>
      </c>
      <c r="BG32" s="70" t="str">
        <f t="shared" si="58"/>
        <v>NO APLICA</v>
      </c>
      <c r="BH32" s="58" t="str">
        <f t="shared" si="59"/>
        <v>ALERTA ALTA - REVISAR MERCADO</v>
      </c>
    </row>
    <row r="33" spans="1:60" ht="51" x14ac:dyDescent="0.35">
      <c r="A33" s="64">
        <f>IF(C33="","",MAX($A$14:A32)+1)</f>
        <v>18</v>
      </c>
      <c r="B33" s="64">
        <v>8711003</v>
      </c>
      <c r="C33" s="77" t="s">
        <v>85</v>
      </c>
      <c r="D33" s="64" t="s">
        <v>65</v>
      </c>
      <c r="E33" s="64">
        <v>0</v>
      </c>
      <c r="F33" s="64">
        <v>0</v>
      </c>
      <c r="G33" s="64">
        <v>0</v>
      </c>
      <c r="H33" s="64">
        <v>1</v>
      </c>
      <c r="I33" s="64">
        <v>0</v>
      </c>
      <c r="J33" s="64">
        <v>0</v>
      </c>
      <c r="K33" s="64">
        <v>0</v>
      </c>
      <c r="L33" s="64">
        <v>0</v>
      </c>
      <c r="M33" s="64">
        <v>1</v>
      </c>
      <c r="N33" s="64">
        <v>0</v>
      </c>
      <c r="O33" s="64">
        <v>0</v>
      </c>
      <c r="P33" s="64">
        <v>0</v>
      </c>
      <c r="Q33" s="64">
        <v>0</v>
      </c>
      <c r="R33" s="64">
        <v>1</v>
      </c>
      <c r="S33" s="64">
        <v>72151001</v>
      </c>
      <c r="T33" s="64" t="s">
        <v>66</v>
      </c>
      <c r="U33" s="64" t="s">
        <v>66</v>
      </c>
      <c r="W33" s="66">
        <v>140000</v>
      </c>
      <c r="X33" s="66">
        <f t="shared" si="31"/>
        <v>26600</v>
      </c>
      <c r="Y33" s="66">
        <f t="shared" si="32"/>
        <v>166600</v>
      </c>
      <c r="Z33" s="66">
        <v>140000</v>
      </c>
      <c r="AA33" s="66">
        <f t="shared" si="33"/>
        <v>26600</v>
      </c>
      <c r="AB33" s="66">
        <f t="shared" si="34"/>
        <v>166600</v>
      </c>
      <c r="AC33" s="66">
        <v>235000</v>
      </c>
      <c r="AD33" s="66">
        <f t="shared" si="35"/>
        <v>44650</v>
      </c>
      <c r="AE33" s="66">
        <f t="shared" si="36"/>
        <v>279650</v>
      </c>
      <c r="AF33" s="22"/>
      <c r="AG33" s="67" t="str">
        <f t="shared" si="37"/>
        <v>MANTENIMIENTO - CALIBRACIÓN Y AJUSTE DE ACOPLES (CAMBIO DE PIEZAS)</v>
      </c>
      <c r="AH33" s="58" t="str">
        <f t="shared" si="38"/>
        <v>ÚNICO</v>
      </c>
      <c r="AI33" s="58" t="str">
        <f t="shared" si="39"/>
        <v>ÚNICO</v>
      </c>
      <c r="AJ33" s="59" t="str">
        <f t="shared" si="40"/>
        <v>ÚNICO</v>
      </c>
      <c r="AK33" s="59" t="str">
        <f t="shared" si="41"/>
        <v>ÚNICO</v>
      </c>
      <c r="AL33" s="59" t="str">
        <f t="shared" si="42"/>
        <v/>
      </c>
      <c r="AM33" s="59" t="str">
        <f t="shared" si="43"/>
        <v/>
      </c>
      <c r="AN33" s="60" t="str">
        <f t="shared" si="44"/>
        <v/>
      </c>
      <c r="AP33" s="61">
        <f t="shared" si="45"/>
        <v>171667</v>
      </c>
      <c r="AQ33" s="61">
        <f t="shared" si="46"/>
        <v>140000</v>
      </c>
      <c r="AR33" s="61">
        <f t="shared" si="47"/>
        <v>54848</v>
      </c>
      <c r="AS33" s="62">
        <f t="shared" si="48"/>
        <v>0.3195022922285588</v>
      </c>
      <c r="AT33" s="61">
        <f t="shared" si="49"/>
        <v>140000</v>
      </c>
      <c r="AU33" s="61">
        <f t="shared" si="50"/>
        <v>235000</v>
      </c>
      <c r="AV33" s="61">
        <f>IF(NOT(ISNUMBER(A33)),"",ROUND(_xlfn.QUARTILE.INC(CHOOSE({1;2;3},W33,Z33,AC33),1),0))</f>
        <v>140000</v>
      </c>
      <c r="AW33" s="61">
        <f>IF(NOT(ISNUMBER(A33)),"",ROUND(_xlfn.QUARTILE.INC(CHOOSE({1;2;3},W33,Z33,AC33),3),0))</f>
        <v>187500</v>
      </c>
      <c r="AX33" s="61">
        <f t="shared" si="51"/>
        <v>47500</v>
      </c>
      <c r="AY33" s="61">
        <f t="shared" si="52"/>
        <v>140000</v>
      </c>
      <c r="AZ33" s="61">
        <f t="shared" si="53"/>
        <v>26600</v>
      </c>
      <c r="BA33" s="61">
        <f t="shared" si="54"/>
        <v>166600</v>
      </c>
      <c r="BB33" s="68" t="str">
        <f t="shared" si="55"/>
        <v>PROMEDIO 2 MENORES</v>
      </c>
      <c r="BD33" s="69" t="str">
        <f t="shared" si="56"/>
        <v>MANTENIMIENTO - CALIBRACIÓN Y AJUSTE DE ACOPLES (CAMBIO DE PIEZAS)</v>
      </c>
      <c r="BE33" s="58" t="str">
        <f t="shared" si="57"/>
        <v>ÚNICO</v>
      </c>
      <c r="BF33" s="58" t="str" cm="1">
        <f t="array" ref="BF33">IF(BE33&lt;&gt;"REPETIDO","",_xlfn.TEXTJOIN(", ",TRUE,IF($AG$14:$AG$1000=$AG33,$A$14:$A$1000,"")))</f>
        <v/>
      </c>
      <c r="BG33" s="70" t="str">
        <f t="shared" si="58"/>
        <v>NO APLICA</v>
      </c>
      <c r="BH33" s="58" t="str">
        <f t="shared" si="59"/>
        <v>REVISAR DISPERSIÓN</v>
      </c>
    </row>
    <row r="34" spans="1:60" ht="51" x14ac:dyDescent="0.35">
      <c r="A34" s="64">
        <f>IF(C34="","",MAX($A$14:A33)+1)</f>
        <v>19</v>
      </c>
      <c r="B34" s="64">
        <v>8711003</v>
      </c>
      <c r="C34" s="77" t="s">
        <v>86</v>
      </c>
      <c r="D34" s="78" t="s">
        <v>65</v>
      </c>
      <c r="E34" s="64">
        <v>0</v>
      </c>
      <c r="F34" s="64">
        <v>0</v>
      </c>
      <c r="G34" s="64">
        <v>0</v>
      </c>
      <c r="H34" s="64">
        <v>1</v>
      </c>
      <c r="I34" s="64">
        <v>0</v>
      </c>
      <c r="J34" s="64">
        <v>0</v>
      </c>
      <c r="K34" s="64">
        <v>0</v>
      </c>
      <c r="L34" s="64">
        <v>0</v>
      </c>
      <c r="M34" s="64">
        <v>1</v>
      </c>
      <c r="N34" s="64">
        <v>0</v>
      </c>
      <c r="O34" s="64">
        <v>0</v>
      </c>
      <c r="P34" s="64">
        <v>0</v>
      </c>
      <c r="Q34" s="64">
        <v>0</v>
      </c>
      <c r="R34" s="64">
        <v>1</v>
      </c>
      <c r="S34" s="64">
        <v>72151001</v>
      </c>
      <c r="T34" s="78" t="s">
        <v>66</v>
      </c>
      <c r="U34" s="78" t="s">
        <v>66</v>
      </c>
      <c r="W34" s="66">
        <v>124000</v>
      </c>
      <c r="X34" s="66">
        <f t="shared" si="31"/>
        <v>23560</v>
      </c>
      <c r="Y34" s="66">
        <f t="shared" si="32"/>
        <v>147560</v>
      </c>
      <c r="Z34" s="66">
        <v>124000</v>
      </c>
      <c r="AA34" s="66">
        <f t="shared" si="33"/>
        <v>23560</v>
      </c>
      <c r="AB34" s="66">
        <f t="shared" si="34"/>
        <v>147560</v>
      </c>
      <c r="AC34" s="66">
        <v>235000</v>
      </c>
      <c r="AD34" s="66">
        <f t="shared" si="35"/>
        <v>44650</v>
      </c>
      <c r="AE34" s="66">
        <f t="shared" si="36"/>
        <v>279650</v>
      </c>
      <c r="AF34" s="22"/>
      <c r="AG34" s="67" t="str">
        <f t="shared" si="37"/>
        <v>MANTENIMIENTO DE EMPAQUE EXTERNO TAPA DE ACOPLE (CAMBIO DE PIEZAS)</v>
      </c>
      <c r="AH34" s="58" t="str">
        <f t="shared" si="38"/>
        <v>ÚNICO</v>
      </c>
      <c r="AI34" s="58" t="str">
        <f t="shared" si="39"/>
        <v>ÚNICO</v>
      </c>
      <c r="AJ34" s="59" t="str">
        <f t="shared" si="40"/>
        <v>ÚNICO</v>
      </c>
      <c r="AK34" s="59" t="str">
        <f t="shared" si="41"/>
        <v>ÚNICO</v>
      </c>
      <c r="AL34" s="59" t="str">
        <f t="shared" si="42"/>
        <v/>
      </c>
      <c r="AM34" s="59" t="str">
        <f t="shared" si="43"/>
        <v/>
      </c>
      <c r="AN34" s="60" t="str">
        <f t="shared" si="44"/>
        <v/>
      </c>
      <c r="AP34" s="61">
        <f t="shared" si="45"/>
        <v>161000</v>
      </c>
      <c r="AQ34" s="61">
        <f t="shared" si="46"/>
        <v>124000</v>
      </c>
      <c r="AR34" s="61">
        <f t="shared" si="47"/>
        <v>64086</v>
      </c>
      <c r="AS34" s="62">
        <f t="shared" si="48"/>
        <v>0.39804968944099378</v>
      </c>
      <c r="AT34" s="61">
        <f t="shared" si="49"/>
        <v>124000</v>
      </c>
      <c r="AU34" s="61">
        <f t="shared" si="50"/>
        <v>235000</v>
      </c>
      <c r="AV34" s="61">
        <f>IF(NOT(ISNUMBER(A34)),"",ROUND(_xlfn.QUARTILE.INC(CHOOSE({1;2;3},W34,Z34,AC34),1),0))</f>
        <v>124000</v>
      </c>
      <c r="AW34" s="61">
        <f>IF(NOT(ISNUMBER(A34)),"",ROUND(_xlfn.QUARTILE.INC(CHOOSE({1;2;3},W34,Z34,AC34),3),0))</f>
        <v>179500</v>
      </c>
      <c r="AX34" s="61">
        <f t="shared" si="51"/>
        <v>55500</v>
      </c>
      <c r="AY34" s="61">
        <f t="shared" si="52"/>
        <v>124000</v>
      </c>
      <c r="AZ34" s="61">
        <f t="shared" si="53"/>
        <v>23560</v>
      </c>
      <c r="BA34" s="61">
        <f t="shared" si="54"/>
        <v>147560</v>
      </c>
      <c r="BB34" s="68" t="str">
        <f t="shared" si="55"/>
        <v>PROMEDIO 2 MENORES</v>
      </c>
      <c r="BD34" s="69" t="str">
        <f t="shared" si="56"/>
        <v>MANTENIMIENTO DE EMPAQUE EXTERNO TAPA DE ACOPLE (CAMBIO DE PIEZAS)</v>
      </c>
      <c r="BE34" s="58" t="str">
        <f t="shared" si="57"/>
        <v>ÚNICO</v>
      </c>
      <c r="BF34" s="58" t="str" cm="1">
        <f t="array" ref="BF34">IF(BE34&lt;&gt;"REPETIDO","",_xlfn.TEXTJOIN(", ",TRUE,IF($AG$14:$AG$1000=$AG34,$A$14:$A$1000,"")))</f>
        <v/>
      </c>
      <c r="BG34" s="70" t="str">
        <f t="shared" si="58"/>
        <v>NO APLICA</v>
      </c>
      <c r="BH34" s="58" t="str">
        <f t="shared" si="59"/>
        <v>REVISAR DISPERSIÓN</v>
      </c>
    </row>
    <row r="35" spans="1:60" ht="38.25" x14ac:dyDescent="0.35">
      <c r="A35" s="64">
        <f>IF(C35="","",MAX($A$14:A34)+1)</f>
        <v>20</v>
      </c>
      <c r="B35" s="64">
        <v>8711003</v>
      </c>
      <c r="C35" s="77" t="s">
        <v>87</v>
      </c>
      <c r="D35" s="78" t="s">
        <v>65</v>
      </c>
      <c r="E35" s="64">
        <v>0</v>
      </c>
      <c r="F35" s="64">
        <v>0</v>
      </c>
      <c r="G35" s="64">
        <v>0</v>
      </c>
      <c r="H35" s="64">
        <v>1</v>
      </c>
      <c r="I35" s="64">
        <v>0</v>
      </c>
      <c r="J35" s="64">
        <v>0</v>
      </c>
      <c r="K35" s="64">
        <v>0</v>
      </c>
      <c r="L35" s="64">
        <v>0</v>
      </c>
      <c r="M35" s="64">
        <v>1</v>
      </c>
      <c r="N35" s="64">
        <v>0</v>
      </c>
      <c r="O35" s="64">
        <v>0</v>
      </c>
      <c r="P35" s="64">
        <v>0</v>
      </c>
      <c r="Q35" s="64">
        <v>0</v>
      </c>
      <c r="R35" s="64">
        <v>1</v>
      </c>
      <c r="S35" s="64">
        <v>72151001</v>
      </c>
      <c r="T35" s="78" t="s">
        <v>66</v>
      </c>
      <c r="U35" s="78" t="s">
        <v>66</v>
      </c>
      <c r="W35" s="66">
        <v>136000</v>
      </c>
      <c r="X35" s="66">
        <f t="shared" si="31"/>
        <v>25840</v>
      </c>
      <c r="Y35" s="66">
        <f t="shared" si="32"/>
        <v>161840</v>
      </c>
      <c r="Z35" s="66">
        <v>136000</v>
      </c>
      <c r="AA35" s="66">
        <f t="shared" si="33"/>
        <v>25840</v>
      </c>
      <c r="AB35" s="66">
        <f t="shared" si="34"/>
        <v>161840</v>
      </c>
      <c r="AC35" s="66">
        <v>250000</v>
      </c>
      <c r="AD35" s="66">
        <f t="shared" si="35"/>
        <v>47500</v>
      </c>
      <c r="AE35" s="66">
        <f t="shared" si="36"/>
        <v>297500</v>
      </c>
      <c r="AG35" s="67" t="str">
        <f t="shared" si="37"/>
        <v>MANTENIMIENTO DE EMPAQUES INTERNOS (CAMBIO DE PIEZAS)</v>
      </c>
      <c r="AH35" s="58" t="str">
        <f t="shared" si="38"/>
        <v>ÚNICO</v>
      </c>
      <c r="AI35" s="58" t="str">
        <f t="shared" si="39"/>
        <v>ÚNICO</v>
      </c>
      <c r="AJ35" s="59" t="str">
        <f t="shared" si="40"/>
        <v>ÚNICO</v>
      </c>
      <c r="AK35" s="59" t="str">
        <f t="shared" si="41"/>
        <v>ÚNICO</v>
      </c>
      <c r="AL35" s="59" t="str">
        <f t="shared" si="42"/>
        <v/>
      </c>
      <c r="AM35" s="59" t="str">
        <f t="shared" si="43"/>
        <v/>
      </c>
      <c r="AN35" s="60" t="str">
        <f t="shared" si="44"/>
        <v/>
      </c>
      <c r="AP35" s="61">
        <f t="shared" si="45"/>
        <v>174000</v>
      </c>
      <c r="AQ35" s="61">
        <f t="shared" si="46"/>
        <v>136000</v>
      </c>
      <c r="AR35" s="61">
        <f t="shared" si="47"/>
        <v>65818</v>
      </c>
      <c r="AS35" s="62">
        <f t="shared" si="48"/>
        <v>0.37826436781609196</v>
      </c>
      <c r="AT35" s="61">
        <f t="shared" si="49"/>
        <v>136000</v>
      </c>
      <c r="AU35" s="61">
        <f t="shared" si="50"/>
        <v>250000</v>
      </c>
      <c r="AV35" s="61">
        <f>IF(NOT(ISNUMBER(A35)),"",ROUND(_xlfn.QUARTILE.INC(CHOOSE({1;2;3},W35,Z35,AC35),1),0))</f>
        <v>136000</v>
      </c>
      <c r="AW35" s="61">
        <f>IF(NOT(ISNUMBER(A35)),"",ROUND(_xlfn.QUARTILE.INC(CHOOSE({1;2;3},W35,Z35,AC35),3),0))</f>
        <v>193000</v>
      </c>
      <c r="AX35" s="61">
        <f t="shared" si="51"/>
        <v>57000</v>
      </c>
      <c r="AY35" s="61">
        <f t="shared" si="52"/>
        <v>136000</v>
      </c>
      <c r="AZ35" s="61">
        <f t="shared" si="53"/>
        <v>25840</v>
      </c>
      <c r="BA35" s="61">
        <f t="shared" si="54"/>
        <v>161840</v>
      </c>
      <c r="BB35" s="68" t="str">
        <f t="shared" si="55"/>
        <v>PROMEDIO 2 MENORES</v>
      </c>
      <c r="BD35" s="69" t="str">
        <f t="shared" si="56"/>
        <v>MANTENIMIENTO DE EMPAQUES INTERNOS (CAMBIO DE PIEZAS)</v>
      </c>
      <c r="BE35" s="58" t="str">
        <f t="shared" si="57"/>
        <v>ÚNICO</v>
      </c>
      <c r="BF35" s="58" t="str" cm="1">
        <f t="array" ref="BF35">IF(BE35&lt;&gt;"REPETIDO","",_xlfn.TEXTJOIN(", ",TRUE,IF($AG$14:$AG$1000=$AG35,$A$14:$A$1000,"")))</f>
        <v/>
      </c>
      <c r="BG35" s="70" t="str">
        <f t="shared" si="58"/>
        <v>NO APLICA</v>
      </c>
      <c r="BH35" s="58" t="str">
        <f t="shared" si="59"/>
        <v>REVISAR DISPERSIÓN</v>
      </c>
    </row>
    <row r="36" spans="1:60" ht="27" x14ac:dyDescent="0.35">
      <c r="A36" s="64">
        <f>IF(C36="","",MAX($A$14:A35)+1)</f>
        <v>21</v>
      </c>
      <c r="B36" s="64">
        <v>8711003</v>
      </c>
      <c r="C36" s="77" t="s">
        <v>88</v>
      </c>
      <c r="D36" s="78" t="s">
        <v>65</v>
      </c>
      <c r="E36" s="64">
        <v>0</v>
      </c>
      <c r="F36" s="64">
        <v>0</v>
      </c>
      <c r="G36" s="64">
        <v>0</v>
      </c>
      <c r="H36" s="64">
        <v>1</v>
      </c>
      <c r="I36" s="64">
        <v>0</v>
      </c>
      <c r="J36" s="64">
        <v>0</v>
      </c>
      <c r="K36" s="64">
        <v>0</v>
      </c>
      <c r="L36" s="64">
        <v>0</v>
      </c>
      <c r="M36" s="64">
        <v>1</v>
      </c>
      <c r="N36" s="64">
        <v>0</v>
      </c>
      <c r="O36" s="64">
        <v>0</v>
      </c>
      <c r="P36" s="64">
        <v>0</v>
      </c>
      <c r="Q36" s="64">
        <v>0</v>
      </c>
      <c r="R36" s="64">
        <v>1</v>
      </c>
      <c r="S36" s="64">
        <v>72151001</v>
      </c>
      <c r="T36" s="78" t="s">
        <v>66</v>
      </c>
      <c r="U36" s="78" t="s">
        <v>66</v>
      </c>
      <c r="W36" s="66">
        <v>156000</v>
      </c>
      <c r="X36" s="66">
        <f t="shared" si="31"/>
        <v>29640</v>
      </c>
      <c r="Y36" s="66">
        <f t="shared" si="32"/>
        <v>185640</v>
      </c>
      <c r="Z36" s="66">
        <v>156000</v>
      </c>
      <c r="AA36" s="66">
        <f t="shared" si="33"/>
        <v>29640</v>
      </c>
      <c r="AB36" s="66">
        <f t="shared" si="34"/>
        <v>185640</v>
      </c>
      <c r="AC36" s="66">
        <v>215000</v>
      </c>
      <c r="AD36" s="66">
        <f t="shared" si="35"/>
        <v>40850</v>
      </c>
      <c r="AE36" s="66">
        <f t="shared" si="36"/>
        <v>255850</v>
      </c>
      <c r="AG36" s="67" t="str">
        <f t="shared" si="37"/>
        <v>MANTENIMIENTO (CAMBIO DE LAINAS DE AJUSTE)</v>
      </c>
      <c r="AH36" s="58" t="str">
        <f t="shared" si="38"/>
        <v>ÚNICO</v>
      </c>
      <c r="AI36" s="58" t="str">
        <f t="shared" si="39"/>
        <v>ÚNICO</v>
      </c>
      <c r="AJ36" s="59" t="str">
        <f t="shared" si="40"/>
        <v>ÚNICO</v>
      </c>
      <c r="AK36" s="59" t="str">
        <f t="shared" si="41"/>
        <v>ÚNICO</v>
      </c>
      <c r="AL36" s="59" t="str">
        <f t="shared" si="42"/>
        <v/>
      </c>
      <c r="AM36" s="59" t="str">
        <f t="shared" si="43"/>
        <v/>
      </c>
      <c r="AN36" s="60" t="str">
        <f t="shared" si="44"/>
        <v/>
      </c>
      <c r="AP36" s="61">
        <f t="shared" si="45"/>
        <v>175667</v>
      </c>
      <c r="AQ36" s="61">
        <f t="shared" si="46"/>
        <v>156000</v>
      </c>
      <c r="AR36" s="61">
        <f t="shared" si="47"/>
        <v>34064</v>
      </c>
      <c r="AS36" s="62">
        <f t="shared" si="48"/>
        <v>0.19391234551737094</v>
      </c>
      <c r="AT36" s="61">
        <f t="shared" si="49"/>
        <v>156000</v>
      </c>
      <c r="AU36" s="61">
        <f t="shared" si="50"/>
        <v>215000</v>
      </c>
      <c r="AV36" s="61">
        <f>IF(NOT(ISNUMBER(A36)),"",ROUND(_xlfn.QUARTILE.INC(CHOOSE({1;2;3},W36,Z36,AC36),1),0))</f>
        <v>156000</v>
      </c>
      <c r="AW36" s="61">
        <f>IF(NOT(ISNUMBER(A36)),"",ROUND(_xlfn.QUARTILE.INC(CHOOSE({1;2;3},W36,Z36,AC36),3),0))</f>
        <v>185500</v>
      </c>
      <c r="AX36" s="61">
        <f t="shared" si="51"/>
        <v>29500</v>
      </c>
      <c r="AY36" s="61">
        <f t="shared" si="52"/>
        <v>156000</v>
      </c>
      <c r="AZ36" s="61">
        <f t="shared" si="53"/>
        <v>29640</v>
      </c>
      <c r="BA36" s="61">
        <f t="shared" si="54"/>
        <v>185640</v>
      </c>
      <c r="BB36" s="68" t="str">
        <f t="shared" si="55"/>
        <v>MENOR VALOR</v>
      </c>
      <c r="BD36" s="69" t="str">
        <f t="shared" si="56"/>
        <v>MANTENIMIENTO (CAMBIO DE LAINAS DE AJUSTE)</v>
      </c>
      <c r="BE36" s="58" t="str">
        <f t="shared" si="57"/>
        <v>ÚNICO</v>
      </c>
      <c r="BF36" s="58" t="str" cm="1">
        <f t="array" ref="BF36">IF(BE36&lt;&gt;"REPETIDO","",_xlfn.TEXTJOIN(", ",TRUE,IF($AG$14:$AG$1000=$AG36,$A$14:$A$1000,"")))</f>
        <v/>
      </c>
      <c r="BG36" s="70" t="str">
        <f t="shared" si="58"/>
        <v>NO APLICA</v>
      </c>
      <c r="BH36" s="58" t="str">
        <f t="shared" si="59"/>
        <v>OK</v>
      </c>
    </row>
    <row r="37" spans="1:60" ht="51" x14ac:dyDescent="0.35">
      <c r="A37" s="64">
        <f>IF(C37="","",MAX($A$14:A36)+1)</f>
        <v>22</v>
      </c>
      <c r="B37" s="64">
        <v>8711003</v>
      </c>
      <c r="C37" s="77" t="s">
        <v>89</v>
      </c>
      <c r="D37" s="78" t="s">
        <v>65</v>
      </c>
      <c r="E37" s="64">
        <v>0</v>
      </c>
      <c r="F37" s="64">
        <v>0</v>
      </c>
      <c r="G37" s="64">
        <v>0</v>
      </c>
      <c r="H37" s="64">
        <v>1</v>
      </c>
      <c r="I37" s="64">
        <v>0</v>
      </c>
      <c r="J37" s="64">
        <v>0</v>
      </c>
      <c r="K37" s="64">
        <v>0</v>
      </c>
      <c r="L37" s="64">
        <v>0</v>
      </c>
      <c r="M37" s="64">
        <v>1</v>
      </c>
      <c r="N37" s="64">
        <v>0</v>
      </c>
      <c r="O37" s="64">
        <v>0</v>
      </c>
      <c r="P37" s="64">
        <v>0</v>
      </c>
      <c r="Q37" s="64">
        <v>0</v>
      </c>
      <c r="R37" s="64">
        <v>1</v>
      </c>
      <c r="S37" s="64">
        <v>72151001</v>
      </c>
      <c r="T37" s="78" t="s">
        <v>66</v>
      </c>
      <c r="U37" s="78" t="s">
        <v>66</v>
      </c>
      <c r="W37" s="66">
        <v>160000</v>
      </c>
      <c r="X37" s="66">
        <f t="shared" si="31"/>
        <v>30400</v>
      </c>
      <c r="Y37" s="66">
        <f t="shared" si="32"/>
        <v>190400</v>
      </c>
      <c r="Z37" s="66">
        <v>160000</v>
      </c>
      <c r="AA37" s="66">
        <f t="shared" si="33"/>
        <v>30400</v>
      </c>
      <c r="AB37" s="66">
        <f t="shared" si="34"/>
        <v>190400</v>
      </c>
      <c r="AC37" s="66">
        <v>285000</v>
      </c>
      <c r="AD37" s="66">
        <f t="shared" si="35"/>
        <v>54150</v>
      </c>
      <c r="AE37" s="66">
        <f t="shared" si="36"/>
        <v>339150</v>
      </c>
      <c r="AF37" s="22"/>
      <c r="AG37" s="67" t="str">
        <f t="shared" si="37"/>
        <v>MANTENIMIENTO - APLICACIÓN DE PINTURA GENERAL (CAMBIO DE PIEZAS)</v>
      </c>
      <c r="AH37" s="58" t="str">
        <f t="shared" si="38"/>
        <v>ÚNICO</v>
      </c>
      <c r="AI37" s="58" t="str">
        <f t="shared" si="39"/>
        <v>ÚNICO</v>
      </c>
      <c r="AJ37" s="59" t="str">
        <f t="shared" si="40"/>
        <v>ÚNICO</v>
      </c>
      <c r="AK37" s="59" t="str">
        <f t="shared" si="41"/>
        <v>ÚNICO</v>
      </c>
      <c r="AL37" s="59" t="str">
        <f t="shared" si="42"/>
        <v/>
      </c>
      <c r="AM37" s="59" t="str">
        <f t="shared" si="43"/>
        <v/>
      </c>
      <c r="AN37" s="60" t="str">
        <f t="shared" si="44"/>
        <v/>
      </c>
      <c r="AP37" s="61">
        <f t="shared" si="45"/>
        <v>201667</v>
      </c>
      <c r="AQ37" s="61">
        <f t="shared" si="46"/>
        <v>160000</v>
      </c>
      <c r="AR37" s="61">
        <f t="shared" si="47"/>
        <v>72169</v>
      </c>
      <c r="AS37" s="62">
        <f t="shared" si="48"/>
        <v>0.35786221840955634</v>
      </c>
      <c r="AT37" s="61">
        <f t="shared" si="49"/>
        <v>160000</v>
      </c>
      <c r="AU37" s="61">
        <f t="shared" si="50"/>
        <v>285000</v>
      </c>
      <c r="AV37" s="61">
        <f>IF(NOT(ISNUMBER(A37)),"",ROUND(_xlfn.QUARTILE.INC(CHOOSE({1;2;3},W37,Z37,AC37),1),0))</f>
        <v>160000</v>
      </c>
      <c r="AW37" s="61">
        <f>IF(NOT(ISNUMBER(A37)),"",ROUND(_xlfn.QUARTILE.INC(CHOOSE({1;2;3},W37,Z37,AC37),3),0))</f>
        <v>222500</v>
      </c>
      <c r="AX37" s="61">
        <f t="shared" si="51"/>
        <v>62500</v>
      </c>
      <c r="AY37" s="61">
        <f t="shared" si="52"/>
        <v>160000</v>
      </c>
      <c r="AZ37" s="61">
        <f t="shared" si="53"/>
        <v>30400</v>
      </c>
      <c r="BA37" s="61">
        <f t="shared" si="54"/>
        <v>190400</v>
      </c>
      <c r="BB37" s="68" t="str">
        <f t="shared" si="55"/>
        <v>PROMEDIO 2 MENORES</v>
      </c>
      <c r="BD37" s="69" t="str">
        <f t="shared" si="56"/>
        <v>MANTENIMIENTO - APLICACIÓN DE PINTURA GENERAL (CAMBIO DE PIEZAS)</v>
      </c>
      <c r="BE37" s="58" t="str">
        <f t="shared" si="57"/>
        <v>ÚNICO</v>
      </c>
      <c r="BF37" s="58" t="str" cm="1">
        <f t="array" ref="BF37">IF(BE37&lt;&gt;"REPETIDO","",_xlfn.TEXTJOIN(", ",TRUE,IF($AG$14:$AG$1000=$AG37,$A$14:$A$1000,"")))</f>
        <v/>
      </c>
      <c r="BG37" s="70" t="str">
        <f t="shared" si="58"/>
        <v>NO APLICA</v>
      </c>
      <c r="BH37" s="58" t="str">
        <f t="shared" si="59"/>
        <v>REVISAR DISPERSIÓN</v>
      </c>
    </row>
    <row r="38" spans="1:60" x14ac:dyDescent="0.35">
      <c r="A38" s="79" t="s">
        <v>90</v>
      </c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1"/>
      <c r="W38" s="66"/>
      <c r="X38" s="66"/>
      <c r="Y38" s="66"/>
      <c r="Z38" s="82"/>
      <c r="AA38" s="82"/>
      <c r="AB38" s="82"/>
      <c r="AC38" s="82"/>
      <c r="AD38" s="82"/>
      <c r="AE38" s="82"/>
      <c r="AG38" s="67"/>
      <c r="AH38" s="58"/>
      <c r="AI38" s="58"/>
      <c r="AJ38" s="59"/>
      <c r="AK38" s="59"/>
      <c r="AL38" s="59"/>
      <c r="AM38" s="59"/>
      <c r="AN38" s="60"/>
      <c r="AP38" s="75"/>
      <c r="AQ38" s="75"/>
      <c r="AR38" s="75"/>
      <c r="AS38" s="76"/>
      <c r="AT38" s="75"/>
      <c r="AU38" s="61"/>
      <c r="AV38" s="75"/>
      <c r="AW38" s="75"/>
      <c r="AX38" s="75"/>
      <c r="AY38" s="75"/>
      <c r="AZ38" s="75"/>
      <c r="BA38" s="75"/>
      <c r="BB38" s="75"/>
      <c r="BD38" s="63"/>
      <c r="BE38" s="63"/>
      <c r="BF38" s="63"/>
      <c r="BG38" s="63"/>
      <c r="BH38" s="63"/>
    </row>
    <row r="39" spans="1:60" x14ac:dyDescent="0.35">
      <c r="A39" s="83" t="s">
        <v>91</v>
      </c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4"/>
      <c r="T39" s="84"/>
      <c r="U39" s="85"/>
      <c r="W39" s="86"/>
      <c r="X39" s="86"/>
      <c r="Y39" s="86"/>
      <c r="Z39" s="82"/>
      <c r="AA39" s="82"/>
      <c r="AB39" s="82"/>
      <c r="AC39" s="82"/>
      <c r="AD39" s="82"/>
      <c r="AE39" s="82"/>
      <c r="AF39" s="22"/>
      <c r="AG39" s="67"/>
      <c r="AH39" s="58"/>
      <c r="AI39" s="58"/>
      <c r="AJ39" s="59"/>
      <c r="AK39" s="59"/>
      <c r="AL39" s="59"/>
      <c r="AM39" s="59"/>
      <c r="AN39" s="60"/>
      <c r="AP39" s="61"/>
      <c r="AQ39" s="61"/>
      <c r="AR39" s="61"/>
      <c r="AS39" s="62"/>
      <c r="AT39" s="61"/>
      <c r="AU39" s="61"/>
      <c r="AV39" s="61"/>
      <c r="AW39" s="61"/>
      <c r="AX39" s="61"/>
      <c r="AY39" s="61"/>
      <c r="AZ39" s="61"/>
      <c r="BA39" s="61"/>
      <c r="BB39" s="61"/>
      <c r="BD39" s="63"/>
      <c r="BE39" s="63"/>
      <c r="BF39" s="63"/>
      <c r="BG39" s="63"/>
      <c r="BH39" s="63"/>
    </row>
    <row r="40" spans="1:60" ht="229.5" x14ac:dyDescent="0.35">
      <c r="A40" s="64">
        <f>IF(C40="","",MAX($A$14:A39)+1)</f>
        <v>23</v>
      </c>
      <c r="B40" s="64">
        <v>8711003</v>
      </c>
      <c r="C40" s="87" t="s">
        <v>92</v>
      </c>
      <c r="D40" s="64" t="s">
        <v>65</v>
      </c>
      <c r="E40" s="64">
        <v>0</v>
      </c>
      <c r="F40" s="64">
        <v>0</v>
      </c>
      <c r="G40" s="64">
        <v>0</v>
      </c>
      <c r="H40" s="64">
        <v>0</v>
      </c>
      <c r="I40" s="64">
        <v>0</v>
      </c>
      <c r="J40" s="64">
        <v>1</v>
      </c>
      <c r="K40" s="64">
        <v>0</v>
      </c>
      <c r="L40" s="64">
        <v>0</v>
      </c>
      <c r="M40" s="64">
        <v>0</v>
      </c>
      <c r="N40" s="64">
        <v>0</v>
      </c>
      <c r="O40" s="64">
        <v>0</v>
      </c>
      <c r="P40" s="64">
        <v>0</v>
      </c>
      <c r="Q40" s="64">
        <v>0</v>
      </c>
      <c r="R40" s="64">
        <f>SUM(F40:M40)</f>
        <v>1</v>
      </c>
      <c r="S40" s="64">
        <v>72151001</v>
      </c>
      <c r="T40" s="78" t="s">
        <v>66</v>
      </c>
      <c r="U40" s="78" t="s">
        <v>66</v>
      </c>
      <c r="W40" s="66">
        <v>272000</v>
      </c>
      <c r="X40" s="66">
        <f>ROUND(W40*19%,0)</f>
        <v>51680</v>
      </c>
      <c r="Y40" s="66">
        <f>ROUND(W40+X40,0)</f>
        <v>323680</v>
      </c>
      <c r="Z40" s="66">
        <v>272000</v>
      </c>
      <c r="AA40" s="66">
        <f>Z40*19%</f>
        <v>51680</v>
      </c>
      <c r="AB40" s="66">
        <f>Z40+AA40</f>
        <v>323680</v>
      </c>
      <c r="AC40" s="66">
        <v>1770000</v>
      </c>
      <c r="AD40" s="66">
        <f>AC40*19%</f>
        <v>336300</v>
      </c>
      <c r="AE40" s="66">
        <f>AC40+AD40</f>
        <v>2106300</v>
      </c>
      <c r="AF40" s="22"/>
      <c r="AG40" s="67" t="str">
        <f>IF(NOT(ISNUMBER(A40)),"",LEFT(C40,200))</f>
        <v>MANTENIMIENTO PREVENTIVO CONSISTENTE EN • LAVADO INTERNO TANQUE DE CONDENSADOS • VERIFICACIÓN PRESIÓN DE MOTOBOMBA DE INYECCIÓN DE AGUA. • DESMONTE Y AJUSTE BOMBA DE INYECCION DE AGUA • LIMPIEZA FILTR</v>
      </c>
      <c r="AH40" s="58" t="str">
        <f>IF($AG40="","",IF(COUNTIFS($AG:$AG,$AG40,$W:$W,"&lt;&gt;"&amp;$W40)&gt;0,"DIFERENTE","ÚNICO"))</f>
        <v>ÚNICO</v>
      </c>
      <c r="AI40" s="58" t="str">
        <f>IF($AG40="","",IF(COUNTIFS($AG:$AG,$AG40,$Z:$Z,"&lt;&gt;"&amp;$Z40)&gt;0,"DIFERENTE","ÚNICO"))</f>
        <v>ÚNICO</v>
      </c>
      <c r="AJ40" s="59" t="str">
        <f>IF($AG40="","",IF(COUNTIFS($AG:$AG,$AG40,$AC:$AC,"&lt;&gt;"&amp;$AC40)&gt;0,"DIFERENTE","ÚNICO"))</f>
        <v>ÚNICO</v>
      </c>
      <c r="AK40" s="59" t="str">
        <f>IF($AG40="","",IF(OR(AH40="DIFERENTE",AI40="DIFERENTE",AJ40="DIFERENTE"),"REVISAR","ÚNICO"))</f>
        <v>ÚNICO</v>
      </c>
      <c r="AL40" s="59" t="str">
        <f>IF(AH40="DIFERENTE",_xlfn.MAXIFS($W:$W,$AG:$AG,$AG40)-_xlfn.MINIFS($W:$W,$AG:$AG,$AG40),"")</f>
        <v/>
      </c>
      <c r="AM40" s="59" t="str">
        <f>IF(AI40="DIFERENTE",_xlfn.MAXIFS($Z:$Z,$AG:$AG,$AG40)-_xlfn.MINIFS($Z:$Z,$AG:$AG,$AG40),"")</f>
        <v/>
      </c>
      <c r="AN40" s="60" t="str">
        <f>IF(AJ40="DIFERENTE",_xlfn.MAXIFS($AC:$AC,$AG:$AG,$AG40)-_xlfn.MINIFS($AC:$AC,$AG:$AG,$AG40),"")</f>
        <v/>
      </c>
      <c r="AP40" s="61">
        <f>IF(NOT(ISNUMBER(A40)),"",ROUND(AVERAGE(W40,Z40,AC40),0))</f>
        <v>771333</v>
      </c>
      <c r="AQ40" s="61">
        <f>IF(NOT(ISNUMBER(A40)),"",ROUND(MEDIAN(W40,Z40,AC40),0))</f>
        <v>272000</v>
      </c>
      <c r="AR40" s="61">
        <f>IF(NOT(ISNUMBER(A40)),"",ROUND(_xlfn.STDEV.S(W40,Z40,AC40),0))</f>
        <v>864871</v>
      </c>
      <c r="AS40" s="62">
        <f>IF(NOT(ISNUMBER(A40)),"",IFERROR(AR40/AP40,0))</f>
        <v>1.1212679867190953</v>
      </c>
      <c r="AT40" s="61">
        <f>IF(NOT(ISNUMBER(A40)),"",ROUND(MIN(W40,Z40,AC40),0))</f>
        <v>272000</v>
      </c>
      <c r="AU40" s="61">
        <f>IF(NOT(ISNUMBER(A40)),"",ROUND(MAX(W40,Z40,AC40),0))</f>
        <v>1770000</v>
      </c>
      <c r="AV40" s="61">
        <f>IF(NOT(ISNUMBER(A40)),"",ROUND(_xlfn.QUARTILE.INC(CHOOSE({1;2;3},W40,Z40,AC40),1),0))</f>
        <v>272000</v>
      </c>
      <c r="AW40" s="61">
        <f>IF(NOT(ISNUMBER(A40)),"",ROUND(_xlfn.QUARTILE.INC(CHOOSE({1;2;3},W40,Z40,AC40),3),0))</f>
        <v>1021000</v>
      </c>
      <c r="AX40" s="61">
        <f>IF(NOT(ISNUMBER(A40)),"",ROUND(AW40-AV40,0))</f>
        <v>749000</v>
      </c>
      <c r="AY40" s="61">
        <f>IF(NOT(ISNUMBER(A40)),"",IF(BB40="MENOR VALOR",ROUND(MIN(W40,Z40,AC40),0),IF(BB40="PROMEDIO 2 MENORES",ROUND((SUM(W40,Z40,AC40)-MAX(W40,Z40,AC40))/2,0),IF(BB40="MEDIANA",ROUND(MEDIAN(W40,Z40,AC40),0),""))))</f>
        <v>272000</v>
      </c>
      <c r="AZ40" s="61">
        <f>+AY40*19%</f>
        <v>51680</v>
      </c>
      <c r="BA40" s="61">
        <f>IF(AY40="","",AY40+AZ40)</f>
        <v>323680</v>
      </c>
      <c r="BB40" s="68" t="str">
        <f>IF(NOT(ISNUMBER(A40)),"",IF(AS40&lt;=20%,"MENOR VALOR",IF(AS40&lt;=40%,"PROMEDIO 2 MENORES","MEDIANA")))</f>
        <v>MEDIANA</v>
      </c>
      <c r="BD40" s="69" t="str">
        <f>IF(NOT(ISNUMBER(A40)),"",UPPER(TRIM(CLEAN(LEFT(C40,200)))))</f>
        <v>MANTENIMIENTO PREVENTIVO CONSISTENTE EN • LAVADO INTERNO TANQUE DE CONDENSADOS • VERIFICACIÓN PRESIÓN DE MOTOBOMBA DE INYECCIÓN DE AGUA. • DESMONTE Y AJUSTE BOMBA DE INYECCION DE AGUA • LIMPIEZA FILTR</v>
      </c>
      <c r="BE40" s="58" t="str">
        <f>IF($AG40="","",IF(COUNTIF($AG:$AG,$AG40)&gt;1,"REPETIDO","ÚNICO"))</f>
        <v>ÚNICO</v>
      </c>
      <c r="BF40" s="58" t="str" cm="1">
        <f t="array" ref="BF40">IF(BE40&lt;&gt;"REPETIDO","",_xlfn.TEXTJOIN(", ",TRUE,IF($AG$14:$AG$1000=$AG40,$A$14:$A$1000,"")))</f>
        <v/>
      </c>
      <c r="BG40" s="70" t="str">
        <f>IF($AG40="","",IF(BE40&lt;&gt;"REPETIDO","NO APLICA",IF(COUNTIFS($AG:$AG,$AG40,$AY:$AY,"&lt;&gt;"&amp;$AY40)&gt;0,"PRECIO REF. DIFERENTE","MISMO PRECIO REF.")))</f>
        <v>NO APLICA</v>
      </c>
      <c r="BH40" s="58" t="str">
        <f>IF($AG40="","",IF(BG40="PRECIO REF. DIFERENTE","CRÍTICO - PRECIO REF. INCONSISTENTE",IF(AS40&gt;50%,"ALERTA ALTA - REVISAR MERCADO",IF(AS40&gt;30%,"REVISAR DISPERSIÓN","OK"))))</f>
        <v>ALERTA ALTA - REVISAR MERCADO</v>
      </c>
    </row>
    <row r="41" spans="1:60" x14ac:dyDescent="0.35">
      <c r="A41" s="88" t="s">
        <v>93</v>
      </c>
      <c r="B41" s="89"/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90"/>
      <c r="W41" s="66"/>
      <c r="X41" s="66"/>
      <c r="Y41" s="66"/>
      <c r="Z41" s="82"/>
      <c r="AA41" s="82"/>
      <c r="AB41" s="82"/>
      <c r="AC41" s="82"/>
      <c r="AD41" s="82"/>
      <c r="AE41" s="82"/>
      <c r="AF41" s="22"/>
      <c r="AG41" s="67"/>
      <c r="AH41" s="58"/>
      <c r="AI41" s="58"/>
      <c r="AJ41" s="59"/>
      <c r="AK41" s="59"/>
      <c r="AL41" s="59"/>
      <c r="AM41" s="59"/>
      <c r="AN41" s="60"/>
      <c r="AP41" s="75"/>
      <c r="AQ41" s="75"/>
      <c r="AR41" s="75"/>
      <c r="AS41" s="76"/>
      <c r="AT41" s="75"/>
      <c r="AU41" s="61"/>
      <c r="AV41" s="75"/>
      <c r="AW41" s="75"/>
      <c r="AX41" s="75"/>
      <c r="AY41" s="75"/>
      <c r="AZ41" s="75"/>
      <c r="BA41" s="75"/>
      <c r="BB41" s="75"/>
      <c r="BD41" s="63"/>
      <c r="BE41" s="63"/>
      <c r="BF41" s="63"/>
      <c r="BG41" s="63"/>
      <c r="BH41" s="63"/>
    </row>
    <row r="42" spans="1:60" ht="63.75" x14ac:dyDescent="0.35">
      <c r="A42" s="64">
        <f>IF(C42="","",MAX($A$14:A41)+1)</f>
        <v>24</v>
      </c>
      <c r="B42" s="64">
        <v>8711003</v>
      </c>
      <c r="C42" s="87" t="s">
        <v>94</v>
      </c>
      <c r="D42" s="64" t="s">
        <v>65</v>
      </c>
      <c r="E42" s="64">
        <v>0</v>
      </c>
      <c r="F42" s="91">
        <v>1</v>
      </c>
      <c r="G42" s="91">
        <v>1</v>
      </c>
      <c r="H42" s="91">
        <v>0</v>
      </c>
      <c r="I42" s="91">
        <v>1</v>
      </c>
      <c r="J42" s="91">
        <v>1</v>
      </c>
      <c r="K42" s="91">
        <v>0</v>
      </c>
      <c r="L42" s="91">
        <v>0</v>
      </c>
      <c r="M42" s="91">
        <v>0</v>
      </c>
      <c r="N42" s="91">
        <v>0</v>
      </c>
      <c r="O42" s="91">
        <v>0</v>
      </c>
      <c r="P42" s="91">
        <v>0</v>
      </c>
      <c r="Q42" s="91">
        <v>0</v>
      </c>
      <c r="R42" s="91">
        <v>1</v>
      </c>
      <c r="S42" s="64">
        <v>72151001</v>
      </c>
      <c r="T42" s="92" t="s">
        <v>66</v>
      </c>
      <c r="U42" s="92" t="s">
        <v>66</v>
      </c>
      <c r="W42" s="86">
        <v>576000</v>
      </c>
      <c r="X42" s="86">
        <f t="shared" ref="X42:X67" si="60">ROUND(W42*19%,0)</f>
        <v>109440</v>
      </c>
      <c r="Y42" s="86">
        <f t="shared" ref="Y42:Y67" si="61">ROUND(W42+X42,0)</f>
        <v>685440</v>
      </c>
      <c r="Z42" s="86">
        <v>576000</v>
      </c>
      <c r="AA42" s="86">
        <f t="shared" ref="AA42:AA67" si="62">Z42*19%</f>
        <v>109440</v>
      </c>
      <c r="AB42" s="86">
        <f t="shared" ref="AB42:AB67" si="63">Z42+AA42</f>
        <v>685440</v>
      </c>
      <c r="AC42" s="86">
        <v>740000</v>
      </c>
      <c r="AD42" s="86">
        <f t="shared" ref="AD42:AD67" si="64">AC42*19%</f>
        <v>140600</v>
      </c>
      <c r="AE42" s="86">
        <f t="shared" ref="AE42:AE67" si="65">AC42+AD42</f>
        <v>880600</v>
      </c>
      <c r="AF42" s="22"/>
      <c r="AG42" s="67" t="str">
        <f t="shared" ref="AG42:AG67" si="66">IF(NOT(ISNUMBER(A42)),"",LEFT(C42,200))</f>
        <v>MANTENIMIENTO DE VALVULAS 2 GLOBO Y PUESTA EN FUNCIONAMIENTO (CAMBIO DE PIEZAS)</v>
      </c>
      <c r="AH42" s="58" t="str">
        <f t="shared" ref="AH42:AH67" si="67">IF($AG42="","",IF(COUNTIFS($AG:$AG,$AG42,$W:$W,"&lt;&gt;"&amp;$W42)&gt;0,"DIFERENTE","ÚNICO"))</f>
        <v>ÚNICO</v>
      </c>
      <c r="AI42" s="58" t="str">
        <f t="shared" ref="AI42:AI67" si="68">IF($AG42="","",IF(COUNTIFS($AG:$AG,$AG42,$Z:$Z,"&lt;&gt;"&amp;$Z42)&gt;0,"DIFERENTE","ÚNICO"))</f>
        <v>ÚNICO</v>
      </c>
      <c r="AJ42" s="59" t="str">
        <f t="shared" ref="AJ42:AJ67" si="69">IF($AG42="","",IF(COUNTIFS($AG:$AG,$AG42,$AC:$AC,"&lt;&gt;"&amp;$AC42)&gt;0,"DIFERENTE","ÚNICO"))</f>
        <v>ÚNICO</v>
      </c>
      <c r="AK42" s="59" t="str">
        <f t="shared" ref="AK42:AK67" si="70">IF($AG42="","",IF(OR(AH42="DIFERENTE",AI42="DIFERENTE",AJ42="DIFERENTE"),"REVISAR","ÚNICO"))</f>
        <v>ÚNICO</v>
      </c>
      <c r="AL42" s="59" t="str">
        <f t="shared" ref="AL42:AL67" si="71">IF(AH42="DIFERENTE",_xlfn.MAXIFS($W:$W,$AG:$AG,$AG42)-_xlfn.MINIFS($W:$W,$AG:$AG,$AG42),"")</f>
        <v/>
      </c>
      <c r="AM42" s="59" t="str">
        <f t="shared" ref="AM42:AM67" si="72">IF(AI42="DIFERENTE",_xlfn.MAXIFS($Z:$Z,$AG:$AG,$AG42)-_xlfn.MINIFS($Z:$Z,$AG:$AG,$AG42),"")</f>
        <v/>
      </c>
      <c r="AN42" s="60" t="str">
        <f t="shared" ref="AN42:AN67" si="73">IF(AJ42="DIFERENTE",_xlfn.MAXIFS($AC:$AC,$AG:$AG,$AG42)-_xlfn.MINIFS($AC:$AC,$AG:$AG,$AG42),"")</f>
        <v/>
      </c>
      <c r="AP42" s="61">
        <f t="shared" ref="AP42:AP67" si="74">IF(NOT(ISNUMBER(A42)),"",ROUND(AVERAGE(W42,Z42,AC42),0))</f>
        <v>630667</v>
      </c>
      <c r="AQ42" s="61">
        <f t="shared" ref="AQ42:AQ67" si="75">IF(NOT(ISNUMBER(A42)),"",ROUND(MEDIAN(W42,Z42,AC42),0))</f>
        <v>576000</v>
      </c>
      <c r="AR42" s="61">
        <f t="shared" ref="AR42:AR67" si="76">IF(NOT(ISNUMBER(A42)),"",ROUND(_xlfn.STDEV.S(W42,Z42,AC42),0))</f>
        <v>94685</v>
      </c>
      <c r="AS42" s="62">
        <f t="shared" ref="AS42:AS67" si="77">IF(NOT(ISNUMBER(A42)),"",IFERROR(AR42/AP42,0))</f>
        <v>0.15013469866030726</v>
      </c>
      <c r="AT42" s="61">
        <f t="shared" ref="AT42:AT67" si="78">IF(NOT(ISNUMBER(A42)),"",ROUND(MIN(W42,Z42,AC42),0))</f>
        <v>576000</v>
      </c>
      <c r="AU42" s="61">
        <f t="shared" ref="AU42:AU67" si="79">IF(NOT(ISNUMBER(A42)),"",ROUND(MAX(W42,Z42,AC42),0))</f>
        <v>740000</v>
      </c>
      <c r="AV42" s="61">
        <f>IF(NOT(ISNUMBER(A42)),"",ROUND(_xlfn.QUARTILE.INC(CHOOSE({1;2;3},W42,Z42,AC42),1),0))</f>
        <v>576000</v>
      </c>
      <c r="AW42" s="61">
        <f>IF(NOT(ISNUMBER(A42)),"",ROUND(_xlfn.QUARTILE.INC(CHOOSE({1;2;3},W42,Z42,AC42),3),0))</f>
        <v>658000</v>
      </c>
      <c r="AX42" s="61">
        <f t="shared" ref="AX42:AX67" si="80">IF(NOT(ISNUMBER(A42)),"",ROUND(AW42-AV42,0))</f>
        <v>82000</v>
      </c>
      <c r="AY42" s="61">
        <f t="shared" ref="AY42:AY67" si="81">IF(NOT(ISNUMBER(A42)),"",IF(BB42="MENOR VALOR",ROUND(MIN(W42,Z42,AC42),0),IF(BB42="PROMEDIO 2 MENORES",ROUND((SUM(W42,Z42,AC42)-MAX(W42,Z42,AC42))/2,0),IF(BB42="MEDIANA",ROUND(MEDIAN(W42,Z42,AC42),0),""))))</f>
        <v>576000</v>
      </c>
      <c r="AZ42" s="61">
        <f t="shared" ref="AZ42:AZ67" si="82">+AY42*19%</f>
        <v>109440</v>
      </c>
      <c r="BA42" s="61">
        <f t="shared" ref="BA42:BA67" si="83">IF(AY42="","",AY42+AZ42)</f>
        <v>685440</v>
      </c>
      <c r="BB42" s="68" t="str">
        <f t="shared" ref="BB42:BB67" si="84">IF(NOT(ISNUMBER(A42)),"",IF(AS42&lt;=20%,"MENOR VALOR",IF(AS42&lt;=40%,"PROMEDIO 2 MENORES","MEDIANA")))</f>
        <v>MENOR VALOR</v>
      </c>
      <c r="BD42" s="69" t="str">
        <f t="shared" ref="BD42:BD67" si="85">IF(NOT(ISNUMBER(A42)),"",UPPER(TRIM(CLEAN(LEFT(C42,200)))))</f>
        <v>MANTENIMIENTO DE VALVULAS 2 GLOBO Y PUESTA EN FUNCIONAMIENTO (CAMBIO DE PIEZAS)</v>
      </c>
      <c r="BE42" s="58" t="str">
        <f t="shared" ref="BE42:BE67" si="86">IF($AG42="","",IF(COUNTIF($AG:$AG,$AG42)&gt;1,"REPETIDO","ÚNICO"))</f>
        <v>ÚNICO</v>
      </c>
      <c r="BF42" s="58" t="str" cm="1">
        <f t="array" ref="BF42">IF(BE42&lt;&gt;"REPETIDO","",_xlfn.TEXTJOIN(", ",TRUE,IF($AG$14:$AG$1000=$AG42,$A$14:$A$1000,"")))</f>
        <v/>
      </c>
      <c r="BG42" s="70" t="str">
        <f t="shared" ref="BG42:BG67" si="87">IF($AG42="","",IF(BE42&lt;&gt;"REPETIDO","NO APLICA",IF(COUNTIFS($AG:$AG,$AG42,$AY:$AY,"&lt;&gt;"&amp;$AY42)&gt;0,"PRECIO REF. DIFERENTE","MISMO PRECIO REF.")))</f>
        <v>NO APLICA</v>
      </c>
      <c r="BH42" s="58" t="str">
        <f t="shared" ref="BH42:BH67" si="88">IF($AG42="","",IF(BG42="PRECIO REF. DIFERENTE","CRÍTICO - PRECIO REF. INCONSISTENTE",IF(AS42&gt;50%,"ALERTA ALTA - REVISAR MERCADO",IF(AS42&gt;30%,"REVISAR DISPERSIÓN","OK"))))</f>
        <v>OK</v>
      </c>
    </row>
    <row r="43" spans="1:60" ht="63.75" x14ac:dyDescent="0.35">
      <c r="A43" s="64">
        <f>IF(C43="","",MAX($A$14:A42)+1)</f>
        <v>25</v>
      </c>
      <c r="B43" s="64">
        <v>8711003</v>
      </c>
      <c r="C43" s="87" t="s">
        <v>95</v>
      </c>
      <c r="D43" s="64" t="s">
        <v>65</v>
      </c>
      <c r="E43" s="64">
        <v>0</v>
      </c>
      <c r="F43" s="91">
        <v>1</v>
      </c>
      <c r="G43" s="91">
        <v>1</v>
      </c>
      <c r="H43" s="91">
        <v>0</v>
      </c>
      <c r="I43" s="91">
        <v>1</v>
      </c>
      <c r="J43" s="91">
        <v>1</v>
      </c>
      <c r="K43" s="91">
        <v>0</v>
      </c>
      <c r="L43" s="91">
        <v>0</v>
      </c>
      <c r="M43" s="91">
        <v>0</v>
      </c>
      <c r="N43" s="91">
        <v>0</v>
      </c>
      <c r="O43" s="91">
        <v>0</v>
      </c>
      <c r="P43" s="91">
        <v>0</v>
      </c>
      <c r="Q43" s="91">
        <v>0</v>
      </c>
      <c r="R43" s="91">
        <v>1</v>
      </c>
      <c r="S43" s="64">
        <v>72151001</v>
      </c>
      <c r="T43" s="92" t="s">
        <v>66</v>
      </c>
      <c r="U43" s="92" t="s">
        <v>66</v>
      </c>
      <c r="W43" s="86">
        <v>1120000</v>
      </c>
      <c r="X43" s="86">
        <f t="shared" si="60"/>
        <v>212800</v>
      </c>
      <c r="Y43" s="86">
        <f t="shared" si="61"/>
        <v>1332800</v>
      </c>
      <c r="Z43" s="86">
        <v>1120000</v>
      </c>
      <c r="AA43" s="86">
        <f t="shared" si="62"/>
        <v>212800</v>
      </c>
      <c r="AB43" s="86">
        <f t="shared" si="63"/>
        <v>1332800</v>
      </c>
      <c r="AC43" s="86">
        <v>2005000</v>
      </c>
      <c r="AD43" s="86">
        <f t="shared" si="64"/>
        <v>380950</v>
      </c>
      <c r="AE43" s="86">
        <f t="shared" si="65"/>
        <v>2385950</v>
      </c>
      <c r="AF43" s="22"/>
      <c r="AG43" s="67" t="str">
        <f t="shared" si="66"/>
        <v>MANTENIMIENTO DE VALVULAS 4 GLOBO Y PUESTA EN FUNCIONAMIENTO (CAMBIO DE PIEZAS)</v>
      </c>
      <c r="AH43" s="58" t="str">
        <f t="shared" si="67"/>
        <v>ÚNICO</v>
      </c>
      <c r="AI43" s="58" t="str">
        <f t="shared" si="68"/>
        <v>ÚNICO</v>
      </c>
      <c r="AJ43" s="59" t="str">
        <f t="shared" si="69"/>
        <v>ÚNICO</v>
      </c>
      <c r="AK43" s="59" t="str">
        <f t="shared" si="70"/>
        <v>ÚNICO</v>
      </c>
      <c r="AL43" s="59" t="str">
        <f t="shared" si="71"/>
        <v/>
      </c>
      <c r="AM43" s="59" t="str">
        <f t="shared" si="72"/>
        <v/>
      </c>
      <c r="AN43" s="60" t="str">
        <f t="shared" si="73"/>
        <v/>
      </c>
      <c r="AP43" s="61">
        <f t="shared" si="74"/>
        <v>1415000</v>
      </c>
      <c r="AQ43" s="61">
        <f t="shared" si="75"/>
        <v>1120000</v>
      </c>
      <c r="AR43" s="61">
        <f t="shared" si="76"/>
        <v>510955</v>
      </c>
      <c r="AS43" s="62">
        <f t="shared" si="77"/>
        <v>0.36109893992932862</v>
      </c>
      <c r="AT43" s="61">
        <f t="shared" si="78"/>
        <v>1120000</v>
      </c>
      <c r="AU43" s="61">
        <f t="shared" si="79"/>
        <v>2005000</v>
      </c>
      <c r="AV43" s="61">
        <f>IF(NOT(ISNUMBER(A43)),"",ROUND(_xlfn.QUARTILE.INC(CHOOSE({1;2;3},W43,Z43,AC43),1),0))</f>
        <v>1120000</v>
      </c>
      <c r="AW43" s="61">
        <f>IF(NOT(ISNUMBER(A43)),"",ROUND(_xlfn.QUARTILE.INC(CHOOSE({1;2;3},W43,Z43,AC43),3),0))</f>
        <v>1562500</v>
      </c>
      <c r="AX43" s="61">
        <f t="shared" si="80"/>
        <v>442500</v>
      </c>
      <c r="AY43" s="61">
        <f t="shared" si="81"/>
        <v>1120000</v>
      </c>
      <c r="AZ43" s="61">
        <f t="shared" si="82"/>
        <v>212800</v>
      </c>
      <c r="BA43" s="61">
        <f t="shared" si="83"/>
        <v>1332800</v>
      </c>
      <c r="BB43" s="68" t="str">
        <f t="shared" si="84"/>
        <v>PROMEDIO 2 MENORES</v>
      </c>
      <c r="BD43" s="69" t="str">
        <f t="shared" si="85"/>
        <v>MANTENIMIENTO DE VALVULAS 4 GLOBO Y PUESTA EN FUNCIONAMIENTO (CAMBIO DE PIEZAS)</v>
      </c>
      <c r="BE43" s="58" t="str">
        <f t="shared" si="86"/>
        <v>ÚNICO</v>
      </c>
      <c r="BF43" s="58" t="str" cm="1">
        <f t="array" ref="BF43">IF(BE43&lt;&gt;"REPETIDO","",_xlfn.TEXTJOIN(", ",TRUE,IF($AG$14:$AG$1000=$AG43,$A$14:$A$1000,"")))</f>
        <v/>
      </c>
      <c r="BG43" s="70" t="str">
        <f t="shared" si="87"/>
        <v>NO APLICA</v>
      </c>
      <c r="BH43" s="58" t="str">
        <f t="shared" si="88"/>
        <v>REVISAR DISPERSIÓN</v>
      </c>
    </row>
    <row r="44" spans="1:60" ht="63.75" x14ac:dyDescent="0.35">
      <c r="A44" s="64">
        <f>IF(C44="","",MAX($A$14:A43)+1)</f>
        <v>26</v>
      </c>
      <c r="B44" s="64">
        <v>8711003</v>
      </c>
      <c r="C44" s="87" t="s">
        <v>96</v>
      </c>
      <c r="D44" s="64" t="s">
        <v>65</v>
      </c>
      <c r="E44" s="64">
        <v>0</v>
      </c>
      <c r="F44" s="91">
        <v>1</v>
      </c>
      <c r="G44" s="91">
        <v>1</v>
      </c>
      <c r="H44" s="91">
        <v>0</v>
      </c>
      <c r="I44" s="91">
        <v>1</v>
      </c>
      <c r="J44" s="91">
        <v>1</v>
      </c>
      <c r="K44" s="91">
        <v>0</v>
      </c>
      <c r="L44" s="91">
        <v>0</v>
      </c>
      <c r="M44" s="91">
        <v>0</v>
      </c>
      <c r="N44" s="91">
        <v>0</v>
      </c>
      <c r="O44" s="91">
        <v>0</v>
      </c>
      <c r="P44" s="91">
        <v>0</v>
      </c>
      <c r="Q44" s="91">
        <v>0</v>
      </c>
      <c r="R44" s="91">
        <v>1</v>
      </c>
      <c r="S44" s="64">
        <v>72151001</v>
      </c>
      <c r="T44" s="92" t="s">
        <v>66</v>
      </c>
      <c r="U44" s="92" t="s">
        <v>66</v>
      </c>
      <c r="W44" s="86">
        <v>872000</v>
      </c>
      <c r="X44" s="86">
        <f t="shared" si="60"/>
        <v>165680</v>
      </c>
      <c r="Y44" s="86">
        <f t="shared" si="61"/>
        <v>1037680</v>
      </c>
      <c r="Z44" s="86">
        <v>872000</v>
      </c>
      <c r="AA44" s="86">
        <f t="shared" si="62"/>
        <v>165680</v>
      </c>
      <c r="AB44" s="86">
        <f t="shared" si="63"/>
        <v>1037680</v>
      </c>
      <c r="AC44" s="86">
        <v>1490000</v>
      </c>
      <c r="AD44" s="86">
        <f t="shared" si="64"/>
        <v>283100</v>
      </c>
      <c r="AE44" s="86">
        <f t="shared" si="65"/>
        <v>1773100</v>
      </c>
      <c r="AF44" s="22"/>
      <c r="AG44" s="67" t="str">
        <f t="shared" si="66"/>
        <v>MANTENIMIENTO DE VALVULA DE COMPUERTA 3 Y PUESTA EN FUNCIONAMIENTO (CAMBIO DE PIEZAS)</v>
      </c>
      <c r="AH44" s="58" t="str">
        <f t="shared" si="67"/>
        <v>ÚNICO</v>
      </c>
      <c r="AI44" s="58" t="str">
        <f t="shared" si="68"/>
        <v>ÚNICO</v>
      </c>
      <c r="AJ44" s="59" t="str">
        <f t="shared" si="69"/>
        <v>ÚNICO</v>
      </c>
      <c r="AK44" s="59" t="str">
        <f t="shared" si="70"/>
        <v>ÚNICO</v>
      </c>
      <c r="AL44" s="59" t="str">
        <f t="shared" si="71"/>
        <v/>
      </c>
      <c r="AM44" s="59" t="str">
        <f t="shared" si="72"/>
        <v/>
      </c>
      <c r="AN44" s="60" t="str">
        <f t="shared" si="73"/>
        <v/>
      </c>
      <c r="AP44" s="61">
        <f t="shared" si="74"/>
        <v>1078000</v>
      </c>
      <c r="AQ44" s="61">
        <f t="shared" si="75"/>
        <v>872000</v>
      </c>
      <c r="AR44" s="61">
        <f t="shared" si="76"/>
        <v>356802</v>
      </c>
      <c r="AS44" s="62">
        <f t="shared" si="77"/>
        <v>0.33098515769944342</v>
      </c>
      <c r="AT44" s="61">
        <f t="shared" si="78"/>
        <v>872000</v>
      </c>
      <c r="AU44" s="61">
        <f t="shared" si="79"/>
        <v>1490000</v>
      </c>
      <c r="AV44" s="61">
        <f>IF(NOT(ISNUMBER(A44)),"",ROUND(_xlfn.QUARTILE.INC(CHOOSE({1;2;3},W44,Z44,AC44),1),0))</f>
        <v>872000</v>
      </c>
      <c r="AW44" s="61">
        <f>IF(NOT(ISNUMBER(A44)),"",ROUND(_xlfn.QUARTILE.INC(CHOOSE({1;2;3},W44,Z44,AC44),3),0))</f>
        <v>1181000</v>
      </c>
      <c r="AX44" s="61">
        <f t="shared" si="80"/>
        <v>309000</v>
      </c>
      <c r="AY44" s="61">
        <f t="shared" si="81"/>
        <v>872000</v>
      </c>
      <c r="AZ44" s="61">
        <f t="shared" si="82"/>
        <v>165680</v>
      </c>
      <c r="BA44" s="61">
        <f t="shared" si="83"/>
        <v>1037680</v>
      </c>
      <c r="BB44" s="68" t="str">
        <f t="shared" si="84"/>
        <v>PROMEDIO 2 MENORES</v>
      </c>
      <c r="BD44" s="69" t="str">
        <f t="shared" si="85"/>
        <v>MANTENIMIENTO DE VALVULA DE COMPUERTA 3 Y PUESTA EN FUNCIONAMIENTO (CAMBIO DE PIEZAS)</v>
      </c>
      <c r="BE44" s="58" t="str">
        <f t="shared" si="86"/>
        <v>ÚNICO</v>
      </c>
      <c r="BF44" s="58" t="str" cm="1">
        <f t="array" ref="BF44">IF(BE44&lt;&gt;"REPETIDO","",_xlfn.TEXTJOIN(", ",TRUE,IF($AG$14:$AG$1000=$AG44,$A$14:$A$1000,"")))</f>
        <v/>
      </c>
      <c r="BG44" s="70" t="str">
        <f t="shared" si="87"/>
        <v>NO APLICA</v>
      </c>
      <c r="BH44" s="58" t="str">
        <f t="shared" si="88"/>
        <v>REVISAR DISPERSIÓN</v>
      </c>
    </row>
    <row r="45" spans="1:60" ht="76.5" x14ac:dyDescent="0.35">
      <c r="A45" s="64">
        <f>IF(C45="","",MAX($A$14:A44)+1)</f>
        <v>27</v>
      </c>
      <c r="B45" s="64">
        <v>8711003</v>
      </c>
      <c r="C45" s="87" t="s">
        <v>97</v>
      </c>
      <c r="D45" s="64" t="s">
        <v>65</v>
      </c>
      <c r="E45" s="64">
        <v>0</v>
      </c>
      <c r="F45" s="91">
        <v>1</v>
      </c>
      <c r="G45" s="91">
        <v>1</v>
      </c>
      <c r="H45" s="91">
        <v>0</v>
      </c>
      <c r="I45" s="91">
        <v>1</v>
      </c>
      <c r="J45" s="91">
        <v>1</v>
      </c>
      <c r="K45" s="91">
        <v>0</v>
      </c>
      <c r="L45" s="91">
        <v>0</v>
      </c>
      <c r="M45" s="91">
        <v>0</v>
      </c>
      <c r="N45" s="91">
        <v>0</v>
      </c>
      <c r="O45" s="91">
        <v>0</v>
      </c>
      <c r="P45" s="91">
        <v>0</v>
      </c>
      <c r="Q45" s="91">
        <v>0</v>
      </c>
      <c r="R45" s="91">
        <v>1</v>
      </c>
      <c r="S45" s="64">
        <v>72151001</v>
      </c>
      <c r="T45" s="92" t="s">
        <v>66</v>
      </c>
      <c r="U45" s="92" t="s">
        <v>66</v>
      </c>
      <c r="W45" s="86">
        <v>728000</v>
      </c>
      <c r="X45" s="86">
        <f t="shared" si="60"/>
        <v>138320</v>
      </c>
      <c r="Y45" s="86">
        <f t="shared" si="61"/>
        <v>866320</v>
      </c>
      <c r="Z45" s="86">
        <v>728000</v>
      </c>
      <c r="AA45" s="86">
        <f t="shared" si="62"/>
        <v>138320</v>
      </c>
      <c r="AB45" s="86">
        <f t="shared" si="63"/>
        <v>866320</v>
      </c>
      <c r="AC45" s="86">
        <v>1275000</v>
      </c>
      <c r="AD45" s="86">
        <f t="shared" si="64"/>
        <v>242250</v>
      </c>
      <c r="AE45" s="86">
        <f t="shared" si="65"/>
        <v>1517250</v>
      </c>
      <c r="AF45" s="22"/>
      <c r="AG45" s="67" t="str">
        <f t="shared" si="66"/>
        <v>MANTENIMIENTO DE VALVULA TIPO COMPUERTA DE 21/2 150 LDS BRIDADA Y PUESTA EN FUNCIONAMIENTO (CAMBIO DE PIEZAS)</v>
      </c>
      <c r="AH45" s="58" t="str">
        <f t="shared" si="67"/>
        <v>ÚNICO</v>
      </c>
      <c r="AI45" s="58" t="str">
        <f t="shared" si="68"/>
        <v>ÚNICO</v>
      </c>
      <c r="AJ45" s="59" t="str">
        <f t="shared" si="69"/>
        <v>ÚNICO</v>
      </c>
      <c r="AK45" s="59" t="str">
        <f t="shared" si="70"/>
        <v>ÚNICO</v>
      </c>
      <c r="AL45" s="59" t="str">
        <f t="shared" si="71"/>
        <v/>
      </c>
      <c r="AM45" s="59" t="str">
        <f t="shared" si="72"/>
        <v/>
      </c>
      <c r="AN45" s="60" t="str">
        <f t="shared" si="73"/>
        <v/>
      </c>
      <c r="AP45" s="61">
        <f t="shared" si="74"/>
        <v>910333</v>
      </c>
      <c r="AQ45" s="61">
        <f t="shared" si="75"/>
        <v>728000</v>
      </c>
      <c r="AR45" s="61">
        <f t="shared" si="76"/>
        <v>315811</v>
      </c>
      <c r="AS45" s="62">
        <f t="shared" si="77"/>
        <v>0.34691810579205629</v>
      </c>
      <c r="AT45" s="61">
        <f t="shared" si="78"/>
        <v>728000</v>
      </c>
      <c r="AU45" s="61">
        <f t="shared" si="79"/>
        <v>1275000</v>
      </c>
      <c r="AV45" s="61">
        <f>IF(NOT(ISNUMBER(A45)),"",ROUND(_xlfn.QUARTILE.INC(CHOOSE({1;2;3},W45,Z45,AC45),1),0))</f>
        <v>728000</v>
      </c>
      <c r="AW45" s="61">
        <f>IF(NOT(ISNUMBER(A45)),"",ROUND(_xlfn.QUARTILE.INC(CHOOSE({1;2;3},W45,Z45,AC45),3),0))</f>
        <v>1001500</v>
      </c>
      <c r="AX45" s="61">
        <f t="shared" si="80"/>
        <v>273500</v>
      </c>
      <c r="AY45" s="61">
        <f t="shared" si="81"/>
        <v>728000</v>
      </c>
      <c r="AZ45" s="61">
        <f t="shared" si="82"/>
        <v>138320</v>
      </c>
      <c r="BA45" s="61">
        <f t="shared" si="83"/>
        <v>866320</v>
      </c>
      <c r="BB45" s="68" t="str">
        <f t="shared" si="84"/>
        <v>PROMEDIO 2 MENORES</v>
      </c>
      <c r="BD45" s="69" t="str">
        <f t="shared" si="85"/>
        <v>MANTENIMIENTO DE VALVULA TIPO COMPUERTA DE 21/2 150 LDS BRIDADA Y PUESTA EN FUNCIONAMIENTO (CAMBIO DE PIEZAS)</v>
      </c>
      <c r="BE45" s="58" t="str">
        <f t="shared" si="86"/>
        <v>ÚNICO</v>
      </c>
      <c r="BF45" s="58" t="str" cm="1">
        <f t="array" ref="BF45">IF(BE45&lt;&gt;"REPETIDO","",_xlfn.TEXTJOIN(", ",TRUE,IF($AG$14:$AG$1000=$AG45,$A$14:$A$1000,"")))</f>
        <v/>
      </c>
      <c r="BG45" s="70" t="str">
        <f t="shared" si="87"/>
        <v>NO APLICA</v>
      </c>
      <c r="BH45" s="58" t="str">
        <f t="shared" si="88"/>
        <v>REVISAR DISPERSIÓN</v>
      </c>
    </row>
    <row r="46" spans="1:60" ht="51" x14ac:dyDescent="0.35">
      <c r="A46" s="64">
        <f>IF(C46="","",MAX($A$14:A45)+1)</f>
        <v>28</v>
      </c>
      <c r="B46" s="64">
        <v>8711003</v>
      </c>
      <c r="C46" s="87" t="s">
        <v>98</v>
      </c>
      <c r="D46" s="64" t="s">
        <v>65</v>
      </c>
      <c r="E46" s="64">
        <v>0</v>
      </c>
      <c r="F46" s="91">
        <v>1</v>
      </c>
      <c r="G46" s="91">
        <v>1</v>
      </c>
      <c r="H46" s="91">
        <v>0</v>
      </c>
      <c r="I46" s="91">
        <v>1</v>
      </c>
      <c r="J46" s="91">
        <v>1</v>
      </c>
      <c r="K46" s="91">
        <v>0</v>
      </c>
      <c r="L46" s="91">
        <v>0</v>
      </c>
      <c r="M46" s="91">
        <v>0</v>
      </c>
      <c r="N46" s="91">
        <v>0</v>
      </c>
      <c r="O46" s="91">
        <v>0</v>
      </c>
      <c r="P46" s="91">
        <v>0</v>
      </c>
      <c r="Q46" s="91">
        <v>0</v>
      </c>
      <c r="R46" s="91">
        <v>1</v>
      </c>
      <c r="S46" s="64">
        <v>72151001</v>
      </c>
      <c r="T46" s="92" t="s">
        <v>66</v>
      </c>
      <c r="U46" s="92" t="s">
        <v>66</v>
      </c>
      <c r="W46" s="86">
        <v>196000</v>
      </c>
      <c r="X46" s="86">
        <f t="shared" si="60"/>
        <v>37240</v>
      </c>
      <c r="Y46" s="86">
        <f t="shared" si="61"/>
        <v>233240</v>
      </c>
      <c r="Z46" s="86">
        <v>196000</v>
      </c>
      <c r="AA46" s="86">
        <f t="shared" si="62"/>
        <v>37240</v>
      </c>
      <c r="AB46" s="86">
        <f t="shared" si="63"/>
        <v>233240</v>
      </c>
      <c r="AC46" s="86">
        <v>265000</v>
      </c>
      <c r="AD46" s="86">
        <f t="shared" si="64"/>
        <v>50350</v>
      </c>
      <c r="AE46" s="86">
        <f t="shared" si="65"/>
        <v>315350</v>
      </c>
      <c r="AF46" s="22"/>
      <c r="AG46" s="67" t="str">
        <f t="shared" si="66"/>
        <v>MANTENIMIENTO VALVULAS DE BOLA DE 1 Y PUESTA EN FUNCIONAMIENTO (CAMBIO DE PIEZAS)</v>
      </c>
      <c r="AH46" s="58" t="str">
        <f t="shared" si="67"/>
        <v>ÚNICO</v>
      </c>
      <c r="AI46" s="58" t="str">
        <f t="shared" si="68"/>
        <v>ÚNICO</v>
      </c>
      <c r="AJ46" s="59" t="str">
        <f t="shared" si="69"/>
        <v>ÚNICO</v>
      </c>
      <c r="AK46" s="59" t="str">
        <f t="shared" si="70"/>
        <v>ÚNICO</v>
      </c>
      <c r="AL46" s="59" t="str">
        <f t="shared" si="71"/>
        <v/>
      </c>
      <c r="AM46" s="59" t="str">
        <f t="shared" si="72"/>
        <v/>
      </c>
      <c r="AN46" s="60" t="str">
        <f t="shared" si="73"/>
        <v/>
      </c>
      <c r="AP46" s="61">
        <f t="shared" si="74"/>
        <v>219000</v>
      </c>
      <c r="AQ46" s="61">
        <f t="shared" si="75"/>
        <v>196000</v>
      </c>
      <c r="AR46" s="61">
        <f t="shared" si="76"/>
        <v>39837</v>
      </c>
      <c r="AS46" s="62">
        <f t="shared" si="77"/>
        <v>0.1819041095890411</v>
      </c>
      <c r="AT46" s="61">
        <f t="shared" si="78"/>
        <v>196000</v>
      </c>
      <c r="AU46" s="61">
        <f t="shared" si="79"/>
        <v>265000</v>
      </c>
      <c r="AV46" s="61">
        <f>IF(NOT(ISNUMBER(A46)),"",ROUND(_xlfn.QUARTILE.INC(CHOOSE({1;2;3},W46,Z46,AC46),1),0))</f>
        <v>196000</v>
      </c>
      <c r="AW46" s="61">
        <f>IF(NOT(ISNUMBER(A46)),"",ROUND(_xlfn.QUARTILE.INC(CHOOSE({1;2;3},W46,Z46,AC46),3),0))</f>
        <v>230500</v>
      </c>
      <c r="AX46" s="61">
        <f t="shared" si="80"/>
        <v>34500</v>
      </c>
      <c r="AY46" s="61">
        <f t="shared" si="81"/>
        <v>196000</v>
      </c>
      <c r="AZ46" s="61">
        <f t="shared" si="82"/>
        <v>37240</v>
      </c>
      <c r="BA46" s="61">
        <f t="shared" si="83"/>
        <v>233240</v>
      </c>
      <c r="BB46" s="68" t="str">
        <f t="shared" si="84"/>
        <v>MENOR VALOR</v>
      </c>
      <c r="BD46" s="69" t="str">
        <f t="shared" si="85"/>
        <v>MANTENIMIENTO VALVULAS DE BOLA DE 1 Y PUESTA EN FUNCIONAMIENTO (CAMBIO DE PIEZAS)</v>
      </c>
      <c r="BE46" s="58" t="str">
        <f t="shared" si="86"/>
        <v>ÚNICO</v>
      </c>
      <c r="BF46" s="58" t="str" cm="1">
        <f t="array" ref="BF46">IF(BE46&lt;&gt;"REPETIDO","",_xlfn.TEXTJOIN(", ",TRUE,IF($AG$14:$AG$1000=$AG46,$A$14:$A$1000,"")))</f>
        <v/>
      </c>
      <c r="BG46" s="70" t="str">
        <f t="shared" si="87"/>
        <v>NO APLICA</v>
      </c>
      <c r="BH46" s="58" t="str">
        <f t="shared" si="88"/>
        <v>OK</v>
      </c>
    </row>
    <row r="47" spans="1:60" ht="27" x14ac:dyDescent="0.35">
      <c r="A47" s="64">
        <f>IF(C47="","",MAX($A$14:A46)+1)</f>
        <v>29</v>
      </c>
      <c r="B47" s="64">
        <v>8711003</v>
      </c>
      <c r="C47" s="87" t="s">
        <v>99</v>
      </c>
      <c r="D47" s="64" t="s">
        <v>65</v>
      </c>
      <c r="E47" s="64">
        <v>0</v>
      </c>
      <c r="F47" s="91">
        <v>1</v>
      </c>
      <c r="G47" s="91">
        <v>1</v>
      </c>
      <c r="H47" s="91">
        <v>0</v>
      </c>
      <c r="I47" s="91">
        <v>1</v>
      </c>
      <c r="J47" s="91">
        <v>1</v>
      </c>
      <c r="K47" s="91">
        <v>0</v>
      </c>
      <c r="L47" s="91">
        <v>0</v>
      </c>
      <c r="M47" s="91">
        <v>0</v>
      </c>
      <c r="N47" s="91">
        <v>0</v>
      </c>
      <c r="O47" s="91">
        <v>0</v>
      </c>
      <c r="P47" s="91">
        <v>0</v>
      </c>
      <c r="Q47" s="91">
        <v>0</v>
      </c>
      <c r="R47" s="91">
        <v>1</v>
      </c>
      <c r="S47" s="64">
        <v>72151001</v>
      </c>
      <c r="T47" s="92" t="s">
        <v>66</v>
      </c>
      <c r="U47" s="92" t="s">
        <v>66</v>
      </c>
      <c r="W47" s="86">
        <v>224000</v>
      </c>
      <c r="X47" s="86">
        <f t="shared" si="60"/>
        <v>42560</v>
      </c>
      <c r="Y47" s="86">
        <f t="shared" si="61"/>
        <v>266560</v>
      </c>
      <c r="Z47" s="86">
        <v>224000</v>
      </c>
      <c r="AA47" s="86">
        <f t="shared" si="62"/>
        <v>42560</v>
      </c>
      <c r="AB47" s="86">
        <f t="shared" si="63"/>
        <v>266560</v>
      </c>
      <c r="AC47" s="86">
        <v>1345000</v>
      </c>
      <c r="AD47" s="86">
        <f t="shared" si="64"/>
        <v>255550</v>
      </c>
      <c r="AE47" s="86">
        <f t="shared" si="65"/>
        <v>1600550</v>
      </c>
      <c r="AF47" s="22"/>
      <c r="AG47" s="67" t="str">
        <f t="shared" si="66"/>
        <v>MANTENIMIENTO (CAMBIO DE PRESOSTATOS)</v>
      </c>
      <c r="AH47" s="58" t="str">
        <f t="shared" si="67"/>
        <v>ÚNICO</v>
      </c>
      <c r="AI47" s="58" t="str">
        <f t="shared" si="68"/>
        <v>ÚNICO</v>
      </c>
      <c r="AJ47" s="59" t="str">
        <f t="shared" si="69"/>
        <v>ÚNICO</v>
      </c>
      <c r="AK47" s="59" t="str">
        <f t="shared" si="70"/>
        <v>ÚNICO</v>
      </c>
      <c r="AL47" s="59" t="str">
        <f t="shared" si="71"/>
        <v/>
      </c>
      <c r="AM47" s="59" t="str">
        <f t="shared" si="72"/>
        <v/>
      </c>
      <c r="AN47" s="60" t="str">
        <f t="shared" si="73"/>
        <v/>
      </c>
      <c r="AP47" s="61">
        <f t="shared" si="74"/>
        <v>597667</v>
      </c>
      <c r="AQ47" s="61">
        <f t="shared" si="75"/>
        <v>224000</v>
      </c>
      <c r="AR47" s="61">
        <f t="shared" si="76"/>
        <v>647210</v>
      </c>
      <c r="AS47" s="62">
        <f t="shared" si="77"/>
        <v>1.0828939861160145</v>
      </c>
      <c r="AT47" s="61">
        <f t="shared" si="78"/>
        <v>224000</v>
      </c>
      <c r="AU47" s="61">
        <f t="shared" si="79"/>
        <v>1345000</v>
      </c>
      <c r="AV47" s="61">
        <f>IF(NOT(ISNUMBER(A47)),"",ROUND(_xlfn.QUARTILE.INC(CHOOSE({1;2;3},W47,Z47,AC47),1),0))</f>
        <v>224000</v>
      </c>
      <c r="AW47" s="61">
        <f>IF(NOT(ISNUMBER(A47)),"",ROUND(_xlfn.QUARTILE.INC(CHOOSE({1;2;3},W47,Z47,AC47),3),0))</f>
        <v>784500</v>
      </c>
      <c r="AX47" s="61">
        <f t="shared" si="80"/>
        <v>560500</v>
      </c>
      <c r="AY47" s="61">
        <f t="shared" si="81"/>
        <v>224000</v>
      </c>
      <c r="AZ47" s="61">
        <f t="shared" si="82"/>
        <v>42560</v>
      </c>
      <c r="BA47" s="61">
        <f t="shared" si="83"/>
        <v>266560</v>
      </c>
      <c r="BB47" s="68" t="str">
        <f t="shared" si="84"/>
        <v>MEDIANA</v>
      </c>
      <c r="BD47" s="69" t="str">
        <f t="shared" si="85"/>
        <v>MANTENIMIENTO (CAMBIO DE PRESOSTATOS)</v>
      </c>
      <c r="BE47" s="58" t="str">
        <f t="shared" si="86"/>
        <v>ÚNICO</v>
      </c>
      <c r="BF47" s="58" t="str" cm="1">
        <f t="array" ref="BF47">IF(BE47&lt;&gt;"REPETIDO","",_xlfn.TEXTJOIN(", ",TRUE,IF($AG$14:$AG$1000=$AG47,$A$14:$A$1000,"")))</f>
        <v/>
      </c>
      <c r="BG47" s="70" t="str">
        <f t="shared" si="87"/>
        <v>NO APLICA</v>
      </c>
      <c r="BH47" s="58" t="str">
        <f t="shared" si="88"/>
        <v>ALERTA ALTA - REVISAR MERCADO</v>
      </c>
    </row>
    <row r="48" spans="1:60" ht="63.75" x14ac:dyDescent="0.35">
      <c r="A48" s="64">
        <f>IF(C48="","",MAX($A$14:A47)+1)</f>
        <v>30</v>
      </c>
      <c r="B48" s="64">
        <v>8711003</v>
      </c>
      <c r="C48" s="87" t="s">
        <v>100</v>
      </c>
      <c r="D48" s="64" t="s">
        <v>65</v>
      </c>
      <c r="E48" s="64">
        <v>0</v>
      </c>
      <c r="F48" s="91">
        <v>1</v>
      </c>
      <c r="G48" s="91">
        <v>1</v>
      </c>
      <c r="H48" s="91">
        <v>0</v>
      </c>
      <c r="I48" s="91">
        <v>1</v>
      </c>
      <c r="J48" s="91">
        <v>1</v>
      </c>
      <c r="K48" s="91">
        <v>0</v>
      </c>
      <c r="L48" s="91">
        <v>0</v>
      </c>
      <c r="M48" s="91">
        <v>0</v>
      </c>
      <c r="N48" s="91">
        <v>0</v>
      </c>
      <c r="O48" s="91">
        <v>0</v>
      </c>
      <c r="P48" s="91">
        <v>0</v>
      </c>
      <c r="Q48" s="91">
        <v>0</v>
      </c>
      <c r="R48" s="91">
        <v>1</v>
      </c>
      <c r="S48" s="64">
        <v>72151001</v>
      </c>
      <c r="T48" s="92" t="s">
        <v>66</v>
      </c>
      <c r="U48" s="92" t="s">
        <v>66</v>
      </c>
      <c r="W48" s="86">
        <v>64000</v>
      </c>
      <c r="X48" s="86">
        <f t="shared" si="60"/>
        <v>12160</v>
      </c>
      <c r="Y48" s="86">
        <f t="shared" si="61"/>
        <v>76160</v>
      </c>
      <c r="Z48" s="86">
        <v>64000</v>
      </c>
      <c r="AA48" s="86">
        <f t="shared" si="62"/>
        <v>12160</v>
      </c>
      <c r="AB48" s="86">
        <f t="shared" si="63"/>
        <v>76160</v>
      </c>
      <c r="AC48" s="86">
        <v>85000</v>
      </c>
      <c r="AD48" s="86">
        <f t="shared" si="64"/>
        <v>16150</v>
      </c>
      <c r="AE48" s="86">
        <f t="shared" si="65"/>
        <v>101150</v>
      </c>
      <c r="AF48" s="22"/>
      <c r="AG48" s="67" t="str">
        <f t="shared" si="66"/>
        <v>MANTENIMIENTO ELECTRODOS (QUEMADOR) Y PUESTA EN FUNCIONAMIENTO (CAMBIO DE PIEZAS)</v>
      </c>
      <c r="AH48" s="58" t="str">
        <f t="shared" si="67"/>
        <v>ÚNICO</v>
      </c>
      <c r="AI48" s="58" t="str">
        <f t="shared" si="68"/>
        <v>ÚNICO</v>
      </c>
      <c r="AJ48" s="59" t="str">
        <f t="shared" si="69"/>
        <v>ÚNICO</v>
      </c>
      <c r="AK48" s="59" t="str">
        <f t="shared" si="70"/>
        <v>ÚNICO</v>
      </c>
      <c r="AL48" s="59" t="str">
        <f t="shared" si="71"/>
        <v/>
      </c>
      <c r="AM48" s="59" t="str">
        <f t="shared" si="72"/>
        <v/>
      </c>
      <c r="AN48" s="60" t="str">
        <f t="shared" si="73"/>
        <v/>
      </c>
      <c r="AP48" s="61">
        <f t="shared" si="74"/>
        <v>71000</v>
      </c>
      <c r="AQ48" s="61">
        <f t="shared" si="75"/>
        <v>64000</v>
      </c>
      <c r="AR48" s="61">
        <f t="shared" si="76"/>
        <v>12124</v>
      </c>
      <c r="AS48" s="62">
        <f t="shared" si="77"/>
        <v>0.1707605633802817</v>
      </c>
      <c r="AT48" s="61">
        <f t="shared" si="78"/>
        <v>64000</v>
      </c>
      <c r="AU48" s="61">
        <f t="shared" si="79"/>
        <v>85000</v>
      </c>
      <c r="AV48" s="61">
        <f>IF(NOT(ISNUMBER(A48)),"",ROUND(_xlfn.QUARTILE.INC(CHOOSE({1;2;3},W48,Z48,AC48),1),0))</f>
        <v>64000</v>
      </c>
      <c r="AW48" s="61">
        <f>IF(NOT(ISNUMBER(A48)),"",ROUND(_xlfn.QUARTILE.INC(CHOOSE({1;2;3},W48,Z48,AC48),3),0))</f>
        <v>74500</v>
      </c>
      <c r="AX48" s="61">
        <f t="shared" si="80"/>
        <v>10500</v>
      </c>
      <c r="AY48" s="61">
        <f t="shared" si="81"/>
        <v>64000</v>
      </c>
      <c r="AZ48" s="61">
        <f t="shared" si="82"/>
        <v>12160</v>
      </c>
      <c r="BA48" s="61">
        <f t="shared" si="83"/>
        <v>76160</v>
      </c>
      <c r="BB48" s="68" t="str">
        <f t="shared" si="84"/>
        <v>MENOR VALOR</v>
      </c>
      <c r="BD48" s="69" t="str">
        <f t="shared" si="85"/>
        <v>MANTENIMIENTO ELECTRODOS (QUEMADOR) Y PUESTA EN FUNCIONAMIENTO (CAMBIO DE PIEZAS)</v>
      </c>
      <c r="BE48" s="58" t="str">
        <f t="shared" si="86"/>
        <v>ÚNICO</v>
      </c>
      <c r="BF48" s="58" t="str" cm="1">
        <f t="array" ref="BF48">IF(BE48&lt;&gt;"REPETIDO","",_xlfn.TEXTJOIN(", ",TRUE,IF($AG$14:$AG$1000=$AG48,$A$14:$A$1000,"")))</f>
        <v/>
      </c>
      <c r="BG48" s="70" t="str">
        <f t="shared" si="87"/>
        <v>NO APLICA</v>
      </c>
      <c r="BH48" s="58" t="str">
        <f t="shared" si="88"/>
        <v>OK</v>
      </c>
    </row>
    <row r="49" spans="1:60" ht="51" x14ac:dyDescent="0.35">
      <c r="A49" s="64">
        <f>IF(C49="","",MAX($A$14:A48)+1)</f>
        <v>31</v>
      </c>
      <c r="B49" s="64">
        <v>8711003</v>
      </c>
      <c r="C49" s="87" t="s">
        <v>101</v>
      </c>
      <c r="D49" s="64" t="s">
        <v>65</v>
      </c>
      <c r="E49" s="64">
        <v>0</v>
      </c>
      <c r="F49" s="91">
        <v>1</v>
      </c>
      <c r="G49" s="91">
        <v>1</v>
      </c>
      <c r="H49" s="91">
        <v>0</v>
      </c>
      <c r="I49" s="91">
        <v>1</v>
      </c>
      <c r="J49" s="91">
        <v>1</v>
      </c>
      <c r="K49" s="91">
        <v>0</v>
      </c>
      <c r="L49" s="91">
        <v>0</v>
      </c>
      <c r="M49" s="91">
        <v>0</v>
      </c>
      <c r="N49" s="91">
        <v>0</v>
      </c>
      <c r="O49" s="91">
        <v>0</v>
      </c>
      <c r="P49" s="91">
        <v>0</v>
      </c>
      <c r="Q49" s="91">
        <v>0</v>
      </c>
      <c r="R49" s="91">
        <v>1</v>
      </c>
      <c r="S49" s="64">
        <v>72151001</v>
      </c>
      <c r="T49" s="92" t="s">
        <v>66</v>
      </c>
      <c r="U49" s="92" t="s">
        <v>66</v>
      </c>
      <c r="W49" s="86">
        <v>180000</v>
      </c>
      <c r="X49" s="86">
        <f t="shared" si="60"/>
        <v>34200</v>
      </c>
      <c r="Y49" s="86">
        <f t="shared" si="61"/>
        <v>214200</v>
      </c>
      <c r="Z49" s="86">
        <v>180000</v>
      </c>
      <c r="AA49" s="86">
        <f t="shared" si="62"/>
        <v>34200</v>
      </c>
      <c r="AB49" s="86">
        <f t="shared" si="63"/>
        <v>214200</v>
      </c>
      <c r="AC49" s="86">
        <v>315000</v>
      </c>
      <c r="AD49" s="86">
        <f t="shared" si="64"/>
        <v>59850</v>
      </c>
      <c r="AE49" s="86">
        <f t="shared" si="65"/>
        <v>374850</v>
      </c>
      <c r="AF49" s="22"/>
      <c r="AG49" s="67" t="str">
        <f t="shared" si="66"/>
        <v>MANTENIMIENTO DE EMPAQUES Y PUESTA EN FUNCIONAMIENTO (CAMBIO DE PIEZAS)</v>
      </c>
      <c r="AH49" s="58" t="str">
        <f t="shared" si="67"/>
        <v>ÚNICO</v>
      </c>
      <c r="AI49" s="58" t="str">
        <f t="shared" si="68"/>
        <v>ÚNICO</v>
      </c>
      <c r="AJ49" s="59" t="str">
        <f t="shared" si="69"/>
        <v>ÚNICO</v>
      </c>
      <c r="AK49" s="59" t="str">
        <f t="shared" si="70"/>
        <v>ÚNICO</v>
      </c>
      <c r="AL49" s="59" t="str">
        <f t="shared" si="71"/>
        <v/>
      </c>
      <c r="AM49" s="59" t="str">
        <f t="shared" si="72"/>
        <v/>
      </c>
      <c r="AN49" s="60" t="str">
        <f t="shared" si="73"/>
        <v/>
      </c>
      <c r="AP49" s="61">
        <f t="shared" si="74"/>
        <v>225000</v>
      </c>
      <c r="AQ49" s="61">
        <f t="shared" si="75"/>
        <v>180000</v>
      </c>
      <c r="AR49" s="61">
        <f t="shared" si="76"/>
        <v>77942</v>
      </c>
      <c r="AS49" s="62">
        <f t="shared" si="77"/>
        <v>0.34640888888888888</v>
      </c>
      <c r="AT49" s="61">
        <f t="shared" si="78"/>
        <v>180000</v>
      </c>
      <c r="AU49" s="61">
        <f t="shared" si="79"/>
        <v>315000</v>
      </c>
      <c r="AV49" s="61">
        <f>IF(NOT(ISNUMBER(A49)),"",ROUND(_xlfn.QUARTILE.INC(CHOOSE({1;2;3},W49,Z49,AC49),1),0))</f>
        <v>180000</v>
      </c>
      <c r="AW49" s="61">
        <f>IF(NOT(ISNUMBER(A49)),"",ROUND(_xlfn.QUARTILE.INC(CHOOSE({1;2;3},W49,Z49,AC49),3),0))</f>
        <v>247500</v>
      </c>
      <c r="AX49" s="61">
        <f t="shared" si="80"/>
        <v>67500</v>
      </c>
      <c r="AY49" s="61">
        <f t="shared" si="81"/>
        <v>180000</v>
      </c>
      <c r="AZ49" s="61">
        <f t="shared" si="82"/>
        <v>34200</v>
      </c>
      <c r="BA49" s="61">
        <f t="shared" si="83"/>
        <v>214200</v>
      </c>
      <c r="BB49" s="68" t="str">
        <f t="shared" si="84"/>
        <v>PROMEDIO 2 MENORES</v>
      </c>
      <c r="BD49" s="69" t="str">
        <f t="shared" si="85"/>
        <v>MANTENIMIENTO DE EMPAQUES Y PUESTA EN FUNCIONAMIENTO (CAMBIO DE PIEZAS)</v>
      </c>
      <c r="BE49" s="58" t="str">
        <f t="shared" si="86"/>
        <v>ÚNICO</v>
      </c>
      <c r="BF49" s="58" t="str" cm="1">
        <f t="array" ref="BF49">IF(BE49&lt;&gt;"REPETIDO","",_xlfn.TEXTJOIN(", ",TRUE,IF($AG$14:$AG$1000=$AG49,$A$14:$A$1000,"")))</f>
        <v/>
      </c>
      <c r="BG49" s="70" t="str">
        <f t="shared" si="87"/>
        <v>NO APLICA</v>
      </c>
      <c r="BH49" s="58" t="str">
        <f t="shared" si="88"/>
        <v>REVISAR DISPERSIÓN</v>
      </c>
    </row>
    <row r="50" spans="1:60" ht="63.75" x14ac:dyDescent="0.35">
      <c r="A50" s="64">
        <f>IF(C50="","",MAX($A$14:A49)+1)</f>
        <v>32</v>
      </c>
      <c r="B50" s="64">
        <v>8711003</v>
      </c>
      <c r="C50" s="87" t="s">
        <v>102</v>
      </c>
      <c r="D50" s="64" t="s">
        <v>65</v>
      </c>
      <c r="E50" s="64">
        <v>0</v>
      </c>
      <c r="F50" s="91">
        <v>1</v>
      </c>
      <c r="G50" s="91">
        <v>1</v>
      </c>
      <c r="H50" s="91">
        <v>0</v>
      </c>
      <c r="I50" s="91">
        <v>1</v>
      </c>
      <c r="J50" s="91">
        <v>1</v>
      </c>
      <c r="K50" s="91">
        <v>0</v>
      </c>
      <c r="L50" s="91">
        <v>0</v>
      </c>
      <c r="M50" s="91">
        <v>0</v>
      </c>
      <c r="N50" s="91">
        <v>0</v>
      </c>
      <c r="O50" s="91">
        <v>0</v>
      </c>
      <c r="P50" s="91">
        <v>0</v>
      </c>
      <c r="Q50" s="91">
        <v>0</v>
      </c>
      <c r="R50" s="91">
        <v>1</v>
      </c>
      <c r="S50" s="64">
        <v>72151001</v>
      </c>
      <c r="T50" s="92" t="s">
        <v>66</v>
      </c>
      <c r="U50" s="92" t="s">
        <v>66</v>
      </c>
      <c r="W50" s="86">
        <v>604000</v>
      </c>
      <c r="X50" s="86">
        <f t="shared" si="60"/>
        <v>114760</v>
      </c>
      <c r="Y50" s="86">
        <f t="shared" si="61"/>
        <v>718760</v>
      </c>
      <c r="Z50" s="86">
        <v>604000</v>
      </c>
      <c r="AA50" s="86">
        <f t="shared" si="62"/>
        <v>114760</v>
      </c>
      <c r="AB50" s="86">
        <f t="shared" si="63"/>
        <v>718760</v>
      </c>
      <c r="AC50" s="86">
        <v>805000</v>
      </c>
      <c r="AD50" s="86">
        <f t="shared" si="64"/>
        <v>152950</v>
      </c>
      <c r="AE50" s="86">
        <f t="shared" si="65"/>
        <v>957950</v>
      </c>
      <c r="AF50" s="22"/>
      <c r="AG50" s="67" t="str">
        <f t="shared" si="66"/>
        <v>MANTENIMIENTO VALVULA DE SEGURIDAD 1 3595 LBS/H Y PUESTA EN FUNCIONAMIENTO (CAMBIO DE PIEZAS)</v>
      </c>
      <c r="AH50" s="58" t="str">
        <f t="shared" si="67"/>
        <v>ÚNICO</v>
      </c>
      <c r="AI50" s="58" t="str">
        <f t="shared" si="68"/>
        <v>ÚNICO</v>
      </c>
      <c r="AJ50" s="59" t="str">
        <f t="shared" si="69"/>
        <v>ÚNICO</v>
      </c>
      <c r="AK50" s="59" t="str">
        <f t="shared" si="70"/>
        <v>ÚNICO</v>
      </c>
      <c r="AL50" s="59" t="str">
        <f t="shared" si="71"/>
        <v/>
      </c>
      <c r="AM50" s="59" t="str">
        <f t="shared" si="72"/>
        <v/>
      </c>
      <c r="AN50" s="60" t="str">
        <f t="shared" si="73"/>
        <v/>
      </c>
      <c r="AP50" s="61">
        <f t="shared" si="74"/>
        <v>671000</v>
      </c>
      <c r="AQ50" s="61">
        <f t="shared" si="75"/>
        <v>604000</v>
      </c>
      <c r="AR50" s="61">
        <f t="shared" si="76"/>
        <v>116047</v>
      </c>
      <c r="AS50" s="62">
        <f t="shared" si="77"/>
        <v>0.17294634873323397</v>
      </c>
      <c r="AT50" s="61">
        <f t="shared" si="78"/>
        <v>604000</v>
      </c>
      <c r="AU50" s="61">
        <f t="shared" si="79"/>
        <v>805000</v>
      </c>
      <c r="AV50" s="61">
        <f>IF(NOT(ISNUMBER(A50)),"",ROUND(_xlfn.QUARTILE.INC(CHOOSE({1;2;3},W50,Z50,AC50),1),0))</f>
        <v>604000</v>
      </c>
      <c r="AW50" s="61">
        <f>IF(NOT(ISNUMBER(A50)),"",ROUND(_xlfn.QUARTILE.INC(CHOOSE({1;2;3},W50,Z50,AC50),3),0))</f>
        <v>704500</v>
      </c>
      <c r="AX50" s="61">
        <f t="shared" si="80"/>
        <v>100500</v>
      </c>
      <c r="AY50" s="61">
        <f t="shared" si="81"/>
        <v>604000</v>
      </c>
      <c r="AZ50" s="61">
        <f t="shared" si="82"/>
        <v>114760</v>
      </c>
      <c r="BA50" s="61">
        <f t="shared" si="83"/>
        <v>718760</v>
      </c>
      <c r="BB50" s="68" t="str">
        <f t="shared" si="84"/>
        <v>MENOR VALOR</v>
      </c>
      <c r="BD50" s="69" t="str">
        <f t="shared" si="85"/>
        <v>MANTENIMIENTO VALVULA DE SEGURIDAD 1 3595 LBS/H Y PUESTA EN FUNCIONAMIENTO (CAMBIO DE PIEZAS)</v>
      </c>
      <c r="BE50" s="58" t="str">
        <f t="shared" si="86"/>
        <v>ÚNICO</v>
      </c>
      <c r="BF50" s="58" t="str" cm="1">
        <f t="array" ref="BF50">IF(BE50&lt;&gt;"REPETIDO","",_xlfn.TEXTJOIN(", ",TRUE,IF($AG$14:$AG$1000=$AG50,$A$14:$A$1000,"")))</f>
        <v/>
      </c>
      <c r="BG50" s="70" t="str">
        <f t="shared" si="87"/>
        <v>NO APLICA</v>
      </c>
      <c r="BH50" s="58" t="str">
        <f t="shared" si="88"/>
        <v>OK</v>
      </c>
    </row>
    <row r="51" spans="1:60" ht="76.5" x14ac:dyDescent="0.35">
      <c r="A51" s="64">
        <f>IF(C51="","",MAX($A$14:A50)+1)</f>
        <v>33</v>
      </c>
      <c r="B51" s="64">
        <v>8711003</v>
      </c>
      <c r="C51" s="87" t="s">
        <v>103</v>
      </c>
      <c r="D51" s="64" t="s">
        <v>65</v>
      </c>
      <c r="E51" s="64">
        <v>0</v>
      </c>
      <c r="F51" s="91">
        <v>1</v>
      </c>
      <c r="G51" s="91">
        <v>1</v>
      </c>
      <c r="H51" s="91">
        <v>0</v>
      </c>
      <c r="I51" s="91">
        <v>1</v>
      </c>
      <c r="J51" s="91">
        <v>1</v>
      </c>
      <c r="K51" s="91">
        <v>0</v>
      </c>
      <c r="L51" s="91">
        <v>0</v>
      </c>
      <c r="M51" s="91">
        <v>0</v>
      </c>
      <c r="N51" s="91">
        <v>0</v>
      </c>
      <c r="O51" s="91">
        <v>0</v>
      </c>
      <c r="P51" s="91">
        <v>0</v>
      </c>
      <c r="Q51" s="91">
        <v>0</v>
      </c>
      <c r="R51" s="91">
        <v>1</v>
      </c>
      <c r="S51" s="64">
        <v>72151001</v>
      </c>
      <c r="T51" s="92" t="s">
        <v>66</v>
      </c>
      <c r="U51" s="92" t="s">
        <v>66</v>
      </c>
      <c r="W51" s="86">
        <v>376000</v>
      </c>
      <c r="X51" s="86">
        <f t="shared" si="60"/>
        <v>71440</v>
      </c>
      <c r="Y51" s="86">
        <f t="shared" si="61"/>
        <v>447440</v>
      </c>
      <c r="Z51" s="86">
        <v>376000</v>
      </c>
      <c r="AA51" s="86">
        <f t="shared" si="62"/>
        <v>71440</v>
      </c>
      <c r="AB51" s="86">
        <f t="shared" si="63"/>
        <v>447440</v>
      </c>
      <c r="AC51" s="86">
        <v>620000</v>
      </c>
      <c r="AD51" s="86">
        <f t="shared" si="64"/>
        <v>117800</v>
      </c>
      <c r="AE51" s="86">
        <f t="shared" si="65"/>
        <v>737800</v>
      </c>
      <c r="AF51" s="22"/>
      <c r="AG51" s="67" t="str">
        <f t="shared" si="66"/>
        <v>MANTENIMIENTO MOTOR DE TIRO 1/3 HP 2850 RPM..(QUEMADOR) Y PUESTA EN FUNCIONAMIENTO (CAMBIO DE PIEZAS)</v>
      </c>
      <c r="AH51" s="58" t="str">
        <f t="shared" si="67"/>
        <v>ÚNICO</v>
      </c>
      <c r="AI51" s="58" t="str">
        <f t="shared" si="68"/>
        <v>ÚNICO</v>
      </c>
      <c r="AJ51" s="59" t="str">
        <f t="shared" si="69"/>
        <v>ÚNICO</v>
      </c>
      <c r="AK51" s="59" t="str">
        <f t="shared" si="70"/>
        <v>ÚNICO</v>
      </c>
      <c r="AL51" s="59" t="str">
        <f t="shared" si="71"/>
        <v/>
      </c>
      <c r="AM51" s="59" t="str">
        <f t="shared" si="72"/>
        <v/>
      </c>
      <c r="AN51" s="60" t="str">
        <f t="shared" si="73"/>
        <v/>
      </c>
      <c r="AP51" s="61">
        <f t="shared" si="74"/>
        <v>457333</v>
      </c>
      <c r="AQ51" s="61">
        <f t="shared" si="75"/>
        <v>376000</v>
      </c>
      <c r="AR51" s="61">
        <f t="shared" si="76"/>
        <v>140873</v>
      </c>
      <c r="AS51" s="62">
        <f t="shared" si="77"/>
        <v>0.30803156562067463</v>
      </c>
      <c r="AT51" s="61">
        <f t="shared" si="78"/>
        <v>376000</v>
      </c>
      <c r="AU51" s="61">
        <f t="shared" si="79"/>
        <v>620000</v>
      </c>
      <c r="AV51" s="61">
        <f>IF(NOT(ISNUMBER(A51)),"",ROUND(_xlfn.QUARTILE.INC(CHOOSE({1;2;3},W51,Z51,AC51),1),0))</f>
        <v>376000</v>
      </c>
      <c r="AW51" s="61">
        <f>IF(NOT(ISNUMBER(A51)),"",ROUND(_xlfn.QUARTILE.INC(CHOOSE({1;2;3},W51,Z51,AC51),3),0))</f>
        <v>498000</v>
      </c>
      <c r="AX51" s="61">
        <f t="shared" si="80"/>
        <v>122000</v>
      </c>
      <c r="AY51" s="61">
        <f t="shared" si="81"/>
        <v>376000</v>
      </c>
      <c r="AZ51" s="61">
        <f t="shared" si="82"/>
        <v>71440</v>
      </c>
      <c r="BA51" s="61">
        <f t="shared" si="83"/>
        <v>447440</v>
      </c>
      <c r="BB51" s="68" t="str">
        <f t="shared" si="84"/>
        <v>PROMEDIO 2 MENORES</v>
      </c>
      <c r="BD51" s="69" t="str">
        <f t="shared" si="85"/>
        <v>MANTENIMIENTO MOTOR DE TIRO 1/3 HP 2850 RPM..(QUEMADOR) Y PUESTA EN FUNCIONAMIENTO (CAMBIO DE PIEZAS)</v>
      </c>
      <c r="BE51" s="58" t="str">
        <f t="shared" si="86"/>
        <v>ÚNICO</v>
      </c>
      <c r="BF51" s="58" t="str" cm="1">
        <f t="array" ref="BF51">IF(BE51&lt;&gt;"REPETIDO","",_xlfn.TEXTJOIN(", ",TRUE,IF($AG$14:$AG$1000=$AG51,$A$14:$A$1000,"")))</f>
        <v/>
      </c>
      <c r="BG51" s="70" t="str">
        <f t="shared" si="87"/>
        <v>NO APLICA</v>
      </c>
      <c r="BH51" s="58" t="str">
        <f t="shared" si="88"/>
        <v>REVISAR DISPERSIÓN</v>
      </c>
    </row>
    <row r="52" spans="1:60" ht="76.5" x14ac:dyDescent="0.35">
      <c r="A52" s="64">
        <f>IF(C52="","",MAX($A$14:A51)+1)</f>
        <v>34</v>
      </c>
      <c r="B52" s="64">
        <v>8711003</v>
      </c>
      <c r="C52" s="87" t="s">
        <v>104</v>
      </c>
      <c r="D52" s="64" t="s">
        <v>65</v>
      </c>
      <c r="E52" s="64">
        <v>0</v>
      </c>
      <c r="F52" s="91">
        <v>1</v>
      </c>
      <c r="G52" s="91">
        <v>1</v>
      </c>
      <c r="H52" s="91">
        <v>0</v>
      </c>
      <c r="I52" s="91">
        <v>1</v>
      </c>
      <c r="J52" s="91">
        <v>1</v>
      </c>
      <c r="K52" s="91">
        <v>0</v>
      </c>
      <c r="L52" s="91">
        <v>0</v>
      </c>
      <c r="M52" s="91">
        <v>0</v>
      </c>
      <c r="N52" s="91">
        <v>0</v>
      </c>
      <c r="O52" s="91">
        <v>0</v>
      </c>
      <c r="P52" s="91">
        <v>0</v>
      </c>
      <c r="Q52" s="91">
        <v>0</v>
      </c>
      <c r="R52" s="91">
        <v>1</v>
      </c>
      <c r="S52" s="64">
        <v>72151001</v>
      </c>
      <c r="T52" s="92" t="s">
        <v>66</v>
      </c>
      <c r="U52" s="92" t="s">
        <v>66</v>
      </c>
      <c r="W52" s="86">
        <v>5568000</v>
      </c>
      <c r="X52" s="86">
        <f t="shared" si="60"/>
        <v>1057920</v>
      </c>
      <c r="Y52" s="86">
        <f t="shared" si="61"/>
        <v>6625920</v>
      </c>
      <c r="Z52" s="86">
        <v>5568000</v>
      </c>
      <c r="AA52" s="86">
        <f t="shared" si="62"/>
        <v>1057920</v>
      </c>
      <c r="AB52" s="86">
        <f t="shared" si="63"/>
        <v>6625920</v>
      </c>
      <c r="AC52" s="86">
        <v>9790000</v>
      </c>
      <c r="AD52" s="86">
        <f t="shared" si="64"/>
        <v>1860100</v>
      </c>
      <c r="AE52" s="86">
        <f t="shared" si="65"/>
        <v>11650100</v>
      </c>
      <c r="AF52" s="22"/>
      <c r="AG52" s="67" t="str">
        <f t="shared" si="66"/>
        <v>MANTENIMIENTO QUEMADOR JR50A-15 TYPO NAT GAS,MIN. 650 MBH MAX. 2200 MBH 115 VOL Y PUESTA EN FUNCIONAMIENTO (CAMBIO DE PIEZAS)</v>
      </c>
      <c r="AH52" s="58" t="str">
        <f t="shared" si="67"/>
        <v>ÚNICO</v>
      </c>
      <c r="AI52" s="58" t="str">
        <f t="shared" si="68"/>
        <v>ÚNICO</v>
      </c>
      <c r="AJ52" s="59" t="str">
        <f t="shared" si="69"/>
        <v>ÚNICO</v>
      </c>
      <c r="AK52" s="59" t="str">
        <f t="shared" si="70"/>
        <v>ÚNICO</v>
      </c>
      <c r="AL52" s="59" t="str">
        <f t="shared" si="71"/>
        <v/>
      </c>
      <c r="AM52" s="59" t="str">
        <f t="shared" si="72"/>
        <v/>
      </c>
      <c r="AN52" s="60" t="str">
        <f t="shared" si="73"/>
        <v/>
      </c>
      <c r="AP52" s="61">
        <f t="shared" si="74"/>
        <v>6975333</v>
      </c>
      <c r="AQ52" s="61">
        <f t="shared" si="75"/>
        <v>5568000</v>
      </c>
      <c r="AR52" s="61">
        <f t="shared" si="76"/>
        <v>2437573</v>
      </c>
      <c r="AS52" s="62">
        <f t="shared" si="77"/>
        <v>0.3494561478283546</v>
      </c>
      <c r="AT52" s="61">
        <f t="shared" si="78"/>
        <v>5568000</v>
      </c>
      <c r="AU52" s="61">
        <f t="shared" si="79"/>
        <v>9790000</v>
      </c>
      <c r="AV52" s="61">
        <f>IF(NOT(ISNUMBER(A52)),"",ROUND(_xlfn.QUARTILE.INC(CHOOSE({1;2;3},W52,Z52,AC52),1),0))</f>
        <v>5568000</v>
      </c>
      <c r="AW52" s="61">
        <f>IF(NOT(ISNUMBER(A52)),"",ROUND(_xlfn.QUARTILE.INC(CHOOSE({1;2;3},W52,Z52,AC52),3),0))</f>
        <v>7679000</v>
      </c>
      <c r="AX52" s="61">
        <f t="shared" si="80"/>
        <v>2111000</v>
      </c>
      <c r="AY52" s="61">
        <f t="shared" si="81"/>
        <v>5568000</v>
      </c>
      <c r="AZ52" s="61">
        <f t="shared" si="82"/>
        <v>1057920</v>
      </c>
      <c r="BA52" s="61">
        <f t="shared" si="83"/>
        <v>6625920</v>
      </c>
      <c r="BB52" s="68" t="str">
        <f t="shared" si="84"/>
        <v>PROMEDIO 2 MENORES</v>
      </c>
      <c r="BD52" s="69" t="str">
        <f t="shared" si="85"/>
        <v>MANTENIMIENTO QUEMADOR JR50A-15 TYPO NAT GAS,MIN. 650 MBH MAX. 2200 MBH 115 VOL Y PUESTA EN FUNCIONAMIENTO (CAMBIO DE PIEZAS)</v>
      </c>
      <c r="BE52" s="58" t="str">
        <f t="shared" si="86"/>
        <v>ÚNICO</v>
      </c>
      <c r="BF52" s="58" t="str" cm="1">
        <f t="array" ref="BF52">IF(BE52&lt;&gt;"REPETIDO","",_xlfn.TEXTJOIN(", ",TRUE,IF($AG$14:$AG$1000=$AG52,$A$14:$A$1000,"")))</f>
        <v/>
      </c>
      <c r="BG52" s="70" t="str">
        <f t="shared" si="87"/>
        <v>NO APLICA</v>
      </c>
      <c r="BH52" s="58" t="str">
        <f t="shared" si="88"/>
        <v>REVISAR DISPERSIÓN</v>
      </c>
    </row>
    <row r="53" spans="1:60" ht="51" x14ac:dyDescent="0.35">
      <c r="A53" s="64">
        <f>IF(C53="","",MAX($A$14:A52)+1)</f>
        <v>35</v>
      </c>
      <c r="B53" s="64">
        <v>8711003</v>
      </c>
      <c r="C53" s="87" t="s">
        <v>105</v>
      </c>
      <c r="D53" s="64" t="s">
        <v>65</v>
      </c>
      <c r="E53" s="64">
        <v>0</v>
      </c>
      <c r="F53" s="91">
        <v>1</v>
      </c>
      <c r="G53" s="91">
        <v>1</v>
      </c>
      <c r="H53" s="91">
        <v>0</v>
      </c>
      <c r="I53" s="91">
        <v>1</v>
      </c>
      <c r="J53" s="91">
        <v>1</v>
      </c>
      <c r="K53" s="91">
        <v>0</v>
      </c>
      <c r="L53" s="91">
        <v>0</v>
      </c>
      <c r="M53" s="91">
        <v>0</v>
      </c>
      <c r="N53" s="91">
        <v>0</v>
      </c>
      <c r="O53" s="91">
        <v>0</v>
      </c>
      <c r="P53" s="91">
        <v>0</v>
      </c>
      <c r="Q53" s="91">
        <v>0</v>
      </c>
      <c r="R53" s="91">
        <v>1</v>
      </c>
      <c r="S53" s="64">
        <v>72151001</v>
      </c>
      <c r="T53" s="92" t="s">
        <v>66</v>
      </c>
      <c r="U53" s="92" t="s">
        <v>66</v>
      </c>
      <c r="W53" s="86">
        <v>348000</v>
      </c>
      <c r="X53" s="86">
        <f t="shared" si="60"/>
        <v>66120</v>
      </c>
      <c r="Y53" s="86">
        <f t="shared" si="61"/>
        <v>414120</v>
      </c>
      <c r="Z53" s="86">
        <v>348000</v>
      </c>
      <c r="AA53" s="86">
        <f t="shared" si="62"/>
        <v>66120</v>
      </c>
      <c r="AB53" s="86">
        <f t="shared" si="63"/>
        <v>414120</v>
      </c>
      <c r="AC53" s="86">
        <v>455000</v>
      </c>
      <c r="AD53" s="86">
        <f t="shared" si="64"/>
        <v>86450</v>
      </c>
      <c r="AE53" s="86">
        <f t="shared" si="65"/>
        <v>541450</v>
      </c>
      <c r="AF53" s="22"/>
      <c r="AG53" s="67" t="str">
        <f t="shared" si="66"/>
        <v>MANTENIMIENTO Y PUESTA EN FUNCIONAMIENTO (CAMBIO DE CONTROL DE QUEMADOR HONEY WELL)</v>
      </c>
      <c r="AH53" s="58" t="str">
        <f t="shared" si="67"/>
        <v>ÚNICO</v>
      </c>
      <c r="AI53" s="58" t="str">
        <f t="shared" si="68"/>
        <v>ÚNICO</v>
      </c>
      <c r="AJ53" s="59" t="str">
        <f t="shared" si="69"/>
        <v>ÚNICO</v>
      </c>
      <c r="AK53" s="59" t="str">
        <f t="shared" si="70"/>
        <v>ÚNICO</v>
      </c>
      <c r="AL53" s="59" t="str">
        <f t="shared" si="71"/>
        <v/>
      </c>
      <c r="AM53" s="59" t="str">
        <f t="shared" si="72"/>
        <v/>
      </c>
      <c r="AN53" s="60" t="str">
        <f t="shared" si="73"/>
        <v/>
      </c>
      <c r="AP53" s="61">
        <f t="shared" si="74"/>
        <v>383667</v>
      </c>
      <c r="AQ53" s="61">
        <f t="shared" si="75"/>
        <v>348000</v>
      </c>
      <c r="AR53" s="61">
        <f t="shared" si="76"/>
        <v>61776</v>
      </c>
      <c r="AS53" s="62">
        <f t="shared" si="77"/>
        <v>0.16101462987434415</v>
      </c>
      <c r="AT53" s="61">
        <f t="shared" si="78"/>
        <v>348000</v>
      </c>
      <c r="AU53" s="61">
        <f t="shared" si="79"/>
        <v>455000</v>
      </c>
      <c r="AV53" s="61">
        <f>IF(NOT(ISNUMBER(A53)),"",ROUND(_xlfn.QUARTILE.INC(CHOOSE({1;2;3},W53,Z53,AC53),1),0))</f>
        <v>348000</v>
      </c>
      <c r="AW53" s="61">
        <f>IF(NOT(ISNUMBER(A53)),"",ROUND(_xlfn.QUARTILE.INC(CHOOSE({1;2;3},W53,Z53,AC53),3),0))</f>
        <v>401500</v>
      </c>
      <c r="AX53" s="61">
        <f t="shared" si="80"/>
        <v>53500</v>
      </c>
      <c r="AY53" s="61">
        <f t="shared" si="81"/>
        <v>348000</v>
      </c>
      <c r="AZ53" s="61">
        <f t="shared" si="82"/>
        <v>66120</v>
      </c>
      <c r="BA53" s="61">
        <f t="shared" si="83"/>
        <v>414120</v>
      </c>
      <c r="BB53" s="68" t="str">
        <f t="shared" si="84"/>
        <v>MENOR VALOR</v>
      </c>
      <c r="BD53" s="69" t="str">
        <f t="shared" si="85"/>
        <v>MANTENIMIENTO Y PUESTA EN FUNCIONAMIENTO (CAMBIO DE CONTROL DE QUEMADOR HONEY WELL)</v>
      </c>
      <c r="BE53" s="58" t="str">
        <f t="shared" si="86"/>
        <v>ÚNICO</v>
      </c>
      <c r="BF53" s="58" t="str" cm="1">
        <f t="array" ref="BF53">IF(BE53&lt;&gt;"REPETIDO","",_xlfn.TEXTJOIN(", ",TRUE,IF($AG$14:$AG$1000=$AG53,$A$14:$A$1000,"")))</f>
        <v/>
      </c>
      <c r="BG53" s="70" t="str">
        <f t="shared" si="87"/>
        <v>NO APLICA</v>
      </c>
      <c r="BH53" s="58" t="str">
        <f t="shared" si="88"/>
        <v>OK</v>
      </c>
    </row>
    <row r="54" spans="1:60" ht="89.25" x14ac:dyDescent="0.35">
      <c r="A54" s="64">
        <f>IF(C54="","",MAX($A$14:A53)+1)</f>
        <v>36</v>
      </c>
      <c r="B54" s="64">
        <v>8711003</v>
      </c>
      <c r="C54" s="87" t="s">
        <v>106</v>
      </c>
      <c r="D54" s="64" t="s">
        <v>65</v>
      </c>
      <c r="E54" s="64">
        <v>0</v>
      </c>
      <c r="F54" s="91">
        <v>1</v>
      </c>
      <c r="G54" s="91">
        <v>1</v>
      </c>
      <c r="H54" s="91">
        <v>0</v>
      </c>
      <c r="I54" s="91">
        <v>1</v>
      </c>
      <c r="J54" s="91">
        <v>1</v>
      </c>
      <c r="K54" s="91">
        <v>0</v>
      </c>
      <c r="L54" s="91">
        <v>0</v>
      </c>
      <c r="M54" s="91">
        <v>0</v>
      </c>
      <c r="N54" s="91">
        <v>0</v>
      </c>
      <c r="O54" s="91">
        <v>0</v>
      </c>
      <c r="P54" s="91">
        <v>0</v>
      </c>
      <c r="Q54" s="91">
        <v>0</v>
      </c>
      <c r="R54" s="91">
        <v>1</v>
      </c>
      <c r="S54" s="64">
        <v>72151001</v>
      </c>
      <c r="T54" s="92" t="s">
        <v>66</v>
      </c>
      <c r="U54" s="92" t="s">
        <v>66</v>
      </c>
      <c r="W54" s="86">
        <v>652000</v>
      </c>
      <c r="X54" s="86">
        <f t="shared" si="60"/>
        <v>123880</v>
      </c>
      <c r="Y54" s="86">
        <f t="shared" si="61"/>
        <v>775880</v>
      </c>
      <c r="Z54" s="86">
        <v>652000</v>
      </c>
      <c r="AA54" s="86">
        <f t="shared" si="62"/>
        <v>123880</v>
      </c>
      <c r="AB54" s="86">
        <f t="shared" si="63"/>
        <v>775880</v>
      </c>
      <c r="AC54" s="86">
        <v>825000</v>
      </c>
      <c r="AD54" s="86">
        <f t="shared" si="64"/>
        <v>156750</v>
      </c>
      <c r="AE54" s="86">
        <f t="shared" si="65"/>
        <v>981750</v>
      </c>
      <c r="AF54" s="22"/>
      <c r="AG54" s="67" t="str">
        <f t="shared" si="66"/>
        <v>MANTENIMIENTO TRANSFORMADOR DE ENCENDIDO INTERCAMBIABLE TYPO PF-G Y PUESTA EN FUNCIONAMIENTO (CAMBIO DE PIEZAS)</v>
      </c>
      <c r="AH54" s="58" t="str">
        <f t="shared" si="67"/>
        <v>ÚNICO</v>
      </c>
      <c r="AI54" s="58" t="str">
        <f t="shared" si="68"/>
        <v>ÚNICO</v>
      </c>
      <c r="AJ54" s="59" t="str">
        <f t="shared" si="69"/>
        <v>ÚNICO</v>
      </c>
      <c r="AK54" s="59" t="str">
        <f t="shared" si="70"/>
        <v>ÚNICO</v>
      </c>
      <c r="AL54" s="59" t="str">
        <f t="shared" si="71"/>
        <v/>
      </c>
      <c r="AM54" s="59" t="str">
        <f t="shared" si="72"/>
        <v/>
      </c>
      <c r="AN54" s="60" t="str">
        <f t="shared" si="73"/>
        <v/>
      </c>
      <c r="AP54" s="61">
        <f t="shared" si="74"/>
        <v>709667</v>
      </c>
      <c r="AQ54" s="61">
        <f t="shared" si="75"/>
        <v>652000</v>
      </c>
      <c r="AR54" s="61">
        <f t="shared" si="76"/>
        <v>99882</v>
      </c>
      <c r="AS54" s="62">
        <f t="shared" si="77"/>
        <v>0.14074488457262349</v>
      </c>
      <c r="AT54" s="61">
        <f t="shared" si="78"/>
        <v>652000</v>
      </c>
      <c r="AU54" s="61">
        <f t="shared" si="79"/>
        <v>825000</v>
      </c>
      <c r="AV54" s="61">
        <f>IF(NOT(ISNUMBER(A54)),"",ROUND(_xlfn.QUARTILE.INC(CHOOSE({1;2;3},W54,Z54,AC54),1),0))</f>
        <v>652000</v>
      </c>
      <c r="AW54" s="61">
        <f>IF(NOT(ISNUMBER(A54)),"",ROUND(_xlfn.QUARTILE.INC(CHOOSE({1;2;3},W54,Z54,AC54),3),0))</f>
        <v>738500</v>
      </c>
      <c r="AX54" s="61">
        <f t="shared" si="80"/>
        <v>86500</v>
      </c>
      <c r="AY54" s="61">
        <f t="shared" si="81"/>
        <v>652000</v>
      </c>
      <c r="AZ54" s="61">
        <f t="shared" si="82"/>
        <v>123880</v>
      </c>
      <c r="BA54" s="61">
        <f t="shared" si="83"/>
        <v>775880</v>
      </c>
      <c r="BB54" s="68" t="str">
        <f t="shared" si="84"/>
        <v>MENOR VALOR</v>
      </c>
      <c r="BD54" s="69" t="str">
        <f t="shared" si="85"/>
        <v>MANTENIMIENTO TRANSFORMADOR DE ENCENDIDO INTERCAMBIABLE TYPO PF-G Y PUESTA EN FUNCIONAMIENTO (CAMBIO DE PIEZAS)</v>
      </c>
      <c r="BE54" s="58" t="str">
        <f t="shared" si="86"/>
        <v>ÚNICO</v>
      </c>
      <c r="BF54" s="58" t="str" cm="1">
        <f t="array" ref="BF54">IF(BE54&lt;&gt;"REPETIDO","",_xlfn.TEXTJOIN(", ",TRUE,IF($AG$14:$AG$1000=$AG54,$A$14:$A$1000,"")))</f>
        <v/>
      </c>
      <c r="BG54" s="70" t="str">
        <f t="shared" si="87"/>
        <v>NO APLICA</v>
      </c>
      <c r="BH54" s="58" t="str">
        <f t="shared" si="88"/>
        <v>OK</v>
      </c>
    </row>
    <row r="55" spans="1:60" ht="51" x14ac:dyDescent="0.35">
      <c r="A55" s="64">
        <f>IF(C55="","",MAX($A$14:A54)+1)</f>
        <v>37</v>
      </c>
      <c r="B55" s="64">
        <v>8711003</v>
      </c>
      <c r="C55" s="87" t="s">
        <v>107</v>
      </c>
      <c r="D55" s="64" t="s">
        <v>65</v>
      </c>
      <c r="E55" s="64">
        <v>0</v>
      </c>
      <c r="F55" s="91">
        <v>1</v>
      </c>
      <c r="G55" s="91">
        <v>1</v>
      </c>
      <c r="H55" s="91">
        <v>0</v>
      </c>
      <c r="I55" s="91">
        <v>1</v>
      </c>
      <c r="J55" s="91">
        <v>1</v>
      </c>
      <c r="K55" s="91">
        <v>0</v>
      </c>
      <c r="L55" s="91">
        <v>0</v>
      </c>
      <c r="M55" s="91">
        <v>0</v>
      </c>
      <c r="N55" s="91">
        <v>0</v>
      </c>
      <c r="O55" s="91">
        <v>0</v>
      </c>
      <c r="P55" s="91">
        <v>0</v>
      </c>
      <c r="Q55" s="91">
        <v>0</v>
      </c>
      <c r="R55" s="91">
        <v>1</v>
      </c>
      <c r="S55" s="64">
        <v>72151001</v>
      </c>
      <c r="T55" s="92" t="s">
        <v>66</v>
      </c>
      <c r="U55" s="92" t="s">
        <v>66</v>
      </c>
      <c r="W55" s="86">
        <v>244000</v>
      </c>
      <c r="X55" s="86">
        <f t="shared" si="60"/>
        <v>46360</v>
      </c>
      <c r="Y55" s="86">
        <f t="shared" si="61"/>
        <v>290360</v>
      </c>
      <c r="Z55" s="86">
        <v>244000</v>
      </c>
      <c r="AA55" s="86">
        <f t="shared" si="62"/>
        <v>46360</v>
      </c>
      <c r="AB55" s="86">
        <f t="shared" si="63"/>
        <v>290360</v>
      </c>
      <c r="AC55" s="86">
        <v>440000</v>
      </c>
      <c r="AD55" s="86">
        <f t="shared" si="64"/>
        <v>83600</v>
      </c>
      <c r="AE55" s="86">
        <f t="shared" si="65"/>
        <v>523600</v>
      </c>
      <c r="AF55" s="22"/>
      <c r="AG55" s="67" t="str">
        <f t="shared" si="66"/>
        <v>MANTENIMIENTO PRESOSTATO Y PUESTA EN FUNCIONAMIENTO (CAMBIO DE PIEZAS)</v>
      </c>
      <c r="AH55" s="58" t="str">
        <f t="shared" si="67"/>
        <v>ÚNICO</v>
      </c>
      <c r="AI55" s="58" t="str">
        <f t="shared" si="68"/>
        <v>ÚNICO</v>
      </c>
      <c r="AJ55" s="59" t="str">
        <f t="shared" si="69"/>
        <v>ÚNICO</v>
      </c>
      <c r="AK55" s="59" t="str">
        <f t="shared" si="70"/>
        <v>ÚNICO</v>
      </c>
      <c r="AL55" s="59" t="str">
        <f t="shared" si="71"/>
        <v/>
      </c>
      <c r="AM55" s="59" t="str">
        <f t="shared" si="72"/>
        <v/>
      </c>
      <c r="AN55" s="60" t="str">
        <f t="shared" si="73"/>
        <v/>
      </c>
      <c r="AP55" s="61">
        <f t="shared" si="74"/>
        <v>309333</v>
      </c>
      <c r="AQ55" s="61">
        <f t="shared" si="75"/>
        <v>244000</v>
      </c>
      <c r="AR55" s="61">
        <f t="shared" si="76"/>
        <v>113161</v>
      </c>
      <c r="AS55" s="62">
        <f t="shared" si="77"/>
        <v>0.36582259248124188</v>
      </c>
      <c r="AT55" s="61">
        <f t="shared" si="78"/>
        <v>244000</v>
      </c>
      <c r="AU55" s="61">
        <f t="shared" si="79"/>
        <v>440000</v>
      </c>
      <c r="AV55" s="61">
        <f>IF(NOT(ISNUMBER(A55)),"",ROUND(_xlfn.QUARTILE.INC(CHOOSE({1;2;3},W55,Z55,AC55),1),0))</f>
        <v>244000</v>
      </c>
      <c r="AW55" s="61">
        <f>IF(NOT(ISNUMBER(A55)),"",ROUND(_xlfn.QUARTILE.INC(CHOOSE({1;2;3},W55,Z55,AC55),3),0))</f>
        <v>342000</v>
      </c>
      <c r="AX55" s="61">
        <f t="shared" si="80"/>
        <v>98000</v>
      </c>
      <c r="AY55" s="61">
        <f t="shared" si="81"/>
        <v>244000</v>
      </c>
      <c r="AZ55" s="61">
        <f t="shared" si="82"/>
        <v>46360</v>
      </c>
      <c r="BA55" s="61">
        <f t="shared" si="83"/>
        <v>290360</v>
      </c>
      <c r="BB55" s="68" t="str">
        <f t="shared" si="84"/>
        <v>PROMEDIO 2 MENORES</v>
      </c>
      <c r="BD55" s="69" t="str">
        <f t="shared" si="85"/>
        <v>MANTENIMIENTO PRESOSTATO Y PUESTA EN FUNCIONAMIENTO (CAMBIO DE PIEZAS)</v>
      </c>
      <c r="BE55" s="58" t="str">
        <f t="shared" si="86"/>
        <v>ÚNICO</v>
      </c>
      <c r="BF55" s="58" t="str" cm="1">
        <f t="array" ref="BF55">IF(BE55&lt;&gt;"REPETIDO","",_xlfn.TEXTJOIN(", ",TRUE,IF($AG$14:$AG$1000=$AG55,$A$14:$A$1000,"")))</f>
        <v/>
      </c>
      <c r="BG55" s="70" t="str">
        <f t="shared" si="87"/>
        <v>NO APLICA</v>
      </c>
      <c r="BH55" s="58" t="str">
        <f t="shared" si="88"/>
        <v>REVISAR DISPERSIÓN</v>
      </c>
    </row>
    <row r="56" spans="1:60" ht="63.75" x14ac:dyDescent="0.35">
      <c r="A56" s="64">
        <f>IF(C56="","",MAX($A$14:A55)+1)</f>
        <v>38</v>
      </c>
      <c r="B56" s="64">
        <v>8711003</v>
      </c>
      <c r="C56" s="87" t="s">
        <v>108</v>
      </c>
      <c r="D56" s="64" t="s">
        <v>65</v>
      </c>
      <c r="E56" s="64">
        <v>0</v>
      </c>
      <c r="F56" s="91">
        <v>1</v>
      </c>
      <c r="G56" s="91">
        <v>1</v>
      </c>
      <c r="H56" s="91">
        <v>0</v>
      </c>
      <c r="I56" s="91">
        <v>1</v>
      </c>
      <c r="J56" s="91">
        <v>1</v>
      </c>
      <c r="K56" s="91">
        <v>0</v>
      </c>
      <c r="L56" s="91">
        <v>0</v>
      </c>
      <c r="M56" s="91">
        <v>0</v>
      </c>
      <c r="N56" s="91">
        <v>0</v>
      </c>
      <c r="O56" s="91">
        <v>0</v>
      </c>
      <c r="P56" s="91">
        <v>0</v>
      </c>
      <c r="Q56" s="91">
        <v>0</v>
      </c>
      <c r="R56" s="91">
        <v>1</v>
      </c>
      <c r="S56" s="64">
        <v>72151001</v>
      </c>
      <c r="T56" s="92" t="s">
        <v>66</v>
      </c>
      <c r="U56" s="92" t="s">
        <v>66</v>
      </c>
      <c r="W56" s="86">
        <v>140000</v>
      </c>
      <c r="X56" s="86">
        <f t="shared" si="60"/>
        <v>26600</v>
      </c>
      <c r="Y56" s="86">
        <f t="shared" si="61"/>
        <v>166600</v>
      </c>
      <c r="Z56" s="86">
        <v>140000</v>
      </c>
      <c r="AA56" s="86">
        <f t="shared" si="62"/>
        <v>26600</v>
      </c>
      <c r="AB56" s="86">
        <f t="shared" si="63"/>
        <v>166600</v>
      </c>
      <c r="AC56" s="86">
        <v>190000</v>
      </c>
      <c r="AD56" s="86">
        <f t="shared" si="64"/>
        <v>36100</v>
      </c>
      <c r="AE56" s="86">
        <f t="shared" si="65"/>
        <v>226100</v>
      </c>
      <c r="AF56" s="22"/>
      <c r="AG56" s="67" t="str">
        <f t="shared" si="66"/>
        <v>MANTENIMIENTO MANOMETRO DE CARATULA DE 0-200 PSI 4 Y PUESTA EN FUNCIONAMIENTO (CAMBIO DE PIEZAS)</v>
      </c>
      <c r="AH56" s="58" t="str">
        <f t="shared" si="67"/>
        <v>ÚNICO</v>
      </c>
      <c r="AI56" s="58" t="str">
        <f t="shared" si="68"/>
        <v>ÚNICO</v>
      </c>
      <c r="AJ56" s="59" t="str">
        <f t="shared" si="69"/>
        <v>ÚNICO</v>
      </c>
      <c r="AK56" s="59" t="str">
        <f t="shared" si="70"/>
        <v>ÚNICO</v>
      </c>
      <c r="AL56" s="59" t="str">
        <f t="shared" si="71"/>
        <v/>
      </c>
      <c r="AM56" s="59" t="str">
        <f t="shared" si="72"/>
        <v/>
      </c>
      <c r="AN56" s="60" t="str">
        <f t="shared" si="73"/>
        <v/>
      </c>
      <c r="AP56" s="61">
        <f t="shared" si="74"/>
        <v>156667</v>
      </c>
      <c r="AQ56" s="61">
        <f t="shared" si="75"/>
        <v>140000</v>
      </c>
      <c r="AR56" s="61">
        <f t="shared" si="76"/>
        <v>28868</v>
      </c>
      <c r="AS56" s="62">
        <f t="shared" si="77"/>
        <v>0.1842634377373665</v>
      </c>
      <c r="AT56" s="61">
        <f t="shared" si="78"/>
        <v>140000</v>
      </c>
      <c r="AU56" s="61">
        <f t="shared" si="79"/>
        <v>190000</v>
      </c>
      <c r="AV56" s="61">
        <f>IF(NOT(ISNUMBER(A56)),"",ROUND(_xlfn.QUARTILE.INC(CHOOSE({1;2;3},W56,Z56,AC56),1),0))</f>
        <v>140000</v>
      </c>
      <c r="AW56" s="61">
        <f>IF(NOT(ISNUMBER(A56)),"",ROUND(_xlfn.QUARTILE.INC(CHOOSE({1;2;3},W56,Z56,AC56),3),0))</f>
        <v>165000</v>
      </c>
      <c r="AX56" s="61">
        <f t="shared" si="80"/>
        <v>25000</v>
      </c>
      <c r="AY56" s="61">
        <f t="shared" si="81"/>
        <v>140000</v>
      </c>
      <c r="AZ56" s="61">
        <f t="shared" si="82"/>
        <v>26600</v>
      </c>
      <c r="BA56" s="61">
        <f t="shared" si="83"/>
        <v>166600</v>
      </c>
      <c r="BB56" s="68" t="str">
        <f t="shared" si="84"/>
        <v>MENOR VALOR</v>
      </c>
      <c r="BD56" s="69" t="str">
        <f t="shared" si="85"/>
        <v>MANTENIMIENTO MANOMETRO DE CARATULA DE 0-200 PSI 4 Y PUESTA EN FUNCIONAMIENTO (CAMBIO DE PIEZAS)</v>
      </c>
      <c r="BE56" s="58" t="str">
        <f t="shared" si="86"/>
        <v>ÚNICO</v>
      </c>
      <c r="BF56" s="58" t="str" cm="1">
        <f t="array" ref="BF56">IF(BE56&lt;&gt;"REPETIDO","",_xlfn.TEXTJOIN(", ",TRUE,IF($AG$14:$AG$1000=$AG56,$A$14:$A$1000,"")))</f>
        <v/>
      </c>
      <c r="BG56" s="70" t="str">
        <f t="shared" si="87"/>
        <v>NO APLICA</v>
      </c>
      <c r="BH56" s="58" t="str">
        <f t="shared" si="88"/>
        <v>OK</v>
      </c>
    </row>
    <row r="57" spans="1:60" ht="63.75" x14ac:dyDescent="0.35">
      <c r="A57" s="64">
        <f>IF(C57="","",MAX($A$14:A56)+1)</f>
        <v>39</v>
      </c>
      <c r="B57" s="64">
        <v>8711003</v>
      </c>
      <c r="C57" s="87" t="s">
        <v>109</v>
      </c>
      <c r="D57" s="64" t="s">
        <v>65</v>
      </c>
      <c r="E57" s="64">
        <v>0</v>
      </c>
      <c r="F57" s="91">
        <v>1</v>
      </c>
      <c r="G57" s="91">
        <v>1</v>
      </c>
      <c r="H57" s="91">
        <v>0</v>
      </c>
      <c r="I57" s="91">
        <v>1</v>
      </c>
      <c r="J57" s="91">
        <v>1</v>
      </c>
      <c r="K57" s="91">
        <v>0</v>
      </c>
      <c r="L57" s="91">
        <v>0</v>
      </c>
      <c r="M57" s="91">
        <v>0</v>
      </c>
      <c r="N57" s="91">
        <v>0</v>
      </c>
      <c r="O57" s="91">
        <v>0</v>
      </c>
      <c r="P57" s="91">
        <v>0</v>
      </c>
      <c r="Q57" s="91">
        <v>0</v>
      </c>
      <c r="R57" s="91">
        <v>1</v>
      </c>
      <c r="S57" s="64">
        <v>72151001</v>
      </c>
      <c r="T57" s="78" t="s">
        <v>66</v>
      </c>
      <c r="U57" s="78" t="s">
        <v>66</v>
      </c>
      <c r="W57" s="86">
        <v>2528000</v>
      </c>
      <c r="X57" s="86">
        <f t="shared" si="60"/>
        <v>480320</v>
      </c>
      <c r="Y57" s="86">
        <f t="shared" si="61"/>
        <v>3008320</v>
      </c>
      <c r="Z57" s="86">
        <v>2528000</v>
      </c>
      <c r="AA57" s="86">
        <f t="shared" si="62"/>
        <v>480320</v>
      </c>
      <c r="AB57" s="86">
        <f t="shared" si="63"/>
        <v>3008320</v>
      </c>
      <c r="AC57" s="86">
        <v>3340000</v>
      </c>
      <c r="AD57" s="86">
        <f t="shared" si="64"/>
        <v>634600</v>
      </c>
      <c r="AE57" s="86">
        <f t="shared" si="65"/>
        <v>3974600</v>
      </c>
      <c r="AF57" s="22"/>
      <c r="AG57" s="67" t="str">
        <f t="shared" si="66"/>
        <v>MANTENIMIENTO DE MC. DONNELL NO. 157S Y PUESTA EN FUNCIONAMIENTO (CAMBIO DE PIEZAS)</v>
      </c>
      <c r="AH57" s="58" t="str">
        <f t="shared" si="67"/>
        <v>ÚNICO</v>
      </c>
      <c r="AI57" s="58" t="str">
        <f t="shared" si="68"/>
        <v>ÚNICO</v>
      </c>
      <c r="AJ57" s="59" t="str">
        <f t="shared" si="69"/>
        <v>ÚNICO</v>
      </c>
      <c r="AK57" s="59" t="str">
        <f t="shared" si="70"/>
        <v>ÚNICO</v>
      </c>
      <c r="AL57" s="59" t="str">
        <f t="shared" si="71"/>
        <v/>
      </c>
      <c r="AM57" s="59" t="str">
        <f t="shared" si="72"/>
        <v/>
      </c>
      <c r="AN57" s="60" t="str">
        <f t="shared" si="73"/>
        <v/>
      </c>
      <c r="AP57" s="61">
        <f t="shared" si="74"/>
        <v>2798667</v>
      </c>
      <c r="AQ57" s="61">
        <f t="shared" si="75"/>
        <v>2528000</v>
      </c>
      <c r="AR57" s="61">
        <f t="shared" si="76"/>
        <v>468808</v>
      </c>
      <c r="AS57" s="62">
        <f t="shared" si="77"/>
        <v>0.16751117585622013</v>
      </c>
      <c r="AT57" s="61">
        <f t="shared" si="78"/>
        <v>2528000</v>
      </c>
      <c r="AU57" s="61">
        <f t="shared" si="79"/>
        <v>3340000</v>
      </c>
      <c r="AV57" s="61">
        <f>IF(NOT(ISNUMBER(A57)),"",ROUND(_xlfn.QUARTILE.INC(CHOOSE({1;2;3},W57,Z57,AC57),1),0))</f>
        <v>2528000</v>
      </c>
      <c r="AW57" s="61">
        <f>IF(NOT(ISNUMBER(A57)),"",ROUND(_xlfn.QUARTILE.INC(CHOOSE({1;2;3},W57,Z57,AC57),3),0))</f>
        <v>2934000</v>
      </c>
      <c r="AX57" s="61">
        <f t="shared" si="80"/>
        <v>406000</v>
      </c>
      <c r="AY57" s="61">
        <f t="shared" si="81"/>
        <v>2528000</v>
      </c>
      <c r="AZ57" s="61">
        <f t="shared" si="82"/>
        <v>480320</v>
      </c>
      <c r="BA57" s="61">
        <f t="shared" si="83"/>
        <v>3008320</v>
      </c>
      <c r="BB57" s="68" t="str">
        <f t="shared" si="84"/>
        <v>MENOR VALOR</v>
      </c>
      <c r="BD57" s="69" t="str">
        <f t="shared" si="85"/>
        <v>MANTENIMIENTO DE MC. DONNELL NO. 157S Y PUESTA EN FUNCIONAMIENTO (CAMBIO DE PIEZAS)</v>
      </c>
      <c r="BE57" s="58" t="str">
        <f t="shared" si="86"/>
        <v>ÚNICO</v>
      </c>
      <c r="BF57" s="58" t="str" cm="1">
        <f t="array" ref="BF57">IF(BE57&lt;&gt;"REPETIDO","",_xlfn.TEXTJOIN(", ",TRUE,IF($AG$14:$AG$1000=$AG57,$A$14:$A$1000,"")))</f>
        <v/>
      </c>
      <c r="BG57" s="70" t="str">
        <f t="shared" si="87"/>
        <v>NO APLICA</v>
      </c>
      <c r="BH57" s="58" t="str">
        <f t="shared" si="88"/>
        <v>OK</v>
      </c>
    </row>
    <row r="58" spans="1:60" ht="63.75" x14ac:dyDescent="0.35">
      <c r="A58" s="64">
        <f>IF(C58="","",MAX($A$14:A57)+1)</f>
        <v>40</v>
      </c>
      <c r="B58" s="93">
        <v>8711003</v>
      </c>
      <c r="C58" s="94" t="s">
        <v>110</v>
      </c>
      <c r="D58" s="64" t="s">
        <v>65</v>
      </c>
      <c r="E58" s="64">
        <v>0</v>
      </c>
      <c r="F58" s="91">
        <v>1</v>
      </c>
      <c r="G58" s="91">
        <v>1</v>
      </c>
      <c r="H58" s="91">
        <v>0</v>
      </c>
      <c r="I58" s="91">
        <v>1</v>
      </c>
      <c r="J58" s="91">
        <v>1</v>
      </c>
      <c r="K58" s="91">
        <v>0</v>
      </c>
      <c r="L58" s="91">
        <v>0</v>
      </c>
      <c r="M58" s="91">
        <v>0</v>
      </c>
      <c r="N58" s="91">
        <v>0</v>
      </c>
      <c r="O58" s="91">
        <v>0</v>
      </c>
      <c r="P58" s="91">
        <v>0</v>
      </c>
      <c r="Q58" s="91">
        <v>0</v>
      </c>
      <c r="R58" s="91">
        <v>1</v>
      </c>
      <c r="S58" s="93">
        <v>72151001</v>
      </c>
      <c r="T58" s="95" t="s">
        <v>66</v>
      </c>
      <c r="U58" s="95" t="s">
        <v>66</v>
      </c>
      <c r="W58" s="86">
        <v>192000</v>
      </c>
      <c r="X58" s="86">
        <f t="shared" si="60"/>
        <v>36480</v>
      </c>
      <c r="Y58" s="86">
        <f t="shared" si="61"/>
        <v>228480</v>
      </c>
      <c r="Z58" s="86">
        <v>192000</v>
      </c>
      <c r="AA58" s="86">
        <f t="shared" si="62"/>
        <v>36480</v>
      </c>
      <c r="AB58" s="86">
        <f t="shared" si="63"/>
        <v>228480</v>
      </c>
      <c r="AC58" s="86">
        <v>345000</v>
      </c>
      <c r="AD58" s="86">
        <f t="shared" si="64"/>
        <v>65550</v>
      </c>
      <c r="AE58" s="86">
        <f t="shared" si="65"/>
        <v>410550</v>
      </c>
      <c r="AF58" s="22"/>
      <c r="AG58" s="67" t="str">
        <f t="shared" si="66"/>
        <v>MANTENIMIENTO VISOR DE NIVEL - EMPAQUES Y PUESTA EN FUNCIONAMIENTO (CAMBIO DE PIEZAS)</v>
      </c>
      <c r="AH58" s="58" t="str">
        <f t="shared" si="67"/>
        <v>ÚNICO</v>
      </c>
      <c r="AI58" s="58" t="str">
        <f t="shared" si="68"/>
        <v>ÚNICO</v>
      </c>
      <c r="AJ58" s="59" t="str">
        <f t="shared" si="69"/>
        <v>ÚNICO</v>
      </c>
      <c r="AK58" s="59" t="str">
        <f t="shared" si="70"/>
        <v>ÚNICO</v>
      </c>
      <c r="AL58" s="59" t="str">
        <f t="shared" si="71"/>
        <v/>
      </c>
      <c r="AM58" s="59" t="str">
        <f t="shared" si="72"/>
        <v/>
      </c>
      <c r="AN58" s="60" t="str">
        <f t="shared" si="73"/>
        <v/>
      </c>
      <c r="AP58" s="61">
        <f t="shared" si="74"/>
        <v>243000</v>
      </c>
      <c r="AQ58" s="61">
        <f t="shared" si="75"/>
        <v>192000</v>
      </c>
      <c r="AR58" s="61">
        <f t="shared" si="76"/>
        <v>88335</v>
      </c>
      <c r="AS58" s="62">
        <f t="shared" si="77"/>
        <v>0.36351851851851852</v>
      </c>
      <c r="AT58" s="61">
        <f t="shared" si="78"/>
        <v>192000</v>
      </c>
      <c r="AU58" s="61">
        <f t="shared" si="79"/>
        <v>345000</v>
      </c>
      <c r="AV58" s="61">
        <f>IF(NOT(ISNUMBER(A58)),"",ROUND(_xlfn.QUARTILE.INC(CHOOSE({1;2;3},W58,Z58,AC58),1),0))</f>
        <v>192000</v>
      </c>
      <c r="AW58" s="61">
        <f>IF(NOT(ISNUMBER(A58)),"",ROUND(_xlfn.QUARTILE.INC(CHOOSE({1;2;3},W58,Z58,AC58),3),0))</f>
        <v>268500</v>
      </c>
      <c r="AX58" s="61">
        <f t="shared" si="80"/>
        <v>76500</v>
      </c>
      <c r="AY58" s="61">
        <f t="shared" si="81"/>
        <v>192000</v>
      </c>
      <c r="AZ58" s="61">
        <f t="shared" si="82"/>
        <v>36480</v>
      </c>
      <c r="BA58" s="61">
        <f t="shared" si="83"/>
        <v>228480</v>
      </c>
      <c r="BB58" s="68" t="str">
        <f t="shared" si="84"/>
        <v>PROMEDIO 2 MENORES</v>
      </c>
      <c r="BD58" s="69" t="str">
        <f t="shared" si="85"/>
        <v>MANTENIMIENTO VISOR DE NIVEL - EMPAQUES Y PUESTA EN FUNCIONAMIENTO (CAMBIO DE PIEZAS)</v>
      </c>
      <c r="BE58" s="58" t="str">
        <f t="shared" si="86"/>
        <v>ÚNICO</v>
      </c>
      <c r="BF58" s="58" t="str" cm="1">
        <f t="array" ref="BF58">IF(BE58&lt;&gt;"REPETIDO","",_xlfn.TEXTJOIN(", ",TRUE,IF($AG$14:$AG$1000=$AG58,$A$14:$A$1000,"")))</f>
        <v/>
      </c>
      <c r="BG58" s="70" t="str">
        <f t="shared" si="87"/>
        <v>NO APLICA</v>
      </c>
      <c r="BH58" s="58" t="str">
        <f t="shared" si="88"/>
        <v>REVISAR DISPERSIÓN</v>
      </c>
    </row>
    <row r="59" spans="1:60" ht="63.75" x14ac:dyDescent="0.35">
      <c r="A59" s="64">
        <f>IF(C59="","",MAX($A$14:A58)+1)</f>
        <v>41</v>
      </c>
      <c r="B59" s="64">
        <v>8711003</v>
      </c>
      <c r="C59" s="87" t="s">
        <v>111</v>
      </c>
      <c r="D59" s="64" t="s">
        <v>65</v>
      </c>
      <c r="E59" s="64">
        <v>0</v>
      </c>
      <c r="F59" s="91">
        <v>1</v>
      </c>
      <c r="G59" s="91">
        <v>1</v>
      </c>
      <c r="H59" s="91">
        <v>0</v>
      </c>
      <c r="I59" s="91">
        <v>1</v>
      </c>
      <c r="J59" s="91">
        <v>1</v>
      </c>
      <c r="K59" s="91">
        <v>0</v>
      </c>
      <c r="L59" s="91">
        <v>0</v>
      </c>
      <c r="M59" s="91">
        <v>0</v>
      </c>
      <c r="N59" s="91">
        <v>0</v>
      </c>
      <c r="O59" s="91">
        <v>0</v>
      </c>
      <c r="P59" s="91">
        <v>0</v>
      </c>
      <c r="Q59" s="91">
        <v>0</v>
      </c>
      <c r="R59" s="91">
        <v>1</v>
      </c>
      <c r="S59" s="64">
        <v>72151001</v>
      </c>
      <c r="T59" s="78" t="s">
        <v>66</v>
      </c>
      <c r="U59" s="78" t="s">
        <v>66</v>
      </c>
      <c r="W59" s="66">
        <v>140000</v>
      </c>
      <c r="X59" s="66">
        <f t="shared" si="60"/>
        <v>26600</v>
      </c>
      <c r="Y59" s="66">
        <f t="shared" si="61"/>
        <v>166600</v>
      </c>
      <c r="Z59" s="66">
        <v>140000</v>
      </c>
      <c r="AA59" s="66">
        <f t="shared" si="62"/>
        <v>26600</v>
      </c>
      <c r="AB59" s="66">
        <f t="shared" si="63"/>
        <v>166600</v>
      </c>
      <c r="AC59" s="66">
        <v>175000</v>
      </c>
      <c r="AD59" s="66">
        <f t="shared" si="64"/>
        <v>33250</v>
      </c>
      <c r="AE59" s="66">
        <f t="shared" si="65"/>
        <v>208250</v>
      </c>
      <c r="AF59" s="22"/>
      <c r="AG59" s="67" t="str">
        <f t="shared" si="66"/>
        <v>MANTENIMIENTO DEE MANOMETRO DE CARATULA 6 DE 0-200 PSI Y PUESTA EN FUNCIONAMIENTO (CAMBIO DE PIEZAS)</v>
      </c>
      <c r="AH59" s="58" t="str">
        <f t="shared" si="67"/>
        <v>ÚNICO</v>
      </c>
      <c r="AI59" s="58" t="str">
        <f t="shared" si="68"/>
        <v>ÚNICO</v>
      </c>
      <c r="AJ59" s="59" t="str">
        <f t="shared" si="69"/>
        <v>ÚNICO</v>
      </c>
      <c r="AK59" s="59" t="str">
        <f t="shared" si="70"/>
        <v>ÚNICO</v>
      </c>
      <c r="AL59" s="59" t="str">
        <f t="shared" si="71"/>
        <v/>
      </c>
      <c r="AM59" s="59" t="str">
        <f t="shared" si="72"/>
        <v/>
      </c>
      <c r="AN59" s="60" t="str">
        <f t="shared" si="73"/>
        <v/>
      </c>
      <c r="AP59" s="61">
        <f t="shared" si="74"/>
        <v>151667</v>
      </c>
      <c r="AQ59" s="61">
        <f t="shared" si="75"/>
        <v>140000</v>
      </c>
      <c r="AR59" s="61">
        <f t="shared" si="76"/>
        <v>20207</v>
      </c>
      <c r="AS59" s="62">
        <f t="shared" si="77"/>
        <v>0.13323267421390284</v>
      </c>
      <c r="AT59" s="61">
        <f t="shared" si="78"/>
        <v>140000</v>
      </c>
      <c r="AU59" s="61">
        <f t="shared" si="79"/>
        <v>175000</v>
      </c>
      <c r="AV59" s="61">
        <f>IF(NOT(ISNUMBER(A59)),"",ROUND(_xlfn.QUARTILE.INC(CHOOSE({1;2;3},W59,Z59,AC59),1),0))</f>
        <v>140000</v>
      </c>
      <c r="AW59" s="61">
        <f>IF(NOT(ISNUMBER(A59)),"",ROUND(_xlfn.QUARTILE.INC(CHOOSE({1;2;3},W59,Z59,AC59),3),0))</f>
        <v>157500</v>
      </c>
      <c r="AX59" s="61">
        <f t="shared" si="80"/>
        <v>17500</v>
      </c>
      <c r="AY59" s="61">
        <f t="shared" si="81"/>
        <v>140000</v>
      </c>
      <c r="AZ59" s="61">
        <f t="shared" si="82"/>
        <v>26600</v>
      </c>
      <c r="BA59" s="61">
        <f t="shared" si="83"/>
        <v>166600</v>
      </c>
      <c r="BB59" s="68" t="str">
        <f t="shared" si="84"/>
        <v>MENOR VALOR</v>
      </c>
      <c r="BD59" s="69" t="str">
        <f t="shared" si="85"/>
        <v>MANTENIMIENTO DEE MANOMETRO DE CARATULA 6 DE 0-200 PSI Y PUESTA EN FUNCIONAMIENTO (CAMBIO DE PIEZAS)</v>
      </c>
      <c r="BE59" s="58" t="str">
        <f t="shared" si="86"/>
        <v>ÚNICO</v>
      </c>
      <c r="BF59" s="58" t="str" cm="1">
        <f t="array" ref="BF59">IF(BE59&lt;&gt;"REPETIDO","",_xlfn.TEXTJOIN(", ",TRUE,IF($AG$14:$AG$1000=$AG59,$A$14:$A$1000,"")))</f>
        <v/>
      </c>
      <c r="BG59" s="70" t="str">
        <f t="shared" si="87"/>
        <v>NO APLICA</v>
      </c>
      <c r="BH59" s="58" t="str">
        <f t="shared" si="88"/>
        <v>OK</v>
      </c>
    </row>
    <row r="60" spans="1:60" ht="51" x14ac:dyDescent="0.35">
      <c r="A60" s="64">
        <f>IF(C60="","",MAX($A$14:A59)+1)</f>
        <v>42</v>
      </c>
      <c r="B60" s="64">
        <v>8711003</v>
      </c>
      <c r="C60" s="87" t="s">
        <v>112</v>
      </c>
      <c r="D60" s="64" t="s">
        <v>65</v>
      </c>
      <c r="E60" s="64">
        <v>0</v>
      </c>
      <c r="F60" s="91">
        <v>1</v>
      </c>
      <c r="G60" s="91">
        <v>1</v>
      </c>
      <c r="H60" s="91">
        <v>0</v>
      </c>
      <c r="I60" s="91">
        <v>1</v>
      </c>
      <c r="J60" s="91">
        <v>1</v>
      </c>
      <c r="K60" s="91">
        <v>0</v>
      </c>
      <c r="L60" s="91">
        <v>0</v>
      </c>
      <c r="M60" s="91">
        <v>0</v>
      </c>
      <c r="N60" s="91">
        <v>0</v>
      </c>
      <c r="O60" s="91">
        <v>0</v>
      </c>
      <c r="P60" s="91">
        <v>0</v>
      </c>
      <c r="Q60" s="91">
        <v>0</v>
      </c>
      <c r="R60" s="91">
        <v>1</v>
      </c>
      <c r="S60" s="64">
        <v>72151001</v>
      </c>
      <c r="T60" s="92" t="s">
        <v>66</v>
      </c>
      <c r="U60" s="92" t="s">
        <v>66</v>
      </c>
      <c r="W60" s="66">
        <v>164000</v>
      </c>
      <c r="X60" s="66">
        <f t="shared" si="60"/>
        <v>31160</v>
      </c>
      <c r="Y60" s="66">
        <f t="shared" si="61"/>
        <v>195160</v>
      </c>
      <c r="Z60" s="66">
        <v>164000</v>
      </c>
      <c r="AA60" s="66">
        <f t="shared" si="62"/>
        <v>31160</v>
      </c>
      <c r="AB60" s="66">
        <f t="shared" si="63"/>
        <v>195160</v>
      </c>
      <c r="AC60" s="66">
        <v>230000</v>
      </c>
      <c r="AD60" s="66">
        <f t="shared" si="64"/>
        <v>43700</v>
      </c>
      <c r="AE60" s="66">
        <f t="shared" si="65"/>
        <v>273700</v>
      </c>
      <c r="AF60" s="22"/>
      <c r="AG60" s="67" t="str">
        <f t="shared" si="66"/>
        <v>MANTENIMIENTO VALVULA GLOBO 1 Y PUESTA EN FUNCIONAMIENTO (CAMBIO DE PIEZAS)</v>
      </c>
      <c r="AH60" s="58" t="str">
        <f t="shared" si="67"/>
        <v>ÚNICO</v>
      </c>
      <c r="AI60" s="58" t="str">
        <f t="shared" si="68"/>
        <v>ÚNICO</v>
      </c>
      <c r="AJ60" s="59" t="str">
        <f t="shared" si="69"/>
        <v>ÚNICO</v>
      </c>
      <c r="AK60" s="59" t="str">
        <f t="shared" si="70"/>
        <v>ÚNICO</v>
      </c>
      <c r="AL60" s="59" t="str">
        <f t="shared" si="71"/>
        <v/>
      </c>
      <c r="AM60" s="59" t="str">
        <f t="shared" si="72"/>
        <v/>
      </c>
      <c r="AN60" s="60" t="str">
        <f t="shared" si="73"/>
        <v/>
      </c>
      <c r="AP60" s="61">
        <f t="shared" si="74"/>
        <v>186000</v>
      </c>
      <c r="AQ60" s="61">
        <f t="shared" si="75"/>
        <v>164000</v>
      </c>
      <c r="AR60" s="61">
        <f t="shared" si="76"/>
        <v>38105</v>
      </c>
      <c r="AS60" s="62">
        <f t="shared" si="77"/>
        <v>0.20486559139784946</v>
      </c>
      <c r="AT60" s="61">
        <f t="shared" si="78"/>
        <v>164000</v>
      </c>
      <c r="AU60" s="61">
        <f t="shared" si="79"/>
        <v>230000</v>
      </c>
      <c r="AV60" s="61">
        <f>IF(NOT(ISNUMBER(A60)),"",ROUND(_xlfn.QUARTILE.INC(CHOOSE({1;2;3},W60,Z60,AC60),1),0))</f>
        <v>164000</v>
      </c>
      <c r="AW60" s="61">
        <f>IF(NOT(ISNUMBER(A60)),"",ROUND(_xlfn.QUARTILE.INC(CHOOSE({1;2;3},W60,Z60,AC60),3),0))</f>
        <v>197000</v>
      </c>
      <c r="AX60" s="61">
        <f t="shared" si="80"/>
        <v>33000</v>
      </c>
      <c r="AY60" s="61">
        <f t="shared" si="81"/>
        <v>164000</v>
      </c>
      <c r="AZ60" s="61">
        <f t="shared" si="82"/>
        <v>31160</v>
      </c>
      <c r="BA60" s="61">
        <f t="shared" si="83"/>
        <v>195160</v>
      </c>
      <c r="BB60" s="68" t="str">
        <f t="shared" si="84"/>
        <v>PROMEDIO 2 MENORES</v>
      </c>
      <c r="BD60" s="69" t="str">
        <f t="shared" si="85"/>
        <v>MANTENIMIENTO VALVULA GLOBO 1 Y PUESTA EN FUNCIONAMIENTO (CAMBIO DE PIEZAS)</v>
      </c>
      <c r="BE60" s="58" t="str">
        <f t="shared" si="86"/>
        <v>ÚNICO</v>
      </c>
      <c r="BF60" s="58" t="str" cm="1">
        <f t="array" ref="BF60">IF(BE60&lt;&gt;"REPETIDO","",_xlfn.TEXTJOIN(", ",TRUE,IF($AG$14:$AG$1000=$AG60,$A$14:$A$1000,"")))</f>
        <v/>
      </c>
      <c r="BG60" s="70" t="str">
        <f t="shared" si="87"/>
        <v>NO APLICA</v>
      </c>
      <c r="BH60" s="58" t="str">
        <f t="shared" si="88"/>
        <v>OK</v>
      </c>
    </row>
    <row r="61" spans="1:60" ht="63.75" x14ac:dyDescent="0.35">
      <c r="A61" s="64">
        <f>IF(C61="","",MAX($A$14:A60)+1)</f>
        <v>43</v>
      </c>
      <c r="B61" s="64">
        <v>8711003</v>
      </c>
      <c r="C61" s="87" t="s">
        <v>113</v>
      </c>
      <c r="D61" s="64" t="s">
        <v>65</v>
      </c>
      <c r="E61" s="64">
        <v>0</v>
      </c>
      <c r="F61" s="91">
        <v>1</v>
      </c>
      <c r="G61" s="91">
        <v>1</v>
      </c>
      <c r="H61" s="91">
        <v>0</v>
      </c>
      <c r="I61" s="91">
        <v>1</v>
      </c>
      <c r="J61" s="91">
        <v>1</v>
      </c>
      <c r="K61" s="91">
        <v>0</v>
      </c>
      <c r="L61" s="91">
        <v>0</v>
      </c>
      <c r="M61" s="91">
        <v>0</v>
      </c>
      <c r="N61" s="91">
        <v>0</v>
      </c>
      <c r="O61" s="91">
        <v>0</v>
      </c>
      <c r="P61" s="91">
        <v>0</v>
      </c>
      <c r="Q61" s="91">
        <v>0</v>
      </c>
      <c r="R61" s="91">
        <v>1</v>
      </c>
      <c r="S61" s="64">
        <v>72151001</v>
      </c>
      <c r="T61" s="92" t="s">
        <v>66</v>
      </c>
      <c r="U61" s="92" t="s">
        <v>66</v>
      </c>
      <c r="W61" s="66">
        <v>360000</v>
      </c>
      <c r="X61" s="66">
        <f t="shared" si="60"/>
        <v>68400</v>
      </c>
      <c r="Y61" s="66">
        <f t="shared" si="61"/>
        <v>428400</v>
      </c>
      <c r="Z61" s="66">
        <v>360000</v>
      </c>
      <c r="AA61" s="66">
        <f t="shared" si="62"/>
        <v>68400</v>
      </c>
      <c r="AB61" s="66">
        <f t="shared" si="63"/>
        <v>428400</v>
      </c>
      <c r="AC61" s="66">
        <v>485000</v>
      </c>
      <c r="AD61" s="66">
        <f t="shared" si="64"/>
        <v>92150</v>
      </c>
      <c r="AE61" s="66">
        <f t="shared" si="65"/>
        <v>577150</v>
      </c>
      <c r="AF61" s="22"/>
      <c r="AG61" s="67" t="str">
        <f t="shared" si="66"/>
        <v>MANTENIMIENTO VALVULA DE BOLA 1 316 INOX Y PUESTA EN FUNCIONAMIENTO (CAMBIO DE PIEZAS)</v>
      </c>
      <c r="AH61" s="58" t="str">
        <f t="shared" si="67"/>
        <v>ÚNICO</v>
      </c>
      <c r="AI61" s="58" t="str">
        <f t="shared" si="68"/>
        <v>ÚNICO</v>
      </c>
      <c r="AJ61" s="59" t="str">
        <f t="shared" si="69"/>
        <v>ÚNICO</v>
      </c>
      <c r="AK61" s="59" t="str">
        <f t="shared" si="70"/>
        <v>ÚNICO</v>
      </c>
      <c r="AL61" s="59" t="str">
        <f t="shared" si="71"/>
        <v/>
      </c>
      <c r="AM61" s="59" t="str">
        <f t="shared" si="72"/>
        <v/>
      </c>
      <c r="AN61" s="60" t="str">
        <f t="shared" si="73"/>
        <v/>
      </c>
      <c r="AP61" s="61">
        <f t="shared" si="74"/>
        <v>401667</v>
      </c>
      <c r="AQ61" s="61">
        <f t="shared" si="75"/>
        <v>360000</v>
      </c>
      <c r="AR61" s="61">
        <f t="shared" si="76"/>
        <v>72169</v>
      </c>
      <c r="AS61" s="62">
        <f t="shared" si="77"/>
        <v>0.17967370981434871</v>
      </c>
      <c r="AT61" s="61">
        <f t="shared" si="78"/>
        <v>360000</v>
      </c>
      <c r="AU61" s="61">
        <f t="shared" si="79"/>
        <v>485000</v>
      </c>
      <c r="AV61" s="61">
        <f>IF(NOT(ISNUMBER(A61)),"",ROUND(_xlfn.QUARTILE.INC(CHOOSE({1;2;3},W61,Z61,AC61),1),0))</f>
        <v>360000</v>
      </c>
      <c r="AW61" s="61">
        <f>IF(NOT(ISNUMBER(A61)),"",ROUND(_xlfn.QUARTILE.INC(CHOOSE({1;2;3},W61,Z61,AC61),3),0))</f>
        <v>422500</v>
      </c>
      <c r="AX61" s="61">
        <f t="shared" si="80"/>
        <v>62500</v>
      </c>
      <c r="AY61" s="61">
        <f t="shared" si="81"/>
        <v>360000</v>
      </c>
      <c r="AZ61" s="61">
        <f t="shared" si="82"/>
        <v>68400</v>
      </c>
      <c r="BA61" s="61">
        <f t="shared" si="83"/>
        <v>428400</v>
      </c>
      <c r="BB61" s="68" t="str">
        <f t="shared" si="84"/>
        <v>MENOR VALOR</v>
      </c>
      <c r="BD61" s="69" t="str">
        <f t="shared" si="85"/>
        <v>MANTENIMIENTO VALVULA DE BOLA 1 316 INOX Y PUESTA EN FUNCIONAMIENTO (CAMBIO DE PIEZAS)</v>
      </c>
      <c r="BE61" s="58" t="str">
        <f t="shared" si="86"/>
        <v>ÚNICO</v>
      </c>
      <c r="BF61" s="58" t="str" cm="1">
        <f t="array" ref="BF61">IF(BE61&lt;&gt;"REPETIDO","",_xlfn.TEXTJOIN(", ",TRUE,IF($AG$14:$AG$1000=$AG61,$A$14:$A$1000,"")))</f>
        <v/>
      </c>
      <c r="BG61" s="70" t="str">
        <f t="shared" si="87"/>
        <v>NO APLICA</v>
      </c>
      <c r="BH61" s="58" t="str">
        <f t="shared" si="88"/>
        <v>OK</v>
      </c>
    </row>
    <row r="62" spans="1:60" ht="76.5" x14ac:dyDescent="0.35">
      <c r="A62" s="64">
        <f>IF(C62="","",MAX($A$14:A61)+1)</f>
        <v>44</v>
      </c>
      <c r="B62" s="64">
        <v>8711003</v>
      </c>
      <c r="C62" s="87" t="s">
        <v>114</v>
      </c>
      <c r="D62" s="64" t="s">
        <v>65</v>
      </c>
      <c r="E62" s="64">
        <v>0</v>
      </c>
      <c r="F62" s="91">
        <v>1</v>
      </c>
      <c r="G62" s="91">
        <v>1</v>
      </c>
      <c r="H62" s="91">
        <v>0</v>
      </c>
      <c r="I62" s="91">
        <v>1</v>
      </c>
      <c r="J62" s="91">
        <v>1</v>
      </c>
      <c r="K62" s="91">
        <v>0</v>
      </c>
      <c r="L62" s="91">
        <v>0</v>
      </c>
      <c r="M62" s="91">
        <v>0</v>
      </c>
      <c r="N62" s="91">
        <v>0</v>
      </c>
      <c r="O62" s="91">
        <v>0</v>
      </c>
      <c r="P62" s="91">
        <v>0</v>
      </c>
      <c r="Q62" s="91">
        <v>0</v>
      </c>
      <c r="R62" s="91">
        <v>1</v>
      </c>
      <c r="S62" s="64">
        <v>72151001</v>
      </c>
      <c r="T62" s="92" t="s">
        <v>66</v>
      </c>
      <c r="U62" s="92" t="s">
        <v>66</v>
      </c>
      <c r="W62" s="66">
        <v>304000</v>
      </c>
      <c r="X62" s="66">
        <f t="shared" si="60"/>
        <v>57760</v>
      </c>
      <c r="Y62" s="66">
        <f t="shared" si="61"/>
        <v>361760</v>
      </c>
      <c r="Z62" s="66">
        <v>304000</v>
      </c>
      <c r="AA62" s="66">
        <f t="shared" si="62"/>
        <v>57760</v>
      </c>
      <c r="AB62" s="66">
        <f t="shared" si="63"/>
        <v>361760</v>
      </c>
      <c r="AC62" s="66">
        <v>405000</v>
      </c>
      <c r="AD62" s="66">
        <f t="shared" si="64"/>
        <v>76950</v>
      </c>
      <c r="AE62" s="66">
        <f t="shared" si="65"/>
        <v>481950</v>
      </c>
      <c r="AF62" s="22"/>
      <c r="AG62" s="67" t="str">
        <f t="shared" si="66"/>
        <v>MANTENIMIENTO BREAKERMATIC (PROTECTOR ELECTRICO) Y PUESTA EN FUNCIONAMIENTO (CAMBIO DE PIEZAS)</v>
      </c>
      <c r="AH62" s="58" t="str">
        <f t="shared" si="67"/>
        <v>ÚNICO</v>
      </c>
      <c r="AI62" s="58" t="str">
        <f t="shared" si="68"/>
        <v>ÚNICO</v>
      </c>
      <c r="AJ62" s="59" t="str">
        <f t="shared" si="69"/>
        <v>ÚNICO</v>
      </c>
      <c r="AK62" s="59" t="str">
        <f t="shared" si="70"/>
        <v>ÚNICO</v>
      </c>
      <c r="AL62" s="59" t="str">
        <f t="shared" si="71"/>
        <v/>
      </c>
      <c r="AM62" s="59" t="str">
        <f t="shared" si="72"/>
        <v/>
      </c>
      <c r="AN62" s="60" t="str">
        <f t="shared" si="73"/>
        <v/>
      </c>
      <c r="AP62" s="61">
        <f t="shared" si="74"/>
        <v>337667</v>
      </c>
      <c r="AQ62" s="61">
        <f t="shared" si="75"/>
        <v>304000</v>
      </c>
      <c r="AR62" s="61">
        <f t="shared" si="76"/>
        <v>58312</v>
      </c>
      <c r="AS62" s="62">
        <f t="shared" si="77"/>
        <v>0.17269084630716061</v>
      </c>
      <c r="AT62" s="61">
        <f t="shared" si="78"/>
        <v>304000</v>
      </c>
      <c r="AU62" s="61">
        <f t="shared" si="79"/>
        <v>405000</v>
      </c>
      <c r="AV62" s="61">
        <f>IF(NOT(ISNUMBER(A62)),"",ROUND(_xlfn.QUARTILE.INC(CHOOSE({1;2;3},W62,Z62,AC62),1),0))</f>
        <v>304000</v>
      </c>
      <c r="AW62" s="61">
        <f>IF(NOT(ISNUMBER(A62)),"",ROUND(_xlfn.QUARTILE.INC(CHOOSE({1;2;3},W62,Z62,AC62),3),0))</f>
        <v>354500</v>
      </c>
      <c r="AX62" s="61">
        <f t="shared" si="80"/>
        <v>50500</v>
      </c>
      <c r="AY62" s="61">
        <f t="shared" si="81"/>
        <v>304000</v>
      </c>
      <c r="AZ62" s="61">
        <f t="shared" si="82"/>
        <v>57760</v>
      </c>
      <c r="BA62" s="61">
        <f t="shared" si="83"/>
        <v>361760</v>
      </c>
      <c r="BB62" s="68" t="str">
        <f t="shared" si="84"/>
        <v>MENOR VALOR</v>
      </c>
      <c r="BD62" s="69" t="str">
        <f t="shared" si="85"/>
        <v>MANTENIMIENTO BREAKERMATIC (PROTECTOR ELECTRICO) Y PUESTA EN FUNCIONAMIENTO (CAMBIO DE PIEZAS)</v>
      </c>
      <c r="BE62" s="58" t="str">
        <f t="shared" si="86"/>
        <v>ÚNICO</v>
      </c>
      <c r="BF62" s="58" t="str" cm="1">
        <f t="array" ref="BF62">IF(BE62&lt;&gt;"REPETIDO","",_xlfn.TEXTJOIN(", ",TRUE,IF($AG$14:$AG$1000=$AG62,$A$14:$A$1000,"")))</f>
        <v/>
      </c>
      <c r="BG62" s="70" t="str">
        <f t="shared" si="87"/>
        <v>NO APLICA</v>
      </c>
      <c r="BH62" s="58" t="str">
        <f t="shared" si="88"/>
        <v>OK</v>
      </c>
    </row>
    <row r="63" spans="1:60" ht="51" x14ac:dyDescent="0.35">
      <c r="A63" s="64">
        <f>IF(C63="","",MAX($A$14:A62)+1)</f>
        <v>45</v>
      </c>
      <c r="B63" s="64">
        <v>8711003</v>
      </c>
      <c r="C63" s="87" t="s">
        <v>115</v>
      </c>
      <c r="D63" s="64" t="s">
        <v>65</v>
      </c>
      <c r="E63" s="64">
        <v>0</v>
      </c>
      <c r="F63" s="91">
        <v>1</v>
      </c>
      <c r="G63" s="91">
        <v>1</v>
      </c>
      <c r="H63" s="91">
        <v>0</v>
      </c>
      <c r="I63" s="91">
        <v>1</v>
      </c>
      <c r="J63" s="91">
        <v>1</v>
      </c>
      <c r="K63" s="91">
        <v>0</v>
      </c>
      <c r="L63" s="91">
        <v>0</v>
      </c>
      <c r="M63" s="91">
        <v>0</v>
      </c>
      <c r="N63" s="91">
        <v>0</v>
      </c>
      <c r="O63" s="91">
        <v>0</v>
      </c>
      <c r="P63" s="91">
        <v>0</v>
      </c>
      <c r="Q63" s="91">
        <v>0</v>
      </c>
      <c r="R63" s="91">
        <v>1</v>
      </c>
      <c r="S63" s="64">
        <v>72151001</v>
      </c>
      <c r="T63" s="92" t="s">
        <v>66</v>
      </c>
      <c r="U63" s="92" t="s">
        <v>66</v>
      </c>
      <c r="W63" s="66">
        <v>296000</v>
      </c>
      <c r="X63" s="66">
        <f t="shared" si="60"/>
        <v>56240</v>
      </c>
      <c r="Y63" s="66">
        <f t="shared" si="61"/>
        <v>352240</v>
      </c>
      <c r="Z63" s="66">
        <v>296000</v>
      </c>
      <c r="AA63" s="66">
        <f t="shared" si="62"/>
        <v>56240</v>
      </c>
      <c r="AB63" s="66">
        <f t="shared" si="63"/>
        <v>352240</v>
      </c>
      <c r="AC63" s="66">
        <v>390000</v>
      </c>
      <c r="AD63" s="66">
        <f t="shared" si="64"/>
        <v>74100</v>
      </c>
      <c r="AE63" s="66">
        <f t="shared" si="65"/>
        <v>464100</v>
      </c>
      <c r="AF63" s="22"/>
      <c r="AG63" s="67" t="str">
        <f t="shared" si="66"/>
        <v>MANTENIMIENTO DE DISYUNTOR Y PUESTA EN FUNCIONAMIENTO (CAMBIO DE PIEZAS)</v>
      </c>
      <c r="AH63" s="58" t="str">
        <f t="shared" si="67"/>
        <v>ÚNICO</v>
      </c>
      <c r="AI63" s="58" t="str">
        <f t="shared" si="68"/>
        <v>ÚNICO</v>
      </c>
      <c r="AJ63" s="59" t="str">
        <f t="shared" si="69"/>
        <v>ÚNICO</v>
      </c>
      <c r="AK63" s="59" t="str">
        <f t="shared" si="70"/>
        <v>ÚNICO</v>
      </c>
      <c r="AL63" s="59" t="str">
        <f t="shared" si="71"/>
        <v/>
      </c>
      <c r="AM63" s="59" t="str">
        <f t="shared" si="72"/>
        <v/>
      </c>
      <c r="AN63" s="60" t="str">
        <f t="shared" si="73"/>
        <v/>
      </c>
      <c r="AP63" s="61">
        <f t="shared" si="74"/>
        <v>327333</v>
      </c>
      <c r="AQ63" s="61">
        <f t="shared" si="75"/>
        <v>296000</v>
      </c>
      <c r="AR63" s="61">
        <f t="shared" si="76"/>
        <v>54271</v>
      </c>
      <c r="AS63" s="62">
        <f t="shared" si="77"/>
        <v>0.16579752117873847</v>
      </c>
      <c r="AT63" s="61">
        <f t="shared" si="78"/>
        <v>296000</v>
      </c>
      <c r="AU63" s="61">
        <f t="shared" si="79"/>
        <v>390000</v>
      </c>
      <c r="AV63" s="61">
        <f>IF(NOT(ISNUMBER(A63)),"",ROUND(_xlfn.QUARTILE.INC(CHOOSE({1;2;3},W63,Z63,AC63),1),0))</f>
        <v>296000</v>
      </c>
      <c r="AW63" s="61">
        <f>IF(NOT(ISNUMBER(A63)),"",ROUND(_xlfn.QUARTILE.INC(CHOOSE({1;2;3},W63,Z63,AC63),3),0))</f>
        <v>343000</v>
      </c>
      <c r="AX63" s="61">
        <f t="shared" si="80"/>
        <v>47000</v>
      </c>
      <c r="AY63" s="61">
        <f t="shared" si="81"/>
        <v>296000</v>
      </c>
      <c r="AZ63" s="61">
        <f t="shared" si="82"/>
        <v>56240</v>
      </c>
      <c r="BA63" s="61">
        <f t="shared" si="83"/>
        <v>352240</v>
      </c>
      <c r="BB63" s="68" t="str">
        <f t="shared" si="84"/>
        <v>MENOR VALOR</v>
      </c>
      <c r="BD63" s="69" t="str">
        <f t="shared" si="85"/>
        <v>MANTENIMIENTO DE DISYUNTOR Y PUESTA EN FUNCIONAMIENTO (CAMBIO DE PIEZAS)</v>
      </c>
      <c r="BE63" s="58" t="str">
        <f t="shared" si="86"/>
        <v>ÚNICO</v>
      </c>
      <c r="BF63" s="58" t="str" cm="1">
        <f t="array" ref="BF63">IF(BE63&lt;&gt;"REPETIDO","",_xlfn.TEXTJOIN(", ",TRUE,IF($AG$14:$AG$1000=$AG63,$A$14:$A$1000,"")))</f>
        <v/>
      </c>
      <c r="BG63" s="70" t="str">
        <f t="shared" si="87"/>
        <v>NO APLICA</v>
      </c>
      <c r="BH63" s="58" t="str">
        <f t="shared" si="88"/>
        <v>OK</v>
      </c>
    </row>
    <row r="64" spans="1:60" ht="51" x14ac:dyDescent="0.35">
      <c r="A64" s="64">
        <f>IF(C64="","",MAX($A$14:A63)+1)</f>
        <v>46</v>
      </c>
      <c r="B64" s="64">
        <v>8711003</v>
      </c>
      <c r="C64" s="87" t="s">
        <v>116</v>
      </c>
      <c r="D64" s="64" t="s">
        <v>65</v>
      </c>
      <c r="E64" s="64">
        <v>0</v>
      </c>
      <c r="F64" s="91">
        <v>1</v>
      </c>
      <c r="G64" s="91">
        <v>1</v>
      </c>
      <c r="H64" s="91">
        <v>0</v>
      </c>
      <c r="I64" s="91">
        <v>1</v>
      </c>
      <c r="J64" s="91">
        <v>1</v>
      </c>
      <c r="K64" s="91">
        <v>0</v>
      </c>
      <c r="L64" s="91">
        <v>0</v>
      </c>
      <c r="M64" s="91">
        <v>0</v>
      </c>
      <c r="N64" s="91">
        <v>0</v>
      </c>
      <c r="O64" s="91">
        <v>0</v>
      </c>
      <c r="P64" s="91">
        <v>0</v>
      </c>
      <c r="Q64" s="91">
        <v>0</v>
      </c>
      <c r="R64" s="91">
        <v>1</v>
      </c>
      <c r="S64" s="64">
        <v>72151001</v>
      </c>
      <c r="T64" s="92" t="s">
        <v>66</v>
      </c>
      <c r="U64" s="92" t="s">
        <v>66</v>
      </c>
      <c r="W64" s="66">
        <v>232000</v>
      </c>
      <c r="X64" s="66">
        <f t="shared" si="60"/>
        <v>44080</v>
      </c>
      <c r="Y64" s="66">
        <f t="shared" si="61"/>
        <v>276080</v>
      </c>
      <c r="Z64" s="66">
        <v>232000</v>
      </c>
      <c r="AA64" s="66">
        <f t="shared" si="62"/>
        <v>44080</v>
      </c>
      <c r="AB64" s="66">
        <f t="shared" si="63"/>
        <v>276080</v>
      </c>
      <c r="AC64" s="66">
        <v>380000</v>
      </c>
      <c r="AD64" s="66">
        <f t="shared" si="64"/>
        <v>72200</v>
      </c>
      <c r="AE64" s="66">
        <f t="shared" si="65"/>
        <v>452200</v>
      </c>
      <c r="AF64" s="22"/>
      <c r="AG64" s="67" t="str">
        <f t="shared" si="66"/>
        <v>MANTENIMIENTO CONTACTOR Y PUESTA EN FUNCIONAMIENTO (CAMBIO DE PIEZAS)</v>
      </c>
      <c r="AH64" s="58" t="str">
        <f t="shared" si="67"/>
        <v>ÚNICO</v>
      </c>
      <c r="AI64" s="58" t="str">
        <f t="shared" si="68"/>
        <v>ÚNICO</v>
      </c>
      <c r="AJ64" s="59" t="str">
        <f t="shared" si="69"/>
        <v>ÚNICO</v>
      </c>
      <c r="AK64" s="59" t="str">
        <f t="shared" si="70"/>
        <v>ÚNICO</v>
      </c>
      <c r="AL64" s="59" t="str">
        <f t="shared" si="71"/>
        <v/>
      </c>
      <c r="AM64" s="59" t="str">
        <f t="shared" si="72"/>
        <v/>
      </c>
      <c r="AN64" s="60" t="str">
        <f t="shared" si="73"/>
        <v/>
      </c>
      <c r="AP64" s="61">
        <f t="shared" si="74"/>
        <v>281333</v>
      </c>
      <c r="AQ64" s="61">
        <f t="shared" si="75"/>
        <v>232000</v>
      </c>
      <c r="AR64" s="61">
        <f t="shared" si="76"/>
        <v>85448</v>
      </c>
      <c r="AS64" s="62">
        <f t="shared" si="77"/>
        <v>0.30372547834772318</v>
      </c>
      <c r="AT64" s="61">
        <f t="shared" si="78"/>
        <v>232000</v>
      </c>
      <c r="AU64" s="61">
        <f t="shared" si="79"/>
        <v>380000</v>
      </c>
      <c r="AV64" s="61">
        <f>IF(NOT(ISNUMBER(A64)),"",ROUND(_xlfn.QUARTILE.INC(CHOOSE({1;2;3},W64,Z64,AC64),1),0))</f>
        <v>232000</v>
      </c>
      <c r="AW64" s="61">
        <f>IF(NOT(ISNUMBER(A64)),"",ROUND(_xlfn.QUARTILE.INC(CHOOSE({1;2;3},W64,Z64,AC64),3),0))</f>
        <v>306000</v>
      </c>
      <c r="AX64" s="61">
        <f t="shared" si="80"/>
        <v>74000</v>
      </c>
      <c r="AY64" s="61">
        <f t="shared" si="81"/>
        <v>232000</v>
      </c>
      <c r="AZ64" s="61">
        <f t="shared" si="82"/>
        <v>44080</v>
      </c>
      <c r="BA64" s="61">
        <f t="shared" si="83"/>
        <v>276080</v>
      </c>
      <c r="BB64" s="68" t="str">
        <f t="shared" si="84"/>
        <v>PROMEDIO 2 MENORES</v>
      </c>
      <c r="BD64" s="69" t="str">
        <f t="shared" si="85"/>
        <v>MANTENIMIENTO CONTACTOR Y PUESTA EN FUNCIONAMIENTO (CAMBIO DE PIEZAS)</v>
      </c>
      <c r="BE64" s="58" t="str">
        <f t="shared" si="86"/>
        <v>ÚNICO</v>
      </c>
      <c r="BF64" s="58" t="str" cm="1">
        <f t="array" ref="BF64">IF(BE64&lt;&gt;"REPETIDO","",_xlfn.TEXTJOIN(", ",TRUE,IF($AG$14:$AG$1000=$AG64,$A$14:$A$1000,"")))</f>
        <v/>
      </c>
      <c r="BG64" s="70" t="str">
        <f t="shared" si="87"/>
        <v>NO APLICA</v>
      </c>
      <c r="BH64" s="58" t="str">
        <f t="shared" si="88"/>
        <v>REVISAR DISPERSIÓN</v>
      </c>
    </row>
    <row r="65" spans="1:60" ht="51" x14ac:dyDescent="0.35">
      <c r="A65" s="64">
        <f>IF(C65="","",MAX($A$14:A64)+1)</f>
        <v>47</v>
      </c>
      <c r="B65" s="64">
        <v>8711003</v>
      </c>
      <c r="C65" s="87" t="s">
        <v>117</v>
      </c>
      <c r="D65" s="64" t="s">
        <v>65</v>
      </c>
      <c r="E65" s="64">
        <v>0</v>
      </c>
      <c r="F65" s="91">
        <v>1</v>
      </c>
      <c r="G65" s="91">
        <v>1</v>
      </c>
      <c r="H65" s="91">
        <v>0</v>
      </c>
      <c r="I65" s="91">
        <v>1</v>
      </c>
      <c r="J65" s="91">
        <v>1</v>
      </c>
      <c r="K65" s="91">
        <v>0</v>
      </c>
      <c r="L65" s="91">
        <v>0</v>
      </c>
      <c r="M65" s="91">
        <v>0</v>
      </c>
      <c r="N65" s="91">
        <v>0</v>
      </c>
      <c r="O65" s="91">
        <v>0</v>
      </c>
      <c r="P65" s="91">
        <v>0</v>
      </c>
      <c r="Q65" s="91">
        <v>0</v>
      </c>
      <c r="R65" s="91">
        <v>1</v>
      </c>
      <c r="S65" s="64">
        <v>72151001</v>
      </c>
      <c r="T65" s="92" t="s">
        <v>66</v>
      </c>
      <c r="U65" s="92" t="s">
        <v>66</v>
      </c>
      <c r="W65" s="66">
        <v>192000</v>
      </c>
      <c r="X65" s="66">
        <f t="shared" si="60"/>
        <v>36480</v>
      </c>
      <c r="Y65" s="66">
        <f t="shared" si="61"/>
        <v>228480</v>
      </c>
      <c r="Z65" s="66">
        <v>192000</v>
      </c>
      <c r="AA65" s="66">
        <f t="shared" si="62"/>
        <v>36480</v>
      </c>
      <c r="AB65" s="66">
        <f t="shared" si="63"/>
        <v>228480</v>
      </c>
      <c r="AC65" s="66">
        <v>265000</v>
      </c>
      <c r="AD65" s="66">
        <f t="shared" si="64"/>
        <v>50350</v>
      </c>
      <c r="AE65" s="66">
        <f t="shared" si="65"/>
        <v>315350</v>
      </c>
      <c r="AG65" s="67" t="str">
        <f t="shared" si="66"/>
        <v>MANTENIMIENTO RELLE TERMICO Y PUESTA EN FUNCIONAMIENTO ((CAMBIO DE PIEZAS)</v>
      </c>
      <c r="AH65" s="58" t="str">
        <f t="shared" si="67"/>
        <v>ÚNICO</v>
      </c>
      <c r="AI65" s="58" t="str">
        <f t="shared" si="68"/>
        <v>ÚNICO</v>
      </c>
      <c r="AJ65" s="59" t="str">
        <f t="shared" si="69"/>
        <v>ÚNICO</v>
      </c>
      <c r="AK65" s="59" t="str">
        <f t="shared" si="70"/>
        <v>ÚNICO</v>
      </c>
      <c r="AL65" s="59" t="str">
        <f t="shared" si="71"/>
        <v/>
      </c>
      <c r="AM65" s="59" t="str">
        <f t="shared" si="72"/>
        <v/>
      </c>
      <c r="AN65" s="60" t="str">
        <f t="shared" si="73"/>
        <v/>
      </c>
      <c r="AP65" s="61">
        <f t="shared" si="74"/>
        <v>216333</v>
      </c>
      <c r="AQ65" s="61">
        <f t="shared" si="75"/>
        <v>192000</v>
      </c>
      <c r="AR65" s="61">
        <f t="shared" si="76"/>
        <v>42147</v>
      </c>
      <c r="AS65" s="62">
        <f t="shared" si="77"/>
        <v>0.19482464533843658</v>
      </c>
      <c r="AT65" s="61">
        <f t="shared" si="78"/>
        <v>192000</v>
      </c>
      <c r="AU65" s="61">
        <f t="shared" si="79"/>
        <v>265000</v>
      </c>
      <c r="AV65" s="61">
        <f>IF(NOT(ISNUMBER(A65)),"",ROUND(_xlfn.QUARTILE.INC(CHOOSE({1;2;3},W65,Z65,AC65),1),0))</f>
        <v>192000</v>
      </c>
      <c r="AW65" s="61">
        <f>IF(NOT(ISNUMBER(A65)),"",ROUND(_xlfn.QUARTILE.INC(CHOOSE({1;2;3},W65,Z65,AC65),3),0))</f>
        <v>228500</v>
      </c>
      <c r="AX65" s="61">
        <f t="shared" si="80"/>
        <v>36500</v>
      </c>
      <c r="AY65" s="61">
        <f t="shared" si="81"/>
        <v>192000</v>
      </c>
      <c r="AZ65" s="61">
        <f t="shared" si="82"/>
        <v>36480</v>
      </c>
      <c r="BA65" s="61">
        <f t="shared" si="83"/>
        <v>228480</v>
      </c>
      <c r="BB65" s="68" t="str">
        <f t="shared" si="84"/>
        <v>MENOR VALOR</v>
      </c>
      <c r="BD65" s="69" t="str">
        <f t="shared" si="85"/>
        <v>MANTENIMIENTO RELLE TERMICO Y PUESTA EN FUNCIONAMIENTO ((CAMBIO DE PIEZAS)</v>
      </c>
      <c r="BE65" s="58" t="str">
        <f t="shared" si="86"/>
        <v>ÚNICO</v>
      </c>
      <c r="BF65" s="58" t="str" cm="1">
        <f t="array" ref="BF65">IF(BE65&lt;&gt;"REPETIDO","",_xlfn.TEXTJOIN(", ",TRUE,IF($AG$14:$AG$1000=$AG65,$A$14:$A$1000,"")))</f>
        <v/>
      </c>
      <c r="BG65" s="70" t="str">
        <f t="shared" si="87"/>
        <v>NO APLICA</v>
      </c>
      <c r="BH65" s="58" t="str">
        <f t="shared" si="88"/>
        <v>OK</v>
      </c>
    </row>
    <row r="66" spans="1:60" ht="51" x14ac:dyDescent="0.35">
      <c r="A66" s="64">
        <f>IF(C66="","",MAX($A$14:A65)+1)</f>
        <v>48</v>
      </c>
      <c r="B66" s="64">
        <v>8711003</v>
      </c>
      <c r="C66" s="87" t="s">
        <v>118</v>
      </c>
      <c r="D66" s="64" t="s">
        <v>65</v>
      </c>
      <c r="E66" s="64">
        <v>0</v>
      </c>
      <c r="F66" s="91">
        <v>1</v>
      </c>
      <c r="G66" s="91">
        <v>1</v>
      </c>
      <c r="H66" s="91">
        <v>0</v>
      </c>
      <c r="I66" s="91">
        <v>1</v>
      </c>
      <c r="J66" s="91">
        <v>1</v>
      </c>
      <c r="K66" s="91">
        <v>0</v>
      </c>
      <c r="L66" s="91">
        <v>0</v>
      </c>
      <c r="M66" s="91">
        <v>0</v>
      </c>
      <c r="N66" s="91">
        <v>0</v>
      </c>
      <c r="O66" s="91">
        <v>0</v>
      </c>
      <c r="P66" s="91">
        <v>0</v>
      </c>
      <c r="Q66" s="91">
        <v>0</v>
      </c>
      <c r="R66" s="91">
        <v>1</v>
      </c>
      <c r="S66" s="64">
        <v>72151001</v>
      </c>
      <c r="T66" s="92" t="s">
        <v>66</v>
      </c>
      <c r="U66" s="92" t="s">
        <v>66</v>
      </c>
      <c r="W66" s="66">
        <v>1160000</v>
      </c>
      <c r="X66" s="66">
        <f t="shared" si="60"/>
        <v>220400</v>
      </c>
      <c r="Y66" s="66">
        <f t="shared" si="61"/>
        <v>1380400</v>
      </c>
      <c r="Z66" s="66">
        <v>1160000</v>
      </c>
      <c r="AA66" s="66">
        <f t="shared" si="62"/>
        <v>220400</v>
      </c>
      <c r="AB66" s="66">
        <f t="shared" si="63"/>
        <v>1380400</v>
      </c>
      <c r="AC66" s="66">
        <v>2175000</v>
      </c>
      <c r="AD66" s="66">
        <f t="shared" si="64"/>
        <v>413250</v>
      </c>
      <c r="AE66" s="66">
        <f t="shared" si="65"/>
        <v>2588250</v>
      </c>
      <c r="AF66" s="22"/>
      <c r="AG66" s="67" t="str">
        <f t="shared" si="66"/>
        <v>MANTENIMIENTO - ARRANCADOR SUAVE PARA MOTOR Y PUESTA EN FUNCIONAMIENTO</v>
      </c>
      <c r="AH66" s="58" t="str">
        <f t="shared" si="67"/>
        <v>ÚNICO</v>
      </c>
      <c r="AI66" s="58" t="str">
        <f t="shared" si="68"/>
        <v>ÚNICO</v>
      </c>
      <c r="AJ66" s="59" t="str">
        <f t="shared" si="69"/>
        <v>ÚNICO</v>
      </c>
      <c r="AK66" s="59" t="str">
        <f t="shared" si="70"/>
        <v>ÚNICO</v>
      </c>
      <c r="AL66" s="59" t="str">
        <f t="shared" si="71"/>
        <v/>
      </c>
      <c r="AM66" s="59" t="str">
        <f t="shared" si="72"/>
        <v/>
      </c>
      <c r="AN66" s="60" t="str">
        <f t="shared" si="73"/>
        <v/>
      </c>
      <c r="AP66" s="61">
        <f t="shared" si="74"/>
        <v>1498333</v>
      </c>
      <c r="AQ66" s="61">
        <f t="shared" si="75"/>
        <v>1160000</v>
      </c>
      <c r="AR66" s="61">
        <f t="shared" si="76"/>
        <v>586011</v>
      </c>
      <c r="AS66" s="62">
        <f t="shared" si="77"/>
        <v>0.39110865208201379</v>
      </c>
      <c r="AT66" s="61">
        <f t="shared" si="78"/>
        <v>1160000</v>
      </c>
      <c r="AU66" s="61">
        <f t="shared" si="79"/>
        <v>2175000</v>
      </c>
      <c r="AV66" s="61">
        <f>IF(NOT(ISNUMBER(A66)),"",ROUND(_xlfn.QUARTILE.INC(CHOOSE({1;2;3},W66,Z66,AC66),1),0))</f>
        <v>1160000</v>
      </c>
      <c r="AW66" s="61">
        <f>IF(NOT(ISNUMBER(A66)),"",ROUND(_xlfn.QUARTILE.INC(CHOOSE({1;2;3},W66,Z66,AC66),3),0))</f>
        <v>1667500</v>
      </c>
      <c r="AX66" s="61">
        <f t="shared" si="80"/>
        <v>507500</v>
      </c>
      <c r="AY66" s="61">
        <f t="shared" si="81"/>
        <v>1160000</v>
      </c>
      <c r="AZ66" s="61">
        <f t="shared" si="82"/>
        <v>220400</v>
      </c>
      <c r="BA66" s="61">
        <f t="shared" si="83"/>
        <v>1380400</v>
      </c>
      <c r="BB66" s="68" t="str">
        <f t="shared" si="84"/>
        <v>PROMEDIO 2 MENORES</v>
      </c>
      <c r="BD66" s="69" t="str">
        <f t="shared" si="85"/>
        <v>MANTENIMIENTO - ARRANCADOR SUAVE PARA MOTOR Y PUESTA EN FUNCIONAMIENTO</v>
      </c>
      <c r="BE66" s="58" t="str">
        <f t="shared" si="86"/>
        <v>ÚNICO</v>
      </c>
      <c r="BF66" s="58" t="str" cm="1">
        <f t="array" ref="BF66">IF(BE66&lt;&gt;"REPETIDO","",_xlfn.TEXTJOIN(", ",TRUE,IF($AG$14:$AG$1000=$AG66,$A$14:$A$1000,"")))</f>
        <v/>
      </c>
      <c r="BG66" s="70" t="str">
        <f t="shared" si="87"/>
        <v>NO APLICA</v>
      </c>
      <c r="BH66" s="58" t="str">
        <f t="shared" si="88"/>
        <v>REVISAR DISPERSIÓN</v>
      </c>
    </row>
    <row r="67" spans="1:60" ht="51" x14ac:dyDescent="0.35">
      <c r="A67" s="64">
        <f>IF(C67="","",MAX($A$14:A66)+1)</f>
        <v>49</v>
      </c>
      <c r="B67" s="64">
        <v>8711003</v>
      </c>
      <c r="C67" s="87" t="s">
        <v>119</v>
      </c>
      <c r="D67" s="64" t="s">
        <v>65</v>
      </c>
      <c r="E67" s="64">
        <v>0</v>
      </c>
      <c r="F67" s="91">
        <v>1</v>
      </c>
      <c r="G67" s="91">
        <v>1</v>
      </c>
      <c r="H67" s="91">
        <v>0</v>
      </c>
      <c r="I67" s="91">
        <v>1</v>
      </c>
      <c r="J67" s="91">
        <v>1</v>
      </c>
      <c r="K67" s="91">
        <v>0</v>
      </c>
      <c r="L67" s="91">
        <v>0</v>
      </c>
      <c r="M67" s="91">
        <v>0</v>
      </c>
      <c r="N67" s="91">
        <v>0</v>
      </c>
      <c r="O67" s="91">
        <v>0</v>
      </c>
      <c r="P67" s="91">
        <v>0</v>
      </c>
      <c r="Q67" s="91">
        <v>0</v>
      </c>
      <c r="R67" s="91">
        <v>1</v>
      </c>
      <c r="S67" s="64">
        <v>72151001</v>
      </c>
      <c r="T67" s="92" t="s">
        <v>66</v>
      </c>
      <c r="U67" s="92" t="s">
        <v>66</v>
      </c>
      <c r="W67" s="66">
        <v>340000</v>
      </c>
      <c r="X67" s="66">
        <f t="shared" si="60"/>
        <v>64600</v>
      </c>
      <c r="Y67" s="66">
        <f t="shared" si="61"/>
        <v>404600</v>
      </c>
      <c r="Z67" s="66">
        <v>340000</v>
      </c>
      <c r="AA67" s="66">
        <f t="shared" si="62"/>
        <v>64600</v>
      </c>
      <c r="AB67" s="66">
        <f t="shared" si="63"/>
        <v>404600</v>
      </c>
      <c r="AC67" s="66">
        <v>425000</v>
      </c>
      <c r="AD67" s="66">
        <f t="shared" si="64"/>
        <v>80750</v>
      </c>
      <c r="AE67" s="66">
        <f t="shared" si="65"/>
        <v>505750</v>
      </c>
      <c r="AF67" s="22"/>
      <c r="AG67" s="67" t="str">
        <f t="shared" si="66"/>
        <v>MANTENIMIENTO Y PUESTA EN FUNCIONAMIENTO (CAMBIO DE CONTROL WARRICK)</v>
      </c>
      <c r="AH67" s="58" t="str">
        <f t="shared" si="67"/>
        <v>ÚNICO</v>
      </c>
      <c r="AI67" s="58" t="str">
        <f t="shared" si="68"/>
        <v>ÚNICO</v>
      </c>
      <c r="AJ67" s="59" t="str">
        <f t="shared" si="69"/>
        <v>ÚNICO</v>
      </c>
      <c r="AK67" s="59" t="str">
        <f t="shared" si="70"/>
        <v>ÚNICO</v>
      </c>
      <c r="AL67" s="59" t="str">
        <f t="shared" si="71"/>
        <v/>
      </c>
      <c r="AM67" s="59" t="str">
        <f t="shared" si="72"/>
        <v/>
      </c>
      <c r="AN67" s="60" t="str">
        <f t="shared" si="73"/>
        <v/>
      </c>
      <c r="AP67" s="61">
        <f t="shared" si="74"/>
        <v>368333</v>
      </c>
      <c r="AQ67" s="61">
        <f t="shared" si="75"/>
        <v>340000</v>
      </c>
      <c r="AR67" s="61">
        <f t="shared" si="76"/>
        <v>49075</v>
      </c>
      <c r="AS67" s="62">
        <f t="shared" si="77"/>
        <v>0.13323541469268299</v>
      </c>
      <c r="AT67" s="61">
        <f t="shared" si="78"/>
        <v>340000</v>
      </c>
      <c r="AU67" s="61">
        <f t="shared" si="79"/>
        <v>425000</v>
      </c>
      <c r="AV67" s="61">
        <f>IF(NOT(ISNUMBER(A67)),"",ROUND(_xlfn.QUARTILE.INC(CHOOSE({1;2;3},W67,Z67,AC67),1),0))</f>
        <v>340000</v>
      </c>
      <c r="AW67" s="61">
        <f>IF(NOT(ISNUMBER(A67)),"",ROUND(_xlfn.QUARTILE.INC(CHOOSE({1;2;3},W67,Z67,AC67),3),0))</f>
        <v>382500</v>
      </c>
      <c r="AX67" s="61">
        <f t="shared" si="80"/>
        <v>42500</v>
      </c>
      <c r="AY67" s="61">
        <f t="shared" si="81"/>
        <v>340000</v>
      </c>
      <c r="AZ67" s="61">
        <f t="shared" si="82"/>
        <v>64600</v>
      </c>
      <c r="BA67" s="61">
        <f t="shared" si="83"/>
        <v>404600</v>
      </c>
      <c r="BB67" s="68" t="str">
        <f t="shared" si="84"/>
        <v>MENOR VALOR</v>
      </c>
      <c r="BD67" s="69" t="str">
        <f t="shared" si="85"/>
        <v>MANTENIMIENTO Y PUESTA EN FUNCIONAMIENTO (CAMBIO DE CONTROL WARRICK)</v>
      </c>
      <c r="BE67" s="58" t="str">
        <f t="shared" si="86"/>
        <v>ÚNICO</v>
      </c>
      <c r="BF67" s="58" t="str" cm="1">
        <f t="array" ref="BF67">IF(BE67&lt;&gt;"REPETIDO","",_xlfn.TEXTJOIN(", ",TRUE,IF($AG$14:$AG$1000=$AG67,$A$14:$A$1000,"")))</f>
        <v/>
      </c>
      <c r="BG67" s="70" t="str">
        <f t="shared" si="87"/>
        <v>NO APLICA</v>
      </c>
      <c r="BH67" s="58" t="str">
        <f t="shared" si="88"/>
        <v>OK</v>
      </c>
    </row>
    <row r="68" spans="1:60" x14ac:dyDescent="0.35">
      <c r="A68" s="96" t="s">
        <v>120</v>
      </c>
      <c r="B68" s="96"/>
      <c r="C68" s="96"/>
      <c r="D68" s="96"/>
      <c r="E68" s="96"/>
      <c r="F68" s="96"/>
      <c r="G68" s="96"/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96"/>
      <c r="S68" s="96"/>
      <c r="T68" s="96"/>
      <c r="U68" s="96"/>
      <c r="W68" s="66"/>
      <c r="X68" s="66"/>
      <c r="Y68" s="66"/>
      <c r="Z68" s="74"/>
      <c r="AA68" s="74"/>
      <c r="AB68" s="74"/>
      <c r="AC68" s="74"/>
      <c r="AD68" s="74"/>
      <c r="AE68" s="74"/>
      <c r="AF68" s="22"/>
      <c r="AG68" s="67"/>
      <c r="AH68" s="58"/>
      <c r="AI68" s="58"/>
      <c r="AJ68" s="59"/>
      <c r="AK68" s="59"/>
      <c r="AL68" s="59"/>
      <c r="AM68" s="59"/>
      <c r="AN68" s="60"/>
      <c r="AP68" s="75"/>
      <c r="AQ68" s="75"/>
      <c r="AR68" s="75"/>
      <c r="AS68" s="76"/>
      <c r="AT68" s="75"/>
      <c r="AU68" s="61"/>
      <c r="AV68" s="75"/>
      <c r="AW68" s="75"/>
      <c r="AX68" s="75"/>
      <c r="AY68" s="75"/>
      <c r="AZ68" s="75"/>
      <c r="BA68" s="75"/>
      <c r="BB68" s="75"/>
      <c r="BD68" s="63"/>
      <c r="BE68" s="63"/>
      <c r="BF68" s="63"/>
      <c r="BG68" s="63"/>
      <c r="BH68" s="63"/>
    </row>
    <row r="69" spans="1:60" ht="243" x14ac:dyDescent="0.35">
      <c r="A69" s="64">
        <f>IF(C69="","",MAX($A$14:A68)+1)</f>
        <v>50</v>
      </c>
      <c r="B69" s="64">
        <v>8715699</v>
      </c>
      <c r="C69" s="65" t="s">
        <v>121</v>
      </c>
      <c r="D69" s="78" t="s">
        <v>65</v>
      </c>
      <c r="E69" s="64">
        <v>0</v>
      </c>
      <c r="F69" s="64">
        <v>1</v>
      </c>
      <c r="G69" s="64">
        <v>1</v>
      </c>
      <c r="H69" s="64">
        <v>0</v>
      </c>
      <c r="I69" s="64">
        <v>0</v>
      </c>
      <c r="J69" s="64">
        <v>0</v>
      </c>
      <c r="K69" s="64">
        <v>0</v>
      </c>
      <c r="L69" s="64">
        <v>0</v>
      </c>
      <c r="M69" s="64">
        <v>0</v>
      </c>
      <c r="N69" s="64">
        <v>0</v>
      </c>
      <c r="O69" s="64">
        <v>0</v>
      </c>
      <c r="P69" s="64">
        <v>0</v>
      </c>
      <c r="Q69" s="64">
        <v>0</v>
      </c>
      <c r="R69" s="64">
        <v>1</v>
      </c>
      <c r="S69" s="64">
        <v>73152101</v>
      </c>
      <c r="T69" s="64" t="s">
        <v>66</v>
      </c>
      <c r="U69" s="64" t="s">
        <v>66</v>
      </c>
      <c r="W69" s="66">
        <v>252000</v>
      </c>
      <c r="X69" s="66">
        <f t="shared" ref="X69:X95" si="89">ROUND(W69*19%,0)</f>
        <v>47880</v>
      </c>
      <c r="Y69" s="66">
        <f t="shared" ref="Y69:Y95" si="90">ROUND(W69+X69,0)</f>
        <v>299880</v>
      </c>
      <c r="Z69" s="66">
        <v>252000</v>
      </c>
      <c r="AA69" s="66">
        <f t="shared" ref="AA69:AA95" si="91">Z69*19%</f>
        <v>47880</v>
      </c>
      <c r="AB69" s="66">
        <f t="shared" ref="AB69:AB95" si="92">Z69+AA69</f>
        <v>299880</v>
      </c>
      <c r="AC69" s="66">
        <v>315000</v>
      </c>
      <c r="AD69" s="66">
        <f t="shared" ref="AD69:AD95" si="93">AC69*19%</f>
        <v>59850</v>
      </c>
      <c r="AE69" s="66">
        <f t="shared" ref="AE69:AE95" si="94">AC69+AD69</f>
        <v>374850</v>
      </c>
      <c r="AF69" s="22"/>
      <c r="AG69" s="67" t="str">
        <f t="shared" ref="AG69:AG95" si="95">IF(NOT(ISNUMBER(A69)),"",LEFT(C69,200))</f>
        <v xml:space="preserve">MANTENIMIENTO - REVISIÓN MOTOR PRINCIPAL,MANTENIMIENTO VÁLVULA AUTO REGULADORA, MANTENIMIENTO SISTEMA ELÉCTRICO Y MANTENIMIENTO DE FILTROS Y CABLEADO, REVISION DUCTO CAMPANA EXTRACTORA, MANTENIMIENTO </v>
      </c>
      <c r="AH69" s="58" t="str">
        <f t="shared" ref="AH69:AH95" si="96">IF($AG69="","",IF(COUNTIFS($AG:$AG,$AG69,$W:$W,"&lt;&gt;"&amp;$W69)&gt;0,"DIFERENTE","ÚNICO"))</f>
        <v>ÚNICO</v>
      </c>
      <c r="AI69" s="58" t="str">
        <f t="shared" ref="AI69:AI95" si="97">IF($AG69="","",IF(COUNTIFS($AG:$AG,$AG69,$Z:$Z,"&lt;&gt;"&amp;$Z69)&gt;0,"DIFERENTE","ÚNICO"))</f>
        <v>ÚNICO</v>
      </c>
      <c r="AJ69" s="59" t="str">
        <f t="shared" ref="AJ69:AJ95" si="98">IF($AG69="","",IF(COUNTIFS($AG:$AG,$AG69,$AC:$AC,"&lt;&gt;"&amp;$AC69)&gt;0,"DIFERENTE","ÚNICO"))</f>
        <v>ÚNICO</v>
      </c>
      <c r="AK69" s="59" t="str">
        <f t="shared" ref="AK69:AK95" si="99">IF($AG69="","",IF(OR(AH69="DIFERENTE",AI69="DIFERENTE",AJ69="DIFERENTE"),"REVISAR","ÚNICO"))</f>
        <v>ÚNICO</v>
      </c>
      <c r="AL69" s="59" t="str">
        <f t="shared" ref="AL69:AL95" si="100">IF(AH69="DIFERENTE",_xlfn.MAXIFS($W:$W,$AG:$AG,$AG69)-_xlfn.MINIFS($W:$W,$AG:$AG,$AG69),"")</f>
        <v/>
      </c>
      <c r="AM69" s="59" t="str">
        <f t="shared" ref="AM69:AM95" si="101">IF(AI69="DIFERENTE",_xlfn.MAXIFS($Z:$Z,$AG:$AG,$AG69)-_xlfn.MINIFS($Z:$Z,$AG:$AG,$AG69),"")</f>
        <v/>
      </c>
      <c r="AN69" s="60" t="str">
        <f t="shared" ref="AN69:AN95" si="102">IF(AJ69="DIFERENTE",_xlfn.MAXIFS($AC:$AC,$AG:$AG,$AG69)-_xlfn.MINIFS($AC:$AC,$AG:$AG,$AG69),"")</f>
        <v/>
      </c>
      <c r="AP69" s="61">
        <f t="shared" ref="AP69:AP95" si="103">IF(NOT(ISNUMBER(A69)),"",ROUND(AVERAGE(W69,Z69,AC69),0))</f>
        <v>273000</v>
      </c>
      <c r="AQ69" s="61">
        <f t="shared" ref="AQ69:AQ95" si="104">IF(NOT(ISNUMBER(A69)),"",ROUND(MEDIAN(W69,Z69,AC69),0))</f>
        <v>252000</v>
      </c>
      <c r="AR69" s="61">
        <f t="shared" ref="AR69:AR95" si="105">IF(NOT(ISNUMBER(A69)),"",ROUND(_xlfn.STDEV.S(W69,Z69,AC69),0))</f>
        <v>36373</v>
      </c>
      <c r="AS69" s="62">
        <f t="shared" ref="AS69:AS95" si="106">IF(NOT(ISNUMBER(A69)),"",IFERROR(AR69/AP69,0))</f>
        <v>0.13323443223443224</v>
      </c>
      <c r="AT69" s="61">
        <f t="shared" ref="AT69:AT95" si="107">IF(NOT(ISNUMBER(A69)),"",ROUND(MIN(W69,Z69,AC69),0))</f>
        <v>252000</v>
      </c>
      <c r="AU69" s="61">
        <f t="shared" ref="AU69:AU95" si="108">IF(NOT(ISNUMBER(A69)),"",ROUND(MAX(W69,Z69,AC69),0))</f>
        <v>315000</v>
      </c>
      <c r="AV69" s="61">
        <f>IF(NOT(ISNUMBER(A69)),"",ROUND(_xlfn.QUARTILE.INC(CHOOSE({1;2;3},W69,Z69,AC69),1),0))</f>
        <v>252000</v>
      </c>
      <c r="AW69" s="61">
        <f>IF(NOT(ISNUMBER(A69)),"",ROUND(_xlfn.QUARTILE.INC(CHOOSE({1;2;3},W69,Z69,AC69),3),0))</f>
        <v>283500</v>
      </c>
      <c r="AX69" s="61">
        <f t="shared" ref="AX69:AX95" si="109">IF(NOT(ISNUMBER(A69)),"",ROUND(AW69-AV69,0))</f>
        <v>31500</v>
      </c>
      <c r="AY69" s="61">
        <f t="shared" ref="AY69:AY95" si="110">IF(NOT(ISNUMBER(A69)),"",IF(BB69="MENOR VALOR",ROUND(MIN(W69,Z69,AC69),0),IF(BB69="PROMEDIO 2 MENORES",ROUND((SUM(W69,Z69,AC69)-MAX(W69,Z69,AC69))/2,0),IF(BB69="MEDIANA",ROUND(MEDIAN(W69,Z69,AC69),0),""))))</f>
        <v>252000</v>
      </c>
      <c r="AZ69" s="61">
        <f t="shared" ref="AZ69:AZ95" si="111">+AY69*19%</f>
        <v>47880</v>
      </c>
      <c r="BA69" s="61">
        <f t="shared" ref="BA69:BA95" si="112">IF(AY69="","",AY69+AZ69)</f>
        <v>299880</v>
      </c>
      <c r="BB69" s="68" t="str">
        <f t="shared" ref="BB69:BB95" si="113">IF(NOT(ISNUMBER(A69)),"",IF(AS69&lt;=20%,"MENOR VALOR",IF(AS69&lt;=40%,"PROMEDIO 2 MENORES","MEDIANA")))</f>
        <v>MENOR VALOR</v>
      </c>
      <c r="BD69" s="69" t="str">
        <f t="shared" ref="BD69:BD95" si="114">IF(NOT(ISNUMBER(A69)),"",UPPER(TRIM(CLEAN(LEFT(C69,200)))))</f>
        <v>MANTENIMIENTO - REVISIÓN MOTOR PRINCIPAL,MANTENIMIENTO VÁLVULA AUTO REGULADORA, MANTENIMIENTO SISTEMA ELÉCTRICO Y MANTENIMIENTO DE FILTROS Y CABLEADO, REVISION DUCTO CAMPANA EXTRACTORA, MANTENIMIENTO</v>
      </c>
      <c r="BE69" s="58" t="str">
        <f t="shared" ref="BE69:BE95" si="115">IF($AG69="","",IF(COUNTIF($AG:$AG,$AG69)&gt;1,"REPETIDO","ÚNICO"))</f>
        <v>ÚNICO</v>
      </c>
      <c r="BF69" s="58" t="str" cm="1">
        <f t="array" ref="BF69">IF(BE69&lt;&gt;"REPETIDO","",_xlfn.TEXTJOIN(", ",TRUE,IF($AG$14:$AG$1000=$AG69,$A$14:$A$1000,"")))</f>
        <v/>
      </c>
      <c r="BG69" s="70" t="str">
        <f t="shared" ref="BG69:BG95" si="116">IF($AG69="","",IF(BE69&lt;&gt;"REPETIDO","NO APLICA",IF(COUNTIFS($AG:$AG,$AG69,$AY:$AY,"&lt;&gt;"&amp;$AY69)&gt;0,"PRECIO REF. DIFERENTE","MISMO PRECIO REF.")))</f>
        <v>NO APLICA</v>
      </c>
      <c r="BH69" s="58" t="str">
        <f t="shared" ref="BH69:BH95" si="117">IF($AG69="","",IF(BG69="PRECIO REF. DIFERENTE","CRÍTICO - PRECIO REF. INCONSISTENTE",IF(AS69&gt;50%,"ALERTA ALTA - REVISAR MERCADO",IF(AS69&gt;30%,"REVISAR DISPERSIÓN","OK"))))</f>
        <v>OK</v>
      </c>
    </row>
    <row r="70" spans="1:60" ht="40.5" x14ac:dyDescent="0.35">
      <c r="A70" s="64">
        <f>IF(C70="","",MAX($A$14:A69)+1)</f>
        <v>51</v>
      </c>
      <c r="B70" s="64">
        <v>8715699</v>
      </c>
      <c r="C70" s="65" t="s">
        <v>122</v>
      </c>
      <c r="D70" s="64" t="s">
        <v>65</v>
      </c>
      <c r="E70" s="64">
        <v>0</v>
      </c>
      <c r="F70" s="64">
        <v>1</v>
      </c>
      <c r="G70" s="64">
        <v>1</v>
      </c>
      <c r="H70" s="64">
        <v>0</v>
      </c>
      <c r="I70" s="64">
        <v>0</v>
      </c>
      <c r="J70" s="64">
        <v>0</v>
      </c>
      <c r="K70" s="64">
        <v>0</v>
      </c>
      <c r="L70" s="64">
        <v>0</v>
      </c>
      <c r="M70" s="64">
        <v>0</v>
      </c>
      <c r="N70" s="64">
        <v>0</v>
      </c>
      <c r="O70" s="64">
        <v>0</v>
      </c>
      <c r="P70" s="64">
        <v>0</v>
      </c>
      <c r="Q70" s="64">
        <v>0</v>
      </c>
      <c r="R70" s="64">
        <v>1</v>
      </c>
      <c r="S70" s="64">
        <v>73152108</v>
      </c>
      <c r="T70" s="64" t="s">
        <v>66</v>
      </c>
      <c r="U70" s="64" t="s">
        <v>66</v>
      </c>
      <c r="W70" s="66">
        <v>144000</v>
      </c>
      <c r="X70" s="66">
        <f t="shared" si="89"/>
        <v>27360</v>
      </c>
      <c r="Y70" s="66">
        <f t="shared" si="90"/>
        <v>171360</v>
      </c>
      <c r="Z70" s="66">
        <v>144000</v>
      </c>
      <c r="AA70" s="66">
        <f t="shared" si="91"/>
        <v>27360</v>
      </c>
      <c r="AB70" s="66">
        <f t="shared" si="92"/>
        <v>171360</v>
      </c>
      <c r="AC70" s="66">
        <v>305000</v>
      </c>
      <c r="AD70" s="66">
        <f t="shared" si="93"/>
        <v>57950</v>
      </c>
      <c r="AE70" s="66">
        <f t="shared" si="94"/>
        <v>362950</v>
      </c>
      <c r="AF70" s="22"/>
      <c r="AG70" s="67" t="str">
        <f t="shared" si="95"/>
        <v>MANTENIMIENTO - REVISIÓN Y MANTENIMIENTO DE CORREAS, RODAMIENTOS</v>
      </c>
      <c r="AH70" s="58" t="str">
        <f t="shared" si="96"/>
        <v>ÚNICO</v>
      </c>
      <c r="AI70" s="58" t="str">
        <f t="shared" si="97"/>
        <v>ÚNICO</v>
      </c>
      <c r="AJ70" s="59" t="str">
        <f t="shared" si="98"/>
        <v>ÚNICO</v>
      </c>
      <c r="AK70" s="59" t="str">
        <f t="shared" si="99"/>
        <v>ÚNICO</v>
      </c>
      <c r="AL70" s="59" t="str">
        <f t="shared" si="100"/>
        <v/>
      </c>
      <c r="AM70" s="59" t="str">
        <f t="shared" si="101"/>
        <v/>
      </c>
      <c r="AN70" s="60" t="str">
        <f t="shared" si="102"/>
        <v/>
      </c>
      <c r="AP70" s="61">
        <f t="shared" si="103"/>
        <v>197667</v>
      </c>
      <c r="AQ70" s="61">
        <f t="shared" si="104"/>
        <v>144000</v>
      </c>
      <c r="AR70" s="61">
        <f t="shared" si="105"/>
        <v>92953</v>
      </c>
      <c r="AS70" s="62">
        <f t="shared" si="106"/>
        <v>0.47025047175299872</v>
      </c>
      <c r="AT70" s="61">
        <f t="shared" si="107"/>
        <v>144000</v>
      </c>
      <c r="AU70" s="61">
        <f t="shared" si="108"/>
        <v>305000</v>
      </c>
      <c r="AV70" s="61">
        <f>IF(NOT(ISNUMBER(A70)),"",ROUND(_xlfn.QUARTILE.INC(CHOOSE({1;2;3},W70,Z70,AC70),1),0))</f>
        <v>144000</v>
      </c>
      <c r="AW70" s="61">
        <f>IF(NOT(ISNUMBER(A70)),"",ROUND(_xlfn.QUARTILE.INC(CHOOSE({1;2;3},W70,Z70,AC70),3),0))</f>
        <v>224500</v>
      </c>
      <c r="AX70" s="61">
        <f t="shared" si="109"/>
        <v>80500</v>
      </c>
      <c r="AY70" s="61">
        <f t="shared" si="110"/>
        <v>144000</v>
      </c>
      <c r="AZ70" s="61">
        <f t="shared" si="111"/>
        <v>27360</v>
      </c>
      <c r="BA70" s="61">
        <f t="shared" si="112"/>
        <v>171360</v>
      </c>
      <c r="BB70" s="68" t="str">
        <f t="shared" si="113"/>
        <v>MEDIANA</v>
      </c>
      <c r="BD70" s="69" t="str">
        <f t="shared" si="114"/>
        <v>MANTENIMIENTO - REVISIÓN Y MANTENIMIENTO DE CORREAS, RODAMIENTOS</v>
      </c>
      <c r="BE70" s="58" t="str">
        <f t="shared" si="115"/>
        <v>ÚNICO</v>
      </c>
      <c r="BF70" s="58" t="str" cm="1">
        <f t="array" ref="BF70">IF(BE70&lt;&gt;"REPETIDO","",_xlfn.TEXTJOIN(", ",TRUE,IF($AG$14:$AG$1000=$AG70,$A$14:$A$1000,"")))</f>
        <v/>
      </c>
      <c r="BG70" s="70" t="str">
        <f t="shared" si="116"/>
        <v>NO APLICA</v>
      </c>
      <c r="BH70" s="58" t="str">
        <f t="shared" si="117"/>
        <v>REVISAR DISPERSIÓN</v>
      </c>
    </row>
    <row r="71" spans="1:60" ht="25.5" x14ac:dyDescent="0.35">
      <c r="A71" s="64">
        <f>IF(C71="","",MAX($A$14:A70)+1)</f>
        <v>52</v>
      </c>
      <c r="B71" s="64">
        <v>8715699</v>
      </c>
      <c r="C71" s="65" t="s">
        <v>123</v>
      </c>
      <c r="D71" s="64" t="s">
        <v>65</v>
      </c>
      <c r="E71" s="64">
        <v>0</v>
      </c>
      <c r="F71" s="64">
        <v>1</v>
      </c>
      <c r="G71" s="64">
        <v>1</v>
      </c>
      <c r="H71" s="64">
        <v>0</v>
      </c>
      <c r="I71" s="64">
        <v>0</v>
      </c>
      <c r="J71" s="64">
        <v>0</v>
      </c>
      <c r="K71" s="64">
        <v>0</v>
      </c>
      <c r="L71" s="64">
        <v>0</v>
      </c>
      <c r="M71" s="64">
        <v>0</v>
      </c>
      <c r="N71" s="64">
        <v>0</v>
      </c>
      <c r="O71" s="64">
        <v>0</v>
      </c>
      <c r="P71" s="64">
        <v>0</v>
      </c>
      <c r="Q71" s="64">
        <v>0</v>
      </c>
      <c r="R71" s="64">
        <v>1</v>
      </c>
      <c r="S71" s="64">
        <v>73152108</v>
      </c>
      <c r="T71" s="64" t="s">
        <v>66</v>
      </c>
      <c r="U71" s="64" t="s">
        <v>66</v>
      </c>
      <c r="W71" s="66">
        <v>156000</v>
      </c>
      <c r="X71" s="66">
        <f t="shared" si="89"/>
        <v>29640</v>
      </c>
      <c r="Y71" s="66">
        <f t="shared" si="90"/>
        <v>185640</v>
      </c>
      <c r="Z71" s="66">
        <v>156000</v>
      </c>
      <c r="AA71" s="66">
        <f t="shared" si="91"/>
        <v>29640</v>
      </c>
      <c r="AB71" s="66">
        <f t="shared" si="92"/>
        <v>185640</v>
      </c>
      <c r="AC71" s="66">
        <v>270000</v>
      </c>
      <c r="AD71" s="66">
        <f t="shared" si="93"/>
        <v>51300</v>
      </c>
      <c r="AE71" s="66">
        <f t="shared" si="94"/>
        <v>321300</v>
      </c>
      <c r="AF71" s="22"/>
      <c r="AG71" s="67" t="str">
        <f t="shared" si="95"/>
        <v>MANTENIMIENTO MOTOR ELÉCTRICO</v>
      </c>
      <c r="AH71" s="58" t="str">
        <f t="shared" si="96"/>
        <v>ÚNICO</v>
      </c>
      <c r="AI71" s="58" t="str">
        <f t="shared" si="97"/>
        <v>ÚNICO</v>
      </c>
      <c r="AJ71" s="59" t="str">
        <f t="shared" si="98"/>
        <v>ÚNICO</v>
      </c>
      <c r="AK71" s="59" t="str">
        <f t="shared" si="99"/>
        <v>ÚNICO</v>
      </c>
      <c r="AL71" s="59" t="str">
        <f t="shared" si="100"/>
        <v/>
      </c>
      <c r="AM71" s="59" t="str">
        <f t="shared" si="101"/>
        <v/>
      </c>
      <c r="AN71" s="60" t="str">
        <f t="shared" si="102"/>
        <v/>
      </c>
      <c r="AP71" s="61">
        <f t="shared" si="103"/>
        <v>194000</v>
      </c>
      <c r="AQ71" s="61">
        <f t="shared" si="104"/>
        <v>156000</v>
      </c>
      <c r="AR71" s="61">
        <f t="shared" si="105"/>
        <v>65818</v>
      </c>
      <c r="AS71" s="62">
        <f t="shared" si="106"/>
        <v>0.3392680412371134</v>
      </c>
      <c r="AT71" s="61">
        <f t="shared" si="107"/>
        <v>156000</v>
      </c>
      <c r="AU71" s="61">
        <f t="shared" si="108"/>
        <v>270000</v>
      </c>
      <c r="AV71" s="61">
        <f>IF(NOT(ISNUMBER(A71)),"",ROUND(_xlfn.QUARTILE.INC(CHOOSE({1;2;3},W71,Z71,AC71),1),0))</f>
        <v>156000</v>
      </c>
      <c r="AW71" s="61">
        <f>IF(NOT(ISNUMBER(A71)),"",ROUND(_xlfn.QUARTILE.INC(CHOOSE({1;2;3},W71,Z71,AC71),3),0))</f>
        <v>213000</v>
      </c>
      <c r="AX71" s="61">
        <f t="shared" si="109"/>
        <v>57000</v>
      </c>
      <c r="AY71" s="61">
        <f t="shared" si="110"/>
        <v>156000</v>
      </c>
      <c r="AZ71" s="61">
        <f t="shared" si="111"/>
        <v>29640</v>
      </c>
      <c r="BA71" s="61">
        <f t="shared" si="112"/>
        <v>185640</v>
      </c>
      <c r="BB71" s="68" t="str">
        <f t="shared" si="113"/>
        <v>PROMEDIO 2 MENORES</v>
      </c>
      <c r="BD71" s="69" t="str">
        <f t="shared" si="114"/>
        <v>MANTENIMIENTO MOTOR ELÉCTRICO</v>
      </c>
      <c r="BE71" s="58" t="str">
        <f t="shared" si="115"/>
        <v>ÚNICO</v>
      </c>
      <c r="BF71" s="58" t="str" cm="1">
        <f t="array" ref="BF71">IF(BE71&lt;&gt;"REPETIDO","",_xlfn.TEXTJOIN(", ",TRUE,IF($AG$14:$AG$1000=$AG71,$A$14:$A$1000,"")))</f>
        <v/>
      </c>
      <c r="BG71" s="70" t="str">
        <f t="shared" si="116"/>
        <v>NO APLICA</v>
      </c>
      <c r="BH71" s="58" t="str">
        <f t="shared" si="117"/>
        <v>REVISAR DISPERSIÓN</v>
      </c>
    </row>
    <row r="72" spans="1:60" ht="38.25" x14ac:dyDescent="0.35">
      <c r="A72" s="64">
        <f>IF(C72="","",MAX($A$14:A71)+1)</f>
        <v>53</v>
      </c>
      <c r="B72" s="64">
        <v>8715699</v>
      </c>
      <c r="C72" s="65" t="s">
        <v>124</v>
      </c>
      <c r="D72" s="64" t="s">
        <v>65</v>
      </c>
      <c r="E72" s="64">
        <v>0</v>
      </c>
      <c r="F72" s="64">
        <v>1</v>
      </c>
      <c r="G72" s="64">
        <v>1</v>
      </c>
      <c r="H72" s="64">
        <v>0</v>
      </c>
      <c r="I72" s="64">
        <v>0</v>
      </c>
      <c r="J72" s="64">
        <v>0</v>
      </c>
      <c r="K72" s="64">
        <v>0</v>
      </c>
      <c r="L72" s="64">
        <v>0</v>
      </c>
      <c r="M72" s="64">
        <v>0</v>
      </c>
      <c r="N72" s="64">
        <v>0</v>
      </c>
      <c r="O72" s="64">
        <v>0</v>
      </c>
      <c r="P72" s="64">
        <v>0</v>
      </c>
      <c r="Q72" s="64">
        <v>0</v>
      </c>
      <c r="R72" s="64">
        <v>1</v>
      </c>
      <c r="S72" s="64">
        <v>73152108</v>
      </c>
      <c r="T72" s="64" t="s">
        <v>66</v>
      </c>
      <c r="U72" s="64" t="s">
        <v>66</v>
      </c>
      <c r="W72" s="66">
        <v>152000</v>
      </c>
      <c r="X72" s="66">
        <f t="shared" si="89"/>
        <v>28880</v>
      </c>
      <c r="Y72" s="66">
        <f t="shared" si="90"/>
        <v>180880</v>
      </c>
      <c r="Z72" s="66">
        <v>152000</v>
      </c>
      <c r="AA72" s="66">
        <f t="shared" si="91"/>
        <v>28880</v>
      </c>
      <c r="AB72" s="66">
        <f t="shared" si="92"/>
        <v>180880</v>
      </c>
      <c r="AC72" s="66">
        <v>255000</v>
      </c>
      <c r="AD72" s="66">
        <f t="shared" si="93"/>
        <v>48450</v>
      </c>
      <c r="AE72" s="66">
        <f t="shared" si="94"/>
        <v>303450</v>
      </c>
      <c r="AF72" s="22"/>
      <c r="AG72" s="67" t="str">
        <f t="shared" si="95"/>
        <v>MANTENIMIENTO - REVISIÓN Y MANTENIMIENTO DE RODAMIENTOS</v>
      </c>
      <c r="AH72" s="58" t="str">
        <f t="shared" si="96"/>
        <v>ÚNICO</v>
      </c>
      <c r="AI72" s="58" t="str">
        <f t="shared" si="97"/>
        <v>ÚNICO</v>
      </c>
      <c r="AJ72" s="59" t="str">
        <f t="shared" si="98"/>
        <v>ÚNICO</v>
      </c>
      <c r="AK72" s="59" t="str">
        <f t="shared" si="99"/>
        <v>ÚNICO</v>
      </c>
      <c r="AL72" s="59" t="str">
        <f t="shared" si="100"/>
        <v/>
      </c>
      <c r="AM72" s="59" t="str">
        <f t="shared" si="101"/>
        <v/>
      </c>
      <c r="AN72" s="60" t="str">
        <f t="shared" si="102"/>
        <v/>
      </c>
      <c r="AP72" s="61">
        <f t="shared" si="103"/>
        <v>186333</v>
      </c>
      <c r="AQ72" s="61">
        <f t="shared" si="104"/>
        <v>152000</v>
      </c>
      <c r="AR72" s="61">
        <f t="shared" si="105"/>
        <v>59467</v>
      </c>
      <c r="AS72" s="62">
        <f t="shared" si="106"/>
        <v>0.31914368362018536</v>
      </c>
      <c r="AT72" s="61">
        <f t="shared" si="107"/>
        <v>152000</v>
      </c>
      <c r="AU72" s="61">
        <f t="shared" si="108"/>
        <v>255000</v>
      </c>
      <c r="AV72" s="61">
        <f>IF(NOT(ISNUMBER(A72)),"",ROUND(_xlfn.QUARTILE.INC(CHOOSE({1;2;3},W72,Z72,AC72),1),0))</f>
        <v>152000</v>
      </c>
      <c r="AW72" s="61">
        <f>IF(NOT(ISNUMBER(A72)),"",ROUND(_xlfn.QUARTILE.INC(CHOOSE({1;2;3},W72,Z72,AC72),3),0))</f>
        <v>203500</v>
      </c>
      <c r="AX72" s="61">
        <f t="shared" si="109"/>
        <v>51500</v>
      </c>
      <c r="AY72" s="61">
        <f t="shared" si="110"/>
        <v>152000</v>
      </c>
      <c r="AZ72" s="61">
        <f t="shared" si="111"/>
        <v>28880</v>
      </c>
      <c r="BA72" s="61">
        <f t="shared" si="112"/>
        <v>180880</v>
      </c>
      <c r="BB72" s="68" t="str">
        <f t="shared" si="113"/>
        <v>PROMEDIO 2 MENORES</v>
      </c>
      <c r="BD72" s="69" t="str">
        <f t="shared" si="114"/>
        <v>MANTENIMIENTO - REVISIÓN Y MANTENIMIENTO DE RODAMIENTOS</v>
      </c>
      <c r="BE72" s="58" t="str">
        <f t="shared" si="115"/>
        <v>ÚNICO</v>
      </c>
      <c r="BF72" s="58" t="str" cm="1">
        <f t="array" ref="BF72">IF(BE72&lt;&gt;"REPETIDO","",_xlfn.TEXTJOIN(", ",TRUE,IF($AG$14:$AG$1000=$AG72,$A$14:$A$1000,"")))</f>
        <v/>
      </c>
      <c r="BG72" s="70" t="str">
        <f t="shared" si="116"/>
        <v>NO APLICA</v>
      </c>
      <c r="BH72" s="58" t="str">
        <f t="shared" si="117"/>
        <v>REVISAR DISPERSIÓN</v>
      </c>
    </row>
    <row r="73" spans="1:60" ht="25.5" x14ac:dyDescent="0.35">
      <c r="A73" s="64">
        <f>IF(C73="","",MAX($A$14:A72)+1)</f>
        <v>54</v>
      </c>
      <c r="B73" s="64">
        <v>8715699</v>
      </c>
      <c r="C73" s="65" t="s">
        <v>125</v>
      </c>
      <c r="D73" s="64" t="s">
        <v>65</v>
      </c>
      <c r="E73" s="64">
        <v>0</v>
      </c>
      <c r="F73" s="64">
        <v>1</v>
      </c>
      <c r="G73" s="64">
        <v>1</v>
      </c>
      <c r="H73" s="64">
        <v>0</v>
      </c>
      <c r="I73" s="64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64">
        <v>0</v>
      </c>
      <c r="R73" s="64">
        <v>1</v>
      </c>
      <c r="S73" s="64">
        <v>73152108</v>
      </c>
      <c r="T73" s="64" t="s">
        <v>66</v>
      </c>
      <c r="U73" s="64" t="s">
        <v>66</v>
      </c>
      <c r="W73" s="66">
        <v>156000</v>
      </c>
      <c r="X73" s="66">
        <f t="shared" si="89"/>
        <v>29640</v>
      </c>
      <c r="Y73" s="66">
        <f t="shared" si="90"/>
        <v>185640</v>
      </c>
      <c r="Z73" s="66">
        <v>156000</v>
      </c>
      <c r="AA73" s="66">
        <f t="shared" si="91"/>
        <v>29640</v>
      </c>
      <c r="AB73" s="66">
        <f t="shared" si="92"/>
        <v>185640</v>
      </c>
      <c r="AC73" s="66">
        <v>285000</v>
      </c>
      <c r="AD73" s="66">
        <f t="shared" si="93"/>
        <v>54150</v>
      </c>
      <c r="AE73" s="66">
        <f t="shared" si="94"/>
        <v>339150</v>
      </c>
      <c r="AF73" s="22"/>
      <c r="AG73" s="67" t="str">
        <f t="shared" si="95"/>
        <v>MANTENIMIENTO DE POLEAS</v>
      </c>
      <c r="AH73" s="58" t="str">
        <f t="shared" si="96"/>
        <v>ÚNICO</v>
      </c>
      <c r="AI73" s="58" t="str">
        <f t="shared" si="97"/>
        <v>ÚNICO</v>
      </c>
      <c r="AJ73" s="59" t="str">
        <f t="shared" si="98"/>
        <v>ÚNICO</v>
      </c>
      <c r="AK73" s="59" t="str">
        <f t="shared" si="99"/>
        <v>ÚNICO</v>
      </c>
      <c r="AL73" s="59" t="str">
        <f t="shared" si="100"/>
        <v/>
      </c>
      <c r="AM73" s="59" t="str">
        <f t="shared" si="101"/>
        <v/>
      </c>
      <c r="AN73" s="60" t="str">
        <f t="shared" si="102"/>
        <v/>
      </c>
      <c r="AP73" s="61">
        <f t="shared" si="103"/>
        <v>199000</v>
      </c>
      <c r="AQ73" s="61">
        <f t="shared" si="104"/>
        <v>156000</v>
      </c>
      <c r="AR73" s="61">
        <f t="shared" si="105"/>
        <v>74478</v>
      </c>
      <c r="AS73" s="62">
        <f t="shared" si="106"/>
        <v>0.37426130653266332</v>
      </c>
      <c r="AT73" s="61">
        <f t="shared" si="107"/>
        <v>156000</v>
      </c>
      <c r="AU73" s="61">
        <f t="shared" si="108"/>
        <v>285000</v>
      </c>
      <c r="AV73" s="61">
        <f>IF(NOT(ISNUMBER(A73)),"",ROUND(_xlfn.QUARTILE.INC(CHOOSE({1;2;3},W73,Z73,AC73),1),0))</f>
        <v>156000</v>
      </c>
      <c r="AW73" s="61">
        <f>IF(NOT(ISNUMBER(A73)),"",ROUND(_xlfn.QUARTILE.INC(CHOOSE({1;2;3},W73,Z73,AC73),3),0))</f>
        <v>220500</v>
      </c>
      <c r="AX73" s="61">
        <f t="shared" si="109"/>
        <v>64500</v>
      </c>
      <c r="AY73" s="61">
        <f t="shared" si="110"/>
        <v>156000</v>
      </c>
      <c r="AZ73" s="61">
        <f t="shared" si="111"/>
        <v>29640</v>
      </c>
      <c r="BA73" s="61">
        <f t="shared" si="112"/>
        <v>185640</v>
      </c>
      <c r="BB73" s="68" t="str">
        <f t="shared" si="113"/>
        <v>PROMEDIO 2 MENORES</v>
      </c>
      <c r="BD73" s="69" t="str">
        <f t="shared" si="114"/>
        <v>MANTENIMIENTO DE POLEAS</v>
      </c>
      <c r="BE73" s="58" t="str">
        <f t="shared" si="115"/>
        <v>ÚNICO</v>
      </c>
      <c r="BF73" s="58" t="str" cm="1">
        <f t="array" ref="BF73">IF(BE73&lt;&gt;"REPETIDO","",_xlfn.TEXTJOIN(", ",TRUE,IF($AG$14:$AG$1000=$AG73,$A$14:$A$1000,"")))</f>
        <v/>
      </c>
      <c r="BG73" s="70" t="str">
        <f t="shared" si="116"/>
        <v>NO APLICA</v>
      </c>
      <c r="BH73" s="58" t="str">
        <f t="shared" si="117"/>
        <v>REVISAR DISPERSIÓN</v>
      </c>
    </row>
    <row r="74" spans="1:60" ht="25.5" x14ac:dyDescent="0.35">
      <c r="A74" s="64">
        <f>IF(C74="","",MAX($A$14:A73)+1)</f>
        <v>55</v>
      </c>
      <c r="B74" s="64">
        <v>8715699</v>
      </c>
      <c r="C74" s="65" t="s">
        <v>126</v>
      </c>
      <c r="D74" s="64" t="s">
        <v>65</v>
      </c>
      <c r="E74" s="64">
        <v>0</v>
      </c>
      <c r="F74" s="64">
        <v>1</v>
      </c>
      <c r="G74" s="64">
        <v>1</v>
      </c>
      <c r="H74" s="64">
        <v>0</v>
      </c>
      <c r="I74" s="64">
        <v>0</v>
      </c>
      <c r="J74" s="64">
        <v>0</v>
      </c>
      <c r="K74" s="64">
        <v>0</v>
      </c>
      <c r="L74" s="64">
        <v>0</v>
      </c>
      <c r="M74" s="64">
        <v>0</v>
      </c>
      <c r="N74" s="64">
        <v>0</v>
      </c>
      <c r="O74" s="64">
        <v>0</v>
      </c>
      <c r="P74" s="64">
        <v>0</v>
      </c>
      <c r="Q74" s="64">
        <v>0</v>
      </c>
      <c r="R74" s="64">
        <v>1</v>
      </c>
      <c r="S74" s="64">
        <v>73152108</v>
      </c>
      <c r="T74" s="64" t="s">
        <v>66</v>
      </c>
      <c r="U74" s="64" t="s">
        <v>66</v>
      </c>
      <c r="W74" s="66">
        <v>148000</v>
      </c>
      <c r="X74" s="66">
        <f t="shared" si="89"/>
        <v>28120</v>
      </c>
      <c r="Y74" s="66">
        <f t="shared" si="90"/>
        <v>176120</v>
      </c>
      <c r="Z74" s="66">
        <v>148000</v>
      </c>
      <c r="AA74" s="66">
        <f t="shared" si="91"/>
        <v>28120</v>
      </c>
      <c r="AB74" s="66">
        <f t="shared" si="92"/>
        <v>176120</v>
      </c>
      <c r="AC74" s="66">
        <v>275000</v>
      </c>
      <c r="AD74" s="66">
        <f t="shared" si="93"/>
        <v>52250</v>
      </c>
      <c r="AE74" s="66">
        <f t="shared" si="94"/>
        <v>327250</v>
      </c>
      <c r="AF74" s="22"/>
      <c r="AG74" s="67" t="str">
        <f t="shared" si="95"/>
        <v>MANTENIMIENTO VENTILADOR</v>
      </c>
      <c r="AH74" s="58" t="str">
        <f t="shared" si="96"/>
        <v>ÚNICO</v>
      </c>
      <c r="AI74" s="58" t="str">
        <f t="shared" si="97"/>
        <v>ÚNICO</v>
      </c>
      <c r="AJ74" s="59" t="str">
        <f t="shared" si="98"/>
        <v>ÚNICO</v>
      </c>
      <c r="AK74" s="59" t="str">
        <f t="shared" si="99"/>
        <v>ÚNICO</v>
      </c>
      <c r="AL74" s="59" t="str">
        <f t="shared" si="100"/>
        <v/>
      </c>
      <c r="AM74" s="59" t="str">
        <f t="shared" si="101"/>
        <v/>
      </c>
      <c r="AN74" s="60" t="str">
        <f t="shared" si="102"/>
        <v/>
      </c>
      <c r="AP74" s="61">
        <f t="shared" si="103"/>
        <v>190333</v>
      </c>
      <c r="AQ74" s="61">
        <f t="shared" si="104"/>
        <v>148000</v>
      </c>
      <c r="AR74" s="61">
        <f t="shared" si="105"/>
        <v>73323</v>
      </c>
      <c r="AS74" s="62">
        <f t="shared" si="106"/>
        <v>0.38523535067486986</v>
      </c>
      <c r="AT74" s="61">
        <f t="shared" si="107"/>
        <v>148000</v>
      </c>
      <c r="AU74" s="61">
        <f t="shared" si="108"/>
        <v>275000</v>
      </c>
      <c r="AV74" s="61">
        <f>IF(NOT(ISNUMBER(A74)),"",ROUND(_xlfn.QUARTILE.INC(CHOOSE({1;2;3},W74,Z74,AC74),1),0))</f>
        <v>148000</v>
      </c>
      <c r="AW74" s="61">
        <f>IF(NOT(ISNUMBER(A74)),"",ROUND(_xlfn.QUARTILE.INC(CHOOSE({1;2;3},W74,Z74,AC74),3),0))</f>
        <v>211500</v>
      </c>
      <c r="AX74" s="61">
        <f t="shared" si="109"/>
        <v>63500</v>
      </c>
      <c r="AY74" s="61">
        <f t="shared" si="110"/>
        <v>148000</v>
      </c>
      <c r="AZ74" s="61">
        <f t="shared" si="111"/>
        <v>28120</v>
      </c>
      <c r="BA74" s="61">
        <f t="shared" si="112"/>
        <v>176120</v>
      </c>
      <c r="BB74" s="68" t="str">
        <f t="shared" si="113"/>
        <v>PROMEDIO 2 MENORES</v>
      </c>
      <c r="BD74" s="69" t="str">
        <f t="shared" si="114"/>
        <v>MANTENIMIENTO VENTILADOR</v>
      </c>
      <c r="BE74" s="58" t="str">
        <f t="shared" si="115"/>
        <v>ÚNICO</v>
      </c>
      <c r="BF74" s="58" t="str" cm="1">
        <f t="array" ref="BF74">IF(BE74&lt;&gt;"REPETIDO","",_xlfn.TEXTJOIN(", ",TRUE,IF($AG$14:$AG$1000=$AG74,$A$14:$A$1000,"")))</f>
        <v/>
      </c>
      <c r="BG74" s="70" t="str">
        <f t="shared" si="116"/>
        <v>NO APLICA</v>
      </c>
      <c r="BH74" s="58" t="str">
        <f t="shared" si="117"/>
        <v>REVISAR DISPERSIÓN</v>
      </c>
    </row>
    <row r="75" spans="1:60" ht="25.5" x14ac:dyDescent="0.35">
      <c r="A75" s="64">
        <f>IF(C75="","",MAX($A$14:A74)+1)</f>
        <v>56</v>
      </c>
      <c r="B75" s="64">
        <v>8715699</v>
      </c>
      <c r="C75" s="65" t="s">
        <v>127</v>
      </c>
      <c r="D75" s="64" t="s">
        <v>65</v>
      </c>
      <c r="E75" s="64">
        <v>0</v>
      </c>
      <c r="F75" s="64">
        <v>1</v>
      </c>
      <c r="G75" s="64">
        <v>1</v>
      </c>
      <c r="H75" s="64">
        <v>0</v>
      </c>
      <c r="I75" s="64">
        <v>0</v>
      </c>
      <c r="J75" s="64">
        <v>0</v>
      </c>
      <c r="K75" s="64">
        <v>0</v>
      </c>
      <c r="L75" s="64">
        <v>0</v>
      </c>
      <c r="M75" s="64">
        <v>0</v>
      </c>
      <c r="N75" s="64">
        <v>0</v>
      </c>
      <c r="O75" s="64">
        <v>0</v>
      </c>
      <c r="P75" s="64">
        <v>0</v>
      </c>
      <c r="Q75" s="64">
        <v>0</v>
      </c>
      <c r="R75" s="64">
        <v>1</v>
      </c>
      <c r="S75" s="64">
        <v>73152108</v>
      </c>
      <c r="T75" s="64" t="s">
        <v>66</v>
      </c>
      <c r="U75" s="64" t="s">
        <v>66</v>
      </c>
      <c r="W75" s="66">
        <v>160000</v>
      </c>
      <c r="X75" s="66">
        <f t="shared" si="89"/>
        <v>30400</v>
      </c>
      <c r="Y75" s="66">
        <f t="shared" si="90"/>
        <v>190400</v>
      </c>
      <c r="Z75" s="66">
        <v>160000</v>
      </c>
      <c r="AA75" s="66">
        <f t="shared" si="91"/>
        <v>30400</v>
      </c>
      <c r="AB75" s="66">
        <f t="shared" si="92"/>
        <v>190400</v>
      </c>
      <c r="AC75" s="66">
        <v>290000</v>
      </c>
      <c r="AD75" s="66">
        <f t="shared" si="93"/>
        <v>55100</v>
      </c>
      <c r="AE75" s="66">
        <f t="shared" si="94"/>
        <v>345100</v>
      </c>
      <c r="AF75" s="22"/>
      <c r="AG75" s="67" t="str">
        <f t="shared" si="95"/>
        <v>MANTENIMIENTO DEL SISTEMA</v>
      </c>
      <c r="AH75" s="58" t="str">
        <f t="shared" si="96"/>
        <v>ÚNICO</v>
      </c>
      <c r="AI75" s="58" t="str">
        <f t="shared" si="97"/>
        <v>ÚNICO</v>
      </c>
      <c r="AJ75" s="59" t="str">
        <f t="shared" si="98"/>
        <v>ÚNICO</v>
      </c>
      <c r="AK75" s="59" t="str">
        <f t="shared" si="99"/>
        <v>ÚNICO</v>
      </c>
      <c r="AL75" s="59" t="str">
        <f t="shared" si="100"/>
        <v/>
      </c>
      <c r="AM75" s="59" t="str">
        <f t="shared" si="101"/>
        <v/>
      </c>
      <c r="AN75" s="60" t="str">
        <f t="shared" si="102"/>
        <v/>
      </c>
      <c r="AP75" s="61">
        <f t="shared" si="103"/>
        <v>203333</v>
      </c>
      <c r="AQ75" s="61">
        <f t="shared" si="104"/>
        <v>160000</v>
      </c>
      <c r="AR75" s="61">
        <f t="shared" si="105"/>
        <v>75056</v>
      </c>
      <c r="AS75" s="62">
        <f t="shared" si="106"/>
        <v>0.36912847398110488</v>
      </c>
      <c r="AT75" s="61">
        <f t="shared" si="107"/>
        <v>160000</v>
      </c>
      <c r="AU75" s="61">
        <f t="shared" si="108"/>
        <v>290000</v>
      </c>
      <c r="AV75" s="61">
        <f>IF(NOT(ISNUMBER(A75)),"",ROUND(_xlfn.QUARTILE.INC(CHOOSE({1;2;3},W75,Z75,AC75),1),0))</f>
        <v>160000</v>
      </c>
      <c r="AW75" s="61">
        <f>IF(NOT(ISNUMBER(A75)),"",ROUND(_xlfn.QUARTILE.INC(CHOOSE({1;2;3},W75,Z75,AC75),3),0))</f>
        <v>225000</v>
      </c>
      <c r="AX75" s="61">
        <f t="shared" si="109"/>
        <v>65000</v>
      </c>
      <c r="AY75" s="61">
        <f t="shared" si="110"/>
        <v>160000</v>
      </c>
      <c r="AZ75" s="61">
        <f t="shared" si="111"/>
        <v>30400</v>
      </c>
      <c r="BA75" s="61">
        <f t="shared" si="112"/>
        <v>190400</v>
      </c>
      <c r="BB75" s="68" t="str">
        <f t="shared" si="113"/>
        <v>PROMEDIO 2 MENORES</v>
      </c>
      <c r="BD75" s="69" t="str">
        <f t="shared" si="114"/>
        <v>MANTENIMIENTO DEL SISTEMA</v>
      </c>
      <c r="BE75" s="58" t="str">
        <f t="shared" si="115"/>
        <v>ÚNICO</v>
      </c>
      <c r="BF75" s="58" t="str" cm="1">
        <f t="array" ref="BF75">IF(BE75&lt;&gt;"REPETIDO","",_xlfn.TEXTJOIN(", ",TRUE,IF($AG$14:$AG$1000=$AG75,$A$14:$A$1000,"")))</f>
        <v/>
      </c>
      <c r="BG75" s="70" t="str">
        <f t="shared" si="116"/>
        <v>NO APLICA</v>
      </c>
      <c r="BH75" s="58" t="str">
        <f t="shared" si="117"/>
        <v>REVISAR DISPERSIÓN</v>
      </c>
    </row>
    <row r="76" spans="1:60" ht="38.25" x14ac:dyDescent="0.35">
      <c r="A76" s="64">
        <f>IF(C76="","",MAX($A$14:A75)+1)</f>
        <v>57</v>
      </c>
      <c r="B76" s="64">
        <v>8715699</v>
      </c>
      <c r="C76" s="65" t="s">
        <v>128</v>
      </c>
      <c r="D76" s="64" t="s">
        <v>65</v>
      </c>
      <c r="E76" s="64">
        <v>0</v>
      </c>
      <c r="F76" s="64">
        <v>1</v>
      </c>
      <c r="G76" s="64">
        <v>1</v>
      </c>
      <c r="H76" s="64">
        <v>0</v>
      </c>
      <c r="I76" s="64">
        <v>0</v>
      </c>
      <c r="J76" s="64">
        <v>0</v>
      </c>
      <c r="K76" s="64">
        <v>0</v>
      </c>
      <c r="L76" s="64">
        <v>0</v>
      </c>
      <c r="M76" s="64">
        <v>0</v>
      </c>
      <c r="N76" s="64">
        <v>0</v>
      </c>
      <c r="O76" s="64">
        <v>0</v>
      </c>
      <c r="P76" s="64">
        <v>0</v>
      </c>
      <c r="Q76" s="64">
        <v>0</v>
      </c>
      <c r="R76" s="64">
        <v>1</v>
      </c>
      <c r="S76" s="64">
        <v>73152108</v>
      </c>
      <c r="T76" s="64" t="s">
        <v>66</v>
      </c>
      <c r="U76" s="64" t="s">
        <v>66</v>
      </c>
      <c r="W76" s="66">
        <v>140000</v>
      </c>
      <c r="X76" s="66">
        <f t="shared" si="89"/>
        <v>26600</v>
      </c>
      <c r="Y76" s="66">
        <f t="shared" si="90"/>
        <v>166600</v>
      </c>
      <c r="Z76" s="66">
        <v>140000</v>
      </c>
      <c r="AA76" s="66">
        <f t="shared" si="91"/>
        <v>26600</v>
      </c>
      <c r="AB76" s="66">
        <f t="shared" si="92"/>
        <v>166600</v>
      </c>
      <c r="AC76" s="66">
        <v>190000</v>
      </c>
      <c r="AD76" s="66">
        <f t="shared" si="93"/>
        <v>36100</v>
      </c>
      <c r="AE76" s="66">
        <f t="shared" si="94"/>
        <v>226100</v>
      </c>
      <c r="AF76" s="22"/>
      <c r="AG76" s="67" t="str">
        <f t="shared" si="95"/>
        <v>MANTENIMIENTO LIMPIEZA DUCTOS DE BAPOR DE DOS METROS</v>
      </c>
      <c r="AH76" s="58" t="str">
        <f t="shared" si="96"/>
        <v>ÚNICO</v>
      </c>
      <c r="AI76" s="58" t="str">
        <f t="shared" si="97"/>
        <v>ÚNICO</v>
      </c>
      <c r="AJ76" s="59" t="str">
        <f t="shared" si="98"/>
        <v>ÚNICO</v>
      </c>
      <c r="AK76" s="59" t="str">
        <f t="shared" si="99"/>
        <v>ÚNICO</v>
      </c>
      <c r="AL76" s="59" t="str">
        <f t="shared" si="100"/>
        <v/>
      </c>
      <c r="AM76" s="59" t="str">
        <f t="shared" si="101"/>
        <v/>
      </c>
      <c r="AN76" s="60" t="str">
        <f t="shared" si="102"/>
        <v/>
      </c>
      <c r="AP76" s="61">
        <f t="shared" si="103"/>
        <v>156667</v>
      </c>
      <c r="AQ76" s="61">
        <f t="shared" si="104"/>
        <v>140000</v>
      </c>
      <c r="AR76" s="61">
        <f t="shared" si="105"/>
        <v>28868</v>
      </c>
      <c r="AS76" s="62">
        <f t="shared" si="106"/>
        <v>0.1842634377373665</v>
      </c>
      <c r="AT76" s="61">
        <f t="shared" si="107"/>
        <v>140000</v>
      </c>
      <c r="AU76" s="61">
        <f t="shared" si="108"/>
        <v>190000</v>
      </c>
      <c r="AV76" s="61">
        <f>IF(NOT(ISNUMBER(A76)),"",ROUND(_xlfn.QUARTILE.INC(CHOOSE({1;2;3},W76,Z76,AC76),1),0))</f>
        <v>140000</v>
      </c>
      <c r="AW76" s="61">
        <f>IF(NOT(ISNUMBER(A76)),"",ROUND(_xlfn.QUARTILE.INC(CHOOSE({1;2;3},W76,Z76,AC76),3),0))</f>
        <v>165000</v>
      </c>
      <c r="AX76" s="61">
        <f t="shared" si="109"/>
        <v>25000</v>
      </c>
      <c r="AY76" s="61">
        <f t="shared" si="110"/>
        <v>140000</v>
      </c>
      <c r="AZ76" s="61">
        <f t="shared" si="111"/>
        <v>26600</v>
      </c>
      <c r="BA76" s="61">
        <f t="shared" si="112"/>
        <v>166600</v>
      </c>
      <c r="BB76" s="68" t="str">
        <f t="shared" si="113"/>
        <v>MENOR VALOR</v>
      </c>
      <c r="BD76" s="69" t="str">
        <f t="shared" si="114"/>
        <v>MANTENIMIENTO LIMPIEZA DUCTOS DE BAPOR DE DOS METROS</v>
      </c>
      <c r="BE76" s="58" t="str">
        <f t="shared" si="115"/>
        <v>ÚNICO</v>
      </c>
      <c r="BF76" s="58" t="str" cm="1">
        <f t="array" ref="BF76">IF(BE76&lt;&gt;"REPETIDO","",_xlfn.TEXTJOIN(", ",TRUE,IF($AG$14:$AG$1000=$AG76,$A$14:$A$1000,"")))</f>
        <v/>
      </c>
      <c r="BG76" s="70" t="str">
        <f t="shared" si="116"/>
        <v>NO APLICA</v>
      </c>
      <c r="BH76" s="58" t="str">
        <f t="shared" si="117"/>
        <v>OK</v>
      </c>
    </row>
    <row r="77" spans="1:60" ht="38.25" x14ac:dyDescent="0.35">
      <c r="A77" s="64">
        <f>IF(C77="","",MAX($A$14:A76)+1)</f>
        <v>58</v>
      </c>
      <c r="B77" s="64">
        <v>8715699</v>
      </c>
      <c r="C77" s="65" t="s">
        <v>129</v>
      </c>
      <c r="D77" s="64" t="s">
        <v>65</v>
      </c>
      <c r="E77" s="64">
        <v>0</v>
      </c>
      <c r="F77" s="64">
        <v>1</v>
      </c>
      <c r="G77" s="64">
        <v>1</v>
      </c>
      <c r="H77" s="64">
        <v>0</v>
      </c>
      <c r="I77" s="64">
        <v>0</v>
      </c>
      <c r="J77" s="64">
        <v>0</v>
      </c>
      <c r="K77" s="64">
        <v>0</v>
      </c>
      <c r="L77" s="64">
        <v>0</v>
      </c>
      <c r="M77" s="64">
        <v>0</v>
      </c>
      <c r="N77" s="64">
        <v>0</v>
      </c>
      <c r="O77" s="64">
        <v>0</v>
      </c>
      <c r="P77" s="64">
        <v>0</v>
      </c>
      <c r="Q77" s="64">
        <v>0</v>
      </c>
      <c r="R77" s="64">
        <v>1</v>
      </c>
      <c r="S77" s="64">
        <v>72151001</v>
      </c>
      <c r="T77" s="64" t="s">
        <v>66</v>
      </c>
      <c r="U77" s="64" t="s">
        <v>66</v>
      </c>
      <c r="W77" s="66">
        <v>336000</v>
      </c>
      <c r="X77" s="66">
        <f t="shared" si="89"/>
        <v>63840</v>
      </c>
      <c r="Y77" s="66">
        <f t="shared" si="90"/>
        <v>399840</v>
      </c>
      <c r="Z77" s="66">
        <v>336000</v>
      </c>
      <c r="AA77" s="66">
        <f t="shared" si="91"/>
        <v>63840</v>
      </c>
      <c r="AB77" s="66">
        <f t="shared" si="92"/>
        <v>399840</v>
      </c>
      <c r="AC77" s="66">
        <v>870000</v>
      </c>
      <c r="AD77" s="66">
        <f t="shared" si="93"/>
        <v>165300</v>
      </c>
      <c r="AE77" s="66">
        <f t="shared" si="94"/>
        <v>1035300</v>
      </c>
      <c r="AF77" s="22"/>
      <c r="AG77" s="67" t="str">
        <f t="shared" si="95"/>
        <v>MANTENIMIENTO - CALIBRACIÓN VÁLVULA DE SEGURIDAD</v>
      </c>
      <c r="AH77" s="58" t="str">
        <f t="shared" si="96"/>
        <v>ÚNICO</v>
      </c>
      <c r="AI77" s="58" t="str">
        <f t="shared" si="97"/>
        <v>ÚNICO</v>
      </c>
      <c r="AJ77" s="59" t="str">
        <f t="shared" si="98"/>
        <v>ÚNICO</v>
      </c>
      <c r="AK77" s="59" t="str">
        <f t="shared" si="99"/>
        <v>ÚNICO</v>
      </c>
      <c r="AL77" s="59" t="str">
        <f t="shared" si="100"/>
        <v/>
      </c>
      <c r="AM77" s="59" t="str">
        <f t="shared" si="101"/>
        <v/>
      </c>
      <c r="AN77" s="60" t="str">
        <f t="shared" si="102"/>
        <v/>
      </c>
      <c r="AP77" s="61">
        <f t="shared" si="103"/>
        <v>514000</v>
      </c>
      <c r="AQ77" s="61">
        <f t="shared" si="104"/>
        <v>336000</v>
      </c>
      <c r="AR77" s="61">
        <f t="shared" si="105"/>
        <v>308305</v>
      </c>
      <c r="AS77" s="62">
        <f t="shared" si="106"/>
        <v>0.59981517509727622</v>
      </c>
      <c r="AT77" s="61">
        <f t="shared" si="107"/>
        <v>336000</v>
      </c>
      <c r="AU77" s="61">
        <f t="shared" si="108"/>
        <v>870000</v>
      </c>
      <c r="AV77" s="61">
        <f>IF(NOT(ISNUMBER(A77)),"",ROUND(_xlfn.QUARTILE.INC(CHOOSE({1;2;3},W77,Z77,AC77),1),0))</f>
        <v>336000</v>
      </c>
      <c r="AW77" s="61">
        <f>IF(NOT(ISNUMBER(A77)),"",ROUND(_xlfn.QUARTILE.INC(CHOOSE({1;2;3},W77,Z77,AC77),3),0))</f>
        <v>603000</v>
      </c>
      <c r="AX77" s="61">
        <f t="shared" si="109"/>
        <v>267000</v>
      </c>
      <c r="AY77" s="61">
        <f t="shared" si="110"/>
        <v>336000</v>
      </c>
      <c r="AZ77" s="61">
        <f t="shared" si="111"/>
        <v>63840</v>
      </c>
      <c r="BA77" s="61">
        <f t="shared" si="112"/>
        <v>399840</v>
      </c>
      <c r="BB77" s="68" t="str">
        <f t="shared" si="113"/>
        <v>MEDIANA</v>
      </c>
      <c r="BD77" s="69" t="str">
        <f t="shared" si="114"/>
        <v>MANTENIMIENTO - CALIBRACIÓN VÁLVULA DE SEGURIDAD</v>
      </c>
      <c r="BE77" s="58" t="str">
        <f t="shared" si="115"/>
        <v>ÚNICO</v>
      </c>
      <c r="BF77" s="58" t="str" cm="1">
        <f t="array" ref="BF77">IF(BE77&lt;&gt;"REPETIDO","",_xlfn.TEXTJOIN(", ",TRUE,IF($AG$14:$AG$1000=$AG77,$A$14:$A$1000,"")))</f>
        <v/>
      </c>
      <c r="BG77" s="70" t="str">
        <f t="shared" si="116"/>
        <v>NO APLICA</v>
      </c>
      <c r="BH77" s="58" t="str">
        <f t="shared" si="117"/>
        <v>ALERTA ALTA - REVISAR MERCADO</v>
      </c>
    </row>
    <row r="78" spans="1:60" ht="324" x14ac:dyDescent="0.35">
      <c r="A78" s="64">
        <f>IF(C78="","",MAX($A$14:A77)+1)</f>
        <v>59</v>
      </c>
      <c r="B78" s="78">
        <v>8715</v>
      </c>
      <c r="C78" s="65" t="s">
        <v>130</v>
      </c>
      <c r="D78" s="64" t="s">
        <v>65</v>
      </c>
      <c r="E78" s="64">
        <v>0</v>
      </c>
      <c r="F78" s="64">
        <v>1</v>
      </c>
      <c r="G78" s="64">
        <v>1</v>
      </c>
      <c r="H78" s="64">
        <v>0</v>
      </c>
      <c r="I78" s="64">
        <v>0</v>
      </c>
      <c r="J78" s="64">
        <v>0</v>
      </c>
      <c r="K78" s="64">
        <v>0</v>
      </c>
      <c r="L78" s="78">
        <v>0</v>
      </c>
      <c r="M78" s="78">
        <v>0</v>
      </c>
      <c r="N78" s="78">
        <v>0</v>
      </c>
      <c r="O78" s="78">
        <v>0</v>
      </c>
      <c r="P78" s="78">
        <v>0</v>
      </c>
      <c r="Q78" s="78">
        <v>0</v>
      </c>
      <c r="R78" s="78">
        <v>1</v>
      </c>
      <c r="S78" s="78">
        <v>73152101</v>
      </c>
      <c r="T78" s="78" t="s">
        <v>66</v>
      </c>
      <c r="U78" s="78" t="s">
        <v>66</v>
      </c>
      <c r="W78" s="66">
        <v>144000</v>
      </c>
      <c r="X78" s="66">
        <f t="shared" si="89"/>
        <v>27360</v>
      </c>
      <c r="Y78" s="66">
        <f t="shared" si="90"/>
        <v>171360</v>
      </c>
      <c r="Z78" s="66">
        <v>144000</v>
      </c>
      <c r="AA78" s="66">
        <f t="shared" si="91"/>
        <v>27360</v>
      </c>
      <c r="AB78" s="66">
        <f t="shared" si="92"/>
        <v>171360</v>
      </c>
      <c r="AC78" s="66">
        <v>190000</v>
      </c>
      <c r="AD78" s="66">
        <f t="shared" si="93"/>
        <v>36100</v>
      </c>
      <c r="AE78" s="66">
        <f t="shared" si="94"/>
        <v>226100</v>
      </c>
      <c r="AF78" s="22"/>
      <c r="AG78" s="67" t="str">
        <f t="shared" si="95"/>
        <v>MANTENIMIENTO CORRECTIVO MANO DE OBRA CAMPANA EXTRACTORA MANTENIMIENTO CORRECTIVO MOTOR 5 HP TRIFASICO - 10 HP - 3 HP REEMBOBINADO - MANTENIMIENTO DE RODAMIENTOS Y AJUSTES - MANTENIMIENTO DE CHUMASERA</v>
      </c>
      <c r="AH78" s="58" t="str">
        <f t="shared" si="96"/>
        <v>ÚNICO</v>
      </c>
      <c r="AI78" s="58" t="str">
        <f t="shared" si="97"/>
        <v>ÚNICO</v>
      </c>
      <c r="AJ78" s="59" t="str">
        <f t="shared" si="98"/>
        <v>ÚNICO</v>
      </c>
      <c r="AK78" s="59" t="str">
        <f t="shared" si="99"/>
        <v>ÚNICO</v>
      </c>
      <c r="AL78" s="59" t="str">
        <f t="shared" si="100"/>
        <v/>
      </c>
      <c r="AM78" s="59" t="str">
        <f t="shared" si="101"/>
        <v/>
      </c>
      <c r="AN78" s="60" t="str">
        <f t="shared" si="102"/>
        <v/>
      </c>
      <c r="AP78" s="61">
        <f t="shared" si="103"/>
        <v>159333</v>
      </c>
      <c r="AQ78" s="61">
        <f t="shared" si="104"/>
        <v>144000</v>
      </c>
      <c r="AR78" s="61">
        <f t="shared" si="105"/>
        <v>26558</v>
      </c>
      <c r="AS78" s="62">
        <f t="shared" si="106"/>
        <v>0.16668235707606083</v>
      </c>
      <c r="AT78" s="61">
        <f t="shared" si="107"/>
        <v>144000</v>
      </c>
      <c r="AU78" s="61">
        <f t="shared" si="108"/>
        <v>190000</v>
      </c>
      <c r="AV78" s="61">
        <f>IF(NOT(ISNUMBER(A78)),"",ROUND(_xlfn.QUARTILE.INC(CHOOSE({1;2;3},W78,Z78,AC78),1),0))</f>
        <v>144000</v>
      </c>
      <c r="AW78" s="61">
        <f>IF(NOT(ISNUMBER(A78)),"",ROUND(_xlfn.QUARTILE.INC(CHOOSE({1;2;3},W78,Z78,AC78),3),0))</f>
        <v>167000</v>
      </c>
      <c r="AX78" s="61">
        <f t="shared" si="109"/>
        <v>23000</v>
      </c>
      <c r="AY78" s="61">
        <f t="shared" si="110"/>
        <v>144000</v>
      </c>
      <c r="AZ78" s="61">
        <f t="shared" si="111"/>
        <v>27360</v>
      </c>
      <c r="BA78" s="61">
        <f t="shared" si="112"/>
        <v>171360</v>
      </c>
      <c r="BB78" s="68" t="str">
        <f t="shared" si="113"/>
        <v>MENOR VALOR</v>
      </c>
      <c r="BD78" s="69" t="str">
        <f t="shared" si="114"/>
        <v>MANTENIMIENTO CORRECTIVO MANO DE OBRA CAMPANA EXTRACTORA MANTENIMIENTO CORRECTIVO MOTOR 5 HP TRIFASICO - 10 HP - 3 HP REEMBOBINADO - MANTENIMIENTO DE RODAMIENTOS Y AJUSTES - MANTENIMIENTO DE CHUMASERA</v>
      </c>
      <c r="BE78" s="58" t="str">
        <f t="shared" si="115"/>
        <v>ÚNICO</v>
      </c>
      <c r="BF78" s="58" t="str" cm="1">
        <f t="array" ref="BF78">IF(BE78&lt;&gt;"REPETIDO","",_xlfn.TEXTJOIN(", ",TRUE,IF($AG$14:$AG$1000=$AG78,$A$14:$A$1000,"")))</f>
        <v/>
      </c>
      <c r="BG78" s="70" t="str">
        <f t="shared" si="116"/>
        <v>NO APLICA</v>
      </c>
      <c r="BH78" s="58" t="str">
        <f t="shared" si="117"/>
        <v>OK</v>
      </c>
    </row>
    <row r="79" spans="1:60" ht="89.25" x14ac:dyDescent="0.35">
      <c r="A79" s="64">
        <f>IF(C79="","",MAX($A$14:A78)+1)</f>
        <v>60</v>
      </c>
      <c r="B79" s="78">
        <v>8715699</v>
      </c>
      <c r="C79" s="65" t="s">
        <v>131</v>
      </c>
      <c r="D79" s="64" t="s">
        <v>65</v>
      </c>
      <c r="E79" s="64">
        <v>0</v>
      </c>
      <c r="F79" s="64">
        <v>1</v>
      </c>
      <c r="G79" s="64">
        <v>1</v>
      </c>
      <c r="H79" s="64">
        <v>0</v>
      </c>
      <c r="I79" s="64">
        <v>0</v>
      </c>
      <c r="J79" s="64">
        <v>0</v>
      </c>
      <c r="K79" s="64">
        <v>0</v>
      </c>
      <c r="L79" s="78">
        <v>0</v>
      </c>
      <c r="M79" s="78">
        <v>0</v>
      </c>
      <c r="N79" s="78">
        <v>0</v>
      </c>
      <c r="O79" s="78">
        <v>0</v>
      </c>
      <c r="P79" s="78">
        <v>0</v>
      </c>
      <c r="Q79" s="78">
        <v>0</v>
      </c>
      <c r="R79" s="78">
        <v>1</v>
      </c>
      <c r="S79" s="78">
        <v>73152101</v>
      </c>
      <c r="T79" s="78" t="s">
        <v>66</v>
      </c>
      <c r="U79" s="78" t="s">
        <v>66</v>
      </c>
      <c r="W79" s="66">
        <v>168000</v>
      </c>
      <c r="X79" s="66">
        <f t="shared" si="89"/>
        <v>31920</v>
      </c>
      <c r="Y79" s="66">
        <f t="shared" si="90"/>
        <v>199920</v>
      </c>
      <c r="Z79" s="66">
        <v>168000</v>
      </c>
      <c r="AA79" s="66">
        <f t="shared" si="91"/>
        <v>31920</v>
      </c>
      <c r="AB79" s="66">
        <f t="shared" si="92"/>
        <v>199920</v>
      </c>
      <c r="AC79" s="66">
        <v>350000</v>
      </c>
      <c r="AD79" s="66">
        <f t="shared" si="93"/>
        <v>66500</v>
      </c>
      <c r="AE79" s="66">
        <f t="shared" si="94"/>
        <v>416500</v>
      </c>
      <c r="AF79" s="22"/>
      <c r="AG79" s="67" t="str">
        <f t="shared" si="95"/>
        <v>MANTENIMIENTO CAMPANA EXTRACTORA MANTENIMIENTO DE RODAMIENTOS Y AJUSTES - MANTENIMIENTO DE CHUMASERAS ((CAMBIO DE PIEZAS))</v>
      </c>
      <c r="AH79" s="58" t="str">
        <f t="shared" si="96"/>
        <v>ÚNICO</v>
      </c>
      <c r="AI79" s="58" t="str">
        <f t="shared" si="97"/>
        <v>ÚNICO</v>
      </c>
      <c r="AJ79" s="59" t="str">
        <f t="shared" si="98"/>
        <v>ÚNICO</v>
      </c>
      <c r="AK79" s="59" t="str">
        <f t="shared" si="99"/>
        <v>ÚNICO</v>
      </c>
      <c r="AL79" s="59" t="str">
        <f t="shared" si="100"/>
        <v/>
      </c>
      <c r="AM79" s="59" t="str">
        <f t="shared" si="101"/>
        <v/>
      </c>
      <c r="AN79" s="60" t="str">
        <f t="shared" si="102"/>
        <v/>
      </c>
      <c r="AP79" s="61">
        <f t="shared" si="103"/>
        <v>228667</v>
      </c>
      <c r="AQ79" s="61">
        <f t="shared" si="104"/>
        <v>168000</v>
      </c>
      <c r="AR79" s="61">
        <f t="shared" si="105"/>
        <v>105078</v>
      </c>
      <c r="AS79" s="62">
        <f t="shared" si="106"/>
        <v>0.45952411148088707</v>
      </c>
      <c r="AT79" s="61">
        <f t="shared" si="107"/>
        <v>168000</v>
      </c>
      <c r="AU79" s="61">
        <f t="shared" si="108"/>
        <v>350000</v>
      </c>
      <c r="AV79" s="61">
        <f>IF(NOT(ISNUMBER(A79)),"",ROUND(_xlfn.QUARTILE.INC(CHOOSE({1;2;3},W79,Z79,AC79),1),0))</f>
        <v>168000</v>
      </c>
      <c r="AW79" s="61">
        <f>IF(NOT(ISNUMBER(A79)),"",ROUND(_xlfn.QUARTILE.INC(CHOOSE({1;2;3},W79,Z79,AC79),3),0))</f>
        <v>259000</v>
      </c>
      <c r="AX79" s="61">
        <f t="shared" si="109"/>
        <v>91000</v>
      </c>
      <c r="AY79" s="61">
        <f t="shared" si="110"/>
        <v>168000</v>
      </c>
      <c r="AZ79" s="61">
        <f t="shared" si="111"/>
        <v>31920</v>
      </c>
      <c r="BA79" s="61">
        <f t="shared" si="112"/>
        <v>199920</v>
      </c>
      <c r="BB79" s="68" t="str">
        <f t="shared" si="113"/>
        <v>MEDIANA</v>
      </c>
      <c r="BD79" s="69" t="str">
        <f t="shared" si="114"/>
        <v>MANTENIMIENTO CAMPANA EXTRACTORA MANTENIMIENTO DE RODAMIENTOS Y AJUSTES - MANTENIMIENTO DE CHUMASERAS ((CAMBIO DE PIEZAS))</v>
      </c>
      <c r="BE79" s="58" t="str">
        <f t="shared" si="115"/>
        <v>ÚNICO</v>
      </c>
      <c r="BF79" s="58" t="str" cm="1">
        <f t="array" ref="BF79">IF(BE79&lt;&gt;"REPETIDO","",_xlfn.TEXTJOIN(", ",TRUE,IF($AG$14:$AG$1000=$AG79,$A$14:$A$1000,"")))</f>
        <v/>
      </c>
      <c r="BG79" s="70" t="str">
        <f t="shared" si="116"/>
        <v>NO APLICA</v>
      </c>
      <c r="BH79" s="58" t="str">
        <f t="shared" si="117"/>
        <v>REVISAR DISPERSIÓN</v>
      </c>
    </row>
    <row r="80" spans="1:60" ht="51" x14ac:dyDescent="0.35">
      <c r="A80" s="64">
        <f>IF(C80="","",MAX($A$14:A79)+1)</f>
        <v>61</v>
      </c>
      <c r="B80" s="78">
        <v>8715699</v>
      </c>
      <c r="C80" s="65" t="s">
        <v>132</v>
      </c>
      <c r="D80" s="64" t="s">
        <v>65</v>
      </c>
      <c r="E80" s="64">
        <v>0</v>
      </c>
      <c r="F80" s="64">
        <v>1</v>
      </c>
      <c r="G80" s="64">
        <v>1</v>
      </c>
      <c r="H80" s="64">
        <v>0</v>
      </c>
      <c r="I80" s="64">
        <v>0</v>
      </c>
      <c r="J80" s="64">
        <v>0</v>
      </c>
      <c r="K80" s="64">
        <v>0</v>
      </c>
      <c r="L80" s="78">
        <v>0</v>
      </c>
      <c r="M80" s="78">
        <v>0</v>
      </c>
      <c r="N80" s="78">
        <v>0</v>
      </c>
      <c r="O80" s="78">
        <v>0</v>
      </c>
      <c r="P80" s="78">
        <v>0</v>
      </c>
      <c r="Q80" s="78">
        <v>0</v>
      </c>
      <c r="R80" s="78">
        <v>1</v>
      </c>
      <c r="S80" s="78">
        <v>73152101</v>
      </c>
      <c r="T80" s="78" t="s">
        <v>66</v>
      </c>
      <c r="U80" s="78" t="s">
        <v>66</v>
      </c>
      <c r="W80" s="66">
        <v>172000</v>
      </c>
      <c r="X80" s="66">
        <f t="shared" si="89"/>
        <v>32680</v>
      </c>
      <c r="Y80" s="66">
        <f t="shared" si="90"/>
        <v>204680</v>
      </c>
      <c r="Z80" s="66">
        <v>172000</v>
      </c>
      <c r="AA80" s="66">
        <f t="shared" si="91"/>
        <v>32680</v>
      </c>
      <c r="AB80" s="66">
        <f t="shared" si="92"/>
        <v>204680</v>
      </c>
      <c r="AC80" s="66">
        <v>335000</v>
      </c>
      <c r="AD80" s="66">
        <f t="shared" si="93"/>
        <v>63650</v>
      </c>
      <c r="AE80" s="66">
        <f t="shared" si="94"/>
        <v>398650</v>
      </c>
      <c r="AF80" s="22"/>
      <c r="AG80" s="67" t="str">
        <f t="shared" si="95"/>
        <v>MANTENIMIENTO CAMPANA EXTRACTORA (CAMBIO DE CORREA MOTOR CAMPANA EXTRACTORA)</v>
      </c>
      <c r="AH80" s="58" t="str">
        <f t="shared" si="96"/>
        <v>ÚNICO</v>
      </c>
      <c r="AI80" s="58" t="str">
        <f t="shared" si="97"/>
        <v>ÚNICO</v>
      </c>
      <c r="AJ80" s="59" t="str">
        <f t="shared" si="98"/>
        <v>ÚNICO</v>
      </c>
      <c r="AK80" s="59" t="str">
        <f t="shared" si="99"/>
        <v>ÚNICO</v>
      </c>
      <c r="AL80" s="59" t="str">
        <f t="shared" si="100"/>
        <v/>
      </c>
      <c r="AM80" s="59" t="str">
        <f t="shared" si="101"/>
        <v/>
      </c>
      <c r="AN80" s="60" t="str">
        <f t="shared" si="102"/>
        <v/>
      </c>
      <c r="AP80" s="61">
        <f t="shared" si="103"/>
        <v>226333</v>
      </c>
      <c r="AQ80" s="61">
        <f t="shared" si="104"/>
        <v>172000</v>
      </c>
      <c r="AR80" s="61">
        <f t="shared" si="105"/>
        <v>94108</v>
      </c>
      <c r="AS80" s="62">
        <f t="shared" si="106"/>
        <v>0.41579442679591577</v>
      </c>
      <c r="AT80" s="61">
        <f t="shared" si="107"/>
        <v>172000</v>
      </c>
      <c r="AU80" s="61">
        <f t="shared" si="108"/>
        <v>335000</v>
      </c>
      <c r="AV80" s="61">
        <f>IF(NOT(ISNUMBER(A80)),"",ROUND(_xlfn.QUARTILE.INC(CHOOSE({1;2;3},W80,Z80,AC80),1),0))</f>
        <v>172000</v>
      </c>
      <c r="AW80" s="61">
        <f>IF(NOT(ISNUMBER(A80)),"",ROUND(_xlfn.QUARTILE.INC(CHOOSE({1;2;3},W80,Z80,AC80),3),0))</f>
        <v>253500</v>
      </c>
      <c r="AX80" s="61">
        <f t="shared" si="109"/>
        <v>81500</v>
      </c>
      <c r="AY80" s="61">
        <f t="shared" si="110"/>
        <v>172000</v>
      </c>
      <c r="AZ80" s="61">
        <f t="shared" si="111"/>
        <v>32680</v>
      </c>
      <c r="BA80" s="61">
        <f t="shared" si="112"/>
        <v>204680</v>
      </c>
      <c r="BB80" s="68" t="str">
        <f t="shared" si="113"/>
        <v>MEDIANA</v>
      </c>
      <c r="BD80" s="69" t="str">
        <f t="shared" si="114"/>
        <v>MANTENIMIENTO CAMPANA EXTRACTORA (CAMBIO DE CORREA MOTOR CAMPANA EXTRACTORA)</v>
      </c>
      <c r="BE80" s="58" t="str">
        <f t="shared" si="115"/>
        <v>ÚNICO</v>
      </c>
      <c r="BF80" s="58" t="str" cm="1">
        <f t="array" ref="BF80">IF(BE80&lt;&gt;"REPETIDO","",_xlfn.TEXTJOIN(", ",TRUE,IF($AG$14:$AG$1000=$AG80,$A$14:$A$1000,"")))</f>
        <v/>
      </c>
      <c r="BG80" s="70" t="str">
        <f t="shared" si="116"/>
        <v>NO APLICA</v>
      </c>
      <c r="BH80" s="58" t="str">
        <f t="shared" si="117"/>
        <v>REVISAR DISPERSIÓN</v>
      </c>
    </row>
    <row r="81" spans="1:60" ht="189" x14ac:dyDescent="0.35">
      <c r="A81" s="64">
        <f>IF(C81="","",MAX($A$14:A80)+1)</f>
        <v>62</v>
      </c>
      <c r="B81" s="78">
        <v>8715699</v>
      </c>
      <c r="C81" s="65" t="s">
        <v>133</v>
      </c>
      <c r="D81" s="64" t="s">
        <v>65</v>
      </c>
      <c r="E81" s="64">
        <v>0</v>
      </c>
      <c r="F81" s="64">
        <v>1</v>
      </c>
      <c r="G81" s="64">
        <v>1</v>
      </c>
      <c r="H81" s="64">
        <v>0</v>
      </c>
      <c r="I81" s="64">
        <v>0</v>
      </c>
      <c r="J81" s="64">
        <v>0</v>
      </c>
      <c r="K81" s="64">
        <v>0</v>
      </c>
      <c r="L81" s="78">
        <v>0</v>
      </c>
      <c r="M81" s="78">
        <v>0</v>
      </c>
      <c r="N81" s="78">
        <v>0</v>
      </c>
      <c r="O81" s="78">
        <v>0</v>
      </c>
      <c r="P81" s="78">
        <v>0</v>
      </c>
      <c r="Q81" s="78">
        <v>0</v>
      </c>
      <c r="R81" s="78">
        <v>1</v>
      </c>
      <c r="S81" s="78">
        <v>73152101</v>
      </c>
      <c r="T81" s="78" t="s">
        <v>66</v>
      </c>
      <c r="U81" s="78" t="s">
        <v>66</v>
      </c>
      <c r="W81" s="66">
        <v>140000</v>
      </c>
      <c r="X81" s="66">
        <f t="shared" si="89"/>
        <v>26600</v>
      </c>
      <c r="Y81" s="66">
        <f t="shared" si="90"/>
        <v>166600</v>
      </c>
      <c r="Z81" s="66">
        <v>140000</v>
      </c>
      <c r="AA81" s="66">
        <f t="shared" si="91"/>
        <v>26600</v>
      </c>
      <c r="AB81" s="66">
        <f t="shared" si="92"/>
        <v>166600</v>
      </c>
      <c r="AC81" s="66">
        <v>180000</v>
      </c>
      <c r="AD81" s="66">
        <f t="shared" si="93"/>
        <v>34200</v>
      </c>
      <c r="AE81" s="66">
        <f t="shared" si="94"/>
        <v>214200</v>
      </c>
      <c r="AF81" s="22"/>
      <c r="AG81" s="67" t="str">
        <f t="shared" si="95"/>
        <v>MANTENIMIENTO CAMPANA EXTRACTORA MANTENIMIENTO DE RODAMIENTOS Y AJUSTES - MANTENIMIENTO DE CHUMASERAS - MANTENIMIENTO CORREA MOTOR CAMPANA EXTRACTORA - MANTENIMIENTO VALVULA AUTOREGULADORA QUE CONSIST</v>
      </c>
      <c r="AH81" s="58" t="str">
        <f t="shared" si="96"/>
        <v>ÚNICO</v>
      </c>
      <c r="AI81" s="58" t="str">
        <f t="shared" si="97"/>
        <v>ÚNICO</v>
      </c>
      <c r="AJ81" s="59" t="str">
        <f t="shared" si="98"/>
        <v>ÚNICO</v>
      </c>
      <c r="AK81" s="59" t="str">
        <f t="shared" si="99"/>
        <v>ÚNICO</v>
      </c>
      <c r="AL81" s="59" t="str">
        <f t="shared" si="100"/>
        <v/>
      </c>
      <c r="AM81" s="59" t="str">
        <f t="shared" si="101"/>
        <v/>
      </c>
      <c r="AN81" s="60" t="str">
        <f t="shared" si="102"/>
        <v/>
      </c>
      <c r="AP81" s="61">
        <f t="shared" si="103"/>
        <v>153333</v>
      </c>
      <c r="AQ81" s="61">
        <f t="shared" si="104"/>
        <v>140000</v>
      </c>
      <c r="AR81" s="61">
        <f t="shared" si="105"/>
        <v>23094</v>
      </c>
      <c r="AS81" s="62">
        <f t="shared" si="106"/>
        <v>0.15061337089863239</v>
      </c>
      <c r="AT81" s="61">
        <f t="shared" si="107"/>
        <v>140000</v>
      </c>
      <c r="AU81" s="61">
        <f t="shared" si="108"/>
        <v>180000</v>
      </c>
      <c r="AV81" s="61">
        <f>IF(NOT(ISNUMBER(A81)),"",ROUND(_xlfn.QUARTILE.INC(CHOOSE({1;2;3},W81,Z81,AC81),1),0))</f>
        <v>140000</v>
      </c>
      <c r="AW81" s="61">
        <f>IF(NOT(ISNUMBER(A81)),"",ROUND(_xlfn.QUARTILE.INC(CHOOSE({1;2;3},W81,Z81,AC81),3),0))</f>
        <v>160000</v>
      </c>
      <c r="AX81" s="61">
        <f t="shared" si="109"/>
        <v>20000</v>
      </c>
      <c r="AY81" s="61">
        <f t="shared" si="110"/>
        <v>140000</v>
      </c>
      <c r="AZ81" s="61">
        <f t="shared" si="111"/>
        <v>26600</v>
      </c>
      <c r="BA81" s="61">
        <f t="shared" si="112"/>
        <v>166600</v>
      </c>
      <c r="BB81" s="68" t="str">
        <f t="shared" si="113"/>
        <v>MENOR VALOR</v>
      </c>
      <c r="BD81" s="69" t="str">
        <f t="shared" si="114"/>
        <v>MANTENIMIENTO CAMPANA EXTRACTORA MANTENIMIENTO DE RODAMIENTOS Y AJUSTES - MANTENIMIENTO DE CHUMASERAS - MANTENIMIENTO CORREA MOTOR CAMPANA EXTRACTORA - MANTENIMIENTO VALVULA AUTOREGULADORA QUE CONSIST</v>
      </c>
      <c r="BE81" s="58" t="str">
        <f t="shared" si="115"/>
        <v>ÚNICO</v>
      </c>
      <c r="BF81" s="58" t="str" cm="1">
        <f t="array" ref="BF81">IF(BE81&lt;&gt;"REPETIDO","",_xlfn.TEXTJOIN(", ",TRUE,IF($AG$14:$AG$1000=$AG81,$A$14:$A$1000,"")))</f>
        <v/>
      </c>
      <c r="BG81" s="70" t="str">
        <f t="shared" si="116"/>
        <v>NO APLICA</v>
      </c>
      <c r="BH81" s="58" t="str">
        <f t="shared" si="117"/>
        <v>OK</v>
      </c>
    </row>
    <row r="82" spans="1:60" ht="51" x14ac:dyDescent="0.35">
      <c r="A82" s="64">
        <f>IF(C82="","",MAX($A$14:A81)+1)</f>
        <v>63</v>
      </c>
      <c r="B82" s="78">
        <v>8715699</v>
      </c>
      <c r="C82" s="65" t="s">
        <v>134</v>
      </c>
      <c r="D82" s="64" t="s">
        <v>65</v>
      </c>
      <c r="E82" s="64">
        <v>0</v>
      </c>
      <c r="F82" s="64">
        <v>1</v>
      </c>
      <c r="G82" s="64">
        <v>1</v>
      </c>
      <c r="H82" s="64">
        <v>0</v>
      </c>
      <c r="I82" s="64">
        <v>0</v>
      </c>
      <c r="J82" s="64">
        <v>0</v>
      </c>
      <c r="K82" s="64">
        <v>0</v>
      </c>
      <c r="L82" s="78">
        <v>0</v>
      </c>
      <c r="M82" s="78">
        <v>0</v>
      </c>
      <c r="N82" s="78">
        <v>0</v>
      </c>
      <c r="O82" s="78">
        <v>0</v>
      </c>
      <c r="P82" s="78">
        <v>0</v>
      </c>
      <c r="Q82" s="78">
        <v>0</v>
      </c>
      <c r="R82" s="78">
        <v>1</v>
      </c>
      <c r="S82" s="78">
        <v>73152101</v>
      </c>
      <c r="T82" s="78" t="s">
        <v>66</v>
      </c>
      <c r="U82" s="78" t="s">
        <v>66</v>
      </c>
      <c r="W82" s="66">
        <v>196000</v>
      </c>
      <c r="X82" s="66">
        <f t="shared" si="89"/>
        <v>37240</v>
      </c>
      <c r="Y82" s="66">
        <f t="shared" si="90"/>
        <v>233240</v>
      </c>
      <c r="Z82" s="66">
        <v>196000</v>
      </c>
      <c r="AA82" s="66">
        <f t="shared" si="91"/>
        <v>37240</v>
      </c>
      <c r="AB82" s="66">
        <f t="shared" si="92"/>
        <v>233240</v>
      </c>
      <c r="AC82" s="66">
        <v>305000</v>
      </c>
      <c r="AD82" s="66">
        <f t="shared" si="93"/>
        <v>57950</v>
      </c>
      <c r="AE82" s="66">
        <f t="shared" si="94"/>
        <v>362950</v>
      </c>
      <c r="AF82" s="22"/>
      <c r="AG82" s="67" t="str">
        <f t="shared" si="95"/>
        <v>MANTENIMIENTO CAMPANA EXTRACTORA (CAMBIO DE REGISTRO VALVULA REGULADORA 3/8 A 1/2)</v>
      </c>
      <c r="AH82" s="58" t="str">
        <f t="shared" si="96"/>
        <v>ÚNICO</v>
      </c>
      <c r="AI82" s="58" t="str">
        <f t="shared" si="97"/>
        <v>ÚNICO</v>
      </c>
      <c r="AJ82" s="59" t="str">
        <f t="shared" si="98"/>
        <v>ÚNICO</v>
      </c>
      <c r="AK82" s="59" t="str">
        <f t="shared" si="99"/>
        <v>ÚNICO</v>
      </c>
      <c r="AL82" s="59" t="str">
        <f t="shared" si="100"/>
        <v/>
      </c>
      <c r="AM82" s="59" t="str">
        <f t="shared" si="101"/>
        <v/>
      </c>
      <c r="AN82" s="60" t="str">
        <f t="shared" si="102"/>
        <v/>
      </c>
      <c r="AP82" s="61">
        <f t="shared" si="103"/>
        <v>232333</v>
      </c>
      <c r="AQ82" s="61">
        <f t="shared" si="104"/>
        <v>196000</v>
      </c>
      <c r="AR82" s="61">
        <f t="shared" si="105"/>
        <v>62931</v>
      </c>
      <c r="AS82" s="62">
        <f t="shared" si="106"/>
        <v>0.27086552491466992</v>
      </c>
      <c r="AT82" s="61">
        <f t="shared" si="107"/>
        <v>196000</v>
      </c>
      <c r="AU82" s="61">
        <f t="shared" si="108"/>
        <v>305000</v>
      </c>
      <c r="AV82" s="61">
        <f>IF(NOT(ISNUMBER(A82)),"",ROUND(_xlfn.QUARTILE.INC(CHOOSE({1;2;3},W82,Z82,AC82),1),0))</f>
        <v>196000</v>
      </c>
      <c r="AW82" s="61">
        <f>IF(NOT(ISNUMBER(A82)),"",ROUND(_xlfn.QUARTILE.INC(CHOOSE({1;2;3},W82,Z82,AC82),3),0))</f>
        <v>250500</v>
      </c>
      <c r="AX82" s="61">
        <f t="shared" si="109"/>
        <v>54500</v>
      </c>
      <c r="AY82" s="61">
        <f t="shared" si="110"/>
        <v>196000</v>
      </c>
      <c r="AZ82" s="61">
        <f t="shared" si="111"/>
        <v>37240</v>
      </c>
      <c r="BA82" s="61">
        <f t="shared" si="112"/>
        <v>233240</v>
      </c>
      <c r="BB82" s="68" t="str">
        <f t="shared" si="113"/>
        <v>PROMEDIO 2 MENORES</v>
      </c>
      <c r="BD82" s="69" t="str">
        <f t="shared" si="114"/>
        <v>MANTENIMIENTO CAMPANA EXTRACTORA (CAMBIO DE REGISTRO VALVULA REGULADORA 3/8 A 1/2)</v>
      </c>
      <c r="BE82" s="58" t="str">
        <f t="shared" si="115"/>
        <v>ÚNICO</v>
      </c>
      <c r="BF82" s="58" t="str" cm="1">
        <f t="array" ref="BF82">IF(BE82&lt;&gt;"REPETIDO","",_xlfn.TEXTJOIN(", ",TRUE,IF($AG$14:$AG$1000=$AG82,$A$14:$A$1000,"")))</f>
        <v/>
      </c>
      <c r="BG82" s="70" t="str">
        <f t="shared" si="116"/>
        <v>NO APLICA</v>
      </c>
      <c r="BH82" s="58" t="str">
        <f t="shared" si="117"/>
        <v>OK</v>
      </c>
    </row>
    <row r="83" spans="1:60" ht="140.25" x14ac:dyDescent="0.35">
      <c r="A83" s="64">
        <f>IF(C83="","",MAX($A$14:A82)+1)</f>
        <v>64</v>
      </c>
      <c r="B83" s="78">
        <v>8715699</v>
      </c>
      <c r="C83" s="65" t="s">
        <v>135</v>
      </c>
      <c r="D83" s="64" t="s">
        <v>65</v>
      </c>
      <c r="E83" s="64">
        <v>0</v>
      </c>
      <c r="F83" s="64">
        <v>1</v>
      </c>
      <c r="G83" s="64">
        <v>1</v>
      </c>
      <c r="H83" s="64">
        <v>0</v>
      </c>
      <c r="I83" s="64">
        <v>0</v>
      </c>
      <c r="J83" s="64">
        <v>0</v>
      </c>
      <c r="K83" s="64">
        <v>0</v>
      </c>
      <c r="L83" s="78">
        <v>0</v>
      </c>
      <c r="M83" s="78">
        <v>0</v>
      </c>
      <c r="N83" s="78">
        <v>0</v>
      </c>
      <c r="O83" s="78">
        <v>0</v>
      </c>
      <c r="P83" s="78">
        <v>0</v>
      </c>
      <c r="Q83" s="78">
        <v>0</v>
      </c>
      <c r="R83" s="78">
        <v>1</v>
      </c>
      <c r="S83" s="78">
        <v>73152101</v>
      </c>
      <c r="T83" s="78" t="s">
        <v>66</v>
      </c>
      <c r="U83" s="78" t="s">
        <v>66</v>
      </c>
      <c r="W83" s="66">
        <v>184000</v>
      </c>
      <c r="X83" s="66">
        <f t="shared" si="89"/>
        <v>34960</v>
      </c>
      <c r="Y83" s="66">
        <f t="shared" si="90"/>
        <v>218960</v>
      </c>
      <c r="Z83" s="66">
        <v>184000</v>
      </c>
      <c r="AA83" s="66">
        <f t="shared" si="91"/>
        <v>34960</v>
      </c>
      <c r="AB83" s="66">
        <f t="shared" si="92"/>
        <v>218960</v>
      </c>
      <c r="AC83" s="66">
        <v>340000</v>
      </c>
      <c r="AD83" s="66">
        <f t="shared" si="93"/>
        <v>64600</v>
      </c>
      <c r="AE83" s="66">
        <f t="shared" si="94"/>
        <v>404600</v>
      </c>
      <c r="AF83" s="22"/>
      <c r="AG83" s="67" t="str">
        <f t="shared" si="95"/>
        <v>MANTENIMIENTO CAMPANA EXTRACTORA DE HUMOS Y OLORES MARCA CYLICO MANTENIMIENTO DE RODAMIENTOS, CHUMACERAS RECONSTRUCCION DE FORJAS, BOBINADO DE MOTORES, MANTENIMIENTO DE POLEAS Y CORREAS, LIMPIEZA EN G</v>
      </c>
      <c r="AH83" s="58" t="str">
        <f t="shared" si="96"/>
        <v>ÚNICO</v>
      </c>
      <c r="AI83" s="58" t="str">
        <f t="shared" si="97"/>
        <v>ÚNICO</v>
      </c>
      <c r="AJ83" s="59" t="str">
        <f t="shared" si="98"/>
        <v>ÚNICO</v>
      </c>
      <c r="AK83" s="59" t="str">
        <f t="shared" si="99"/>
        <v>ÚNICO</v>
      </c>
      <c r="AL83" s="59" t="str">
        <f t="shared" si="100"/>
        <v/>
      </c>
      <c r="AM83" s="59" t="str">
        <f t="shared" si="101"/>
        <v/>
      </c>
      <c r="AN83" s="60" t="str">
        <f t="shared" si="102"/>
        <v/>
      </c>
      <c r="AP83" s="61">
        <f t="shared" si="103"/>
        <v>236000</v>
      </c>
      <c r="AQ83" s="61">
        <f t="shared" si="104"/>
        <v>184000</v>
      </c>
      <c r="AR83" s="61">
        <f t="shared" si="105"/>
        <v>90067</v>
      </c>
      <c r="AS83" s="62">
        <f t="shared" si="106"/>
        <v>0.38163983050847455</v>
      </c>
      <c r="AT83" s="61">
        <f t="shared" si="107"/>
        <v>184000</v>
      </c>
      <c r="AU83" s="61">
        <f t="shared" si="108"/>
        <v>340000</v>
      </c>
      <c r="AV83" s="61">
        <f>IF(NOT(ISNUMBER(A83)),"",ROUND(_xlfn.QUARTILE.INC(CHOOSE({1;2;3},W83,Z83,AC83),1),0))</f>
        <v>184000</v>
      </c>
      <c r="AW83" s="61">
        <f>IF(NOT(ISNUMBER(A83)),"",ROUND(_xlfn.QUARTILE.INC(CHOOSE({1;2;3},W83,Z83,AC83),3),0))</f>
        <v>262000</v>
      </c>
      <c r="AX83" s="61">
        <f t="shared" si="109"/>
        <v>78000</v>
      </c>
      <c r="AY83" s="61">
        <f t="shared" si="110"/>
        <v>184000</v>
      </c>
      <c r="AZ83" s="61">
        <f t="shared" si="111"/>
        <v>34960</v>
      </c>
      <c r="BA83" s="61">
        <f t="shared" si="112"/>
        <v>218960</v>
      </c>
      <c r="BB83" s="68" t="str">
        <f t="shared" si="113"/>
        <v>PROMEDIO 2 MENORES</v>
      </c>
      <c r="BD83" s="69" t="str">
        <f t="shared" si="114"/>
        <v>MANTENIMIENTO CAMPANA EXTRACTORA DE HUMOS Y OLORES MARCA CYLICO MANTENIMIENTO DE RODAMIENTOS, CHUMACERAS RECONSTRUCCION DE FORJAS, BOBINADO DE MOTORES, MANTENIMIENTO DE POLEAS Y CORREAS, LIMPIEZA EN G</v>
      </c>
      <c r="BE83" s="58" t="str">
        <f t="shared" si="115"/>
        <v>ÚNICO</v>
      </c>
      <c r="BF83" s="58" t="str" cm="1">
        <f t="array" ref="BF83">IF(BE83&lt;&gt;"REPETIDO","",_xlfn.TEXTJOIN(", ",TRUE,IF($AG$14:$AG$1000=$AG83,$A$14:$A$1000,"")))</f>
        <v/>
      </c>
      <c r="BG83" s="70" t="str">
        <f t="shared" si="116"/>
        <v>NO APLICA</v>
      </c>
      <c r="BH83" s="58" t="str">
        <f t="shared" si="117"/>
        <v>REVISAR DISPERSIÓN</v>
      </c>
    </row>
    <row r="84" spans="1:60" ht="63.75" x14ac:dyDescent="0.35">
      <c r="A84" s="64">
        <f>IF(C84="","",MAX($A$14:A83)+1)</f>
        <v>65</v>
      </c>
      <c r="B84" s="78">
        <v>8715699</v>
      </c>
      <c r="C84" s="65" t="s">
        <v>136</v>
      </c>
      <c r="D84" s="64" t="s">
        <v>65</v>
      </c>
      <c r="E84" s="64">
        <v>0</v>
      </c>
      <c r="F84" s="64">
        <v>1</v>
      </c>
      <c r="G84" s="64">
        <v>1</v>
      </c>
      <c r="H84" s="64">
        <v>0</v>
      </c>
      <c r="I84" s="64">
        <v>0</v>
      </c>
      <c r="J84" s="64">
        <v>0</v>
      </c>
      <c r="K84" s="64">
        <v>0</v>
      </c>
      <c r="L84" s="78">
        <v>0</v>
      </c>
      <c r="M84" s="78">
        <v>0</v>
      </c>
      <c r="N84" s="78">
        <v>0</v>
      </c>
      <c r="O84" s="78">
        <v>0</v>
      </c>
      <c r="P84" s="78">
        <v>0</v>
      </c>
      <c r="Q84" s="78">
        <v>0</v>
      </c>
      <c r="R84" s="78">
        <v>1</v>
      </c>
      <c r="S84" s="78">
        <v>73152101</v>
      </c>
      <c r="T84" s="78" t="s">
        <v>66</v>
      </c>
      <c r="U84" s="78" t="s">
        <v>66</v>
      </c>
      <c r="W84" s="66">
        <v>168000</v>
      </c>
      <c r="X84" s="66">
        <f t="shared" si="89"/>
        <v>31920</v>
      </c>
      <c r="Y84" s="66">
        <f t="shared" si="90"/>
        <v>199920</v>
      </c>
      <c r="Z84" s="66">
        <v>168000</v>
      </c>
      <c r="AA84" s="66">
        <f t="shared" si="91"/>
        <v>31920</v>
      </c>
      <c r="AB84" s="66">
        <f t="shared" si="92"/>
        <v>199920</v>
      </c>
      <c r="AC84" s="66">
        <v>270000</v>
      </c>
      <c r="AD84" s="66">
        <f t="shared" si="93"/>
        <v>51300</v>
      </c>
      <c r="AE84" s="66">
        <f t="shared" si="94"/>
        <v>321300</v>
      </c>
      <c r="AF84" s="22"/>
      <c r="AG84" s="67" t="str">
        <f t="shared" si="95"/>
        <v>MANTENIMIENTO CAMPANA EXTRACTORA DE HUMOS Y OLORESMARCA CYLICO (CAMBIO DE RODAMIENTOS Y CHUMACERAS)</v>
      </c>
      <c r="AH84" s="58" t="str">
        <f t="shared" si="96"/>
        <v>ÚNICO</v>
      </c>
      <c r="AI84" s="58" t="str">
        <f t="shared" si="97"/>
        <v>ÚNICO</v>
      </c>
      <c r="AJ84" s="59" t="str">
        <f t="shared" si="98"/>
        <v>ÚNICO</v>
      </c>
      <c r="AK84" s="59" t="str">
        <f t="shared" si="99"/>
        <v>ÚNICO</v>
      </c>
      <c r="AL84" s="59" t="str">
        <f t="shared" si="100"/>
        <v/>
      </c>
      <c r="AM84" s="59" t="str">
        <f t="shared" si="101"/>
        <v/>
      </c>
      <c r="AN84" s="60" t="str">
        <f t="shared" si="102"/>
        <v/>
      </c>
      <c r="AP84" s="61">
        <f t="shared" si="103"/>
        <v>202000</v>
      </c>
      <c r="AQ84" s="61">
        <f t="shared" si="104"/>
        <v>168000</v>
      </c>
      <c r="AR84" s="61">
        <f t="shared" si="105"/>
        <v>58890</v>
      </c>
      <c r="AS84" s="62">
        <f t="shared" si="106"/>
        <v>0.29153465346534652</v>
      </c>
      <c r="AT84" s="61">
        <f t="shared" si="107"/>
        <v>168000</v>
      </c>
      <c r="AU84" s="61">
        <f t="shared" si="108"/>
        <v>270000</v>
      </c>
      <c r="AV84" s="61">
        <f>IF(NOT(ISNUMBER(A84)),"",ROUND(_xlfn.QUARTILE.INC(CHOOSE({1;2;3},W84,Z84,AC84),1),0))</f>
        <v>168000</v>
      </c>
      <c r="AW84" s="61">
        <f>IF(NOT(ISNUMBER(A84)),"",ROUND(_xlfn.QUARTILE.INC(CHOOSE({1;2;3},W84,Z84,AC84),3),0))</f>
        <v>219000</v>
      </c>
      <c r="AX84" s="61">
        <f t="shared" si="109"/>
        <v>51000</v>
      </c>
      <c r="AY84" s="61">
        <f t="shared" si="110"/>
        <v>168000</v>
      </c>
      <c r="AZ84" s="61">
        <f t="shared" si="111"/>
        <v>31920</v>
      </c>
      <c r="BA84" s="61">
        <f t="shared" si="112"/>
        <v>199920</v>
      </c>
      <c r="BB84" s="68" t="str">
        <f t="shared" si="113"/>
        <v>PROMEDIO 2 MENORES</v>
      </c>
      <c r="BD84" s="69" t="str">
        <f t="shared" si="114"/>
        <v>MANTENIMIENTO CAMPANA EXTRACTORA DE HUMOS Y OLORESMARCA CYLICO (CAMBIO DE RODAMIENTOS Y CHUMACERAS)</v>
      </c>
      <c r="BE84" s="58" t="str">
        <f t="shared" si="115"/>
        <v>ÚNICO</v>
      </c>
      <c r="BF84" s="58" t="str" cm="1">
        <f t="array" ref="BF84">IF(BE84&lt;&gt;"REPETIDO","",_xlfn.TEXTJOIN(", ",TRUE,IF($AG$14:$AG$1000=$AG84,$A$14:$A$1000,"")))</f>
        <v/>
      </c>
      <c r="BG84" s="70" t="str">
        <f t="shared" si="116"/>
        <v>NO APLICA</v>
      </c>
      <c r="BH84" s="58" t="str">
        <f t="shared" si="117"/>
        <v>OK</v>
      </c>
    </row>
    <row r="85" spans="1:60" ht="63.75" customHeight="1" x14ac:dyDescent="0.35">
      <c r="A85" s="64">
        <f>IF(C85="","",MAX($A$14:A84)+1)</f>
        <v>66</v>
      </c>
      <c r="B85" s="78">
        <v>8715699</v>
      </c>
      <c r="C85" s="65" t="s">
        <v>137</v>
      </c>
      <c r="D85" s="64" t="s">
        <v>65</v>
      </c>
      <c r="E85" s="64">
        <v>0</v>
      </c>
      <c r="F85" s="64">
        <v>1</v>
      </c>
      <c r="G85" s="64">
        <v>1</v>
      </c>
      <c r="H85" s="64">
        <v>0</v>
      </c>
      <c r="I85" s="64">
        <v>0</v>
      </c>
      <c r="J85" s="64">
        <v>0</v>
      </c>
      <c r="K85" s="64">
        <v>0</v>
      </c>
      <c r="L85" s="78">
        <v>0</v>
      </c>
      <c r="M85" s="78">
        <v>0</v>
      </c>
      <c r="N85" s="78">
        <v>0</v>
      </c>
      <c r="O85" s="78">
        <v>0</v>
      </c>
      <c r="P85" s="78">
        <v>0</v>
      </c>
      <c r="Q85" s="78">
        <v>0</v>
      </c>
      <c r="R85" s="78">
        <v>1</v>
      </c>
      <c r="S85" s="78">
        <v>73152101</v>
      </c>
      <c r="T85" s="78" t="s">
        <v>66</v>
      </c>
      <c r="U85" s="78" t="s">
        <v>66</v>
      </c>
      <c r="W85" s="66">
        <v>156000</v>
      </c>
      <c r="X85" s="66">
        <f t="shared" si="89"/>
        <v>29640</v>
      </c>
      <c r="Y85" s="66">
        <f t="shared" si="90"/>
        <v>185640</v>
      </c>
      <c r="Z85" s="66">
        <v>156000</v>
      </c>
      <c r="AA85" s="66">
        <f t="shared" si="91"/>
        <v>29640</v>
      </c>
      <c r="AB85" s="66">
        <f t="shared" si="92"/>
        <v>185640</v>
      </c>
      <c r="AC85" s="66">
        <v>370000</v>
      </c>
      <c r="AD85" s="66">
        <f t="shared" si="93"/>
        <v>70300</v>
      </c>
      <c r="AE85" s="66">
        <f t="shared" si="94"/>
        <v>440300</v>
      </c>
      <c r="AF85" s="22"/>
      <c r="AG85" s="67" t="str">
        <f t="shared" si="95"/>
        <v>MANTENIMIENTO CAMPANA EXTRACTORA DE HUMOS Y OLORES MARCA CYLICO RECONSTRUCCION DE FORJAS,</v>
      </c>
      <c r="AH85" s="58" t="str">
        <f t="shared" si="96"/>
        <v>ÚNICO</v>
      </c>
      <c r="AI85" s="58" t="str">
        <f t="shared" si="97"/>
        <v>ÚNICO</v>
      </c>
      <c r="AJ85" s="59" t="str">
        <f t="shared" si="98"/>
        <v>ÚNICO</v>
      </c>
      <c r="AK85" s="59" t="str">
        <f t="shared" si="99"/>
        <v>ÚNICO</v>
      </c>
      <c r="AL85" s="59" t="str">
        <f t="shared" si="100"/>
        <v/>
      </c>
      <c r="AM85" s="59" t="str">
        <f t="shared" si="101"/>
        <v/>
      </c>
      <c r="AN85" s="60" t="str">
        <f t="shared" si="102"/>
        <v/>
      </c>
      <c r="AP85" s="61">
        <f t="shared" si="103"/>
        <v>227333</v>
      </c>
      <c r="AQ85" s="61">
        <f t="shared" si="104"/>
        <v>156000</v>
      </c>
      <c r="AR85" s="61">
        <f t="shared" si="105"/>
        <v>123553</v>
      </c>
      <c r="AS85" s="62">
        <f t="shared" si="106"/>
        <v>0.54348906669951125</v>
      </c>
      <c r="AT85" s="61">
        <f t="shared" si="107"/>
        <v>156000</v>
      </c>
      <c r="AU85" s="61">
        <f t="shared" si="108"/>
        <v>370000</v>
      </c>
      <c r="AV85" s="61">
        <f>IF(NOT(ISNUMBER(A85)),"",ROUND(_xlfn.QUARTILE.INC(CHOOSE({1;2;3},W85,Z85,AC85),1),0))</f>
        <v>156000</v>
      </c>
      <c r="AW85" s="61">
        <f>IF(NOT(ISNUMBER(A85)),"",ROUND(_xlfn.QUARTILE.INC(CHOOSE({1;2;3},W85,Z85,AC85),3),0))</f>
        <v>263000</v>
      </c>
      <c r="AX85" s="61">
        <f t="shared" si="109"/>
        <v>107000</v>
      </c>
      <c r="AY85" s="61">
        <f t="shared" si="110"/>
        <v>156000</v>
      </c>
      <c r="AZ85" s="61">
        <f t="shared" si="111"/>
        <v>29640</v>
      </c>
      <c r="BA85" s="61">
        <f t="shared" si="112"/>
        <v>185640</v>
      </c>
      <c r="BB85" s="68" t="str">
        <f t="shared" si="113"/>
        <v>MEDIANA</v>
      </c>
      <c r="BD85" s="69" t="str">
        <f t="shared" si="114"/>
        <v>MANTENIMIENTO CAMPANA EXTRACTORA DE HUMOS Y OLORES MARCA CYLICO RECONSTRUCCION DE FORJAS,</v>
      </c>
      <c r="BE85" s="58" t="str">
        <f t="shared" si="115"/>
        <v>ÚNICO</v>
      </c>
      <c r="BF85" s="58" t="str" cm="1">
        <f t="array" ref="BF85">IF(BE85&lt;&gt;"REPETIDO","",_xlfn.TEXTJOIN(", ",TRUE,IF($AG$14:$AG$1000=$AG85,$A$14:$A$1000,"")))</f>
        <v/>
      </c>
      <c r="BG85" s="70" t="str">
        <f t="shared" si="116"/>
        <v>NO APLICA</v>
      </c>
      <c r="BH85" s="58" t="str">
        <f t="shared" si="117"/>
        <v>ALERTA ALTA - REVISAR MERCADO</v>
      </c>
    </row>
    <row r="86" spans="1:60" ht="140.25" x14ac:dyDescent="0.35">
      <c r="A86" s="64">
        <f>IF(C86="","",MAX($A$14:A85)+1)</f>
        <v>67</v>
      </c>
      <c r="B86" s="78">
        <v>8715699</v>
      </c>
      <c r="C86" s="65" t="s">
        <v>138</v>
      </c>
      <c r="D86" s="64" t="s">
        <v>65</v>
      </c>
      <c r="E86" s="64">
        <v>0</v>
      </c>
      <c r="F86" s="64">
        <v>1</v>
      </c>
      <c r="G86" s="64">
        <v>1</v>
      </c>
      <c r="H86" s="64">
        <v>0</v>
      </c>
      <c r="I86" s="64">
        <v>0</v>
      </c>
      <c r="J86" s="64">
        <v>0</v>
      </c>
      <c r="K86" s="64">
        <v>0</v>
      </c>
      <c r="L86" s="78">
        <v>0</v>
      </c>
      <c r="M86" s="78">
        <v>0</v>
      </c>
      <c r="N86" s="78">
        <v>0</v>
      </c>
      <c r="O86" s="78">
        <v>0</v>
      </c>
      <c r="P86" s="78">
        <v>0</v>
      </c>
      <c r="Q86" s="78">
        <v>0</v>
      </c>
      <c r="R86" s="78">
        <v>1</v>
      </c>
      <c r="S86" s="78">
        <v>73152101</v>
      </c>
      <c r="T86" s="78" t="s">
        <v>66</v>
      </c>
      <c r="U86" s="78" t="s">
        <v>66</v>
      </c>
      <c r="W86" s="66">
        <v>180000</v>
      </c>
      <c r="X86" s="66">
        <f t="shared" si="89"/>
        <v>34200</v>
      </c>
      <c r="Y86" s="66">
        <f t="shared" si="90"/>
        <v>214200</v>
      </c>
      <c r="Z86" s="66">
        <v>180000</v>
      </c>
      <c r="AA86" s="66">
        <f t="shared" si="91"/>
        <v>34200</v>
      </c>
      <c r="AB86" s="66">
        <f t="shared" si="92"/>
        <v>214200</v>
      </c>
      <c r="AC86" s="66">
        <v>340000</v>
      </c>
      <c r="AD86" s="66">
        <f t="shared" si="93"/>
        <v>64600</v>
      </c>
      <c r="AE86" s="66">
        <f t="shared" si="94"/>
        <v>404600</v>
      </c>
      <c r="AF86" s="22"/>
      <c r="AG86" s="67" t="str">
        <f t="shared" si="95"/>
        <v>MANTENIMIENTO - SERVICIO DE MANTENIMIENTO CAMPANA EXTRACTORA DE HUMOS Y OLORES MARCA CYLICO ACERO INOXIDABLE INCLUYE: EXTRACTORES Y ENGRASES DE CHUMACERAS, MANTENIMIENTO ELÉCTRICO MOTOR, REVISIÓN Y MA</v>
      </c>
      <c r="AH86" s="58" t="str">
        <f t="shared" si="96"/>
        <v>ÚNICO</v>
      </c>
      <c r="AI86" s="58" t="str">
        <f t="shared" si="97"/>
        <v>ÚNICO</v>
      </c>
      <c r="AJ86" s="59" t="str">
        <f t="shared" si="98"/>
        <v>ÚNICO</v>
      </c>
      <c r="AK86" s="59" t="str">
        <f t="shared" si="99"/>
        <v>ÚNICO</v>
      </c>
      <c r="AL86" s="59" t="str">
        <f t="shared" si="100"/>
        <v/>
      </c>
      <c r="AM86" s="59" t="str">
        <f t="shared" si="101"/>
        <v/>
      </c>
      <c r="AN86" s="60" t="str">
        <f t="shared" si="102"/>
        <v/>
      </c>
      <c r="AP86" s="61">
        <f t="shared" si="103"/>
        <v>233333</v>
      </c>
      <c r="AQ86" s="61">
        <f t="shared" si="104"/>
        <v>180000</v>
      </c>
      <c r="AR86" s="61">
        <f t="shared" si="105"/>
        <v>92376</v>
      </c>
      <c r="AS86" s="62">
        <f t="shared" si="106"/>
        <v>0.39589770842529776</v>
      </c>
      <c r="AT86" s="61">
        <f t="shared" si="107"/>
        <v>180000</v>
      </c>
      <c r="AU86" s="61">
        <f t="shared" si="108"/>
        <v>340000</v>
      </c>
      <c r="AV86" s="61">
        <f>IF(NOT(ISNUMBER(A86)),"",ROUND(_xlfn.QUARTILE.INC(CHOOSE({1;2;3},W86,Z86,AC86),1),0))</f>
        <v>180000</v>
      </c>
      <c r="AW86" s="61">
        <f>IF(NOT(ISNUMBER(A86)),"",ROUND(_xlfn.QUARTILE.INC(CHOOSE({1;2;3},W86,Z86,AC86),3),0))</f>
        <v>260000</v>
      </c>
      <c r="AX86" s="61">
        <f t="shared" si="109"/>
        <v>80000</v>
      </c>
      <c r="AY86" s="61">
        <f t="shared" si="110"/>
        <v>180000</v>
      </c>
      <c r="AZ86" s="61">
        <f t="shared" si="111"/>
        <v>34200</v>
      </c>
      <c r="BA86" s="61">
        <f t="shared" si="112"/>
        <v>214200</v>
      </c>
      <c r="BB86" s="68" t="str">
        <f t="shared" si="113"/>
        <v>PROMEDIO 2 MENORES</v>
      </c>
      <c r="BD86" s="69" t="str">
        <f t="shared" si="114"/>
        <v>MANTENIMIENTO - SERVICIO DE MANTENIMIENTO CAMPANA EXTRACTORA DE HUMOS Y OLORES MARCA CYLICO ACERO INOXIDABLE INCLUYE: EXTRACTORES Y ENGRASES DE CHUMACERAS, MANTENIMIENTO ELÉCTRICO MOTOR, REVISIÓN Y MA</v>
      </c>
      <c r="BE86" s="58" t="str">
        <f t="shared" si="115"/>
        <v>ÚNICO</v>
      </c>
      <c r="BF86" s="58" t="str" cm="1">
        <f t="array" ref="BF86">IF(BE86&lt;&gt;"REPETIDO","",_xlfn.TEXTJOIN(", ",TRUE,IF($AG$14:$AG$1000=$AG86,$A$14:$A$1000,"")))</f>
        <v/>
      </c>
      <c r="BG86" s="70" t="str">
        <f t="shared" si="116"/>
        <v>NO APLICA</v>
      </c>
      <c r="BH86" s="58" t="str">
        <f t="shared" si="117"/>
        <v>REVISAR DISPERSIÓN</v>
      </c>
    </row>
    <row r="87" spans="1:60" ht="114.75" x14ac:dyDescent="0.35">
      <c r="A87" s="64">
        <f>IF(C87="","",MAX($A$14:A86)+1)</f>
        <v>68</v>
      </c>
      <c r="B87" s="78">
        <v>8715699</v>
      </c>
      <c r="C87" s="65" t="s">
        <v>139</v>
      </c>
      <c r="D87" s="64" t="s">
        <v>65</v>
      </c>
      <c r="E87" s="64">
        <v>0</v>
      </c>
      <c r="F87" s="64">
        <v>1</v>
      </c>
      <c r="G87" s="64">
        <v>1</v>
      </c>
      <c r="H87" s="64">
        <v>0</v>
      </c>
      <c r="I87" s="64">
        <v>0</v>
      </c>
      <c r="J87" s="64">
        <v>0</v>
      </c>
      <c r="K87" s="64">
        <v>0</v>
      </c>
      <c r="L87" s="78">
        <v>0</v>
      </c>
      <c r="M87" s="78">
        <v>0</v>
      </c>
      <c r="N87" s="78">
        <v>0</v>
      </c>
      <c r="O87" s="78">
        <v>0</v>
      </c>
      <c r="P87" s="78">
        <v>0</v>
      </c>
      <c r="Q87" s="78">
        <v>0</v>
      </c>
      <c r="R87" s="78">
        <v>1</v>
      </c>
      <c r="S87" s="78">
        <v>73152101</v>
      </c>
      <c r="T87" s="78" t="s">
        <v>66</v>
      </c>
      <c r="U87" s="78" t="s">
        <v>66</v>
      </c>
      <c r="W87" s="66">
        <v>140000</v>
      </c>
      <c r="X87" s="66">
        <f t="shared" si="89"/>
        <v>26600</v>
      </c>
      <c r="Y87" s="66">
        <f t="shared" si="90"/>
        <v>166600</v>
      </c>
      <c r="Z87" s="66">
        <v>140000</v>
      </c>
      <c r="AA87" s="66">
        <f t="shared" si="91"/>
        <v>26600</v>
      </c>
      <c r="AB87" s="66">
        <f t="shared" si="92"/>
        <v>166600</v>
      </c>
      <c r="AC87" s="66">
        <v>185000</v>
      </c>
      <c r="AD87" s="66">
        <f t="shared" si="93"/>
        <v>35150</v>
      </c>
      <c r="AE87" s="66">
        <f t="shared" si="94"/>
        <v>220150</v>
      </c>
      <c r="AF87" s="22"/>
      <c r="AG87" s="67" t="str">
        <f t="shared" si="95"/>
        <v>MANTENIMIENTO - SERVICIO DE MANTENIMIENTO CAMPANA EXTRACTORA DE HUMOS Y OLORESMARCA CYLICO ACERO INOXIDABLE MANTENIMIENTO EXTRACTORES Y ENGRASES DE CHUMACERAS</v>
      </c>
      <c r="AH87" s="58" t="str">
        <f t="shared" si="96"/>
        <v>ÚNICO</v>
      </c>
      <c r="AI87" s="58" t="str">
        <f t="shared" si="97"/>
        <v>ÚNICO</v>
      </c>
      <c r="AJ87" s="59" t="str">
        <f t="shared" si="98"/>
        <v>ÚNICO</v>
      </c>
      <c r="AK87" s="59" t="str">
        <f t="shared" si="99"/>
        <v>ÚNICO</v>
      </c>
      <c r="AL87" s="59" t="str">
        <f t="shared" si="100"/>
        <v/>
      </c>
      <c r="AM87" s="59" t="str">
        <f t="shared" si="101"/>
        <v/>
      </c>
      <c r="AN87" s="60" t="str">
        <f t="shared" si="102"/>
        <v/>
      </c>
      <c r="AP87" s="61">
        <f t="shared" si="103"/>
        <v>155000</v>
      </c>
      <c r="AQ87" s="61">
        <f t="shared" si="104"/>
        <v>140000</v>
      </c>
      <c r="AR87" s="61">
        <f t="shared" si="105"/>
        <v>25981</v>
      </c>
      <c r="AS87" s="62">
        <f t="shared" si="106"/>
        <v>0.16761935483870968</v>
      </c>
      <c r="AT87" s="61">
        <f t="shared" si="107"/>
        <v>140000</v>
      </c>
      <c r="AU87" s="61">
        <f t="shared" si="108"/>
        <v>185000</v>
      </c>
      <c r="AV87" s="61">
        <f>IF(NOT(ISNUMBER(A87)),"",ROUND(_xlfn.QUARTILE.INC(CHOOSE({1;2;3},W87,Z87,AC87),1),0))</f>
        <v>140000</v>
      </c>
      <c r="AW87" s="61">
        <f>IF(NOT(ISNUMBER(A87)),"",ROUND(_xlfn.QUARTILE.INC(CHOOSE({1;2;3},W87,Z87,AC87),3),0))</f>
        <v>162500</v>
      </c>
      <c r="AX87" s="61">
        <f t="shared" si="109"/>
        <v>22500</v>
      </c>
      <c r="AY87" s="61">
        <f t="shared" si="110"/>
        <v>140000</v>
      </c>
      <c r="AZ87" s="61">
        <f t="shared" si="111"/>
        <v>26600</v>
      </c>
      <c r="BA87" s="61">
        <f t="shared" si="112"/>
        <v>166600</v>
      </c>
      <c r="BB87" s="68" t="str">
        <f t="shared" si="113"/>
        <v>MENOR VALOR</v>
      </c>
      <c r="BD87" s="69" t="str">
        <f t="shared" si="114"/>
        <v>MANTENIMIENTO - SERVICIO DE MANTENIMIENTO CAMPANA EXTRACTORA DE HUMOS Y OLORESMARCA CYLICO ACERO INOXIDABLE MANTENIMIENTO EXTRACTORES Y ENGRASES DE CHUMACERAS</v>
      </c>
      <c r="BE87" s="58" t="str">
        <f t="shared" si="115"/>
        <v>ÚNICO</v>
      </c>
      <c r="BF87" s="58" t="str" cm="1">
        <f t="array" ref="BF87">IF(BE87&lt;&gt;"REPETIDO","",_xlfn.TEXTJOIN(", ",TRUE,IF($AG$14:$AG$1000=$AG87,$A$14:$A$1000,"")))</f>
        <v/>
      </c>
      <c r="BG87" s="70" t="str">
        <f t="shared" si="116"/>
        <v>NO APLICA</v>
      </c>
      <c r="BH87" s="58" t="str">
        <f t="shared" si="117"/>
        <v>OK</v>
      </c>
    </row>
    <row r="88" spans="1:60" ht="89.25" x14ac:dyDescent="0.35">
      <c r="A88" s="64">
        <f>IF(C88="","",MAX($A$14:A87)+1)</f>
        <v>69</v>
      </c>
      <c r="B88" s="78">
        <v>8715699</v>
      </c>
      <c r="C88" s="65" t="s">
        <v>140</v>
      </c>
      <c r="D88" s="64" t="s">
        <v>65</v>
      </c>
      <c r="E88" s="64">
        <v>0</v>
      </c>
      <c r="F88" s="64">
        <v>1</v>
      </c>
      <c r="G88" s="64">
        <v>1</v>
      </c>
      <c r="H88" s="64">
        <v>0</v>
      </c>
      <c r="I88" s="64">
        <v>0</v>
      </c>
      <c r="J88" s="64">
        <v>0</v>
      </c>
      <c r="K88" s="64">
        <v>0</v>
      </c>
      <c r="L88" s="78">
        <v>0</v>
      </c>
      <c r="M88" s="78">
        <v>0</v>
      </c>
      <c r="N88" s="78">
        <v>0</v>
      </c>
      <c r="O88" s="78">
        <v>0</v>
      </c>
      <c r="P88" s="78">
        <v>0</v>
      </c>
      <c r="Q88" s="78">
        <v>0</v>
      </c>
      <c r="R88" s="78">
        <v>1</v>
      </c>
      <c r="S88" s="78">
        <v>73152101</v>
      </c>
      <c r="T88" s="78" t="s">
        <v>66</v>
      </c>
      <c r="U88" s="78" t="s">
        <v>66</v>
      </c>
      <c r="W88" s="66">
        <v>152000</v>
      </c>
      <c r="X88" s="66">
        <f t="shared" si="89"/>
        <v>28880</v>
      </c>
      <c r="Y88" s="66">
        <f t="shared" si="90"/>
        <v>180880</v>
      </c>
      <c r="Z88" s="66">
        <v>152000</v>
      </c>
      <c r="AA88" s="66">
        <f t="shared" si="91"/>
        <v>28880</v>
      </c>
      <c r="AB88" s="66">
        <f t="shared" si="92"/>
        <v>180880</v>
      </c>
      <c r="AC88" s="66">
        <v>275000</v>
      </c>
      <c r="AD88" s="66">
        <f t="shared" si="93"/>
        <v>52250</v>
      </c>
      <c r="AE88" s="66">
        <f t="shared" si="94"/>
        <v>327250</v>
      </c>
      <c r="AF88" s="22"/>
      <c r="AG88" s="67" t="str">
        <f t="shared" si="95"/>
        <v>MANTENIMIENTO - SERVICIO DE MANTENIMIENTO CAMPANA EXTRACTORA DE HUMOS Y OLORESMARCA CYLICO ACERO INOXIDABLE MANTENIMIENTO ELÉCTRICO MOTOR</v>
      </c>
      <c r="AH88" s="58" t="str">
        <f t="shared" si="96"/>
        <v>ÚNICO</v>
      </c>
      <c r="AI88" s="58" t="str">
        <f t="shared" si="97"/>
        <v>ÚNICO</v>
      </c>
      <c r="AJ88" s="59" t="str">
        <f t="shared" si="98"/>
        <v>ÚNICO</v>
      </c>
      <c r="AK88" s="59" t="str">
        <f t="shared" si="99"/>
        <v>ÚNICO</v>
      </c>
      <c r="AL88" s="59" t="str">
        <f t="shared" si="100"/>
        <v/>
      </c>
      <c r="AM88" s="59" t="str">
        <f t="shared" si="101"/>
        <v/>
      </c>
      <c r="AN88" s="60" t="str">
        <f t="shared" si="102"/>
        <v/>
      </c>
      <c r="AP88" s="61">
        <f t="shared" si="103"/>
        <v>193000</v>
      </c>
      <c r="AQ88" s="61">
        <f t="shared" si="104"/>
        <v>152000</v>
      </c>
      <c r="AR88" s="61">
        <f t="shared" si="105"/>
        <v>71014</v>
      </c>
      <c r="AS88" s="62">
        <f t="shared" si="106"/>
        <v>0.36794818652849742</v>
      </c>
      <c r="AT88" s="61">
        <f t="shared" si="107"/>
        <v>152000</v>
      </c>
      <c r="AU88" s="61">
        <f t="shared" si="108"/>
        <v>275000</v>
      </c>
      <c r="AV88" s="61">
        <f>IF(NOT(ISNUMBER(A88)),"",ROUND(_xlfn.QUARTILE.INC(CHOOSE({1;2;3},W88,Z88,AC88),1),0))</f>
        <v>152000</v>
      </c>
      <c r="AW88" s="61">
        <f>IF(NOT(ISNUMBER(A88)),"",ROUND(_xlfn.QUARTILE.INC(CHOOSE({1;2;3},W88,Z88,AC88),3),0))</f>
        <v>213500</v>
      </c>
      <c r="AX88" s="61">
        <f t="shared" si="109"/>
        <v>61500</v>
      </c>
      <c r="AY88" s="61">
        <f t="shared" si="110"/>
        <v>152000</v>
      </c>
      <c r="AZ88" s="61">
        <f t="shared" si="111"/>
        <v>28880</v>
      </c>
      <c r="BA88" s="61">
        <f t="shared" si="112"/>
        <v>180880</v>
      </c>
      <c r="BB88" s="68" t="str">
        <f t="shared" si="113"/>
        <v>PROMEDIO 2 MENORES</v>
      </c>
      <c r="BD88" s="69" t="str">
        <f t="shared" si="114"/>
        <v>MANTENIMIENTO - SERVICIO DE MANTENIMIENTO CAMPANA EXTRACTORA DE HUMOS Y OLORESMARCA CYLICO ACERO INOXIDABLE MANTENIMIENTO ELÉCTRICO MOTOR</v>
      </c>
      <c r="BE88" s="58" t="str">
        <f t="shared" si="115"/>
        <v>ÚNICO</v>
      </c>
      <c r="BF88" s="58" t="str" cm="1">
        <f t="array" ref="BF88">IF(BE88&lt;&gt;"REPETIDO","",_xlfn.TEXTJOIN(", ",TRUE,IF($AG$14:$AG$1000=$AG88,$A$14:$A$1000,"")))</f>
        <v/>
      </c>
      <c r="BG88" s="70" t="str">
        <f t="shared" si="116"/>
        <v>NO APLICA</v>
      </c>
      <c r="BH88" s="58" t="str">
        <f t="shared" si="117"/>
        <v>REVISAR DISPERSIÓN</v>
      </c>
    </row>
    <row r="89" spans="1:60" ht="89.25" x14ac:dyDescent="0.35">
      <c r="A89" s="64">
        <f>IF(C89="","",MAX($A$14:A88)+1)</f>
        <v>70</v>
      </c>
      <c r="B89" s="78">
        <v>8715699</v>
      </c>
      <c r="C89" s="65" t="s">
        <v>141</v>
      </c>
      <c r="D89" s="64" t="s">
        <v>65</v>
      </c>
      <c r="E89" s="64">
        <v>0</v>
      </c>
      <c r="F89" s="64">
        <v>1</v>
      </c>
      <c r="G89" s="64">
        <v>1</v>
      </c>
      <c r="H89" s="64">
        <v>0</v>
      </c>
      <c r="I89" s="64">
        <v>0</v>
      </c>
      <c r="J89" s="64">
        <v>0</v>
      </c>
      <c r="K89" s="64">
        <v>0</v>
      </c>
      <c r="L89" s="78">
        <v>0</v>
      </c>
      <c r="M89" s="78">
        <v>0</v>
      </c>
      <c r="N89" s="78">
        <v>0</v>
      </c>
      <c r="O89" s="78">
        <v>0</v>
      </c>
      <c r="P89" s="78">
        <v>0</v>
      </c>
      <c r="Q89" s="78">
        <v>0</v>
      </c>
      <c r="R89" s="78">
        <v>1</v>
      </c>
      <c r="S89" s="78">
        <v>73152101</v>
      </c>
      <c r="T89" s="78" t="s">
        <v>66</v>
      </c>
      <c r="U89" s="78" t="s">
        <v>66</v>
      </c>
      <c r="W89" s="66">
        <v>160000</v>
      </c>
      <c r="X89" s="66">
        <f t="shared" si="89"/>
        <v>30400</v>
      </c>
      <c r="Y89" s="66">
        <f t="shared" si="90"/>
        <v>190400</v>
      </c>
      <c r="Z89" s="66">
        <v>160000</v>
      </c>
      <c r="AA89" s="66">
        <f t="shared" si="91"/>
        <v>30400</v>
      </c>
      <c r="AB89" s="66">
        <f t="shared" si="92"/>
        <v>190400</v>
      </c>
      <c r="AC89" s="66">
        <v>265000</v>
      </c>
      <c r="AD89" s="66">
        <f t="shared" si="93"/>
        <v>50350</v>
      </c>
      <c r="AE89" s="66">
        <f t="shared" si="94"/>
        <v>315350</v>
      </c>
      <c r="AF89" s="22"/>
      <c r="AG89" s="67" t="str">
        <f t="shared" si="95"/>
        <v>MANTENIMIENTO - SERVICIO DE MANTENIMIENTO CAMPANA EXTRACTORA DE HUMOS Y OLORES MARCA MGC CEX-SS ACERO INOXIDABLE (CAMBIO DE CORREAS)</v>
      </c>
      <c r="AH89" s="58" t="str">
        <f t="shared" si="96"/>
        <v>ÚNICO</v>
      </c>
      <c r="AI89" s="58" t="str">
        <f t="shared" si="97"/>
        <v>ÚNICO</v>
      </c>
      <c r="AJ89" s="59" t="str">
        <f t="shared" si="98"/>
        <v>ÚNICO</v>
      </c>
      <c r="AK89" s="59" t="str">
        <f t="shared" si="99"/>
        <v>ÚNICO</v>
      </c>
      <c r="AL89" s="59" t="str">
        <f t="shared" si="100"/>
        <v/>
      </c>
      <c r="AM89" s="59" t="str">
        <f t="shared" si="101"/>
        <v/>
      </c>
      <c r="AN89" s="60" t="str">
        <f t="shared" si="102"/>
        <v/>
      </c>
      <c r="AP89" s="61">
        <f t="shared" si="103"/>
        <v>195000</v>
      </c>
      <c r="AQ89" s="61">
        <f t="shared" si="104"/>
        <v>160000</v>
      </c>
      <c r="AR89" s="61">
        <f t="shared" si="105"/>
        <v>60622</v>
      </c>
      <c r="AS89" s="62">
        <f t="shared" si="106"/>
        <v>0.31088205128205126</v>
      </c>
      <c r="AT89" s="61">
        <f t="shared" si="107"/>
        <v>160000</v>
      </c>
      <c r="AU89" s="61">
        <f t="shared" si="108"/>
        <v>265000</v>
      </c>
      <c r="AV89" s="61">
        <f>IF(NOT(ISNUMBER(A89)),"",ROUND(_xlfn.QUARTILE.INC(CHOOSE({1;2;3},W89,Z89,AC89),1),0))</f>
        <v>160000</v>
      </c>
      <c r="AW89" s="61">
        <f>IF(NOT(ISNUMBER(A89)),"",ROUND(_xlfn.QUARTILE.INC(CHOOSE({1;2;3},W89,Z89,AC89),3),0))</f>
        <v>212500</v>
      </c>
      <c r="AX89" s="61">
        <f t="shared" si="109"/>
        <v>52500</v>
      </c>
      <c r="AY89" s="61">
        <f t="shared" si="110"/>
        <v>160000</v>
      </c>
      <c r="AZ89" s="61">
        <f t="shared" si="111"/>
        <v>30400</v>
      </c>
      <c r="BA89" s="61">
        <f t="shared" si="112"/>
        <v>190400</v>
      </c>
      <c r="BB89" s="68" t="str">
        <f t="shared" si="113"/>
        <v>PROMEDIO 2 MENORES</v>
      </c>
      <c r="BD89" s="69" t="str">
        <f t="shared" si="114"/>
        <v>MANTENIMIENTO - SERVICIO DE MANTENIMIENTO CAMPANA EXTRACTORA DE HUMOS Y OLORES MARCA MGC CEX-SS ACERO INOXIDABLE (CAMBIO DE CORREAS)</v>
      </c>
      <c r="BE89" s="58" t="str">
        <f t="shared" si="115"/>
        <v>ÚNICO</v>
      </c>
      <c r="BF89" s="58" t="str" cm="1">
        <f t="array" ref="BF89">IF(BE89&lt;&gt;"REPETIDO","",_xlfn.TEXTJOIN(", ",TRUE,IF($AG$14:$AG$1000=$AG89,$A$14:$A$1000,"")))</f>
        <v/>
      </c>
      <c r="BG89" s="70" t="str">
        <f t="shared" si="116"/>
        <v>NO APLICA</v>
      </c>
      <c r="BH89" s="58" t="str">
        <f t="shared" si="117"/>
        <v>REVISAR DISPERSIÓN</v>
      </c>
    </row>
    <row r="90" spans="1:60" ht="63.75" x14ac:dyDescent="0.35">
      <c r="A90" s="64">
        <f>IF(C90="","",MAX($A$14:A89)+1)</f>
        <v>71</v>
      </c>
      <c r="B90" s="78">
        <v>8715699</v>
      </c>
      <c r="C90" s="65" t="s">
        <v>142</v>
      </c>
      <c r="D90" s="64" t="s">
        <v>65</v>
      </c>
      <c r="E90" s="64">
        <v>0</v>
      </c>
      <c r="F90" s="64">
        <v>1</v>
      </c>
      <c r="G90" s="64">
        <v>1</v>
      </c>
      <c r="H90" s="64">
        <v>0</v>
      </c>
      <c r="I90" s="64">
        <v>0</v>
      </c>
      <c r="J90" s="64">
        <v>0</v>
      </c>
      <c r="K90" s="64">
        <v>0</v>
      </c>
      <c r="L90" s="78">
        <v>0</v>
      </c>
      <c r="M90" s="78">
        <v>0</v>
      </c>
      <c r="N90" s="78">
        <v>0</v>
      </c>
      <c r="O90" s="78">
        <v>0</v>
      </c>
      <c r="P90" s="78">
        <v>0</v>
      </c>
      <c r="Q90" s="78">
        <v>0</v>
      </c>
      <c r="R90" s="78">
        <v>1</v>
      </c>
      <c r="S90" s="78">
        <v>73152101</v>
      </c>
      <c r="T90" s="78" t="s">
        <v>66</v>
      </c>
      <c r="U90" s="78" t="s">
        <v>66</v>
      </c>
      <c r="W90" s="66">
        <v>192000</v>
      </c>
      <c r="X90" s="66">
        <f t="shared" si="89"/>
        <v>36480</v>
      </c>
      <c r="Y90" s="66">
        <f t="shared" si="90"/>
        <v>228480</v>
      </c>
      <c r="Z90" s="66">
        <v>192000</v>
      </c>
      <c r="AA90" s="66">
        <f t="shared" si="91"/>
        <v>36480</v>
      </c>
      <c r="AB90" s="66">
        <f t="shared" si="92"/>
        <v>228480</v>
      </c>
      <c r="AC90" s="66">
        <v>275000</v>
      </c>
      <c r="AD90" s="66">
        <f t="shared" si="93"/>
        <v>52250</v>
      </c>
      <c r="AE90" s="66">
        <f t="shared" si="94"/>
        <v>327250</v>
      </c>
      <c r="AF90" s="22"/>
      <c r="AG90" s="67" t="str">
        <f t="shared" si="95"/>
        <v>MANTENIMIENTO CAMPANA EXTRACTORA DE HUMOS Y OLORES MARCA CYLICO (CAMBIO DE POLEAS Y CORREAS)</v>
      </c>
      <c r="AH90" s="58" t="str">
        <f t="shared" si="96"/>
        <v>ÚNICO</v>
      </c>
      <c r="AI90" s="58" t="str">
        <f t="shared" si="97"/>
        <v>ÚNICO</v>
      </c>
      <c r="AJ90" s="59" t="str">
        <f t="shared" si="98"/>
        <v>ÚNICO</v>
      </c>
      <c r="AK90" s="59" t="str">
        <f t="shared" si="99"/>
        <v>ÚNICO</v>
      </c>
      <c r="AL90" s="59" t="str">
        <f t="shared" si="100"/>
        <v/>
      </c>
      <c r="AM90" s="59" t="str">
        <f t="shared" si="101"/>
        <v/>
      </c>
      <c r="AN90" s="60" t="str">
        <f t="shared" si="102"/>
        <v/>
      </c>
      <c r="AP90" s="61">
        <f t="shared" si="103"/>
        <v>219667</v>
      </c>
      <c r="AQ90" s="61">
        <f t="shared" si="104"/>
        <v>192000</v>
      </c>
      <c r="AR90" s="61">
        <f t="shared" si="105"/>
        <v>47920</v>
      </c>
      <c r="AS90" s="62">
        <f t="shared" si="106"/>
        <v>0.2181483791375127</v>
      </c>
      <c r="AT90" s="61">
        <f t="shared" si="107"/>
        <v>192000</v>
      </c>
      <c r="AU90" s="61">
        <f t="shared" si="108"/>
        <v>275000</v>
      </c>
      <c r="AV90" s="61">
        <f>IF(NOT(ISNUMBER(A90)),"",ROUND(_xlfn.QUARTILE.INC(CHOOSE({1;2;3},W90,Z90,AC90),1),0))</f>
        <v>192000</v>
      </c>
      <c r="AW90" s="61">
        <f>IF(NOT(ISNUMBER(A90)),"",ROUND(_xlfn.QUARTILE.INC(CHOOSE({1;2;3},W90,Z90,AC90),3),0))</f>
        <v>233500</v>
      </c>
      <c r="AX90" s="61">
        <f t="shared" si="109"/>
        <v>41500</v>
      </c>
      <c r="AY90" s="61">
        <f t="shared" si="110"/>
        <v>192000</v>
      </c>
      <c r="AZ90" s="61">
        <f t="shared" si="111"/>
        <v>36480</v>
      </c>
      <c r="BA90" s="61">
        <f t="shared" si="112"/>
        <v>228480</v>
      </c>
      <c r="BB90" s="68" t="str">
        <f t="shared" si="113"/>
        <v>PROMEDIO 2 MENORES</v>
      </c>
      <c r="BD90" s="69" t="str">
        <f t="shared" si="114"/>
        <v>MANTENIMIENTO CAMPANA EXTRACTORA DE HUMOS Y OLORES MARCA CYLICO (CAMBIO DE POLEAS Y CORREAS)</v>
      </c>
      <c r="BE90" s="58" t="str">
        <f t="shared" si="115"/>
        <v>ÚNICO</v>
      </c>
      <c r="BF90" s="58" t="str" cm="1">
        <f t="array" ref="BF90">IF(BE90&lt;&gt;"REPETIDO","",_xlfn.TEXTJOIN(", ",TRUE,IF($AG$14:$AG$1000=$AG90,$A$14:$A$1000,"")))</f>
        <v/>
      </c>
      <c r="BG90" s="70" t="str">
        <f t="shared" si="116"/>
        <v>NO APLICA</v>
      </c>
      <c r="BH90" s="58" t="str">
        <f t="shared" si="117"/>
        <v>OK</v>
      </c>
    </row>
    <row r="91" spans="1:60" ht="76.5" x14ac:dyDescent="0.35">
      <c r="A91" s="64">
        <f>IF(C91="","",MAX($A$14:A90)+1)</f>
        <v>72</v>
      </c>
      <c r="B91" s="78">
        <v>8715699</v>
      </c>
      <c r="C91" s="65" t="s">
        <v>143</v>
      </c>
      <c r="D91" s="64" t="s">
        <v>65</v>
      </c>
      <c r="E91" s="64">
        <v>0</v>
      </c>
      <c r="F91" s="64">
        <v>1</v>
      </c>
      <c r="G91" s="64">
        <v>1</v>
      </c>
      <c r="H91" s="64">
        <v>0</v>
      </c>
      <c r="I91" s="64">
        <v>0</v>
      </c>
      <c r="J91" s="64">
        <v>0</v>
      </c>
      <c r="K91" s="64">
        <v>0</v>
      </c>
      <c r="L91" s="78">
        <v>0</v>
      </c>
      <c r="M91" s="78">
        <v>0</v>
      </c>
      <c r="N91" s="78">
        <v>0</v>
      </c>
      <c r="O91" s="78">
        <v>0</v>
      </c>
      <c r="P91" s="78">
        <v>0</v>
      </c>
      <c r="Q91" s="78">
        <v>0</v>
      </c>
      <c r="R91" s="78">
        <v>1</v>
      </c>
      <c r="S91" s="78">
        <v>73152101</v>
      </c>
      <c r="T91" s="78" t="s">
        <v>66</v>
      </c>
      <c r="U91" s="78" t="s">
        <v>66</v>
      </c>
      <c r="W91" s="66">
        <v>160000</v>
      </c>
      <c r="X91" s="66">
        <f t="shared" si="89"/>
        <v>30400</v>
      </c>
      <c r="Y91" s="66">
        <f t="shared" si="90"/>
        <v>190400</v>
      </c>
      <c r="Z91" s="66">
        <v>160000</v>
      </c>
      <c r="AA91" s="66">
        <f t="shared" si="91"/>
        <v>30400</v>
      </c>
      <c r="AB91" s="66">
        <f t="shared" si="92"/>
        <v>190400</v>
      </c>
      <c r="AC91" s="66">
        <v>295000</v>
      </c>
      <c r="AD91" s="66">
        <f t="shared" si="93"/>
        <v>56050</v>
      </c>
      <c r="AE91" s="66">
        <f t="shared" si="94"/>
        <v>351050</v>
      </c>
      <c r="AF91" s="22"/>
      <c r="AG91" s="67" t="str">
        <f t="shared" si="95"/>
        <v>MANTENIMIENTO - SERVICIO DE MANTENIMIENTO CAMPANA EXTRACTORA DE HUMOS Y OLORESMARCA CYLICO ACERO INOXIDABLE DE POLEAS Y VENTILADOR</v>
      </c>
      <c r="AH91" s="58" t="str">
        <f t="shared" si="96"/>
        <v>ÚNICO</v>
      </c>
      <c r="AI91" s="58" t="str">
        <f t="shared" si="97"/>
        <v>ÚNICO</v>
      </c>
      <c r="AJ91" s="59" t="str">
        <f t="shared" si="98"/>
        <v>ÚNICO</v>
      </c>
      <c r="AK91" s="59" t="str">
        <f t="shared" si="99"/>
        <v>ÚNICO</v>
      </c>
      <c r="AL91" s="59" t="str">
        <f t="shared" si="100"/>
        <v/>
      </c>
      <c r="AM91" s="59" t="str">
        <f t="shared" si="101"/>
        <v/>
      </c>
      <c r="AN91" s="60" t="str">
        <f t="shared" si="102"/>
        <v/>
      </c>
      <c r="AP91" s="61">
        <f t="shared" si="103"/>
        <v>205000</v>
      </c>
      <c r="AQ91" s="61">
        <f t="shared" si="104"/>
        <v>160000</v>
      </c>
      <c r="AR91" s="61">
        <f t="shared" si="105"/>
        <v>77942</v>
      </c>
      <c r="AS91" s="62">
        <f t="shared" si="106"/>
        <v>0.3802048780487805</v>
      </c>
      <c r="AT91" s="61">
        <f t="shared" si="107"/>
        <v>160000</v>
      </c>
      <c r="AU91" s="61">
        <f t="shared" si="108"/>
        <v>295000</v>
      </c>
      <c r="AV91" s="61">
        <f>IF(NOT(ISNUMBER(A91)),"",ROUND(_xlfn.QUARTILE.INC(CHOOSE({1;2;3},W91,Z91,AC91),1),0))</f>
        <v>160000</v>
      </c>
      <c r="AW91" s="61">
        <f>IF(NOT(ISNUMBER(A91)),"",ROUND(_xlfn.QUARTILE.INC(CHOOSE({1;2;3},W91,Z91,AC91),3),0))</f>
        <v>227500</v>
      </c>
      <c r="AX91" s="61">
        <f t="shared" si="109"/>
        <v>67500</v>
      </c>
      <c r="AY91" s="61">
        <f t="shared" si="110"/>
        <v>160000</v>
      </c>
      <c r="AZ91" s="61">
        <f t="shared" si="111"/>
        <v>30400</v>
      </c>
      <c r="BA91" s="61">
        <f t="shared" si="112"/>
        <v>190400</v>
      </c>
      <c r="BB91" s="68" t="str">
        <f t="shared" si="113"/>
        <v>PROMEDIO 2 MENORES</v>
      </c>
      <c r="BD91" s="69" t="str">
        <f t="shared" si="114"/>
        <v>MANTENIMIENTO - SERVICIO DE MANTENIMIENTO CAMPANA EXTRACTORA DE HUMOS Y OLORESMARCA CYLICO ACERO INOXIDABLE DE POLEAS Y VENTILADOR</v>
      </c>
      <c r="BE91" s="58" t="str">
        <f t="shared" si="115"/>
        <v>ÚNICO</v>
      </c>
      <c r="BF91" s="58" t="str" cm="1">
        <f t="array" ref="BF91">IF(BE91&lt;&gt;"REPETIDO","",_xlfn.TEXTJOIN(", ",TRUE,IF($AG$14:$AG$1000=$AG91,$A$14:$A$1000,"")))</f>
        <v/>
      </c>
      <c r="BG91" s="70" t="str">
        <f t="shared" si="116"/>
        <v>NO APLICA</v>
      </c>
      <c r="BH91" s="58" t="str">
        <f t="shared" si="117"/>
        <v>REVISAR DISPERSIÓN</v>
      </c>
    </row>
    <row r="92" spans="1:60" ht="127.5" x14ac:dyDescent="0.35">
      <c r="A92" s="64">
        <f>IF(C92="","",MAX($A$14:A91)+1)</f>
        <v>73</v>
      </c>
      <c r="B92" s="78">
        <v>8715699</v>
      </c>
      <c r="C92" s="65" t="s">
        <v>144</v>
      </c>
      <c r="D92" s="64" t="s">
        <v>65</v>
      </c>
      <c r="E92" s="64">
        <v>0</v>
      </c>
      <c r="F92" s="64">
        <v>1</v>
      </c>
      <c r="G92" s="64">
        <v>1</v>
      </c>
      <c r="H92" s="64">
        <v>0</v>
      </c>
      <c r="I92" s="64">
        <v>0</v>
      </c>
      <c r="J92" s="64">
        <v>0</v>
      </c>
      <c r="K92" s="64">
        <v>0</v>
      </c>
      <c r="L92" s="78">
        <v>0</v>
      </c>
      <c r="M92" s="78">
        <v>0</v>
      </c>
      <c r="N92" s="78">
        <v>0</v>
      </c>
      <c r="O92" s="78">
        <v>0</v>
      </c>
      <c r="P92" s="78">
        <v>0</v>
      </c>
      <c r="Q92" s="78">
        <v>0</v>
      </c>
      <c r="R92" s="78">
        <v>1</v>
      </c>
      <c r="S92" s="78">
        <v>73152101</v>
      </c>
      <c r="T92" s="78" t="s">
        <v>66</v>
      </c>
      <c r="U92" s="78" t="s">
        <v>66</v>
      </c>
      <c r="W92" s="66">
        <v>188000</v>
      </c>
      <c r="X92" s="66">
        <f t="shared" si="89"/>
        <v>35720</v>
      </c>
      <c r="Y92" s="66">
        <f t="shared" si="90"/>
        <v>223720</v>
      </c>
      <c r="Z92" s="66">
        <v>188000</v>
      </c>
      <c r="AA92" s="66">
        <f t="shared" si="91"/>
        <v>35720</v>
      </c>
      <c r="AB92" s="66">
        <f t="shared" si="92"/>
        <v>223720</v>
      </c>
      <c r="AC92" s="66">
        <v>245000</v>
      </c>
      <c r="AD92" s="66">
        <f t="shared" si="93"/>
        <v>46550</v>
      </c>
      <c r="AE92" s="66">
        <f t="shared" si="94"/>
        <v>291550</v>
      </c>
      <c r="AF92" s="22"/>
      <c r="AG92" s="67" t="str">
        <f t="shared" si="95"/>
        <v xml:space="preserve">MANTENIMIENTO - SERVICIO DE MANTENIMIENTO CAMPANA EXTRACTORA DE HUMOS Y OLORESMARCA CYLICO ACERO INOXIDABLE CONSISTE MANTENIMIENTO DE FILTROS Y SISTEMA ELECTRICO Y MANTENIMIENTO DE FILTROS (CAMBIO DE </v>
      </c>
      <c r="AH92" s="58" t="str">
        <f t="shared" si="96"/>
        <v>ÚNICO</v>
      </c>
      <c r="AI92" s="58" t="str">
        <f t="shared" si="97"/>
        <v>ÚNICO</v>
      </c>
      <c r="AJ92" s="59" t="str">
        <f t="shared" si="98"/>
        <v>ÚNICO</v>
      </c>
      <c r="AK92" s="59" t="str">
        <f t="shared" si="99"/>
        <v>ÚNICO</v>
      </c>
      <c r="AL92" s="59" t="str">
        <f t="shared" si="100"/>
        <v/>
      </c>
      <c r="AM92" s="59" t="str">
        <f t="shared" si="101"/>
        <v/>
      </c>
      <c r="AN92" s="60" t="str">
        <f t="shared" si="102"/>
        <v/>
      </c>
      <c r="AP92" s="61">
        <f t="shared" si="103"/>
        <v>207000</v>
      </c>
      <c r="AQ92" s="61">
        <f t="shared" si="104"/>
        <v>188000</v>
      </c>
      <c r="AR92" s="61">
        <f t="shared" si="105"/>
        <v>32909</v>
      </c>
      <c r="AS92" s="62">
        <f t="shared" si="106"/>
        <v>0.15898067632850241</v>
      </c>
      <c r="AT92" s="61">
        <f t="shared" si="107"/>
        <v>188000</v>
      </c>
      <c r="AU92" s="61">
        <f t="shared" si="108"/>
        <v>245000</v>
      </c>
      <c r="AV92" s="61">
        <f>IF(NOT(ISNUMBER(A92)),"",ROUND(_xlfn.QUARTILE.INC(CHOOSE({1;2;3},W92,Z92,AC92),1),0))</f>
        <v>188000</v>
      </c>
      <c r="AW92" s="61">
        <f>IF(NOT(ISNUMBER(A92)),"",ROUND(_xlfn.QUARTILE.INC(CHOOSE({1;2;3},W92,Z92,AC92),3),0))</f>
        <v>216500</v>
      </c>
      <c r="AX92" s="61">
        <f t="shared" si="109"/>
        <v>28500</v>
      </c>
      <c r="AY92" s="61">
        <f t="shared" si="110"/>
        <v>188000</v>
      </c>
      <c r="AZ92" s="61">
        <f t="shared" si="111"/>
        <v>35720</v>
      </c>
      <c r="BA92" s="61">
        <f t="shared" si="112"/>
        <v>223720</v>
      </c>
      <c r="BB92" s="68" t="str">
        <f t="shared" si="113"/>
        <v>MENOR VALOR</v>
      </c>
      <c r="BD92" s="69" t="str">
        <f t="shared" si="114"/>
        <v>MANTENIMIENTO - SERVICIO DE MANTENIMIENTO CAMPANA EXTRACTORA DE HUMOS Y OLORESMARCA CYLICO ACERO INOXIDABLE CONSISTE MANTENIMIENTO DE FILTROS Y SISTEMA ELECTRICO Y MANTENIMIENTO DE FILTROS (CAMBIO DE</v>
      </c>
      <c r="BE92" s="58" t="str">
        <f t="shared" si="115"/>
        <v>ÚNICO</v>
      </c>
      <c r="BF92" s="58" t="str" cm="1">
        <f t="array" ref="BF92">IF(BE92&lt;&gt;"REPETIDO","",_xlfn.TEXTJOIN(", ",TRUE,IF($AG$14:$AG$1000=$AG92,$A$14:$A$1000,"")))</f>
        <v/>
      </c>
      <c r="BG92" s="70" t="str">
        <f t="shared" si="116"/>
        <v>NO APLICA</v>
      </c>
      <c r="BH92" s="58" t="str">
        <f t="shared" si="117"/>
        <v>OK</v>
      </c>
    </row>
    <row r="93" spans="1:60" ht="102" x14ac:dyDescent="0.35">
      <c r="A93" s="64">
        <f>IF(C93="","",MAX($A$14:A92)+1)</f>
        <v>74</v>
      </c>
      <c r="B93" s="78">
        <v>8715699</v>
      </c>
      <c r="C93" s="65" t="s">
        <v>145</v>
      </c>
      <c r="D93" s="64" t="s">
        <v>65</v>
      </c>
      <c r="E93" s="64">
        <v>0</v>
      </c>
      <c r="F93" s="64">
        <v>1</v>
      </c>
      <c r="G93" s="64">
        <v>1</v>
      </c>
      <c r="H93" s="64">
        <v>0</v>
      </c>
      <c r="I93" s="64">
        <v>0</v>
      </c>
      <c r="J93" s="64">
        <v>0</v>
      </c>
      <c r="K93" s="64">
        <v>0</v>
      </c>
      <c r="L93" s="78">
        <v>0</v>
      </c>
      <c r="M93" s="78">
        <v>0</v>
      </c>
      <c r="N93" s="78">
        <v>0</v>
      </c>
      <c r="O93" s="78">
        <v>0</v>
      </c>
      <c r="P93" s="78">
        <v>0</v>
      </c>
      <c r="Q93" s="78">
        <v>0</v>
      </c>
      <c r="R93" s="78">
        <v>1</v>
      </c>
      <c r="S93" s="78">
        <v>73152101</v>
      </c>
      <c r="T93" s="78" t="s">
        <v>66</v>
      </c>
      <c r="U93" s="78" t="s">
        <v>66</v>
      </c>
      <c r="W93" s="66">
        <v>156000</v>
      </c>
      <c r="X93" s="66">
        <f t="shared" si="89"/>
        <v>29640</v>
      </c>
      <c r="Y93" s="66">
        <f t="shared" si="90"/>
        <v>185640</v>
      </c>
      <c r="Z93" s="66">
        <v>156000</v>
      </c>
      <c r="AA93" s="66">
        <f t="shared" si="91"/>
        <v>29640</v>
      </c>
      <c r="AB93" s="66">
        <f t="shared" si="92"/>
        <v>185640</v>
      </c>
      <c r="AC93" s="66">
        <v>290000</v>
      </c>
      <c r="AD93" s="66">
        <f t="shared" si="93"/>
        <v>55100</v>
      </c>
      <c r="AE93" s="66">
        <f t="shared" si="94"/>
        <v>345100</v>
      </c>
      <c r="AF93" s="22"/>
      <c r="AG93" s="67" t="str">
        <f t="shared" si="95"/>
        <v>MANTENIMIENTO - SERVICIO DE MANTENIMIENTO CAMPANA EXTRACTORA DE HUMOS Y OLORES MARCA CYLICO ACERO INOXIDABLE MANTENIMIENTO DEL SISTEMA ELECTRICO Y CABLEADO</v>
      </c>
      <c r="AH93" s="58" t="str">
        <f t="shared" si="96"/>
        <v>ÚNICO</v>
      </c>
      <c r="AI93" s="58" t="str">
        <f t="shared" si="97"/>
        <v>ÚNICO</v>
      </c>
      <c r="AJ93" s="59" t="str">
        <f t="shared" si="98"/>
        <v>ÚNICO</v>
      </c>
      <c r="AK93" s="59" t="str">
        <f t="shared" si="99"/>
        <v>ÚNICO</v>
      </c>
      <c r="AL93" s="59" t="str">
        <f t="shared" si="100"/>
        <v/>
      </c>
      <c r="AM93" s="59" t="str">
        <f t="shared" si="101"/>
        <v/>
      </c>
      <c r="AN93" s="60" t="str">
        <f t="shared" si="102"/>
        <v/>
      </c>
      <c r="AP93" s="61">
        <f t="shared" si="103"/>
        <v>200667</v>
      </c>
      <c r="AQ93" s="61">
        <f t="shared" si="104"/>
        <v>156000</v>
      </c>
      <c r="AR93" s="61">
        <f t="shared" si="105"/>
        <v>77365</v>
      </c>
      <c r="AS93" s="62">
        <f t="shared" si="106"/>
        <v>0.38553922667902546</v>
      </c>
      <c r="AT93" s="61">
        <f t="shared" si="107"/>
        <v>156000</v>
      </c>
      <c r="AU93" s="61">
        <f t="shared" si="108"/>
        <v>290000</v>
      </c>
      <c r="AV93" s="61">
        <f>IF(NOT(ISNUMBER(A93)),"",ROUND(_xlfn.QUARTILE.INC(CHOOSE({1;2;3},W93,Z93,AC93),1),0))</f>
        <v>156000</v>
      </c>
      <c r="AW93" s="61">
        <f>IF(NOT(ISNUMBER(A93)),"",ROUND(_xlfn.QUARTILE.INC(CHOOSE({1;2;3},W93,Z93,AC93),3),0))</f>
        <v>223000</v>
      </c>
      <c r="AX93" s="61">
        <f t="shared" si="109"/>
        <v>67000</v>
      </c>
      <c r="AY93" s="61">
        <f t="shared" si="110"/>
        <v>156000</v>
      </c>
      <c r="AZ93" s="61">
        <f t="shared" si="111"/>
        <v>29640</v>
      </c>
      <c r="BA93" s="61">
        <f t="shared" si="112"/>
        <v>185640</v>
      </c>
      <c r="BB93" s="68" t="str">
        <f t="shared" si="113"/>
        <v>PROMEDIO 2 MENORES</v>
      </c>
      <c r="BD93" s="69" t="str">
        <f t="shared" si="114"/>
        <v>MANTENIMIENTO - SERVICIO DE MANTENIMIENTO CAMPANA EXTRACTORA DE HUMOS Y OLORES MARCA CYLICO ACERO INOXIDABLE MANTENIMIENTO DEL SISTEMA ELECTRICO Y CABLEADO</v>
      </c>
      <c r="BE93" s="58" t="str">
        <f t="shared" si="115"/>
        <v>ÚNICO</v>
      </c>
      <c r="BF93" s="58" t="str" cm="1">
        <f t="array" ref="BF93">IF(BE93&lt;&gt;"REPETIDO","",_xlfn.TEXTJOIN(", ",TRUE,IF($AG$14:$AG$1000=$AG93,$A$14:$A$1000,"")))</f>
        <v/>
      </c>
      <c r="BG93" s="70" t="str">
        <f t="shared" si="116"/>
        <v>NO APLICA</v>
      </c>
      <c r="BH93" s="58" t="str">
        <f t="shared" si="117"/>
        <v>REVISAR DISPERSIÓN</v>
      </c>
    </row>
    <row r="94" spans="1:60" ht="51" x14ac:dyDescent="0.35">
      <c r="A94" s="64">
        <f>IF(C94="","",MAX($A$14:A93)+1)</f>
        <v>75</v>
      </c>
      <c r="B94" s="78">
        <v>8715699</v>
      </c>
      <c r="C94" s="65" t="s">
        <v>146</v>
      </c>
      <c r="D94" s="64" t="s">
        <v>65</v>
      </c>
      <c r="E94" s="64">
        <v>0</v>
      </c>
      <c r="F94" s="64">
        <v>1</v>
      </c>
      <c r="G94" s="64">
        <v>1</v>
      </c>
      <c r="H94" s="64">
        <v>0</v>
      </c>
      <c r="I94" s="64">
        <v>0</v>
      </c>
      <c r="J94" s="64">
        <v>0</v>
      </c>
      <c r="K94" s="64">
        <v>0</v>
      </c>
      <c r="L94" s="78">
        <v>0</v>
      </c>
      <c r="M94" s="78">
        <v>0</v>
      </c>
      <c r="N94" s="78">
        <v>0</v>
      </c>
      <c r="O94" s="78">
        <v>0</v>
      </c>
      <c r="P94" s="78">
        <v>0</v>
      </c>
      <c r="Q94" s="78">
        <v>0</v>
      </c>
      <c r="R94" s="78">
        <v>1</v>
      </c>
      <c r="S94" s="78">
        <v>73152101</v>
      </c>
      <c r="T94" s="78" t="s">
        <v>66</v>
      </c>
      <c r="U94" s="78" t="s">
        <v>66</v>
      </c>
      <c r="W94" s="66">
        <v>148000</v>
      </c>
      <c r="X94" s="66">
        <f t="shared" si="89"/>
        <v>28120</v>
      </c>
      <c r="Y94" s="66">
        <f t="shared" si="90"/>
        <v>176120</v>
      </c>
      <c r="Z94" s="66">
        <v>148000</v>
      </c>
      <c r="AA94" s="66">
        <f t="shared" si="91"/>
        <v>28120</v>
      </c>
      <c r="AB94" s="66">
        <f t="shared" si="92"/>
        <v>176120</v>
      </c>
      <c r="AC94" s="66">
        <v>210000</v>
      </c>
      <c r="AD94" s="66">
        <f t="shared" si="93"/>
        <v>39900</v>
      </c>
      <c r="AE94" s="66">
        <f t="shared" si="94"/>
        <v>249900</v>
      </c>
      <c r="AG94" s="67" t="str">
        <f t="shared" si="95"/>
        <v>MANTENIMIENTO LIMPIEZA Y DESISFECION DE LA CAMPANA Y DUCTOS DE BAPOR DE DOS METROS</v>
      </c>
      <c r="AH94" s="58" t="str">
        <f t="shared" si="96"/>
        <v>ÚNICO</v>
      </c>
      <c r="AI94" s="58" t="str">
        <f t="shared" si="97"/>
        <v>ÚNICO</v>
      </c>
      <c r="AJ94" s="59" t="str">
        <f t="shared" si="98"/>
        <v>ÚNICO</v>
      </c>
      <c r="AK94" s="59" t="str">
        <f t="shared" si="99"/>
        <v>ÚNICO</v>
      </c>
      <c r="AL94" s="59" t="str">
        <f t="shared" si="100"/>
        <v/>
      </c>
      <c r="AM94" s="59" t="str">
        <f t="shared" si="101"/>
        <v/>
      </c>
      <c r="AN94" s="60" t="str">
        <f t="shared" si="102"/>
        <v/>
      </c>
      <c r="AP94" s="61">
        <f t="shared" si="103"/>
        <v>168667</v>
      </c>
      <c r="AQ94" s="61">
        <f t="shared" si="104"/>
        <v>148000</v>
      </c>
      <c r="AR94" s="61">
        <f t="shared" si="105"/>
        <v>35796</v>
      </c>
      <c r="AS94" s="62">
        <f t="shared" si="106"/>
        <v>0.21222882958729331</v>
      </c>
      <c r="AT94" s="61">
        <f t="shared" si="107"/>
        <v>148000</v>
      </c>
      <c r="AU94" s="61">
        <f t="shared" si="108"/>
        <v>210000</v>
      </c>
      <c r="AV94" s="61">
        <f>IF(NOT(ISNUMBER(A94)),"",ROUND(_xlfn.QUARTILE.INC(CHOOSE({1;2;3},W94,Z94,AC94),1),0))</f>
        <v>148000</v>
      </c>
      <c r="AW94" s="61">
        <f>IF(NOT(ISNUMBER(A94)),"",ROUND(_xlfn.QUARTILE.INC(CHOOSE({1;2;3},W94,Z94,AC94),3),0))</f>
        <v>179000</v>
      </c>
      <c r="AX94" s="61">
        <f t="shared" si="109"/>
        <v>31000</v>
      </c>
      <c r="AY94" s="61">
        <f t="shared" si="110"/>
        <v>148000</v>
      </c>
      <c r="AZ94" s="61">
        <f t="shared" si="111"/>
        <v>28120</v>
      </c>
      <c r="BA94" s="61">
        <f t="shared" si="112"/>
        <v>176120</v>
      </c>
      <c r="BB94" s="68" t="str">
        <f t="shared" si="113"/>
        <v>PROMEDIO 2 MENORES</v>
      </c>
      <c r="BD94" s="69" t="str">
        <f t="shared" si="114"/>
        <v>MANTENIMIENTO LIMPIEZA Y DESISFECION DE LA CAMPANA Y DUCTOS DE BAPOR DE DOS METROS</v>
      </c>
      <c r="BE94" s="58" t="str">
        <f t="shared" si="115"/>
        <v>ÚNICO</v>
      </c>
      <c r="BF94" s="58" t="str" cm="1">
        <f t="array" ref="BF94">IF(BE94&lt;&gt;"REPETIDO","",_xlfn.TEXTJOIN(", ",TRUE,IF($AG$14:$AG$1000=$AG94,$A$14:$A$1000,"")))</f>
        <v/>
      </c>
      <c r="BG94" s="70" t="str">
        <f t="shared" si="116"/>
        <v>NO APLICA</v>
      </c>
      <c r="BH94" s="58" t="str">
        <f t="shared" si="117"/>
        <v>OK</v>
      </c>
    </row>
    <row r="95" spans="1:60" ht="89.25" x14ac:dyDescent="0.35">
      <c r="A95" s="64">
        <f>IF(C95="","",MAX($A$14:A94)+1)</f>
        <v>76</v>
      </c>
      <c r="B95" s="78">
        <v>8715699</v>
      </c>
      <c r="C95" s="65" t="s">
        <v>147</v>
      </c>
      <c r="D95" s="64" t="s">
        <v>65</v>
      </c>
      <c r="E95" s="64">
        <v>0</v>
      </c>
      <c r="F95" s="64">
        <v>1</v>
      </c>
      <c r="G95" s="64">
        <v>1</v>
      </c>
      <c r="H95" s="64">
        <v>0</v>
      </c>
      <c r="I95" s="64">
        <v>0</v>
      </c>
      <c r="J95" s="64">
        <v>0</v>
      </c>
      <c r="K95" s="64">
        <v>0</v>
      </c>
      <c r="L95" s="78">
        <v>0</v>
      </c>
      <c r="M95" s="78">
        <v>0</v>
      </c>
      <c r="N95" s="78">
        <v>0</v>
      </c>
      <c r="O95" s="78">
        <v>0</v>
      </c>
      <c r="P95" s="78">
        <v>0</v>
      </c>
      <c r="Q95" s="78">
        <v>0</v>
      </c>
      <c r="R95" s="78">
        <v>1</v>
      </c>
      <c r="S95" s="78">
        <v>73152101</v>
      </c>
      <c r="T95" s="78" t="s">
        <v>66</v>
      </c>
      <c r="U95" s="78" t="s">
        <v>66</v>
      </c>
      <c r="W95" s="66">
        <v>172000</v>
      </c>
      <c r="X95" s="66">
        <f t="shared" si="89"/>
        <v>32680</v>
      </c>
      <c r="Y95" s="66">
        <f t="shared" si="90"/>
        <v>204680</v>
      </c>
      <c r="Z95" s="66">
        <v>172000</v>
      </c>
      <c r="AA95" s="66">
        <f t="shared" si="91"/>
        <v>32680</v>
      </c>
      <c r="AB95" s="66">
        <f t="shared" si="92"/>
        <v>204680</v>
      </c>
      <c r="AC95" s="66">
        <v>255000</v>
      </c>
      <c r="AD95" s="66">
        <f t="shared" si="93"/>
        <v>48450</v>
      </c>
      <c r="AE95" s="66">
        <f t="shared" si="94"/>
        <v>303450</v>
      </c>
      <c r="AF95" s="22"/>
      <c r="AG95" s="67" t="str">
        <f t="shared" si="95"/>
        <v>MANTENIMIENTO - SERVICIO DE MANTENIMIENTO CAMPANA EXTRACTOR EN ACERO INOXIDABLE CAL 20 CON CEX-SS ACERO INOXIDABLE (CAMBIO DE FILTROS)</v>
      </c>
      <c r="AH95" s="58" t="str">
        <f t="shared" si="96"/>
        <v>ÚNICO</v>
      </c>
      <c r="AI95" s="58" t="str">
        <f t="shared" si="97"/>
        <v>ÚNICO</v>
      </c>
      <c r="AJ95" s="59" t="str">
        <f t="shared" si="98"/>
        <v>ÚNICO</v>
      </c>
      <c r="AK95" s="59" t="str">
        <f t="shared" si="99"/>
        <v>ÚNICO</v>
      </c>
      <c r="AL95" s="59" t="str">
        <f t="shared" si="100"/>
        <v/>
      </c>
      <c r="AM95" s="59" t="str">
        <f t="shared" si="101"/>
        <v/>
      </c>
      <c r="AN95" s="60" t="str">
        <f t="shared" si="102"/>
        <v/>
      </c>
      <c r="AP95" s="61">
        <f t="shared" si="103"/>
        <v>199667</v>
      </c>
      <c r="AQ95" s="61">
        <f t="shared" si="104"/>
        <v>172000</v>
      </c>
      <c r="AR95" s="61">
        <f t="shared" si="105"/>
        <v>47920</v>
      </c>
      <c r="AS95" s="62">
        <f t="shared" si="106"/>
        <v>0.23999959933288925</v>
      </c>
      <c r="AT95" s="61">
        <f t="shared" si="107"/>
        <v>172000</v>
      </c>
      <c r="AU95" s="61">
        <f t="shared" si="108"/>
        <v>255000</v>
      </c>
      <c r="AV95" s="61">
        <f>IF(NOT(ISNUMBER(A95)),"",ROUND(_xlfn.QUARTILE.INC(CHOOSE({1;2;3},W95,Z95,AC95),1),0))</f>
        <v>172000</v>
      </c>
      <c r="AW95" s="61">
        <f>IF(NOT(ISNUMBER(A95)),"",ROUND(_xlfn.QUARTILE.INC(CHOOSE({1;2;3},W95,Z95,AC95),3),0))</f>
        <v>213500</v>
      </c>
      <c r="AX95" s="61">
        <f t="shared" si="109"/>
        <v>41500</v>
      </c>
      <c r="AY95" s="61">
        <f t="shared" si="110"/>
        <v>172000</v>
      </c>
      <c r="AZ95" s="61">
        <f t="shared" si="111"/>
        <v>32680</v>
      </c>
      <c r="BA95" s="61">
        <f t="shared" si="112"/>
        <v>204680</v>
      </c>
      <c r="BB95" s="68" t="str">
        <f t="shared" si="113"/>
        <v>PROMEDIO 2 MENORES</v>
      </c>
      <c r="BD95" s="69" t="str">
        <f t="shared" si="114"/>
        <v>MANTENIMIENTO - SERVICIO DE MANTENIMIENTO CAMPANA EXTRACTOR EN ACERO INOXIDABLE CAL 20 CON CEX-SS ACERO INOXIDABLE (CAMBIO DE FILTROS)</v>
      </c>
      <c r="BE95" s="58" t="str">
        <f t="shared" si="115"/>
        <v>ÚNICO</v>
      </c>
      <c r="BF95" s="58" t="str" cm="1">
        <f t="array" ref="BF95">IF(BE95&lt;&gt;"REPETIDO","",_xlfn.TEXTJOIN(", ",TRUE,IF($AG$14:$AG$1000=$AG95,$A$14:$A$1000,"")))</f>
        <v/>
      </c>
      <c r="BG95" s="70" t="str">
        <f t="shared" si="116"/>
        <v>NO APLICA</v>
      </c>
      <c r="BH95" s="58" t="str">
        <f t="shared" si="117"/>
        <v>OK</v>
      </c>
    </row>
    <row r="96" spans="1:60" x14ac:dyDescent="0.35">
      <c r="A96" s="97" t="s">
        <v>148</v>
      </c>
      <c r="B96" s="97"/>
      <c r="C96" s="97"/>
      <c r="D96" s="97"/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W96" s="66"/>
      <c r="X96" s="66"/>
      <c r="Y96" s="66"/>
      <c r="Z96" s="74"/>
      <c r="AA96" s="74"/>
      <c r="AB96" s="74"/>
      <c r="AC96" s="74"/>
      <c r="AD96" s="74"/>
      <c r="AE96" s="74"/>
      <c r="AF96" s="22"/>
      <c r="AG96" s="67"/>
      <c r="AH96" s="58"/>
      <c r="AI96" s="58"/>
      <c r="AJ96" s="59"/>
      <c r="AK96" s="59"/>
      <c r="AL96" s="59"/>
      <c r="AM96" s="59"/>
      <c r="AN96" s="60"/>
      <c r="AP96" s="75"/>
      <c r="AQ96" s="75"/>
      <c r="AR96" s="75"/>
      <c r="AS96" s="76"/>
      <c r="AT96" s="75"/>
      <c r="AU96" s="61"/>
      <c r="AV96" s="75"/>
      <c r="AW96" s="75"/>
      <c r="AX96" s="75"/>
      <c r="AY96" s="75"/>
      <c r="AZ96" s="75"/>
      <c r="BA96" s="75"/>
      <c r="BB96" s="75"/>
      <c r="BD96" s="63"/>
      <c r="BE96" s="63"/>
      <c r="BF96" s="63"/>
      <c r="BG96" s="63"/>
      <c r="BH96" s="63"/>
    </row>
    <row r="97" spans="1:60" ht="38.25" x14ac:dyDescent="0.35">
      <c r="A97" s="64">
        <f>IF(C97="","",MAX($A$14:A96)+1)</f>
        <v>77</v>
      </c>
      <c r="B97" s="78">
        <v>8715699</v>
      </c>
      <c r="C97" s="65" t="s">
        <v>149</v>
      </c>
      <c r="D97" s="64" t="s">
        <v>65</v>
      </c>
      <c r="E97" s="64">
        <v>0</v>
      </c>
      <c r="F97" s="64">
        <v>1</v>
      </c>
      <c r="G97" s="64">
        <v>0</v>
      </c>
      <c r="H97" s="64">
        <v>0</v>
      </c>
      <c r="I97" s="64">
        <v>0</v>
      </c>
      <c r="J97" s="64">
        <v>0</v>
      </c>
      <c r="K97" s="64">
        <v>0</v>
      </c>
      <c r="L97" s="78">
        <v>0</v>
      </c>
      <c r="M97" s="78">
        <v>0</v>
      </c>
      <c r="N97" s="78">
        <v>0</v>
      </c>
      <c r="O97" s="78">
        <v>0</v>
      </c>
      <c r="P97" s="78">
        <v>0</v>
      </c>
      <c r="Q97" s="78">
        <v>0</v>
      </c>
      <c r="R97" s="78">
        <f t="shared" ref="R97:R117" si="118">SUM(F97:M97)</f>
        <v>1</v>
      </c>
      <c r="S97" s="78">
        <v>73152101</v>
      </c>
      <c r="T97" s="78" t="s">
        <v>66</v>
      </c>
      <c r="U97" s="78" t="s">
        <v>66</v>
      </c>
      <c r="W97" s="66">
        <v>108000</v>
      </c>
      <c r="X97" s="66">
        <f t="shared" ref="X97:X117" si="119">ROUND(W97*19%,0)</f>
        <v>20520</v>
      </c>
      <c r="Y97" s="66">
        <f t="shared" ref="Y97:Y117" si="120">ROUND(W97+X97,0)</f>
        <v>128520</v>
      </c>
      <c r="Z97" s="66">
        <v>108000</v>
      </c>
      <c r="AA97" s="66">
        <f t="shared" ref="AA97:AA117" si="121">Z97*19%</f>
        <v>20520</v>
      </c>
      <c r="AB97" s="66">
        <f t="shared" ref="AB97:AB117" si="122">Z97+AA97</f>
        <v>128520</v>
      </c>
      <c r="AC97" s="66">
        <v>285000</v>
      </c>
      <c r="AD97" s="66">
        <f t="shared" ref="AD97:AD117" si="123">AC97*19%</f>
        <v>54150</v>
      </c>
      <c r="AE97" s="66">
        <f t="shared" ref="AE97:AE117" si="124">AC97+AD97</f>
        <v>339150</v>
      </c>
      <c r="AF97" s="22"/>
      <c r="AG97" s="67" t="str">
        <f t="shared" ref="AG97:AG117" si="125">IF(NOT(ISNUMBER(A97)),"",LEFT(C97,200))</f>
        <v>MANTENIMIENTO GENERAL DE LA CILINDRADORA DE RODILLO</v>
      </c>
      <c r="AH97" s="58" t="str">
        <f t="shared" ref="AH97:AH117" si="126">IF($AG97="","",IF(COUNTIFS($AG:$AG,$AG97,$W:$W,"&lt;&gt;"&amp;$W97)&gt;0,"DIFERENTE","ÚNICO"))</f>
        <v>ÚNICO</v>
      </c>
      <c r="AI97" s="58" t="str">
        <f t="shared" ref="AI97:AI117" si="127">IF($AG97="","",IF(COUNTIFS($AG:$AG,$AG97,$Z:$Z,"&lt;&gt;"&amp;$Z97)&gt;0,"DIFERENTE","ÚNICO"))</f>
        <v>ÚNICO</v>
      </c>
      <c r="AJ97" s="59" t="str">
        <f t="shared" ref="AJ97:AJ117" si="128">IF($AG97="","",IF(COUNTIFS($AG:$AG,$AG97,$AC:$AC,"&lt;&gt;"&amp;$AC97)&gt;0,"DIFERENTE","ÚNICO"))</f>
        <v>ÚNICO</v>
      </c>
      <c r="AK97" s="59" t="str">
        <f t="shared" ref="AK97:AK117" si="129">IF($AG97="","",IF(OR(AH97="DIFERENTE",AI97="DIFERENTE",AJ97="DIFERENTE"),"REVISAR","ÚNICO"))</f>
        <v>ÚNICO</v>
      </c>
      <c r="AL97" s="59" t="str">
        <f t="shared" ref="AL97:AL117" si="130">IF(AH97="DIFERENTE",_xlfn.MAXIFS($W:$W,$AG:$AG,$AG97)-_xlfn.MINIFS($W:$W,$AG:$AG,$AG97),"")</f>
        <v/>
      </c>
      <c r="AM97" s="59" t="str">
        <f t="shared" ref="AM97:AM117" si="131">IF(AI97="DIFERENTE",_xlfn.MAXIFS($Z:$Z,$AG:$AG,$AG97)-_xlfn.MINIFS($Z:$Z,$AG:$AG,$AG97),"")</f>
        <v/>
      </c>
      <c r="AN97" s="60" t="str">
        <f t="shared" ref="AN97:AN117" si="132">IF(AJ97="DIFERENTE",_xlfn.MAXIFS($AC:$AC,$AG:$AG,$AG97)-_xlfn.MINIFS($AC:$AC,$AG:$AG,$AG97),"")</f>
        <v/>
      </c>
      <c r="AP97" s="61">
        <f t="shared" ref="AP97:AP117" si="133">IF(NOT(ISNUMBER(A97)),"",ROUND(AVERAGE(W97,Z97,AC97),0))</f>
        <v>167000</v>
      </c>
      <c r="AQ97" s="61">
        <f t="shared" ref="AQ97:AQ117" si="134">IF(NOT(ISNUMBER(A97)),"",ROUND(MEDIAN(W97,Z97,AC97),0))</f>
        <v>108000</v>
      </c>
      <c r="AR97" s="61">
        <f t="shared" ref="AR97:AR117" si="135">IF(NOT(ISNUMBER(A97)),"",ROUND(_xlfn.STDEV.S(W97,Z97,AC97),0))</f>
        <v>102191</v>
      </c>
      <c r="AS97" s="62">
        <f t="shared" ref="AS97:AS117" si="136">IF(NOT(ISNUMBER(A97)),"",IFERROR(AR97/AP97,0))</f>
        <v>0.61192215568862274</v>
      </c>
      <c r="AT97" s="61">
        <f t="shared" ref="AT97:AT117" si="137">IF(NOT(ISNUMBER(A97)),"",ROUND(MIN(W97,Z97,AC97),0))</f>
        <v>108000</v>
      </c>
      <c r="AU97" s="61">
        <f t="shared" ref="AU97:AU117" si="138">IF(NOT(ISNUMBER(A97)),"",ROUND(MAX(W97,Z97,AC97),0))</f>
        <v>285000</v>
      </c>
      <c r="AV97" s="61">
        <f>IF(NOT(ISNUMBER(A97)),"",ROUND(_xlfn.QUARTILE.INC(CHOOSE({1;2;3},W97,Z97,AC97),1),0))</f>
        <v>108000</v>
      </c>
      <c r="AW97" s="61">
        <f>IF(NOT(ISNUMBER(A97)),"",ROUND(_xlfn.QUARTILE.INC(CHOOSE({1;2;3},W97,Z97,AC97),3),0))</f>
        <v>196500</v>
      </c>
      <c r="AX97" s="61">
        <f t="shared" ref="AX97:AX117" si="139">IF(NOT(ISNUMBER(A97)),"",ROUND(AW97-AV97,0))</f>
        <v>88500</v>
      </c>
      <c r="AY97" s="61">
        <f t="shared" ref="AY97:AY117" si="140">IF(NOT(ISNUMBER(A97)),"",IF(BB97="MENOR VALOR",ROUND(MIN(W97,Z97,AC97),0),IF(BB97="PROMEDIO 2 MENORES",ROUND((SUM(W97,Z97,AC97)-MAX(W97,Z97,AC97))/2,0),IF(BB97="MEDIANA",ROUND(MEDIAN(W97,Z97,AC97),0),""))))</f>
        <v>108000</v>
      </c>
      <c r="AZ97" s="61">
        <f t="shared" ref="AZ97:AZ117" si="141">+AY97*19%</f>
        <v>20520</v>
      </c>
      <c r="BA97" s="61">
        <f t="shared" ref="BA97:BA117" si="142">IF(AY97="","",AY97+AZ97)</f>
        <v>128520</v>
      </c>
      <c r="BB97" s="68" t="str">
        <f t="shared" ref="BB97:BB117" si="143">IF(NOT(ISNUMBER(A97)),"",IF(AS97&lt;=20%,"MENOR VALOR",IF(AS97&lt;=40%,"PROMEDIO 2 MENORES","MEDIANA")))</f>
        <v>MEDIANA</v>
      </c>
      <c r="BD97" s="69" t="str">
        <f t="shared" ref="BD97:BD117" si="144">IF(NOT(ISNUMBER(A97)),"",UPPER(TRIM(CLEAN(LEFT(C97,200)))))</f>
        <v>MANTENIMIENTO GENERAL DE LA CILINDRADORA DE RODILLO</v>
      </c>
      <c r="BE97" s="58" t="str">
        <f t="shared" ref="BE97:BE117" si="145">IF($AG97="","",IF(COUNTIF($AG:$AG,$AG97)&gt;1,"REPETIDO","ÚNICO"))</f>
        <v>ÚNICO</v>
      </c>
      <c r="BF97" s="58" t="str" cm="1">
        <f t="array" ref="BF97">IF(BE97&lt;&gt;"REPETIDO","",_xlfn.TEXTJOIN(", ",TRUE,IF($AG$14:$AG$1000=$AG97,$A$14:$A$1000,"")))</f>
        <v/>
      </c>
      <c r="BG97" s="70" t="str">
        <f t="shared" ref="BG97:BG117" si="146">IF($AG97="","",IF(BE97&lt;&gt;"REPETIDO","NO APLICA",IF(COUNTIFS($AG:$AG,$AG97,$AY:$AY,"&lt;&gt;"&amp;$AY97)&gt;0,"PRECIO REF. DIFERENTE","MISMO PRECIO REF.")))</f>
        <v>NO APLICA</v>
      </c>
      <c r="BH97" s="58" t="str">
        <f t="shared" ref="BH97:BH117" si="147">IF($AG97="","",IF(BG97="PRECIO REF. DIFERENTE","CRÍTICO - PRECIO REF. INCONSISTENTE",IF(AS97&gt;50%,"ALERTA ALTA - REVISAR MERCADO",IF(AS97&gt;30%,"REVISAR DISPERSIÓN","OK"))))</f>
        <v>ALERTA ALTA - REVISAR MERCADO</v>
      </c>
    </row>
    <row r="98" spans="1:60" ht="27" x14ac:dyDescent="0.35">
      <c r="A98" s="64">
        <f>IF(C98="","",MAX($A$14:A97)+1)</f>
        <v>78</v>
      </c>
      <c r="B98" s="78">
        <v>8715699</v>
      </c>
      <c r="C98" s="65" t="s">
        <v>150</v>
      </c>
      <c r="D98" s="64" t="s">
        <v>65</v>
      </c>
      <c r="E98" s="64">
        <v>0</v>
      </c>
      <c r="F98" s="64">
        <v>1</v>
      </c>
      <c r="G98" s="64">
        <v>0</v>
      </c>
      <c r="H98" s="64">
        <v>0</v>
      </c>
      <c r="I98" s="64">
        <v>0</v>
      </c>
      <c r="J98" s="64">
        <v>0</v>
      </c>
      <c r="K98" s="64">
        <v>0</v>
      </c>
      <c r="L98" s="78">
        <v>0</v>
      </c>
      <c r="M98" s="78">
        <v>0</v>
      </c>
      <c r="N98" s="78">
        <v>0</v>
      </c>
      <c r="O98" s="78">
        <v>0</v>
      </c>
      <c r="P98" s="78">
        <v>0</v>
      </c>
      <c r="Q98" s="78">
        <v>0</v>
      </c>
      <c r="R98" s="78">
        <f t="shared" si="118"/>
        <v>1</v>
      </c>
      <c r="S98" s="78">
        <v>73152101</v>
      </c>
      <c r="T98" s="78" t="s">
        <v>66</v>
      </c>
      <c r="U98" s="78" t="s">
        <v>66</v>
      </c>
      <c r="W98" s="66">
        <v>332000</v>
      </c>
      <c r="X98" s="66">
        <f t="shared" si="119"/>
        <v>63080</v>
      </c>
      <c r="Y98" s="66">
        <f t="shared" si="120"/>
        <v>395080</v>
      </c>
      <c r="Z98" s="66">
        <v>332000</v>
      </c>
      <c r="AA98" s="66">
        <f t="shared" si="121"/>
        <v>63080</v>
      </c>
      <c r="AB98" s="66">
        <f t="shared" si="122"/>
        <v>395080</v>
      </c>
      <c r="AC98" s="66">
        <v>430000</v>
      </c>
      <c r="AD98" s="66">
        <f t="shared" si="123"/>
        <v>81700</v>
      </c>
      <c r="AE98" s="66">
        <f t="shared" si="124"/>
        <v>511700</v>
      </c>
      <c r="AF98" s="22"/>
      <c r="AG98" s="67" t="str">
        <f t="shared" si="125"/>
        <v>MANTENIMIENTO - DESARME TOTAL DE MOTOR</v>
      </c>
      <c r="AH98" s="58" t="str">
        <f t="shared" si="126"/>
        <v>ÚNICO</v>
      </c>
      <c r="AI98" s="58" t="str">
        <f t="shared" si="127"/>
        <v>ÚNICO</v>
      </c>
      <c r="AJ98" s="59" t="str">
        <f t="shared" si="128"/>
        <v>ÚNICO</v>
      </c>
      <c r="AK98" s="59" t="str">
        <f t="shared" si="129"/>
        <v>ÚNICO</v>
      </c>
      <c r="AL98" s="59" t="str">
        <f t="shared" si="130"/>
        <v/>
      </c>
      <c r="AM98" s="59" t="str">
        <f t="shared" si="131"/>
        <v/>
      </c>
      <c r="AN98" s="60" t="str">
        <f t="shared" si="132"/>
        <v/>
      </c>
      <c r="AP98" s="61">
        <f t="shared" si="133"/>
        <v>364667</v>
      </c>
      <c r="AQ98" s="61">
        <f t="shared" si="134"/>
        <v>332000</v>
      </c>
      <c r="AR98" s="61">
        <f t="shared" si="135"/>
        <v>56580</v>
      </c>
      <c r="AS98" s="62">
        <f t="shared" si="136"/>
        <v>0.15515525122920362</v>
      </c>
      <c r="AT98" s="61">
        <f t="shared" si="137"/>
        <v>332000</v>
      </c>
      <c r="AU98" s="61">
        <f t="shared" si="138"/>
        <v>430000</v>
      </c>
      <c r="AV98" s="61">
        <f>IF(NOT(ISNUMBER(A98)),"",ROUND(_xlfn.QUARTILE.INC(CHOOSE({1;2;3},W98,Z98,AC98),1),0))</f>
        <v>332000</v>
      </c>
      <c r="AW98" s="61">
        <f>IF(NOT(ISNUMBER(A98)),"",ROUND(_xlfn.QUARTILE.INC(CHOOSE({1;2;3},W98,Z98,AC98),3),0))</f>
        <v>381000</v>
      </c>
      <c r="AX98" s="61">
        <f t="shared" si="139"/>
        <v>49000</v>
      </c>
      <c r="AY98" s="61">
        <f t="shared" si="140"/>
        <v>332000</v>
      </c>
      <c r="AZ98" s="61">
        <f t="shared" si="141"/>
        <v>63080</v>
      </c>
      <c r="BA98" s="61">
        <f t="shared" si="142"/>
        <v>395080</v>
      </c>
      <c r="BB98" s="68" t="str">
        <f t="shared" si="143"/>
        <v>MENOR VALOR</v>
      </c>
      <c r="BD98" s="69" t="str">
        <f t="shared" si="144"/>
        <v>MANTENIMIENTO - DESARME TOTAL DE MOTOR</v>
      </c>
      <c r="BE98" s="58" t="str">
        <f t="shared" si="145"/>
        <v>ÚNICO</v>
      </c>
      <c r="BF98" s="58" t="str" cm="1">
        <f t="array" ref="BF98">IF(BE98&lt;&gt;"REPETIDO","",_xlfn.TEXTJOIN(", ",TRUE,IF($AG$14:$AG$1000=$AG98,$A$14:$A$1000,"")))</f>
        <v/>
      </c>
      <c r="BG98" s="70" t="str">
        <f t="shared" si="146"/>
        <v>NO APLICA</v>
      </c>
      <c r="BH98" s="58" t="str">
        <f t="shared" si="147"/>
        <v>OK</v>
      </c>
    </row>
    <row r="99" spans="1:60" ht="27" x14ac:dyDescent="0.35">
      <c r="A99" s="64">
        <f>IF(C99="","",MAX($A$14:A98)+1)</f>
        <v>79</v>
      </c>
      <c r="B99" s="78">
        <v>8715699</v>
      </c>
      <c r="C99" s="65" t="s">
        <v>151</v>
      </c>
      <c r="D99" s="64" t="s">
        <v>65</v>
      </c>
      <c r="E99" s="64">
        <v>0</v>
      </c>
      <c r="F99" s="64">
        <v>1</v>
      </c>
      <c r="G99" s="64">
        <v>0</v>
      </c>
      <c r="H99" s="64">
        <v>0</v>
      </c>
      <c r="I99" s="64">
        <v>0</v>
      </c>
      <c r="J99" s="64">
        <v>0</v>
      </c>
      <c r="K99" s="64">
        <v>0</v>
      </c>
      <c r="L99" s="78">
        <v>0</v>
      </c>
      <c r="M99" s="78">
        <v>0</v>
      </c>
      <c r="N99" s="78">
        <v>0</v>
      </c>
      <c r="O99" s="78">
        <v>0</v>
      </c>
      <c r="P99" s="78">
        <v>0</v>
      </c>
      <c r="Q99" s="78">
        <v>0</v>
      </c>
      <c r="R99" s="78">
        <f t="shared" si="118"/>
        <v>1</v>
      </c>
      <c r="S99" s="78">
        <v>73152101</v>
      </c>
      <c r="T99" s="78" t="s">
        <v>66</v>
      </c>
      <c r="U99" s="78" t="s">
        <v>66</v>
      </c>
      <c r="W99" s="66">
        <v>124000</v>
      </c>
      <c r="X99" s="66">
        <f t="shared" si="119"/>
        <v>23560</v>
      </c>
      <c r="Y99" s="66">
        <f t="shared" si="120"/>
        <v>147560</v>
      </c>
      <c r="Z99" s="66">
        <v>128000</v>
      </c>
      <c r="AA99" s="66">
        <f t="shared" si="121"/>
        <v>24320</v>
      </c>
      <c r="AB99" s="66">
        <f t="shared" si="122"/>
        <v>152320</v>
      </c>
      <c r="AC99" s="66">
        <v>255000</v>
      </c>
      <c r="AD99" s="66">
        <f t="shared" si="123"/>
        <v>48450</v>
      </c>
      <c r="AE99" s="66">
        <f t="shared" si="124"/>
        <v>303450</v>
      </c>
      <c r="AF99" s="22"/>
      <c r="AG99" s="67" t="str">
        <f t="shared" si="125"/>
        <v>MANTENIMIENTO (CAMBIO DE BALINERAS DE MOTOR)</v>
      </c>
      <c r="AH99" s="58" t="str">
        <f t="shared" si="126"/>
        <v>ÚNICO</v>
      </c>
      <c r="AI99" s="58" t="str">
        <f t="shared" si="127"/>
        <v>DIFERENTE</v>
      </c>
      <c r="AJ99" s="59" t="str">
        <f t="shared" si="128"/>
        <v>ÚNICO</v>
      </c>
      <c r="AK99" s="59" t="str">
        <f t="shared" si="129"/>
        <v>REVISAR</v>
      </c>
      <c r="AL99" s="59" t="str">
        <f t="shared" si="130"/>
        <v/>
      </c>
      <c r="AM99" s="59">
        <f t="shared" si="131"/>
        <v>4000</v>
      </c>
      <c r="AN99" s="60" t="str">
        <f t="shared" si="132"/>
        <v/>
      </c>
      <c r="AP99" s="61">
        <f t="shared" si="133"/>
        <v>169000</v>
      </c>
      <c r="AQ99" s="61">
        <f t="shared" si="134"/>
        <v>128000</v>
      </c>
      <c r="AR99" s="61">
        <f t="shared" si="135"/>
        <v>74505</v>
      </c>
      <c r="AS99" s="62">
        <f t="shared" si="136"/>
        <v>0.44085798816568045</v>
      </c>
      <c r="AT99" s="61">
        <f t="shared" si="137"/>
        <v>124000</v>
      </c>
      <c r="AU99" s="61">
        <f t="shared" si="138"/>
        <v>255000</v>
      </c>
      <c r="AV99" s="61">
        <f>IF(NOT(ISNUMBER(A99)),"",ROUND(_xlfn.QUARTILE.INC(CHOOSE({1;2;3},W99,Z99,AC99),1),0))</f>
        <v>126000</v>
      </c>
      <c r="AW99" s="61">
        <f>IF(NOT(ISNUMBER(A99)),"",ROUND(_xlfn.QUARTILE.INC(CHOOSE({1;2;3},W99,Z99,AC99),3),0))</f>
        <v>191500</v>
      </c>
      <c r="AX99" s="61">
        <f t="shared" si="139"/>
        <v>65500</v>
      </c>
      <c r="AY99" s="61">
        <f t="shared" si="140"/>
        <v>128000</v>
      </c>
      <c r="AZ99" s="61">
        <f t="shared" si="141"/>
        <v>24320</v>
      </c>
      <c r="BA99" s="61">
        <f t="shared" si="142"/>
        <v>152320</v>
      </c>
      <c r="BB99" s="68" t="str">
        <f t="shared" si="143"/>
        <v>MEDIANA</v>
      </c>
      <c r="BD99" s="69" t="str">
        <f t="shared" si="144"/>
        <v>MANTENIMIENTO (CAMBIO DE BALINERAS DE MOTOR)</v>
      </c>
      <c r="BE99" s="58" t="str">
        <f t="shared" si="145"/>
        <v>REPETIDO</v>
      </c>
      <c r="BF99" s="58" t="str" cm="1">
        <f t="array" ref="BF99">IF(BE99&lt;&gt;"REPETIDO","",_xlfn.TEXTJOIN(", ",TRUE,IF($AG$14:$AG$1000=$AG99,$A$14:$A$1000,"")))</f>
        <v>79, 292</v>
      </c>
      <c r="BG99" s="70" t="str">
        <f t="shared" si="146"/>
        <v>PRECIO REF. DIFERENTE</v>
      </c>
      <c r="BH99" s="58" t="str">
        <f t="shared" si="147"/>
        <v>CRÍTICO - PRECIO REF. INCONSISTENTE</v>
      </c>
    </row>
    <row r="100" spans="1:60" ht="38.25" x14ac:dyDescent="0.35">
      <c r="A100" s="64">
        <f>IF(C100="","",MAX($A$14:A99)+1)</f>
        <v>80</v>
      </c>
      <c r="B100" s="78">
        <v>8715699</v>
      </c>
      <c r="C100" s="65" t="s">
        <v>152</v>
      </c>
      <c r="D100" s="64" t="s">
        <v>65</v>
      </c>
      <c r="E100" s="64">
        <v>0</v>
      </c>
      <c r="F100" s="64">
        <v>1</v>
      </c>
      <c r="G100" s="64">
        <v>0</v>
      </c>
      <c r="H100" s="64">
        <v>0</v>
      </c>
      <c r="I100" s="64">
        <v>0</v>
      </c>
      <c r="J100" s="64">
        <v>0</v>
      </c>
      <c r="K100" s="64">
        <v>0</v>
      </c>
      <c r="L100" s="78">
        <v>0</v>
      </c>
      <c r="M100" s="78">
        <v>0</v>
      </c>
      <c r="N100" s="78">
        <v>0</v>
      </c>
      <c r="O100" s="78">
        <v>0</v>
      </c>
      <c r="P100" s="78">
        <v>0</v>
      </c>
      <c r="Q100" s="78">
        <v>0</v>
      </c>
      <c r="R100" s="78">
        <f t="shared" si="118"/>
        <v>1</v>
      </c>
      <c r="S100" s="78">
        <v>73152101</v>
      </c>
      <c r="T100" s="78" t="s">
        <v>66</v>
      </c>
      <c r="U100" s="78" t="s">
        <v>66</v>
      </c>
      <c r="W100" s="66">
        <v>124000</v>
      </c>
      <c r="X100" s="66">
        <f t="shared" si="119"/>
        <v>23560</v>
      </c>
      <c r="Y100" s="66">
        <f t="shared" si="120"/>
        <v>147560</v>
      </c>
      <c r="Z100" s="66">
        <v>124000</v>
      </c>
      <c r="AA100" s="66">
        <f t="shared" si="121"/>
        <v>23560</v>
      </c>
      <c r="AB100" s="66">
        <f t="shared" si="122"/>
        <v>147560</v>
      </c>
      <c r="AC100" s="66">
        <v>245000</v>
      </c>
      <c r="AD100" s="66">
        <f t="shared" si="123"/>
        <v>46550</v>
      </c>
      <c r="AE100" s="66">
        <f t="shared" si="124"/>
        <v>291550</v>
      </c>
      <c r="AF100" s="22"/>
      <c r="AG100" s="67" t="str">
        <f t="shared" si="125"/>
        <v>MANTENIMIENTO (CAMBIO DE EMPAQUE EXTERNO TAPA DE ACOPLE)</v>
      </c>
      <c r="AH100" s="58" t="str">
        <f t="shared" si="126"/>
        <v>ÚNICO</v>
      </c>
      <c r="AI100" s="58" t="str">
        <f t="shared" si="127"/>
        <v>DIFERENTE</v>
      </c>
      <c r="AJ100" s="59" t="str">
        <f t="shared" si="128"/>
        <v>DIFERENTE</v>
      </c>
      <c r="AK100" s="59" t="str">
        <f t="shared" si="129"/>
        <v>REVISAR</v>
      </c>
      <c r="AL100" s="59" t="str">
        <f t="shared" si="130"/>
        <v/>
      </c>
      <c r="AM100" s="59">
        <f t="shared" si="131"/>
        <v>4000</v>
      </c>
      <c r="AN100" s="60">
        <f t="shared" si="132"/>
        <v>145000</v>
      </c>
      <c r="AP100" s="61">
        <f t="shared" si="133"/>
        <v>164333</v>
      </c>
      <c r="AQ100" s="61">
        <f t="shared" si="134"/>
        <v>124000</v>
      </c>
      <c r="AR100" s="61">
        <f t="shared" si="135"/>
        <v>69859</v>
      </c>
      <c r="AS100" s="62">
        <f t="shared" si="136"/>
        <v>0.42510633895809119</v>
      </c>
      <c r="AT100" s="61">
        <f t="shared" si="137"/>
        <v>124000</v>
      </c>
      <c r="AU100" s="61">
        <f t="shared" si="138"/>
        <v>245000</v>
      </c>
      <c r="AV100" s="61">
        <f>IF(NOT(ISNUMBER(A100)),"",ROUND(_xlfn.QUARTILE.INC(CHOOSE({1;2;3},W100,Z100,AC100),1),0))</f>
        <v>124000</v>
      </c>
      <c r="AW100" s="61">
        <f>IF(NOT(ISNUMBER(A100)),"",ROUND(_xlfn.QUARTILE.INC(CHOOSE({1;2;3},W100,Z100,AC100),3),0))</f>
        <v>184500</v>
      </c>
      <c r="AX100" s="61">
        <f t="shared" si="139"/>
        <v>60500</v>
      </c>
      <c r="AY100" s="61">
        <f t="shared" si="140"/>
        <v>124000</v>
      </c>
      <c r="AZ100" s="61">
        <f t="shared" si="141"/>
        <v>23560</v>
      </c>
      <c r="BA100" s="61">
        <f t="shared" si="142"/>
        <v>147560</v>
      </c>
      <c r="BB100" s="68" t="str">
        <f t="shared" si="143"/>
        <v>MEDIANA</v>
      </c>
      <c r="BD100" s="69" t="str">
        <f t="shared" si="144"/>
        <v>MANTENIMIENTO (CAMBIO DE EMPAQUE EXTERNO TAPA DE ACOPLE)</v>
      </c>
      <c r="BE100" s="58" t="str">
        <f t="shared" si="145"/>
        <v>REPETIDO</v>
      </c>
      <c r="BF100" s="58" t="str" cm="1">
        <f t="array" ref="BF100">IF(BE100&lt;&gt;"REPETIDO","",_xlfn.TEXTJOIN(", ",TRUE,IF($AG$14:$AG$1000=$AG100,$A$14:$A$1000,"")))</f>
        <v>80, 293</v>
      </c>
      <c r="BG100" s="70" t="str">
        <f t="shared" si="146"/>
        <v>PRECIO REF. DIFERENTE</v>
      </c>
      <c r="BH100" s="58" t="str">
        <f t="shared" si="147"/>
        <v>CRÍTICO - PRECIO REF. INCONSISTENTE</v>
      </c>
    </row>
    <row r="101" spans="1:60" ht="27" x14ac:dyDescent="0.35">
      <c r="A101" s="64">
        <f>IF(C101="","",MAX($A$14:A100)+1)</f>
        <v>81</v>
      </c>
      <c r="B101" s="78">
        <v>8715699</v>
      </c>
      <c r="C101" s="65" t="s">
        <v>153</v>
      </c>
      <c r="D101" s="64" t="s">
        <v>65</v>
      </c>
      <c r="E101" s="64">
        <v>0</v>
      </c>
      <c r="F101" s="64">
        <v>1</v>
      </c>
      <c r="G101" s="64">
        <v>0</v>
      </c>
      <c r="H101" s="64">
        <v>0</v>
      </c>
      <c r="I101" s="64">
        <v>0</v>
      </c>
      <c r="J101" s="64">
        <v>0</v>
      </c>
      <c r="K101" s="64">
        <v>0</v>
      </c>
      <c r="L101" s="78">
        <v>0</v>
      </c>
      <c r="M101" s="78">
        <v>0</v>
      </c>
      <c r="N101" s="78">
        <v>0</v>
      </c>
      <c r="O101" s="78">
        <v>0</v>
      </c>
      <c r="P101" s="78">
        <v>0</v>
      </c>
      <c r="Q101" s="78">
        <v>0</v>
      </c>
      <c r="R101" s="78">
        <f t="shared" si="118"/>
        <v>1</v>
      </c>
      <c r="S101" s="78">
        <v>73152101</v>
      </c>
      <c r="T101" s="78" t="s">
        <v>66</v>
      </c>
      <c r="U101" s="78" t="s">
        <v>66</v>
      </c>
      <c r="W101" s="66">
        <v>128000</v>
      </c>
      <c r="X101" s="66">
        <f t="shared" si="119"/>
        <v>24320</v>
      </c>
      <c r="Y101" s="66">
        <f t="shared" si="120"/>
        <v>152320</v>
      </c>
      <c r="Z101" s="66">
        <v>128000</v>
      </c>
      <c r="AA101" s="66">
        <f t="shared" si="121"/>
        <v>24320</v>
      </c>
      <c r="AB101" s="66">
        <f t="shared" si="122"/>
        <v>152320</v>
      </c>
      <c r="AC101" s="66">
        <v>245000</v>
      </c>
      <c r="AD101" s="66">
        <f t="shared" si="123"/>
        <v>46550</v>
      </c>
      <c r="AE101" s="66">
        <f t="shared" si="124"/>
        <v>291550</v>
      </c>
      <c r="AF101" s="22"/>
      <c r="AG101" s="67" t="str">
        <f t="shared" si="125"/>
        <v>MANTENIMIENTO (CAMBIO DE EMPAQUES INTERNOS)</v>
      </c>
      <c r="AH101" s="58" t="str">
        <f t="shared" si="126"/>
        <v>ÚNICO</v>
      </c>
      <c r="AI101" s="58" t="str">
        <f t="shared" si="127"/>
        <v>ÚNICO</v>
      </c>
      <c r="AJ101" s="59" t="str">
        <f t="shared" si="128"/>
        <v>DIFERENTE</v>
      </c>
      <c r="AK101" s="59" t="str">
        <f t="shared" si="129"/>
        <v>REVISAR</v>
      </c>
      <c r="AL101" s="59" t="str">
        <f t="shared" si="130"/>
        <v/>
      </c>
      <c r="AM101" s="59" t="str">
        <f t="shared" si="131"/>
        <v/>
      </c>
      <c r="AN101" s="60">
        <f t="shared" si="132"/>
        <v>145000</v>
      </c>
      <c r="AP101" s="61">
        <f t="shared" si="133"/>
        <v>167000</v>
      </c>
      <c r="AQ101" s="61">
        <f t="shared" si="134"/>
        <v>128000</v>
      </c>
      <c r="AR101" s="61">
        <f t="shared" si="135"/>
        <v>67550</v>
      </c>
      <c r="AS101" s="62">
        <f t="shared" si="136"/>
        <v>0.40449101796407183</v>
      </c>
      <c r="AT101" s="61">
        <f t="shared" si="137"/>
        <v>128000</v>
      </c>
      <c r="AU101" s="61">
        <f t="shared" si="138"/>
        <v>245000</v>
      </c>
      <c r="AV101" s="61">
        <f>IF(NOT(ISNUMBER(A101)),"",ROUND(_xlfn.QUARTILE.INC(CHOOSE({1;2;3},W101,Z101,AC101),1),0))</f>
        <v>128000</v>
      </c>
      <c r="AW101" s="61">
        <f>IF(NOT(ISNUMBER(A101)),"",ROUND(_xlfn.QUARTILE.INC(CHOOSE({1;2;3},W101,Z101,AC101),3),0))</f>
        <v>186500</v>
      </c>
      <c r="AX101" s="61">
        <f t="shared" si="139"/>
        <v>58500</v>
      </c>
      <c r="AY101" s="61">
        <f t="shared" si="140"/>
        <v>128000</v>
      </c>
      <c r="AZ101" s="61">
        <f t="shared" si="141"/>
        <v>24320</v>
      </c>
      <c r="BA101" s="61">
        <f t="shared" si="142"/>
        <v>152320</v>
      </c>
      <c r="BB101" s="68" t="str">
        <f t="shared" si="143"/>
        <v>MEDIANA</v>
      </c>
      <c r="BD101" s="69" t="str">
        <f t="shared" si="144"/>
        <v>MANTENIMIENTO (CAMBIO DE EMPAQUES INTERNOS)</v>
      </c>
      <c r="BE101" s="58" t="str">
        <f t="shared" si="145"/>
        <v>REPETIDO</v>
      </c>
      <c r="BF101" s="58" t="str" cm="1">
        <f t="array" ref="BF101">IF(BE101&lt;&gt;"REPETIDO","",_xlfn.TEXTJOIN(", ",TRUE,IF($AG$14:$AG$1000=$AG101,$A$14:$A$1000,"")))</f>
        <v>81, 294</v>
      </c>
      <c r="BG101" s="70" t="str">
        <f t="shared" si="146"/>
        <v>MISMO PRECIO REF.</v>
      </c>
      <c r="BH101" s="58" t="str">
        <f t="shared" si="147"/>
        <v>REVISAR DISPERSIÓN</v>
      </c>
    </row>
    <row r="102" spans="1:60" ht="51" x14ac:dyDescent="0.35">
      <c r="A102" s="64">
        <f>IF(C102="","",MAX($A$14:A101)+1)</f>
        <v>82</v>
      </c>
      <c r="B102" s="78">
        <v>8715699</v>
      </c>
      <c r="C102" s="65" t="s">
        <v>154</v>
      </c>
      <c r="D102" s="64" t="s">
        <v>65</v>
      </c>
      <c r="E102" s="64">
        <v>0</v>
      </c>
      <c r="F102" s="64">
        <v>1</v>
      </c>
      <c r="G102" s="64">
        <v>0</v>
      </c>
      <c r="H102" s="64">
        <v>0</v>
      </c>
      <c r="I102" s="64">
        <v>0</v>
      </c>
      <c r="J102" s="64">
        <v>0</v>
      </c>
      <c r="K102" s="64">
        <v>0</v>
      </c>
      <c r="L102" s="78">
        <v>0</v>
      </c>
      <c r="M102" s="78">
        <v>0</v>
      </c>
      <c r="N102" s="78">
        <v>0</v>
      </c>
      <c r="O102" s="78">
        <v>0</v>
      </c>
      <c r="P102" s="78">
        <v>0</v>
      </c>
      <c r="Q102" s="78">
        <v>0</v>
      </c>
      <c r="R102" s="78">
        <f t="shared" si="118"/>
        <v>1</v>
      </c>
      <c r="S102" s="78">
        <v>73152101</v>
      </c>
      <c r="T102" s="78" t="s">
        <v>66</v>
      </c>
      <c r="U102" s="78" t="s">
        <v>66</v>
      </c>
      <c r="W102" s="66">
        <v>52000</v>
      </c>
      <c r="X102" s="66">
        <f t="shared" si="119"/>
        <v>9880</v>
      </c>
      <c r="Y102" s="66">
        <f t="shared" si="120"/>
        <v>61880</v>
      </c>
      <c r="Z102" s="66">
        <v>56000</v>
      </c>
      <c r="AA102" s="66">
        <f t="shared" si="121"/>
        <v>10640</v>
      </c>
      <c r="AB102" s="66">
        <f t="shared" si="122"/>
        <v>66640</v>
      </c>
      <c r="AC102" s="66">
        <v>70000</v>
      </c>
      <c r="AD102" s="66">
        <f t="shared" si="123"/>
        <v>13300</v>
      </c>
      <c r="AE102" s="66">
        <f t="shared" si="124"/>
        <v>83300</v>
      </c>
      <c r="AF102" s="22"/>
      <c r="AG102" s="67" t="str">
        <f t="shared" si="125"/>
        <v>MANTENIMIENTO (CAMBIO DE TORNILLOS CABEZA HEXAGONAL ¼ X 1” PARA MOTOR)</v>
      </c>
      <c r="AH102" s="58" t="str">
        <f t="shared" si="126"/>
        <v>ÚNICO</v>
      </c>
      <c r="AI102" s="58" t="str">
        <f t="shared" si="127"/>
        <v>DIFERENTE</v>
      </c>
      <c r="AJ102" s="59" t="str">
        <f t="shared" si="128"/>
        <v>ÚNICO</v>
      </c>
      <c r="AK102" s="59" t="str">
        <f t="shared" si="129"/>
        <v>REVISAR</v>
      </c>
      <c r="AL102" s="59" t="str">
        <f t="shared" si="130"/>
        <v/>
      </c>
      <c r="AM102" s="59">
        <f t="shared" si="131"/>
        <v>4000</v>
      </c>
      <c r="AN102" s="60" t="str">
        <f t="shared" si="132"/>
        <v/>
      </c>
      <c r="AP102" s="61">
        <f t="shared" si="133"/>
        <v>59333</v>
      </c>
      <c r="AQ102" s="61">
        <f t="shared" si="134"/>
        <v>56000</v>
      </c>
      <c r="AR102" s="61">
        <f t="shared" si="135"/>
        <v>9452</v>
      </c>
      <c r="AS102" s="62">
        <f t="shared" si="136"/>
        <v>0.15930426575430198</v>
      </c>
      <c r="AT102" s="61">
        <f t="shared" si="137"/>
        <v>52000</v>
      </c>
      <c r="AU102" s="61">
        <f t="shared" si="138"/>
        <v>70000</v>
      </c>
      <c r="AV102" s="61">
        <f>IF(NOT(ISNUMBER(A102)),"",ROUND(_xlfn.QUARTILE.INC(CHOOSE({1;2;3},W102,Z102,AC102),1),0))</f>
        <v>54000</v>
      </c>
      <c r="AW102" s="61">
        <f>IF(NOT(ISNUMBER(A102)),"",ROUND(_xlfn.QUARTILE.INC(CHOOSE({1;2;3},W102,Z102,AC102),3),0))</f>
        <v>63000</v>
      </c>
      <c r="AX102" s="61">
        <f t="shared" si="139"/>
        <v>9000</v>
      </c>
      <c r="AY102" s="61">
        <f t="shared" si="140"/>
        <v>52000</v>
      </c>
      <c r="AZ102" s="61">
        <f t="shared" si="141"/>
        <v>9880</v>
      </c>
      <c r="BA102" s="61">
        <f t="shared" si="142"/>
        <v>61880</v>
      </c>
      <c r="BB102" s="68" t="str">
        <f t="shared" si="143"/>
        <v>MENOR VALOR</v>
      </c>
      <c r="BD102" s="69" t="str">
        <f t="shared" si="144"/>
        <v>MANTENIMIENTO (CAMBIO DE TORNILLOS CABEZA HEXAGONAL ¼ X 1” PARA MOTOR)</v>
      </c>
      <c r="BE102" s="58" t="str">
        <f t="shared" si="145"/>
        <v>REPETIDO</v>
      </c>
      <c r="BF102" s="58" t="str" cm="1">
        <f t="array" ref="BF102">IF(BE102&lt;&gt;"REPETIDO","",_xlfn.TEXTJOIN(", ",TRUE,IF($AG$14:$AG$1000=$AG102,$A$14:$A$1000,"")))</f>
        <v>82, 295</v>
      </c>
      <c r="BG102" s="70" t="str">
        <f t="shared" si="146"/>
        <v>MISMO PRECIO REF.</v>
      </c>
      <c r="BH102" s="58" t="str">
        <f t="shared" si="147"/>
        <v>OK</v>
      </c>
    </row>
    <row r="103" spans="1:60" ht="38.25" x14ac:dyDescent="0.35">
      <c r="A103" s="64">
        <f>IF(C103="","",MAX($A$14:A102)+1)</f>
        <v>83</v>
      </c>
      <c r="B103" s="78">
        <v>8715699</v>
      </c>
      <c r="C103" s="65" t="s">
        <v>155</v>
      </c>
      <c r="D103" s="64" t="s">
        <v>65</v>
      </c>
      <c r="E103" s="64">
        <v>0</v>
      </c>
      <c r="F103" s="64">
        <v>1</v>
      </c>
      <c r="G103" s="64">
        <v>0</v>
      </c>
      <c r="H103" s="64">
        <v>0</v>
      </c>
      <c r="I103" s="64">
        <v>0</v>
      </c>
      <c r="J103" s="64">
        <v>0</v>
      </c>
      <c r="K103" s="64">
        <v>0</v>
      </c>
      <c r="L103" s="78">
        <v>0</v>
      </c>
      <c r="M103" s="78">
        <v>0</v>
      </c>
      <c r="N103" s="78">
        <v>0</v>
      </c>
      <c r="O103" s="78">
        <v>0</v>
      </c>
      <c r="P103" s="78">
        <v>0</v>
      </c>
      <c r="Q103" s="78">
        <v>0</v>
      </c>
      <c r="R103" s="78">
        <f t="shared" si="118"/>
        <v>1</v>
      </c>
      <c r="S103" s="78">
        <v>73152101</v>
      </c>
      <c r="T103" s="78" t="s">
        <v>66</v>
      </c>
      <c r="U103" s="78" t="s">
        <v>66</v>
      </c>
      <c r="W103" s="66">
        <v>108000</v>
      </c>
      <c r="X103" s="66">
        <f t="shared" si="119"/>
        <v>20520</v>
      </c>
      <c r="Y103" s="66">
        <f t="shared" si="120"/>
        <v>128520</v>
      </c>
      <c r="Z103" s="66">
        <v>108000</v>
      </c>
      <c r="AA103" s="66">
        <f t="shared" si="121"/>
        <v>20520</v>
      </c>
      <c r="AB103" s="66">
        <f t="shared" si="122"/>
        <v>128520</v>
      </c>
      <c r="AC103" s="66">
        <v>310000</v>
      </c>
      <c r="AD103" s="66">
        <f t="shared" si="123"/>
        <v>58900</v>
      </c>
      <c r="AE103" s="66">
        <f t="shared" si="124"/>
        <v>368900</v>
      </c>
      <c r="AF103" s="22"/>
      <c r="AG103" s="67" t="str">
        <f t="shared" si="125"/>
        <v>MANTENIMIENTO - APLICACIÓN PINTURA GENERAL AL MOTOR</v>
      </c>
      <c r="AH103" s="58" t="str">
        <f t="shared" si="126"/>
        <v>ÚNICO</v>
      </c>
      <c r="AI103" s="58" t="str">
        <f t="shared" si="127"/>
        <v>DIFERENTE</v>
      </c>
      <c r="AJ103" s="59" t="str">
        <f t="shared" si="128"/>
        <v>ÚNICO</v>
      </c>
      <c r="AK103" s="59" t="str">
        <f t="shared" si="129"/>
        <v>REVISAR</v>
      </c>
      <c r="AL103" s="59" t="str">
        <f t="shared" si="130"/>
        <v/>
      </c>
      <c r="AM103" s="59">
        <f t="shared" si="131"/>
        <v>4000</v>
      </c>
      <c r="AN103" s="60" t="str">
        <f t="shared" si="132"/>
        <v/>
      </c>
      <c r="AP103" s="61">
        <f t="shared" si="133"/>
        <v>175333</v>
      </c>
      <c r="AQ103" s="61">
        <f t="shared" si="134"/>
        <v>108000</v>
      </c>
      <c r="AR103" s="61">
        <f t="shared" si="135"/>
        <v>116625</v>
      </c>
      <c r="AS103" s="62">
        <f t="shared" si="136"/>
        <v>0.66516286152635273</v>
      </c>
      <c r="AT103" s="61">
        <f t="shared" si="137"/>
        <v>108000</v>
      </c>
      <c r="AU103" s="61">
        <f t="shared" si="138"/>
        <v>310000</v>
      </c>
      <c r="AV103" s="61">
        <f>IF(NOT(ISNUMBER(A103)),"",ROUND(_xlfn.QUARTILE.INC(CHOOSE({1;2;3},W103,Z103,AC103),1),0))</f>
        <v>108000</v>
      </c>
      <c r="AW103" s="61">
        <f>IF(NOT(ISNUMBER(A103)),"",ROUND(_xlfn.QUARTILE.INC(CHOOSE({1;2;3},W103,Z103,AC103),3),0))</f>
        <v>209000</v>
      </c>
      <c r="AX103" s="61">
        <f t="shared" si="139"/>
        <v>101000</v>
      </c>
      <c r="AY103" s="61">
        <f t="shared" si="140"/>
        <v>108000</v>
      </c>
      <c r="AZ103" s="61">
        <f t="shared" si="141"/>
        <v>20520</v>
      </c>
      <c r="BA103" s="61">
        <f t="shared" si="142"/>
        <v>128520</v>
      </c>
      <c r="BB103" s="68" t="str">
        <f t="shared" si="143"/>
        <v>MEDIANA</v>
      </c>
      <c r="BD103" s="69" t="str">
        <f t="shared" si="144"/>
        <v>MANTENIMIENTO - APLICACIÓN PINTURA GENERAL AL MOTOR</v>
      </c>
      <c r="BE103" s="58" t="str">
        <f t="shared" si="145"/>
        <v>REPETIDO</v>
      </c>
      <c r="BF103" s="58" t="str" cm="1">
        <f t="array" ref="BF103">IF(BE103&lt;&gt;"REPETIDO","",_xlfn.TEXTJOIN(", ",TRUE,IF($AG$14:$AG$1000=$AG103,$A$14:$A$1000,"")))</f>
        <v>83, 298</v>
      </c>
      <c r="BG103" s="70" t="str">
        <f t="shared" si="146"/>
        <v>PRECIO REF. DIFERENTE</v>
      </c>
      <c r="BH103" s="58" t="str">
        <f t="shared" si="147"/>
        <v>CRÍTICO - PRECIO REF. INCONSISTENTE</v>
      </c>
    </row>
    <row r="104" spans="1:60" ht="27" x14ac:dyDescent="0.35">
      <c r="A104" s="64">
        <f>IF(C104="","",MAX($A$14:A103)+1)</f>
        <v>84</v>
      </c>
      <c r="B104" s="78">
        <v>8715699</v>
      </c>
      <c r="C104" s="65" t="s">
        <v>156</v>
      </c>
      <c r="D104" s="64" t="s">
        <v>65</v>
      </c>
      <c r="E104" s="64">
        <v>0</v>
      </c>
      <c r="F104" s="64">
        <v>1</v>
      </c>
      <c r="G104" s="64">
        <v>0</v>
      </c>
      <c r="H104" s="64">
        <v>0</v>
      </c>
      <c r="I104" s="64">
        <v>0</v>
      </c>
      <c r="J104" s="64">
        <v>0</v>
      </c>
      <c r="K104" s="64">
        <v>0</v>
      </c>
      <c r="L104" s="78">
        <v>0</v>
      </c>
      <c r="M104" s="78">
        <v>0</v>
      </c>
      <c r="N104" s="78">
        <v>0</v>
      </c>
      <c r="O104" s="78">
        <v>0</v>
      </c>
      <c r="P104" s="78">
        <v>0</v>
      </c>
      <c r="Q104" s="78">
        <v>0</v>
      </c>
      <c r="R104" s="78">
        <f t="shared" si="118"/>
        <v>1</v>
      </c>
      <c r="S104" s="78">
        <v>73152101</v>
      </c>
      <c r="T104" s="78" t="s">
        <v>66</v>
      </c>
      <c r="U104" s="78" t="s">
        <v>66</v>
      </c>
      <c r="W104" s="66">
        <v>104000</v>
      </c>
      <c r="X104" s="66">
        <f t="shared" si="119"/>
        <v>19760</v>
      </c>
      <c r="Y104" s="66">
        <f t="shared" si="120"/>
        <v>123760</v>
      </c>
      <c r="Z104" s="66">
        <v>104000</v>
      </c>
      <c r="AA104" s="66">
        <f t="shared" si="121"/>
        <v>19760</v>
      </c>
      <c r="AB104" s="66">
        <f t="shared" si="122"/>
        <v>123760</v>
      </c>
      <c r="AC104" s="66">
        <v>310000</v>
      </c>
      <c r="AD104" s="66">
        <f t="shared" si="123"/>
        <v>58900</v>
      </c>
      <c r="AE104" s="66">
        <f t="shared" si="124"/>
        <v>368900</v>
      </c>
      <c r="AF104" s="22"/>
      <c r="AG104" s="67" t="str">
        <f t="shared" si="125"/>
        <v>MANTENIMIENTO SISTEMA DE TRASMICION PRIMARIA</v>
      </c>
      <c r="AH104" s="58" t="str">
        <f t="shared" si="126"/>
        <v>ÚNICO</v>
      </c>
      <c r="AI104" s="58" t="str">
        <f t="shared" si="127"/>
        <v>ÚNICO</v>
      </c>
      <c r="AJ104" s="59" t="str">
        <f t="shared" si="128"/>
        <v>ÚNICO</v>
      </c>
      <c r="AK104" s="59" t="str">
        <f t="shared" si="129"/>
        <v>ÚNICO</v>
      </c>
      <c r="AL104" s="59" t="str">
        <f t="shared" si="130"/>
        <v/>
      </c>
      <c r="AM104" s="59" t="str">
        <f t="shared" si="131"/>
        <v/>
      </c>
      <c r="AN104" s="60" t="str">
        <f t="shared" si="132"/>
        <v/>
      </c>
      <c r="AP104" s="61">
        <f t="shared" si="133"/>
        <v>172667</v>
      </c>
      <c r="AQ104" s="61">
        <f t="shared" si="134"/>
        <v>104000</v>
      </c>
      <c r="AR104" s="61">
        <f t="shared" si="135"/>
        <v>118934</v>
      </c>
      <c r="AS104" s="62">
        <f t="shared" si="136"/>
        <v>0.68880562006637058</v>
      </c>
      <c r="AT104" s="61">
        <f t="shared" si="137"/>
        <v>104000</v>
      </c>
      <c r="AU104" s="61">
        <f t="shared" si="138"/>
        <v>310000</v>
      </c>
      <c r="AV104" s="61">
        <f>IF(NOT(ISNUMBER(A104)),"",ROUND(_xlfn.QUARTILE.INC(CHOOSE({1;2;3},W104,Z104,AC104),1),0))</f>
        <v>104000</v>
      </c>
      <c r="AW104" s="61">
        <f>IF(NOT(ISNUMBER(A104)),"",ROUND(_xlfn.QUARTILE.INC(CHOOSE({1;2;3},W104,Z104,AC104),3),0))</f>
        <v>207000</v>
      </c>
      <c r="AX104" s="61">
        <f t="shared" si="139"/>
        <v>103000</v>
      </c>
      <c r="AY104" s="61">
        <f t="shared" si="140"/>
        <v>104000</v>
      </c>
      <c r="AZ104" s="61">
        <f t="shared" si="141"/>
        <v>19760</v>
      </c>
      <c r="BA104" s="61">
        <f t="shared" si="142"/>
        <v>123760</v>
      </c>
      <c r="BB104" s="68" t="str">
        <f t="shared" si="143"/>
        <v>MEDIANA</v>
      </c>
      <c r="BD104" s="69" t="str">
        <f t="shared" si="144"/>
        <v>MANTENIMIENTO SISTEMA DE TRASMICION PRIMARIA</v>
      </c>
      <c r="BE104" s="58" t="str">
        <f t="shared" si="145"/>
        <v>ÚNICO</v>
      </c>
      <c r="BF104" s="58" t="str" cm="1">
        <f t="array" ref="BF104">IF(BE104&lt;&gt;"REPETIDO","",_xlfn.TEXTJOIN(", ",TRUE,IF($AG$14:$AG$1000=$AG104,$A$14:$A$1000,"")))</f>
        <v/>
      </c>
      <c r="BG104" s="70" t="str">
        <f t="shared" si="146"/>
        <v>NO APLICA</v>
      </c>
      <c r="BH104" s="58" t="str">
        <f t="shared" si="147"/>
        <v>ALERTA ALTA - REVISAR MERCADO</v>
      </c>
    </row>
    <row r="105" spans="1:60" ht="27" x14ac:dyDescent="0.35">
      <c r="A105" s="64">
        <f>IF(C105="","",MAX($A$14:A104)+1)</f>
        <v>85</v>
      </c>
      <c r="B105" s="78">
        <v>8715699</v>
      </c>
      <c r="C105" s="65" t="s">
        <v>157</v>
      </c>
      <c r="D105" s="64" t="s">
        <v>65</v>
      </c>
      <c r="E105" s="64">
        <v>0</v>
      </c>
      <c r="F105" s="64">
        <v>1</v>
      </c>
      <c r="G105" s="64">
        <v>0</v>
      </c>
      <c r="H105" s="64">
        <v>0</v>
      </c>
      <c r="I105" s="64">
        <v>0</v>
      </c>
      <c r="J105" s="64">
        <v>0</v>
      </c>
      <c r="K105" s="64">
        <v>0</v>
      </c>
      <c r="L105" s="78">
        <v>0</v>
      </c>
      <c r="M105" s="78">
        <v>0</v>
      </c>
      <c r="N105" s="78">
        <v>0</v>
      </c>
      <c r="O105" s="78">
        <v>0</v>
      </c>
      <c r="P105" s="78">
        <v>0</v>
      </c>
      <c r="Q105" s="78">
        <v>0</v>
      </c>
      <c r="R105" s="78">
        <f t="shared" si="118"/>
        <v>1</v>
      </c>
      <c r="S105" s="78">
        <v>73152101</v>
      </c>
      <c r="T105" s="78" t="s">
        <v>66</v>
      </c>
      <c r="U105" s="78" t="s">
        <v>66</v>
      </c>
      <c r="W105" s="66">
        <v>100000</v>
      </c>
      <c r="X105" s="66">
        <f t="shared" si="119"/>
        <v>19000</v>
      </c>
      <c r="Y105" s="66">
        <f t="shared" si="120"/>
        <v>119000</v>
      </c>
      <c r="Z105" s="66">
        <v>100000</v>
      </c>
      <c r="AA105" s="66">
        <f t="shared" si="121"/>
        <v>19000</v>
      </c>
      <c r="AB105" s="66">
        <f t="shared" si="122"/>
        <v>119000</v>
      </c>
      <c r="AC105" s="66">
        <v>250000</v>
      </c>
      <c r="AD105" s="66">
        <f t="shared" si="123"/>
        <v>47500</v>
      </c>
      <c r="AE105" s="66">
        <f t="shared" si="124"/>
        <v>297500</v>
      </c>
      <c r="AF105" s="22"/>
      <c r="AG105" s="67" t="str">
        <f t="shared" si="125"/>
        <v>MANTENIMIENTO SISTEMA DE TRASMICION COMPLETA</v>
      </c>
      <c r="AH105" s="58" t="str">
        <f t="shared" si="126"/>
        <v>ÚNICO</v>
      </c>
      <c r="AI105" s="58" t="str">
        <f t="shared" si="127"/>
        <v>ÚNICO</v>
      </c>
      <c r="AJ105" s="59" t="str">
        <f t="shared" si="128"/>
        <v>ÚNICO</v>
      </c>
      <c r="AK105" s="59" t="str">
        <f t="shared" si="129"/>
        <v>ÚNICO</v>
      </c>
      <c r="AL105" s="59" t="str">
        <f t="shared" si="130"/>
        <v/>
      </c>
      <c r="AM105" s="59" t="str">
        <f t="shared" si="131"/>
        <v/>
      </c>
      <c r="AN105" s="60" t="str">
        <f t="shared" si="132"/>
        <v/>
      </c>
      <c r="AP105" s="61">
        <f t="shared" si="133"/>
        <v>150000</v>
      </c>
      <c r="AQ105" s="61">
        <f t="shared" si="134"/>
        <v>100000</v>
      </c>
      <c r="AR105" s="61">
        <f t="shared" si="135"/>
        <v>86603</v>
      </c>
      <c r="AS105" s="62">
        <f t="shared" si="136"/>
        <v>0.57735333333333339</v>
      </c>
      <c r="AT105" s="61">
        <f t="shared" si="137"/>
        <v>100000</v>
      </c>
      <c r="AU105" s="61">
        <f t="shared" si="138"/>
        <v>250000</v>
      </c>
      <c r="AV105" s="61">
        <f>IF(NOT(ISNUMBER(A105)),"",ROUND(_xlfn.QUARTILE.INC(CHOOSE({1;2;3},W105,Z105,AC105),1),0))</f>
        <v>100000</v>
      </c>
      <c r="AW105" s="61">
        <f>IF(NOT(ISNUMBER(A105)),"",ROUND(_xlfn.QUARTILE.INC(CHOOSE({1;2;3},W105,Z105,AC105),3),0))</f>
        <v>175000</v>
      </c>
      <c r="AX105" s="61">
        <f t="shared" si="139"/>
        <v>75000</v>
      </c>
      <c r="AY105" s="61">
        <f t="shared" si="140"/>
        <v>100000</v>
      </c>
      <c r="AZ105" s="61">
        <f t="shared" si="141"/>
        <v>19000</v>
      </c>
      <c r="BA105" s="61">
        <f t="shared" si="142"/>
        <v>119000</v>
      </c>
      <c r="BB105" s="68" t="str">
        <f t="shared" si="143"/>
        <v>MEDIANA</v>
      </c>
      <c r="BD105" s="69" t="str">
        <f t="shared" si="144"/>
        <v>MANTENIMIENTO SISTEMA DE TRASMICION COMPLETA</v>
      </c>
      <c r="BE105" s="58" t="str">
        <f t="shared" si="145"/>
        <v>ÚNICO</v>
      </c>
      <c r="BF105" s="58" t="str" cm="1">
        <f t="array" ref="BF105">IF(BE105&lt;&gt;"REPETIDO","",_xlfn.TEXTJOIN(", ",TRUE,IF($AG$14:$AG$1000=$AG105,$A$14:$A$1000,"")))</f>
        <v/>
      </c>
      <c r="BG105" s="70" t="str">
        <f t="shared" si="146"/>
        <v>NO APLICA</v>
      </c>
      <c r="BH105" s="58" t="str">
        <f t="shared" si="147"/>
        <v>ALERTA ALTA - REVISAR MERCADO</v>
      </c>
    </row>
    <row r="106" spans="1:60" ht="25.5" x14ac:dyDescent="0.35">
      <c r="A106" s="64">
        <f>IF(C106="","",MAX($A$14:A105)+1)</f>
        <v>86</v>
      </c>
      <c r="B106" s="78">
        <v>8715699</v>
      </c>
      <c r="C106" s="65" t="s">
        <v>158</v>
      </c>
      <c r="D106" s="64" t="s">
        <v>65</v>
      </c>
      <c r="E106" s="64">
        <v>0</v>
      </c>
      <c r="F106" s="64">
        <v>1</v>
      </c>
      <c r="G106" s="64">
        <v>0</v>
      </c>
      <c r="H106" s="64">
        <v>0</v>
      </c>
      <c r="I106" s="64">
        <v>0</v>
      </c>
      <c r="J106" s="64">
        <v>0</v>
      </c>
      <c r="K106" s="64">
        <v>0</v>
      </c>
      <c r="L106" s="78">
        <v>0</v>
      </c>
      <c r="M106" s="78">
        <v>0</v>
      </c>
      <c r="N106" s="78">
        <v>0</v>
      </c>
      <c r="O106" s="78">
        <v>0</v>
      </c>
      <c r="P106" s="78">
        <v>0</v>
      </c>
      <c r="Q106" s="78">
        <v>0</v>
      </c>
      <c r="R106" s="78">
        <f t="shared" si="118"/>
        <v>1</v>
      </c>
      <c r="S106" s="78">
        <v>73152101</v>
      </c>
      <c r="T106" s="78" t="s">
        <v>66</v>
      </c>
      <c r="U106" s="78" t="s">
        <v>66</v>
      </c>
      <c r="W106" s="66">
        <v>104000</v>
      </c>
      <c r="X106" s="66">
        <f t="shared" si="119"/>
        <v>19760</v>
      </c>
      <c r="Y106" s="66">
        <f t="shared" si="120"/>
        <v>123760</v>
      </c>
      <c r="Z106" s="66">
        <v>104000</v>
      </c>
      <c r="AA106" s="66">
        <f t="shared" si="121"/>
        <v>19760</v>
      </c>
      <c r="AB106" s="66">
        <f t="shared" si="122"/>
        <v>123760</v>
      </c>
      <c r="AC106" s="66">
        <v>280000</v>
      </c>
      <c r="AD106" s="66">
        <f t="shared" si="123"/>
        <v>53200</v>
      </c>
      <c r="AE106" s="66">
        <f t="shared" si="124"/>
        <v>333200</v>
      </c>
      <c r="AF106" s="22"/>
      <c r="AG106" s="67" t="str">
        <f t="shared" si="125"/>
        <v>MANTENIMIENTO DE LOS RODILLOS</v>
      </c>
      <c r="AH106" s="58" t="str">
        <f t="shared" si="126"/>
        <v>ÚNICO</v>
      </c>
      <c r="AI106" s="58" t="str">
        <f t="shared" si="127"/>
        <v>ÚNICO</v>
      </c>
      <c r="AJ106" s="59" t="str">
        <f t="shared" si="128"/>
        <v>ÚNICO</v>
      </c>
      <c r="AK106" s="59" t="str">
        <f t="shared" si="129"/>
        <v>ÚNICO</v>
      </c>
      <c r="AL106" s="59" t="str">
        <f t="shared" si="130"/>
        <v/>
      </c>
      <c r="AM106" s="59" t="str">
        <f t="shared" si="131"/>
        <v/>
      </c>
      <c r="AN106" s="60" t="str">
        <f t="shared" si="132"/>
        <v/>
      </c>
      <c r="AP106" s="61">
        <f t="shared" si="133"/>
        <v>162667</v>
      </c>
      <c r="AQ106" s="61">
        <f t="shared" si="134"/>
        <v>104000</v>
      </c>
      <c r="AR106" s="61">
        <f t="shared" si="135"/>
        <v>101614</v>
      </c>
      <c r="AS106" s="62">
        <f t="shared" si="136"/>
        <v>0.62467494943657897</v>
      </c>
      <c r="AT106" s="61">
        <f t="shared" si="137"/>
        <v>104000</v>
      </c>
      <c r="AU106" s="61">
        <f t="shared" si="138"/>
        <v>280000</v>
      </c>
      <c r="AV106" s="61">
        <f>IF(NOT(ISNUMBER(A106)),"",ROUND(_xlfn.QUARTILE.INC(CHOOSE({1;2;3},W106,Z106,AC106),1),0))</f>
        <v>104000</v>
      </c>
      <c r="AW106" s="61">
        <f>IF(NOT(ISNUMBER(A106)),"",ROUND(_xlfn.QUARTILE.INC(CHOOSE({1;2;3},W106,Z106,AC106),3),0))</f>
        <v>192000</v>
      </c>
      <c r="AX106" s="61">
        <f t="shared" si="139"/>
        <v>88000</v>
      </c>
      <c r="AY106" s="61">
        <f t="shared" si="140"/>
        <v>104000</v>
      </c>
      <c r="AZ106" s="61">
        <f t="shared" si="141"/>
        <v>19760</v>
      </c>
      <c r="BA106" s="61">
        <f t="shared" si="142"/>
        <v>123760</v>
      </c>
      <c r="BB106" s="68" t="str">
        <f t="shared" si="143"/>
        <v>MEDIANA</v>
      </c>
      <c r="BD106" s="69" t="str">
        <f t="shared" si="144"/>
        <v>MANTENIMIENTO DE LOS RODILLOS</v>
      </c>
      <c r="BE106" s="58" t="str">
        <f t="shared" si="145"/>
        <v>ÚNICO</v>
      </c>
      <c r="BF106" s="58" t="str" cm="1">
        <f t="array" ref="BF106">IF(BE106&lt;&gt;"REPETIDO","",_xlfn.TEXTJOIN(", ",TRUE,IF($AG$14:$AG$1000=$AG106,$A$14:$A$1000,"")))</f>
        <v/>
      </c>
      <c r="BG106" s="70" t="str">
        <f t="shared" si="146"/>
        <v>NO APLICA</v>
      </c>
      <c r="BH106" s="58" t="str">
        <f t="shared" si="147"/>
        <v>ALERTA ALTA - REVISAR MERCADO</v>
      </c>
    </row>
    <row r="107" spans="1:60" ht="38.25" x14ac:dyDescent="0.35">
      <c r="A107" s="64">
        <f>IF(C107="","",MAX($A$14:A106)+1)</f>
        <v>87</v>
      </c>
      <c r="B107" s="78">
        <v>8715699</v>
      </c>
      <c r="C107" s="65" t="s">
        <v>159</v>
      </c>
      <c r="D107" s="64" t="s">
        <v>65</v>
      </c>
      <c r="E107" s="64">
        <v>0</v>
      </c>
      <c r="F107" s="64">
        <v>1</v>
      </c>
      <c r="G107" s="64">
        <v>0</v>
      </c>
      <c r="H107" s="64">
        <v>0</v>
      </c>
      <c r="I107" s="64">
        <v>0</v>
      </c>
      <c r="J107" s="64">
        <v>0</v>
      </c>
      <c r="K107" s="64">
        <v>0</v>
      </c>
      <c r="L107" s="78">
        <v>0</v>
      </c>
      <c r="M107" s="78">
        <v>0</v>
      </c>
      <c r="N107" s="78">
        <v>0</v>
      </c>
      <c r="O107" s="78">
        <v>0</v>
      </c>
      <c r="P107" s="78">
        <v>0</v>
      </c>
      <c r="Q107" s="78">
        <v>0</v>
      </c>
      <c r="R107" s="78">
        <f t="shared" si="118"/>
        <v>1</v>
      </c>
      <c r="S107" s="78">
        <v>73152101</v>
      </c>
      <c r="T107" s="78" t="s">
        <v>66</v>
      </c>
      <c r="U107" s="78" t="s">
        <v>66</v>
      </c>
      <c r="W107" s="66">
        <v>280000</v>
      </c>
      <c r="X107" s="66">
        <f t="shared" si="119"/>
        <v>53200</v>
      </c>
      <c r="Y107" s="66">
        <f t="shared" si="120"/>
        <v>333200</v>
      </c>
      <c r="Z107" s="66">
        <v>280000</v>
      </c>
      <c r="AA107" s="66">
        <f t="shared" si="121"/>
        <v>53200</v>
      </c>
      <c r="AB107" s="66">
        <f t="shared" si="122"/>
        <v>333200</v>
      </c>
      <c r="AC107" s="66">
        <v>425000</v>
      </c>
      <c r="AD107" s="66">
        <f t="shared" si="123"/>
        <v>80750</v>
      </c>
      <c r="AE107" s="66">
        <f t="shared" si="124"/>
        <v>505750</v>
      </c>
      <c r="AF107" s="22"/>
      <c r="AG107" s="67" t="str">
        <f t="shared" si="125"/>
        <v>MANTENIMIENTO DE PIÑONES ((CAMBIO DE PIEZAS))</v>
      </c>
      <c r="AH107" s="58" t="str">
        <f t="shared" si="126"/>
        <v>ÚNICO</v>
      </c>
      <c r="AI107" s="58" t="str">
        <f t="shared" si="127"/>
        <v>ÚNICO</v>
      </c>
      <c r="AJ107" s="59" t="str">
        <f t="shared" si="128"/>
        <v>ÚNICO</v>
      </c>
      <c r="AK107" s="59" t="str">
        <f t="shared" si="129"/>
        <v>ÚNICO</v>
      </c>
      <c r="AL107" s="59" t="str">
        <f t="shared" si="130"/>
        <v/>
      </c>
      <c r="AM107" s="59" t="str">
        <f t="shared" si="131"/>
        <v/>
      </c>
      <c r="AN107" s="60" t="str">
        <f t="shared" si="132"/>
        <v/>
      </c>
      <c r="AP107" s="61">
        <f t="shared" si="133"/>
        <v>328333</v>
      </c>
      <c r="AQ107" s="61">
        <f t="shared" si="134"/>
        <v>280000</v>
      </c>
      <c r="AR107" s="61">
        <f t="shared" si="135"/>
        <v>83716</v>
      </c>
      <c r="AS107" s="62">
        <f t="shared" si="136"/>
        <v>0.25497284768817025</v>
      </c>
      <c r="AT107" s="61">
        <f t="shared" si="137"/>
        <v>280000</v>
      </c>
      <c r="AU107" s="61">
        <f t="shared" si="138"/>
        <v>425000</v>
      </c>
      <c r="AV107" s="61">
        <f>IF(NOT(ISNUMBER(A107)),"",ROUND(_xlfn.QUARTILE.INC(CHOOSE({1;2;3},W107,Z107,AC107),1),0))</f>
        <v>280000</v>
      </c>
      <c r="AW107" s="61">
        <f>IF(NOT(ISNUMBER(A107)),"",ROUND(_xlfn.QUARTILE.INC(CHOOSE({1;2;3},W107,Z107,AC107),3),0))</f>
        <v>352500</v>
      </c>
      <c r="AX107" s="61">
        <f t="shared" si="139"/>
        <v>72500</v>
      </c>
      <c r="AY107" s="61">
        <f t="shared" si="140"/>
        <v>280000</v>
      </c>
      <c r="AZ107" s="61">
        <f t="shared" si="141"/>
        <v>53200</v>
      </c>
      <c r="BA107" s="61">
        <f t="shared" si="142"/>
        <v>333200</v>
      </c>
      <c r="BB107" s="68" t="str">
        <f t="shared" si="143"/>
        <v>PROMEDIO 2 MENORES</v>
      </c>
      <c r="BD107" s="69" t="str">
        <f t="shared" si="144"/>
        <v>MANTENIMIENTO DE PIÑONES ((CAMBIO DE PIEZAS))</v>
      </c>
      <c r="BE107" s="58" t="str">
        <f t="shared" si="145"/>
        <v>ÚNICO</v>
      </c>
      <c r="BF107" s="58" t="str" cm="1">
        <f t="array" ref="BF107">IF(BE107&lt;&gt;"REPETIDO","",_xlfn.TEXTJOIN(", ",TRUE,IF($AG$14:$AG$1000=$AG107,$A$14:$A$1000,"")))</f>
        <v/>
      </c>
      <c r="BG107" s="70" t="str">
        <f t="shared" si="146"/>
        <v>NO APLICA</v>
      </c>
      <c r="BH107" s="58" t="str">
        <f t="shared" si="147"/>
        <v>OK</v>
      </c>
    </row>
    <row r="108" spans="1:60" ht="25.5" x14ac:dyDescent="0.35">
      <c r="A108" s="64">
        <f>IF(C108="","",MAX($A$14:A107)+1)</f>
        <v>88</v>
      </c>
      <c r="B108" s="78">
        <v>8715699</v>
      </c>
      <c r="C108" s="65" t="s">
        <v>160</v>
      </c>
      <c r="D108" s="64" t="s">
        <v>65</v>
      </c>
      <c r="E108" s="64">
        <v>0</v>
      </c>
      <c r="F108" s="64">
        <v>1</v>
      </c>
      <c r="G108" s="64">
        <v>0</v>
      </c>
      <c r="H108" s="64">
        <v>0</v>
      </c>
      <c r="I108" s="64">
        <v>0</v>
      </c>
      <c r="J108" s="64">
        <v>0</v>
      </c>
      <c r="K108" s="64">
        <v>0</v>
      </c>
      <c r="L108" s="78">
        <v>0</v>
      </c>
      <c r="M108" s="78">
        <v>0</v>
      </c>
      <c r="N108" s="78">
        <v>0</v>
      </c>
      <c r="O108" s="78">
        <v>0</v>
      </c>
      <c r="P108" s="78">
        <v>0</v>
      </c>
      <c r="Q108" s="78">
        <v>0</v>
      </c>
      <c r="R108" s="78">
        <f t="shared" si="118"/>
        <v>1</v>
      </c>
      <c r="S108" s="78">
        <v>73152101</v>
      </c>
      <c r="T108" s="78" t="s">
        <v>66</v>
      </c>
      <c r="U108" s="78" t="s">
        <v>66</v>
      </c>
      <c r="W108" s="66">
        <v>108000</v>
      </c>
      <c r="X108" s="66">
        <f t="shared" si="119"/>
        <v>20520</v>
      </c>
      <c r="Y108" s="66">
        <f t="shared" si="120"/>
        <v>128520</v>
      </c>
      <c r="Z108" s="66">
        <v>108000</v>
      </c>
      <c r="AA108" s="66">
        <f t="shared" si="121"/>
        <v>20520</v>
      </c>
      <c r="AB108" s="66">
        <f t="shared" si="122"/>
        <v>128520</v>
      </c>
      <c r="AC108" s="66">
        <v>275000</v>
      </c>
      <c r="AD108" s="66">
        <f t="shared" si="123"/>
        <v>52250</v>
      </c>
      <c r="AE108" s="66">
        <f t="shared" si="124"/>
        <v>327250</v>
      </c>
      <c r="AF108" s="22"/>
      <c r="AG108" s="67" t="str">
        <f t="shared" si="125"/>
        <v>MANTENIMIENTO DE LOS PIÑONES</v>
      </c>
      <c r="AH108" s="58" t="str">
        <f t="shared" si="126"/>
        <v>ÚNICO</v>
      </c>
      <c r="AI108" s="58" t="str">
        <f t="shared" si="127"/>
        <v>ÚNICO</v>
      </c>
      <c r="AJ108" s="59" t="str">
        <f t="shared" si="128"/>
        <v>ÚNICO</v>
      </c>
      <c r="AK108" s="59" t="str">
        <f t="shared" si="129"/>
        <v>ÚNICO</v>
      </c>
      <c r="AL108" s="59" t="str">
        <f t="shared" si="130"/>
        <v/>
      </c>
      <c r="AM108" s="59" t="str">
        <f t="shared" si="131"/>
        <v/>
      </c>
      <c r="AN108" s="60" t="str">
        <f t="shared" si="132"/>
        <v/>
      </c>
      <c r="AP108" s="61">
        <f t="shared" si="133"/>
        <v>163667</v>
      </c>
      <c r="AQ108" s="61">
        <f t="shared" si="134"/>
        <v>108000</v>
      </c>
      <c r="AR108" s="61">
        <f t="shared" si="135"/>
        <v>96417</v>
      </c>
      <c r="AS108" s="62">
        <f t="shared" si="136"/>
        <v>0.58910470650772606</v>
      </c>
      <c r="AT108" s="61">
        <f t="shared" si="137"/>
        <v>108000</v>
      </c>
      <c r="AU108" s="61">
        <f t="shared" si="138"/>
        <v>275000</v>
      </c>
      <c r="AV108" s="61">
        <f>IF(NOT(ISNUMBER(A108)),"",ROUND(_xlfn.QUARTILE.INC(CHOOSE({1;2;3},W108,Z108,AC108),1),0))</f>
        <v>108000</v>
      </c>
      <c r="AW108" s="61">
        <f>IF(NOT(ISNUMBER(A108)),"",ROUND(_xlfn.QUARTILE.INC(CHOOSE({1;2;3},W108,Z108,AC108),3),0))</f>
        <v>191500</v>
      </c>
      <c r="AX108" s="61">
        <f t="shared" si="139"/>
        <v>83500</v>
      </c>
      <c r="AY108" s="61">
        <f t="shared" si="140"/>
        <v>108000</v>
      </c>
      <c r="AZ108" s="61">
        <f t="shared" si="141"/>
        <v>20520</v>
      </c>
      <c r="BA108" s="61">
        <f t="shared" si="142"/>
        <v>128520</v>
      </c>
      <c r="BB108" s="68" t="str">
        <f t="shared" si="143"/>
        <v>MEDIANA</v>
      </c>
      <c r="BD108" s="69" t="str">
        <f t="shared" si="144"/>
        <v>MANTENIMIENTO DE LOS PIÑONES</v>
      </c>
      <c r="BE108" s="58" t="str">
        <f t="shared" si="145"/>
        <v>ÚNICO</v>
      </c>
      <c r="BF108" s="58" t="str" cm="1">
        <f t="array" ref="BF108">IF(BE108&lt;&gt;"REPETIDO","",_xlfn.TEXTJOIN(", ",TRUE,IF($AG$14:$AG$1000=$AG108,$A$14:$A$1000,"")))</f>
        <v/>
      </c>
      <c r="BG108" s="70" t="str">
        <f t="shared" si="146"/>
        <v>NO APLICA</v>
      </c>
      <c r="BH108" s="58" t="str">
        <f t="shared" si="147"/>
        <v>ALERTA ALTA - REVISAR MERCADO</v>
      </c>
    </row>
    <row r="109" spans="1:60" x14ac:dyDescent="0.35">
      <c r="A109" s="64">
        <f>IF(C109="","",MAX($A$14:A108)+1)</f>
        <v>89</v>
      </c>
      <c r="B109" s="78">
        <v>8715699</v>
      </c>
      <c r="C109" s="65" t="s">
        <v>161</v>
      </c>
      <c r="D109" s="64" t="s">
        <v>65</v>
      </c>
      <c r="E109" s="64">
        <v>0</v>
      </c>
      <c r="F109" s="64">
        <v>1</v>
      </c>
      <c r="G109" s="64">
        <v>0</v>
      </c>
      <c r="H109" s="64">
        <v>0</v>
      </c>
      <c r="I109" s="64">
        <v>0</v>
      </c>
      <c r="J109" s="64">
        <v>0</v>
      </c>
      <c r="K109" s="64">
        <v>0</v>
      </c>
      <c r="L109" s="78">
        <v>0</v>
      </c>
      <c r="M109" s="78">
        <v>0</v>
      </c>
      <c r="N109" s="78">
        <v>0</v>
      </c>
      <c r="O109" s="78">
        <v>0</v>
      </c>
      <c r="P109" s="78">
        <v>0</v>
      </c>
      <c r="Q109" s="78">
        <v>0</v>
      </c>
      <c r="R109" s="78">
        <f t="shared" si="118"/>
        <v>1</v>
      </c>
      <c r="S109" s="78">
        <v>73152101</v>
      </c>
      <c r="T109" s="78" t="s">
        <v>66</v>
      </c>
      <c r="U109" s="78" t="s">
        <v>66</v>
      </c>
      <c r="W109" s="66">
        <v>104000</v>
      </c>
      <c r="X109" s="66">
        <f t="shared" si="119"/>
        <v>19760</v>
      </c>
      <c r="Y109" s="66">
        <f t="shared" si="120"/>
        <v>123760</v>
      </c>
      <c r="Z109" s="66">
        <v>104000</v>
      </c>
      <c r="AA109" s="66">
        <f t="shared" si="121"/>
        <v>19760</v>
      </c>
      <c r="AB109" s="66">
        <f t="shared" si="122"/>
        <v>123760</v>
      </c>
      <c r="AC109" s="66">
        <v>285000</v>
      </c>
      <c r="AD109" s="66">
        <f t="shared" si="123"/>
        <v>54150</v>
      </c>
      <c r="AE109" s="66">
        <f t="shared" si="124"/>
        <v>339150</v>
      </c>
      <c r="AF109" s="22"/>
      <c r="AG109" s="67" t="str">
        <f t="shared" si="125"/>
        <v>MANTENIMIENTO CADENA</v>
      </c>
      <c r="AH109" s="58" t="str">
        <f t="shared" si="126"/>
        <v>ÚNICO</v>
      </c>
      <c r="AI109" s="58" t="str">
        <f t="shared" si="127"/>
        <v>ÚNICO</v>
      </c>
      <c r="AJ109" s="59" t="str">
        <f t="shared" si="128"/>
        <v>ÚNICO</v>
      </c>
      <c r="AK109" s="59" t="str">
        <f t="shared" si="129"/>
        <v>ÚNICO</v>
      </c>
      <c r="AL109" s="59" t="str">
        <f t="shared" si="130"/>
        <v/>
      </c>
      <c r="AM109" s="59" t="str">
        <f t="shared" si="131"/>
        <v/>
      </c>
      <c r="AN109" s="60" t="str">
        <f t="shared" si="132"/>
        <v/>
      </c>
      <c r="AP109" s="61">
        <f t="shared" si="133"/>
        <v>164333</v>
      </c>
      <c r="AQ109" s="61">
        <f t="shared" si="134"/>
        <v>104000</v>
      </c>
      <c r="AR109" s="61">
        <f t="shared" si="135"/>
        <v>104500</v>
      </c>
      <c r="AS109" s="62">
        <f t="shared" si="136"/>
        <v>0.63590392678281293</v>
      </c>
      <c r="AT109" s="61">
        <f t="shared" si="137"/>
        <v>104000</v>
      </c>
      <c r="AU109" s="61">
        <f t="shared" si="138"/>
        <v>285000</v>
      </c>
      <c r="AV109" s="61">
        <f>IF(NOT(ISNUMBER(A109)),"",ROUND(_xlfn.QUARTILE.INC(CHOOSE({1;2;3},W109,Z109,AC109),1),0))</f>
        <v>104000</v>
      </c>
      <c r="AW109" s="61">
        <f>IF(NOT(ISNUMBER(A109)),"",ROUND(_xlfn.QUARTILE.INC(CHOOSE({1;2;3},W109,Z109,AC109),3),0))</f>
        <v>194500</v>
      </c>
      <c r="AX109" s="61">
        <f t="shared" si="139"/>
        <v>90500</v>
      </c>
      <c r="AY109" s="61">
        <f t="shared" si="140"/>
        <v>104000</v>
      </c>
      <c r="AZ109" s="61">
        <f t="shared" si="141"/>
        <v>19760</v>
      </c>
      <c r="BA109" s="61">
        <f t="shared" si="142"/>
        <v>123760</v>
      </c>
      <c r="BB109" s="68" t="str">
        <f t="shared" si="143"/>
        <v>MEDIANA</v>
      </c>
      <c r="BD109" s="69" t="str">
        <f t="shared" si="144"/>
        <v>MANTENIMIENTO CADENA</v>
      </c>
      <c r="BE109" s="58" t="str">
        <f t="shared" si="145"/>
        <v>ÚNICO</v>
      </c>
      <c r="BF109" s="58" t="str" cm="1">
        <f t="array" ref="BF109">IF(BE109&lt;&gt;"REPETIDO","",_xlfn.TEXTJOIN(", ",TRUE,IF($AG$14:$AG$1000=$AG109,$A$14:$A$1000,"")))</f>
        <v/>
      </c>
      <c r="BG109" s="70" t="str">
        <f t="shared" si="146"/>
        <v>NO APLICA</v>
      </c>
      <c r="BH109" s="58" t="str">
        <f t="shared" si="147"/>
        <v>ALERTA ALTA - REVISAR MERCADO</v>
      </c>
    </row>
    <row r="110" spans="1:60" ht="51" x14ac:dyDescent="0.35">
      <c r="A110" s="64">
        <f>IF(C110="","",MAX($A$14:A109)+1)</f>
        <v>90</v>
      </c>
      <c r="B110" s="78">
        <v>8715699</v>
      </c>
      <c r="C110" s="65" t="s">
        <v>162</v>
      </c>
      <c r="D110" s="64" t="s">
        <v>65</v>
      </c>
      <c r="E110" s="64">
        <v>0</v>
      </c>
      <c r="F110" s="64">
        <v>1</v>
      </c>
      <c r="G110" s="64">
        <v>0</v>
      </c>
      <c r="H110" s="64">
        <v>0</v>
      </c>
      <c r="I110" s="64">
        <v>0</v>
      </c>
      <c r="J110" s="64">
        <v>0</v>
      </c>
      <c r="K110" s="64">
        <v>0</v>
      </c>
      <c r="L110" s="78">
        <v>0</v>
      </c>
      <c r="M110" s="78">
        <v>0</v>
      </c>
      <c r="N110" s="78">
        <v>0</v>
      </c>
      <c r="O110" s="78">
        <v>0</v>
      </c>
      <c r="P110" s="78">
        <v>0</v>
      </c>
      <c r="Q110" s="78">
        <v>0</v>
      </c>
      <c r="R110" s="78">
        <f t="shared" si="118"/>
        <v>1</v>
      </c>
      <c r="S110" s="78">
        <v>73152101</v>
      </c>
      <c r="T110" s="78" t="s">
        <v>66</v>
      </c>
      <c r="U110" s="78" t="s">
        <v>66</v>
      </c>
      <c r="W110" s="66">
        <v>188000</v>
      </c>
      <c r="X110" s="66">
        <f t="shared" si="119"/>
        <v>35720</v>
      </c>
      <c r="Y110" s="66">
        <f t="shared" si="120"/>
        <v>223720</v>
      </c>
      <c r="Z110" s="66">
        <v>188000</v>
      </c>
      <c r="AA110" s="66">
        <f t="shared" si="121"/>
        <v>35720</v>
      </c>
      <c r="AB110" s="66">
        <f t="shared" si="122"/>
        <v>223720</v>
      </c>
      <c r="AC110" s="66">
        <v>280000</v>
      </c>
      <c r="AD110" s="66">
        <f t="shared" si="123"/>
        <v>53200</v>
      </c>
      <c r="AE110" s="66">
        <f t="shared" si="124"/>
        <v>333200</v>
      </c>
      <c r="AF110" s="22"/>
      <c r="AG110" s="67" t="str">
        <f t="shared" si="125"/>
        <v>MANTENIMIENTO CORRECTIVO CADENA MANTENIMIENTO (CAMBIO DE CADENA)</v>
      </c>
      <c r="AH110" s="58" t="str">
        <f t="shared" si="126"/>
        <v>ÚNICO</v>
      </c>
      <c r="AI110" s="58" t="str">
        <f t="shared" si="127"/>
        <v>ÚNICO</v>
      </c>
      <c r="AJ110" s="59" t="str">
        <f t="shared" si="128"/>
        <v>ÚNICO</v>
      </c>
      <c r="AK110" s="59" t="str">
        <f t="shared" si="129"/>
        <v>ÚNICO</v>
      </c>
      <c r="AL110" s="59" t="str">
        <f t="shared" si="130"/>
        <v/>
      </c>
      <c r="AM110" s="59" t="str">
        <f t="shared" si="131"/>
        <v/>
      </c>
      <c r="AN110" s="60" t="str">
        <f t="shared" si="132"/>
        <v/>
      </c>
      <c r="AP110" s="61">
        <f t="shared" si="133"/>
        <v>218667</v>
      </c>
      <c r="AQ110" s="61">
        <f t="shared" si="134"/>
        <v>188000</v>
      </c>
      <c r="AR110" s="61">
        <f t="shared" si="135"/>
        <v>53116</v>
      </c>
      <c r="AS110" s="62">
        <f t="shared" si="136"/>
        <v>0.24290816629852699</v>
      </c>
      <c r="AT110" s="61">
        <f t="shared" si="137"/>
        <v>188000</v>
      </c>
      <c r="AU110" s="61">
        <f t="shared" si="138"/>
        <v>280000</v>
      </c>
      <c r="AV110" s="61">
        <f>IF(NOT(ISNUMBER(A110)),"",ROUND(_xlfn.QUARTILE.INC(CHOOSE({1;2;3},W110,Z110,AC110),1),0))</f>
        <v>188000</v>
      </c>
      <c r="AW110" s="61">
        <f>IF(NOT(ISNUMBER(A110)),"",ROUND(_xlfn.QUARTILE.INC(CHOOSE({1;2;3},W110,Z110,AC110),3),0))</f>
        <v>234000</v>
      </c>
      <c r="AX110" s="61">
        <f t="shared" si="139"/>
        <v>46000</v>
      </c>
      <c r="AY110" s="61">
        <f t="shared" si="140"/>
        <v>188000</v>
      </c>
      <c r="AZ110" s="61">
        <f t="shared" si="141"/>
        <v>35720</v>
      </c>
      <c r="BA110" s="61">
        <f t="shared" si="142"/>
        <v>223720</v>
      </c>
      <c r="BB110" s="68" t="str">
        <f t="shared" si="143"/>
        <v>PROMEDIO 2 MENORES</v>
      </c>
      <c r="BD110" s="69" t="str">
        <f t="shared" si="144"/>
        <v>MANTENIMIENTO CORRECTIVO CADENA MANTENIMIENTO (CAMBIO DE CADENA)</v>
      </c>
      <c r="BE110" s="58" t="str">
        <f t="shared" si="145"/>
        <v>ÚNICO</v>
      </c>
      <c r="BF110" s="58" t="str" cm="1">
        <f t="array" ref="BF110">IF(BE110&lt;&gt;"REPETIDO","",_xlfn.TEXTJOIN(", ",TRUE,IF($AG$14:$AG$1000=$AG110,$A$14:$A$1000,"")))</f>
        <v/>
      </c>
      <c r="BG110" s="70" t="str">
        <f t="shared" si="146"/>
        <v>NO APLICA</v>
      </c>
      <c r="BH110" s="58" t="str">
        <f t="shared" si="147"/>
        <v>OK</v>
      </c>
    </row>
    <row r="111" spans="1:60" ht="27" x14ac:dyDescent="0.35">
      <c r="A111" s="64">
        <f>IF(C111="","",MAX($A$14:A110)+1)</f>
        <v>91</v>
      </c>
      <c r="B111" s="78">
        <v>8715699</v>
      </c>
      <c r="C111" s="65" t="s">
        <v>163</v>
      </c>
      <c r="D111" s="64" t="s">
        <v>65</v>
      </c>
      <c r="E111" s="64">
        <v>0</v>
      </c>
      <c r="F111" s="64">
        <v>1</v>
      </c>
      <c r="G111" s="64">
        <v>0</v>
      </c>
      <c r="H111" s="64">
        <v>0</v>
      </c>
      <c r="I111" s="64">
        <v>0</v>
      </c>
      <c r="J111" s="64">
        <v>0</v>
      </c>
      <c r="K111" s="64">
        <v>0</v>
      </c>
      <c r="L111" s="78">
        <v>0</v>
      </c>
      <c r="M111" s="78">
        <v>0</v>
      </c>
      <c r="N111" s="78">
        <v>0</v>
      </c>
      <c r="O111" s="78">
        <v>0</v>
      </c>
      <c r="P111" s="78">
        <v>0</v>
      </c>
      <c r="Q111" s="78">
        <v>0</v>
      </c>
      <c r="R111" s="78">
        <f t="shared" si="118"/>
        <v>1</v>
      </c>
      <c r="S111" s="78">
        <v>73152101</v>
      </c>
      <c r="T111" s="78" t="s">
        <v>66</v>
      </c>
      <c r="U111" s="78" t="s">
        <v>66</v>
      </c>
      <c r="W111" s="66">
        <v>152000</v>
      </c>
      <c r="X111" s="66">
        <f t="shared" si="119"/>
        <v>28880</v>
      </c>
      <c r="Y111" s="66">
        <f t="shared" si="120"/>
        <v>180880</v>
      </c>
      <c r="Z111" s="66">
        <v>152000</v>
      </c>
      <c r="AA111" s="66">
        <f t="shared" si="121"/>
        <v>28880</v>
      </c>
      <c r="AB111" s="66">
        <f t="shared" si="122"/>
        <v>180880</v>
      </c>
      <c r="AC111" s="66">
        <v>375000</v>
      </c>
      <c r="AD111" s="66">
        <f t="shared" si="123"/>
        <v>71250</v>
      </c>
      <c r="AE111" s="66">
        <f t="shared" si="124"/>
        <v>446250</v>
      </c>
      <c r="AF111" s="22"/>
      <c r="AG111" s="67" t="str">
        <f t="shared" si="125"/>
        <v>MANTENIMIENTO (CAMBIO DE BANDA DE TRASPORTE)</v>
      </c>
      <c r="AH111" s="58" t="str">
        <f t="shared" si="126"/>
        <v>ÚNICO</v>
      </c>
      <c r="AI111" s="58" t="str">
        <f t="shared" si="127"/>
        <v>ÚNICO</v>
      </c>
      <c r="AJ111" s="59" t="str">
        <f t="shared" si="128"/>
        <v>ÚNICO</v>
      </c>
      <c r="AK111" s="59" t="str">
        <f t="shared" si="129"/>
        <v>ÚNICO</v>
      </c>
      <c r="AL111" s="59" t="str">
        <f t="shared" si="130"/>
        <v/>
      </c>
      <c r="AM111" s="59" t="str">
        <f t="shared" si="131"/>
        <v/>
      </c>
      <c r="AN111" s="60" t="str">
        <f t="shared" si="132"/>
        <v/>
      </c>
      <c r="AP111" s="61">
        <f t="shared" si="133"/>
        <v>226333</v>
      </c>
      <c r="AQ111" s="61">
        <f t="shared" si="134"/>
        <v>152000</v>
      </c>
      <c r="AR111" s="61">
        <f t="shared" si="135"/>
        <v>128749</v>
      </c>
      <c r="AS111" s="62">
        <f t="shared" si="136"/>
        <v>0.56884767135150416</v>
      </c>
      <c r="AT111" s="61">
        <f t="shared" si="137"/>
        <v>152000</v>
      </c>
      <c r="AU111" s="61">
        <f t="shared" si="138"/>
        <v>375000</v>
      </c>
      <c r="AV111" s="61">
        <f>IF(NOT(ISNUMBER(A111)),"",ROUND(_xlfn.QUARTILE.INC(CHOOSE({1;2;3},W111,Z111,AC111),1),0))</f>
        <v>152000</v>
      </c>
      <c r="AW111" s="61">
        <f>IF(NOT(ISNUMBER(A111)),"",ROUND(_xlfn.QUARTILE.INC(CHOOSE({1;2;3},W111,Z111,AC111),3),0))</f>
        <v>263500</v>
      </c>
      <c r="AX111" s="61">
        <f t="shared" si="139"/>
        <v>111500</v>
      </c>
      <c r="AY111" s="61">
        <f t="shared" si="140"/>
        <v>152000</v>
      </c>
      <c r="AZ111" s="61">
        <f t="shared" si="141"/>
        <v>28880</v>
      </c>
      <c r="BA111" s="61">
        <f t="shared" si="142"/>
        <v>180880</v>
      </c>
      <c r="BB111" s="68" t="str">
        <f t="shared" si="143"/>
        <v>MEDIANA</v>
      </c>
      <c r="BD111" s="69" t="str">
        <f t="shared" si="144"/>
        <v>MANTENIMIENTO (CAMBIO DE BANDA DE TRASPORTE)</v>
      </c>
      <c r="BE111" s="58" t="str">
        <f t="shared" si="145"/>
        <v>ÚNICO</v>
      </c>
      <c r="BF111" s="58" t="str" cm="1">
        <f t="array" ref="BF111">IF(BE111&lt;&gt;"REPETIDO","",_xlfn.TEXTJOIN(", ",TRUE,IF($AG$14:$AG$1000=$AG111,$A$14:$A$1000,"")))</f>
        <v/>
      </c>
      <c r="BG111" s="70" t="str">
        <f t="shared" si="146"/>
        <v>NO APLICA</v>
      </c>
      <c r="BH111" s="58" t="str">
        <f t="shared" si="147"/>
        <v>ALERTA ALTA - REVISAR MERCADO</v>
      </c>
    </row>
    <row r="112" spans="1:60" ht="25.5" x14ac:dyDescent="0.35">
      <c r="A112" s="64">
        <f>IF(C112="","",MAX($A$14:A111)+1)</f>
        <v>92</v>
      </c>
      <c r="B112" s="78">
        <v>8715699</v>
      </c>
      <c r="C112" s="65" t="s">
        <v>164</v>
      </c>
      <c r="D112" s="64" t="s">
        <v>65</v>
      </c>
      <c r="E112" s="64">
        <v>0</v>
      </c>
      <c r="F112" s="64">
        <v>1</v>
      </c>
      <c r="G112" s="64">
        <v>0</v>
      </c>
      <c r="H112" s="64">
        <v>0</v>
      </c>
      <c r="I112" s="64">
        <v>0</v>
      </c>
      <c r="J112" s="64">
        <v>0</v>
      </c>
      <c r="K112" s="64">
        <v>0</v>
      </c>
      <c r="L112" s="78">
        <v>0</v>
      </c>
      <c r="M112" s="78">
        <v>0</v>
      </c>
      <c r="N112" s="78">
        <v>0</v>
      </c>
      <c r="O112" s="78">
        <v>0</v>
      </c>
      <c r="P112" s="78">
        <v>0</v>
      </c>
      <c r="Q112" s="78">
        <v>0</v>
      </c>
      <c r="R112" s="78">
        <f t="shared" si="118"/>
        <v>1</v>
      </c>
      <c r="S112" s="78">
        <v>73152108</v>
      </c>
      <c r="T112" s="78" t="s">
        <v>66</v>
      </c>
      <c r="U112" s="78" t="s">
        <v>66</v>
      </c>
      <c r="W112" s="66">
        <v>108000</v>
      </c>
      <c r="X112" s="66">
        <f t="shared" si="119"/>
        <v>20520</v>
      </c>
      <c r="Y112" s="66">
        <f t="shared" si="120"/>
        <v>128520</v>
      </c>
      <c r="Z112" s="66">
        <v>108000</v>
      </c>
      <c r="AA112" s="66">
        <f t="shared" si="121"/>
        <v>20520</v>
      </c>
      <c r="AB112" s="66">
        <f t="shared" si="122"/>
        <v>128520</v>
      </c>
      <c r="AC112" s="66">
        <v>305000</v>
      </c>
      <c r="AD112" s="66">
        <f t="shared" si="123"/>
        <v>57950</v>
      </c>
      <c r="AE112" s="66">
        <f t="shared" si="124"/>
        <v>362950</v>
      </c>
      <c r="AF112" s="22"/>
      <c r="AG112" s="67" t="str">
        <f t="shared" si="125"/>
        <v>MANTENIMIENTO PARTE ELECTRICA</v>
      </c>
      <c r="AH112" s="58" t="str">
        <f t="shared" si="126"/>
        <v>ÚNICO</v>
      </c>
      <c r="AI112" s="58" t="str">
        <f t="shared" si="127"/>
        <v>ÚNICO</v>
      </c>
      <c r="AJ112" s="59" t="str">
        <f t="shared" si="128"/>
        <v>ÚNICO</v>
      </c>
      <c r="AK112" s="59" t="str">
        <f t="shared" si="129"/>
        <v>ÚNICO</v>
      </c>
      <c r="AL112" s="59" t="str">
        <f t="shared" si="130"/>
        <v/>
      </c>
      <c r="AM112" s="59" t="str">
        <f t="shared" si="131"/>
        <v/>
      </c>
      <c r="AN112" s="60" t="str">
        <f t="shared" si="132"/>
        <v/>
      </c>
      <c r="AP112" s="61">
        <f t="shared" si="133"/>
        <v>173667</v>
      </c>
      <c r="AQ112" s="61">
        <f t="shared" si="134"/>
        <v>108000</v>
      </c>
      <c r="AR112" s="61">
        <f t="shared" si="135"/>
        <v>113738</v>
      </c>
      <c r="AS112" s="62">
        <f t="shared" si="136"/>
        <v>0.65492004813810334</v>
      </c>
      <c r="AT112" s="61">
        <f t="shared" si="137"/>
        <v>108000</v>
      </c>
      <c r="AU112" s="61">
        <f t="shared" si="138"/>
        <v>305000</v>
      </c>
      <c r="AV112" s="61">
        <f>IF(NOT(ISNUMBER(A112)),"",ROUND(_xlfn.QUARTILE.INC(CHOOSE({1;2;3},W112,Z112,AC112),1),0))</f>
        <v>108000</v>
      </c>
      <c r="AW112" s="61">
        <f>IF(NOT(ISNUMBER(A112)),"",ROUND(_xlfn.QUARTILE.INC(CHOOSE({1;2;3},W112,Z112,AC112),3),0))</f>
        <v>206500</v>
      </c>
      <c r="AX112" s="61">
        <f t="shared" si="139"/>
        <v>98500</v>
      </c>
      <c r="AY112" s="61">
        <f t="shared" si="140"/>
        <v>108000</v>
      </c>
      <c r="AZ112" s="61">
        <f t="shared" si="141"/>
        <v>20520</v>
      </c>
      <c r="BA112" s="61">
        <f t="shared" si="142"/>
        <v>128520</v>
      </c>
      <c r="BB112" s="68" t="str">
        <f t="shared" si="143"/>
        <v>MEDIANA</v>
      </c>
      <c r="BD112" s="69" t="str">
        <f t="shared" si="144"/>
        <v>MANTENIMIENTO PARTE ELECTRICA</v>
      </c>
      <c r="BE112" s="58" t="str">
        <f t="shared" si="145"/>
        <v>ÚNICO</v>
      </c>
      <c r="BF112" s="58" t="str" cm="1">
        <f t="array" ref="BF112">IF(BE112&lt;&gt;"REPETIDO","",_xlfn.TEXTJOIN(", ",TRUE,IF($AG$14:$AG$1000=$AG112,$A$14:$A$1000,"")))</f>
        <v/>
      </c>
      <c r="BG112" s="70" t="str">
        <f t="shared" si="146"/>
        <v>NO APLICA</v>
      </c>
      <c r="BH112" s="58" t="str">
        <f t="shared" si="147"/>
        <v>ALERTA ALTA - REVISAR MERCADO</v>
      </c>
    </row>
    <row r="113" spans="1:60" ht="25.5" x14ac:dyDescent="0.35">
      <c r="A113" s="64">
        <f>IF(C113="","",MAX($A$14:A112)+1)</f>
        <v>93</v>
      </c>
      <c r="B113" s="78">
        <v>8715699</v>
      </c>
      <c r="C113" s="65" t="s">
        <v>165</v>
      </c>
      <c r="D113" s="64" t="s">
        <v>65</v>
      </c>
      <c r="E113" s="64">
        <v>0</v>
      </c>
      <c r="F113" s="64">
        <v>1</v>
      </c>
      <c r="G113" s="64">
        <v>0</v>
      </c>
      <c r="H113" s="64">
        <v>0</v>
      </c>
      <c r="I113" s="64">
        <v>0</v>
      </c>
      <c r="J113" s="64">
        <v>0</v>
      </c>
      <c r="K113" s="64">
        <v>0</v>
      </c>
      <c r="L113" s="78">
        <v>0</v>
      </c>
      <c r="M113" s="78">
        <v>0</v>
      </c>
      <c r="N113" s="78">
        <v>0</v>
      </c>
      <c r="O113" s="78">
        <v>0</v>
      </c>
      <c r="P113" s="78">
        <v>0</v>
      </c>
      <c r="Q113" s="78">
        <v>0</v>
      </c>
      <c r="R113" s="78">
        <f t="shared" si="118"/>
        <v>1</v>
      </c>
      <c r="S113" s="78">
        <v>73152108</v>
      </c>
      <c r="T113" s="78" t="s">
        <v>66</v>
      </c>
      <c r="U113" s="78" t="s">
        <v>66</v>
      </c>
      <c r="W113" s="66">
        <v>108000</v>
      </c>
      <c r="X113" s="66">
        <f t="shared" si="119"/>
        <v>20520</v>
      </c>
      <c r="Y113" s="66">
        <f t="shared" si="120"/>
        <v>128520</v>
      </c>
      <c r="Z113" s="66">
        <v>108000</v>
      </c>
      <c r="AA113" s="66">
        <f t="shared" si="121"/>
        <v>20520</v>
      </c>
      <c r="AB113" s="66">
        <f t="shared" si="122"/>
        <v>128520</v>
      </c>
      <c r="AC113" s="66">
        <v>280000</v>
      </c>
      <c r="AD113" s="66">
        <f t="shared" si="123"/>
        <v>53200</v>
      </c>
      <c r="AE113" s="66">
        <f t="shared" si="124"/>
        <v>333200</v>
      </c>
      <c r="AF113" s="22"/>
      <c r="AG113" s="67" t="str">
        <f t="shared" si="125"/>
        <v>MANTENIMIENTO DEL MOTOR</v>
      </c>
      <c r="AH113" s="58" t="str">
        <f t="shared" si="126"/>
        <v>ÚNICO</v>
      </c>
      <c r="AI113" s="58" t="str">
        <f t="shared" si="127"/>
        <v>ÚNICO</v>
      </c>
      <c r="AJ113" s="59" t="str">
        <f t="shared" si="128"/>
        <v>ÚNICO</v>
      </c>
      <c r="AK113" s="59" t="str">
        <f t="shared" si="129"/>
        <v>ÚNICO</v>
      </c>
      <c r="AL113" s="59" t="str">
        <f t="shared" si="130"/>
        <v/>
      </c>
      <c r="AM113" s="59" t="str">
        <f t="shared" si="131"/>
        <v/>
      </c>
      <c r="AN113" s="60" t="str">
        <f t="shared" si="132"/>
        <v/>
      </c>
      <c r="AP113" s="61">
        <f t="shared" si="133"/>
        <v>165333</v>
      </c>
      <c r="AQ113" s="61">
        <f t="shared" si="134"/>
        <v>108000</v>
      </c>
      <c r="AR113" s="61">
        <f t="shared" si="135"/>
        <v>99304</v>
      </c>
      <c r="AS113" s="62">
        <f t="shared" si="136"/>
        <v>0.60063024320613545</v>
      </c>
      <c r="AT113" s="61">
        <f t="shared" si="137"/>
        <v>108000</v>
      </c>
      <c r="AU113" s="61">
        <f t="shared" si="138"/>
        <v>280000</v>
      </c>
      <c r="AV113" s="61">
        <f>IF(NOT(ISNUMBER(A113)),"",ROUND(_xlfn.QUARTILE.INC(CHOOSE({1;2;3},W113,Z113,AC113),1),0))</f>
        <v>108000</v>
      </c>
      <c r="AW113" s="61">
        <f>IF(NOT(ISNUMBER(A113)),"",ROUND(_xlfn.QUARTILE.INC(CHOOSE({1;2;3},W113,Z113,AC113),3),0))</f>
        <v>194000</v>
      </c>
      <c r="AX113" s="61">
        <f t="shared" si="139"/>
        <v>86000</v>
      </c>
      <c r="AY113" s="61">
        <f t="shared" si="140"/>
        <v>108000</v>
      </c>
      <c r="AZ113" s="61">
        <f t="shared" si="141"/>
        <v>20520</v>
      </c>
      <c r="BA113" s="61">
        <f t="shared" si="142"/>
        <v>128520</v>
      </c>
      <c r="BB113" s="68" t="str">
        <f t="shared" si="143"/>
        <v>MEDIANA</v>
      </c>
      <c r="BD113" s="69" t="str">
        <f t="shared" si="144"/>
        <v>MANTENIMIENTO DEL MOTOR</v>
      </c>
      <c r="BE113" s="58" t="str">
        <f t="shared" si="145"/>
        <v>ÚNICO</v>
      </c>
      <c r="BF113" s="58" t="str" cm="1">
        <f t="array" ref="BF113">IF(BE113&lt;&gt;"REPETIDO","",_xlfn.TEXTJOIN(", ",TRUE,IF($AG$14:$AG$1000=$AG113,$A$14:$A$1000,"")))</f>
        <v/>
      </c>
      <c r="BG113" s="70" t="str">
        <f t="shared" si="146"/>
        <v>NO APLICA</v>
      </c>
      <c r="BH113" s="58" t="str">
        <f t="shared" si="147"/>
        <v>ALERTA ALTA - REVISAR MERCADO</v>
      </c>
    </row>
    <row r="114" spans="1:60" ht="25.5" x14ac:dyDescent="0.35">
      <c r="A114" s="64">
        <f>IF(C114="","",MAX($A$14:A113)+1)</f>
        <v>94</v>
      </c>
      <c r="B114" s="64">
        <v>8715699</v>
      </c>
      <c r="C114" s="65" t="s">
        <v>166</v>
      </c>
      <c r="D114" s="64" t="s">
        <v>65</v>
      </c>
      <c r="E114" s="64">
        <v>0</v>
      </c>
      <c r="F114" s="64">
        <v>1</v>
      </c>
      <c r="G114" s="64">
        <v>0</v>
      </c>
      <c r="H114" s="64">
        <v>0</v>
      </c>
      <c r="I114" s="64">
        <v>0</v>
      </c>
      <c r="J114" s="64">
        <v>0</v>
      </c>
      <c r="K114" s="64">
        <v>0</v>
      </c>
      <c r="L114" s="78">
        <v>0</v>
      </c>
      <c r="M114" s="78">
        <v>0</v>
      </c>
      <c r="N114" s="78">
        <v>0</v>
      </c>
      <c r="O114" s="78">
        <v>0</v>
      </c>
      <c r="P114" s="78">
        <v>0</v>
      </c>
      <c r="Q114" s="78">
        <v>0</v>
      </c>
      <c r="R114" s="78">
        <f t="shared" si="118"/>
        <v>1</v>
      </c>
      <c r="S114" s="64">
        <v>73152108</v>
      </c>
      <c r="T114" s="64" t="s">
        <v>66</v>
      </c>
      <c r="U114" s="64" t="s">
        <v>66</v>
      </c>
      <c r="W114" s="66">
        <v>296000</v>
      </c>
      <c r="X114" s="66">
        <f t="shared" si="119"/>
        <v>56240</v>
      </c>
      <c r="Y114" s="66">
        <f t="shared" si="120"/>
        <v>352240</v>
      </c>
      <c r="Z114" s="66">
        <v>296000</v>
      </c>
      <c r="AA114" s="66">
        <f t="shared" si="121"/>
        <v>56240</v>
      </c>
      <c r="AB114" s="66">
        <f t="shared" si="122"/>
        <v>352240</v>
      </c>
      <c r="AC114" s="66">
        <v>835000</v>
      </c>
      <c r="AD114" s="66">
        <f t="shared" si="123"/>
        <v>158650</v>
      </c>
      <c r="AE114" s="66">
        <f t="shared" si="124"/>
        <v>993650</v>
      </c>
      <c r="AF114" s="22"/>
      <c r="AG114" s="67" t="str">
        <f t="shared" si="125"/>
        <v>MANTENIMIENTO EMBOBINADO</v>
      </c>
      <c r="AH114" s="58" t="str">
        <f t="shared" si="126"/>
        <v>ÚNICO</v>
      </c>
      <c r="AI114" s="58" t="str">
        <f t="shared" si="127"/>
        <v>ÚNICO</v>
      </c>
      <c r="AJ114" s="59" t="str">
        <f t="shared" si="128"/>
        <v>ÚNICO</v>
      </c>
      <c r="AK114" s="59" t="str">
        <f t="shared" si="129"/>
        <v>ÚNICO</v>
      </c>
      <c r="AL114" s="59" t="str">
        <f t="shared" si="130"/>
        <v/>
      </c>
      <c r="AM114" s="59" t="str">
        <f t="shared" si="131"/>
        <v/>
      </c>
      <c r="AN114" s="60" t="str">
        <f t="shared" si="132"/>
        <v/>
      </c>
      <c r="AP114" s="61">
        <f t="shared" si="133"/>
        <v>475667</v>
      </c>
      <c r="AQ114" s="61">
        <f t="shared" si="134"/>
        <v>296000</v>
      </c>
      <c r="AR114" s="61">
        <f t="shared" si="135"/>
        <v>311192</v>
      </c>
      <c r="AS114" s="62">
        <f t="shared" si="136"/>
        <v>0.65422238666966592</v>
      </c>
      <c r="AT114" s="61">
        <f t="shared" si="137"/>
        <v>296000</v>
      </c>
      <c r="AU114" s="61">
        <f t="shared" si="138"/>
        <v>835000</v>
      </c>
      <c r="AV114" s="61">
        <f>IF(NOT(ISNUMBER(A114)),"",ROUND(_xlfn.QUARTILE.INC(CHOOSE({1;2;3},W114,Z114,AC114),1),0))</f>
        <v>296000</v>
      </c>
      <c r="AW114" s="61">
        <f>IF(NOT(ISNUMBER(A114)),"",ROUND(_xlfn.QUARTILE.INC(CHOOSE({1;2;3},W114,Z114,AC114),3),0))</f>
        <v>565500</v>
      </c>
      <c r="AX114" s="61">
        <f t="shared" si="139"/>
        <v>269500</v>
      </c>
      <c r="AY114" s="61">
        <f t="shared" si="140"/>
        <v>296000</v>
      </c>
      <c r="AZ114" s="61">
        <f t="shared" si="141"/>
        <v>56240</v>
      </c>
      <c r="BA114" s="61">
        <f t="shared" si="142"/>
        <v>352240</v>
      </c>
      <c r="BB114" s="68" t="str">
        <f t="shared" si="143"/>
        <v>MEDIANA</v>
      </c>
      <c r="BD114" s="69" t="str">
        <f t="shared" si="144"/>
        <v>MANTENIMIENTO EMBOBINADO</v>
      </c>
      <c r="BE114" s="58" t="str">
        <f t="shared" si="145"/>
        <v>ÚNICO</v>
      </c>
      <c r="BF114" s="58" t="str" cm="1">
        <f t="array" ref="BF114">IF(BE114&lt;&gt;"REPETIDO","",_xlfn.TEXTJOIN(", ",TRUE,IF($AG$14:$AG$1000=$AG114,$A$14:$A$1000,"")))</f>
        <v/>
      </c>
      <c r="BG114" s="70" t="str">
        <f t="shared" si="146"/>
        <v>NO APLICA</v>
      </c>
      <c r="BH114" s="58" t="str">
        <f t="shared" si="147"/>
        <v>ALERTA ALTA - REVISAR MERCADO</v>
      </c>
    </row>
    <row r="115" spans="1:60" ht="38.25" x14ac:dyDescent="0.35">
      <c r="A115" s="64">
        <f>IF(C115="","",MAX($A$14:A114)+1)</f>
        <v>95</v>
      </c>
      <c r="B115" s="64">
        <v>8715699</v>
      </c>
      <c r="C115" s="65" t="s">
        <v>167</v>
      </c>
      <c r="D115" s="64" t="s">
        <v>65</v>
      </c>
      <c r="E115" s="64">
        <v>0</v>
      </c>
      <c r="F115" s="64">
        <v>1</v>
      </c>
      <c r="G115" s="64">
        <v>0</v>
      </c>
      <c r="H115" s="64">
        <v>0</v>
      </c>
      <c r="I115" s="64">
        <v>0</v>
      </c>
      <c r="J115" s="64">
        <v>0</v>
      </c>
      <c r="K115" s="64">
        <v>0</v>
      </c>
      <c r="L115" s="78">
        <v>0</v>
      </c>
      <c r="M115" s="78">
        <v>0</v>
      </c>
      <c r="N115" s="78">
        <v>0</v>
      </c>
      <c r="O115" s="78">
        <v>0</v>
      </c>
      <c r="P115" s="78">
        <v>0</v>
      </c>
      <c r="Q115" s="78">
        <v>0</v>
      </c>
      <c r="R115" s="78">
        <f t="shared" si="118"/>
        <v>1</v>
      </c>
      <c r="S115" s="64">
        <v>73152108</v>
      </c>
      <c r="T115" s="64" t="s">
        <v>66</v>
      </c>
      <c r="U115" s="64" t="s">
        <v>66</v>
      </c>
      <c r="W115" s="66">
        <v>100000</v>
      </c>
      <c r="X115" s="66">
        <f t="shared" si="119"/>
        <v>19000</v>
      </c>
      <c r="Y115" s="66">
        <f t="shared" si="120"/>
        <v>119000</v>
      </c>
      <c r="Z115" s="66">
        <v>112000</v>
      </c>
      <c r="AA115" s="66">
        <f t="shared" si="121"/>
        <v>21280</v>
      </c>
      <c r="AB115" s="66">
        <f t="shared" si="122"/>
        <v>133280</v>
      </c>
      <c r="AC115" s="66">
        <v>300000</v>
      </c>
      <c r="AD115" s="66">
        <f t="shared" si="123"/>
        <v>57000</v>
      </c>
      <c r="AE115" s="66">
        <f t="shared" si="124"/>
        <v>357000</v>
      </c>
      <c r="AF115" s="22"/>
      <c r="AG115" s="67" t="str">
        <f t="shared" si="125"/>
        <v>MANTENIMIENTO - APLICACIÓN DE DIELÉCTRICO</v>
      </c>
      <c r="AH115" s="58" t="str">
        <f t="shared" si="126"/>
        <v>ÚNICO</v>
      </c>
      <c r="AI115" s="58" t="str">
        <f t="shared" si="127"/>
        <v>DIFERENTE</v>
      </c>
      <c r="AJ115" s="59" t="str">
        <f t="shared" si="128"/>
        <v>ÚNICO</v>
      </c>
      <c r="AK115" s="59" t="str">
        <f t="shared" si="129"/>
        <v>REVISAR</v>
      </c>
      <c r="AL115" s="59" t="str">
        <f t="shared" si="130"/>
        <v/>
      </c>
      <c r="AM115" s="59">
        <f t="shared" si="131"/>
        <v>12000</v>
      </c>
      <c r="AN115" s="60" t="str">
        <f t="shared" si="132"/>
        <v/>
      </c>
      <c r="AP115" s="61">
        <f t="shared" si="133"/>
        <v>170667</v>
      </c>
      <c r="AQ115" s="61">
        <f t="shared" si="134"/>
        <v>112000</v>
      </c>
      <c r="AR115" s="61">
        <f t="shared" si="135"/>
        <v>112167</v>
      </c>
      <c r="AS115" s="62">
        <f t="shared" si="136"/>
        <v>0.65722723197806254</v>
      </c>
      <c r="AT115" s="61">
        <f t="shared" si="137"/>
        <v>100000</v>
      </c>
      <c r="AU115" s="61">
        <f t="shared" si="138"/>
        <v>300000</v>
      </c>
      <c r="AV115" s="61">
        <f>IF(NOT(ISNUMBER(A115)),"",ROUND(_xlfn.QUARTILE.INC(CHOOSE({1;2;3},W115,Z115,AC115),1),0))</f>
        <v>106000</v>
      </c>
      <c r="AW115" s="61">
        <f>IF(NOT(ISNUMBER(A115)),"",ROUND(_xlfn.QUARTILE.INC(CHOOSE({1;2;3},W115,Z115,AC115),3),0))</f>
        <v>206000</v>
      </c>
      <c r="AX115" s="61">
        <f t="shared" si="139"/>
        <v>100000</v>
      </c>
      <c r="AY115" s="61">
        <f t="shared" si="140"/>
        <v>112000</v>
      </c>
      <c r="AZ115" s="61">
        <f t="shared" si="141"/>
        <v>21280</v>
      </c>
      <c r="BA115" s="61">
        <f t="shared" si="142"/>
        <v>133280</v>
      </c>
      <c r="BB115" s="68" t="str">
        <f t="shared" si="143"/>
        <v>MEDIANA</v>
      </c>
      <c r="BD115" s="69" t="str">
        <f t="shared" si="144"/>
        <v>MANTENIMIENTO - APLICACIÓN DE DIELÉCTRICO</v>
      </c>
      <c r="BE115" s="58" t="str">
        <f t="shared" si="145"/>
        <v>REPETIDO</v>
      </c>
      <c r="BF115" s="58" t="str" cm="1">
        <f t="array" ref="BF115">IF(BE115&lt;&gt;"REPETIDO","",_xlfn.TEXTJOIN(", ",TRUE,IF($AG$14:$AG$1000=$AG115,$A$14:$A$1000,"")))</f>
        <v>95, 297</v>
      </c>
      <c r="BG115" s="70" t="str">
        <f t="shared" si="146"/>
        <v>PRECIO REF. DIFERENTE</v>
      </c>
      <c r="BH115" s="58" t="str">
        <f t="shared" si="147"/>
        <v>CRÍTICO - PRECIO REF. INCONSISTENTE</v>
      </c>
    </row>
    <row r="116" spans="1:60" ht="38.25" x14ac:dyDescent="0.35">
      <c r="A116" s="64">
        <f>IF(C116="","",MAX($A$14:A115)+1)</f>
        <v>96</v>
      </c>
      <c r="B116" s="64">
        <v>8715699</v>
      </c>
      <c r="C116" s="65" t="s">
        <v>168</v>
      </c>
      <c r="D116" s="64" t="s">
        <v>65</v>
      </c>
      <c r="E116" s="64">
        <v>0</v>
      </c>
      <c r="F116" s="64">
        <v>1</v>
      </c>
      <c r="G116" s="64">
        <v>0</v>
      </c>
      <c r="H116" s="64">
        <v>0</v>
      </c>
      <c r="I116" s="64">
        <v>0</v>
      </c>
      <c r="J116" s="64">
        <v>0</v>
      </c>
      <c r="K116" s="64">
        <v>0</v>
      </c>
      <c r="L116" s="78">
        <v>0</v>
      </c>
      <c r="M116" s="78">
        <v>0</v>
      </c>
      <c r="N116" s="78">
        <v>0</v>
      </c>
      <c r="O116" s="78">
        <v>0</v>
      </c>
      <c r="P116" s="78">
        <v>0</v>
      </c>
      <c r="Q116" s="78">
        <v>0</v>
      </c>
      <c r="R116" s="78">
        <f t="shared" si="118"/>
        <v>1</v>
      </c>
      <c r="S116" s="64">
        <v>73152101</v>
      </c>
      <c r="T116" s="64" t="s">
        <v>66</v>
      </c>
      <c r="U116" s="64" t="s">
        <v>66</v>
      </c>
      <c r="W116" s="66">
        <v>104000</v>
      </c>
      <c r="X116" s="66">
        <f t="shared" si="119"/>
        <v>19760</v>
      </c>
      <c r="Y116" s="66">
        <f t="shared" si="120"/>
        <v>123760</v>
      </c>
      <c r="Z116" s="66">
        <v>104000</v>
      </c>
      <c r="AA116" s="66">
        <f t="shared" si="121"/>
        <v>19760</v>
      </c>
      <c r="AB116" s="66">
        <f t="shared" si="122"/>
        <v>123760</v>
      </c>
      <c r="AC116" s="66">
        <v>310000</v>
      </c>
      <c r="AD116" s="66">
        <f t="shared" si="123"/>
        <v>58900</v>
      </c>
      <c r="AE116" s="66">
        <f t="shared" si="124"/>
        <v>368900</v>
      </c>
      <c r="AG116" s="67" t="str">
        <f t="shared" si="125"/>
        <v>MANTENIMIENTO - APLICACIÓN DE PINTURA GENERAL</v>
      </c>
      <c r="AH116" s="58" t="str">
        <f t="shared" si="126"/>
        <v>ÚNICO</v>
      </c>
      <c r="AI116" s="58" t="str">
        <f t="shared" si="127"/>
        <v>ÚNICO</v>
      </c>
      <c r="AJ116" s="59" t="str">
        <f t="shared" si="128"/>
        <v>ÚNICO</v>
      </c>
      <c r="AK116" s="59" t="str">
        <f t="shared" si="129"/>
        <v>ÚNICO</v>
      </c>
      <c r="AL116" s="59" t="str">
        <f t="shared" si="130"/>
        <v/>
      </c>
      <c r="AM116" s="59" t="str">
        <f t="shared" si="131"/>
        <v/>
      </c>
      <c r="AN116" s="60" t="str">
        <f t="shared" si="132"/>
        <v/>
      </c>
      <c r="AP116" s="61">
        <f t="shared" si="133"/>
        <v>172667</v>
      </c>
      <c r="AQ116" s="61">
        <f t="shared" si="134"/>
        <v>104000</v>
      </c>
      <c r="AR116" s="61">
        <f t="shared" si="135"/>
        <v>118934</v>
      </c>
      <c r="AS116" s="62">
        <f t="shared" si="136"/>
        <v>0.68880562006637058</v>
      </c>
      <c r="AT116" s="61">
        <f t="shared" si="137"/>
        <v>104000</v>
      </c>
      <c r="AU116" s="61">
        <f t="shared" si="138"/>
        <v>310000</v>
      </c>
      <c r="AV116" s="61">
        <f>IF(NOT(ISNUMBER(A116)),"",ROUND(_xlfn.QUARTILE.INC(CHOOSE({1;2;3},W116,Z116,AC116),1),0))</f>
        <v>104000</v>
      </c>
      <c r="AW116" s="61">
        <f>IF(NOT(ISNUMBER(A116)),"",ROUND(_xlfn.QUARTILE.INC(CHOOSE({1;2;3},W116,Z116,AC116),3),0))</f>
        <v>207000</v>
      </c>
      <c r="AX116" s="61">
        <f t="shared" si="139"/>
        <v>103000</v>
      </c>
      <c r="AY116" s="61">
        <f t="shared" si="140"/>
        <v>104000</v>
      </c>
      <c r="AZ116" s="61">
        <f t="shared" si="141"/>
        <v>19760</v>
      </c>
      <c r="BA116" s="61">
        <f t="shared" si="142"/>
        <v>123760</v>
      </c>
      <c r="BB116" s="68" t="str">
        <f t="shared" si="143"/>
        <v>MEDIANA</v>
      </c>
      <c r="BD116" s="69" t="str">
        <f t="shared" si="144"/>
        <v>MANTENIMIENTO - APLICACIÓN DE PINTURA GENERAL</v>
      </c>
      <c r="BE116" s="58" t="str">
        <f t="shared" si="145"/>
        <v>ÚNICO</v>
      </c>
      <c r="BF116" s="58" t="str" cm="1">
        <f t="array" ref="BF116">IF(BE116&lt;&gt;"REPETIDO","",_xlfn.TEXTJOIN(", ",TRUE,IF($AG$14:$AG$1000=$AG116,$A$14:$A$1000,"")))</f>
        <v/>
      </c>
      <c r="BG116" s="70" t="str">
        <f t="shared" si="146"/>
        <v>NO APLICA</v>
      </c>
      <c r="BH116" s="58" t="str">
        <f t="shared" si="147"/>
        <v>ALERTA ALTA - REVISAR MERCADO</v>
      </c>
    </row>
    <row r="117" spans="1:60" ht="38.25" x14ac:dyDescent="0.35">
      <c r="A117" s="64">
        <f>IF(C117="","",MAX($A$14:A116)+1)</f>
        <v>97</v>
      </c>
      <c r="B117" s="64">
        <v>8715699</v>
      </c>
      <c r="C117" s="65" t="s">
        <v>169</v>
      </c>
      <c r="D117" s="64" t="s">
        <v>65</v>
      </c>
      <c r="E117" s="64">
        <v>0</v>
      </c>
      <c r="F117" s="64">
        <v>1</v>
      </c>
      <c r="G117" s="64">
        <v>0</v>
      </c>
      <c r="H117" s="64">
        <v>0</v>
      </c>
      <c r="I117" s="64">
        <v>0</v>
      </c>
      <c r="J117" s="64">
        <v>0</v>
      </c>
      <c r="K117" s="64">
        <v>0</v>
      </c>
      <c r="L117" s="78">
        <v>0</v>
      </c>
      <c r="M117" s="78">
        <v>0</v>
      </c>
      <c r="N117" s="78">
        <v>0</v>
      </c>
      <c r="O117" s="78">
        <v>0</v>
      </c>
      <c r="P117" s="78">
        <v>0</v>
      </c>
      <c r="Q117" s="78">
        <v>0</v>
      </c>
      <c r="R117" s="78">
        <f t="shared" si="118"/>
        <v>1</v>
      </c>
      <c r="S117" s="64">
        <v>73152101</v>
      </c>
      <c r="T117" s="64" t="s">
        <v>66</v>
      </c>
      <c r="U117" s="64" t="s">
        <v>66</v>
      </c>
      <c r="W117" s="66">
        <v>108000</v>
      </c>
      <c r="X117" s="66">
        <f t="shared" si="119"/>
        <v>20520</v>
      </c>
      <c r="Y117" s="66">
        <f t="shared" si="120"/>
        <v>128520</v>
      </c>
      <c r="Z117" s="66">
        <v>108000</v>
      </c>
      <c r="AA117" s="66">
        <f t="shared" si="121"/>
        <v>20520</v>
      </c>
      <c r="AB117" s="66">
        <f t="shared" si="122"/>
        <v>128520</v>
      </c>
      <c r="AC117" s="66">
        <v>245000</v>
      </c>
      <c r="AD117" s="66">
        <f t="shared" si="123"/>
        <v>46550</v>
      </c>
      <c r="AE117" s="66">
        <f t="shared" si="124"/>
        <v>291550</v>
      </c>
      <c r="AF117" s="22"/>
      <c r="AG117" s="67" t="str">
        <f t="shared" si="125"/>
        <v>MANTENIMIENTO - CALIBRACIÓN Y AJUSTE DE ACOPLES</v>
      </c>
      <c r="AH117" s="58" t="str">
        <f t="shared" si="126"/>
        <v>ÚNICO</v>
      </c>
      <c r="AI117" s="58" t="str">
        <f t="shared" si="127"/>
        <v>ÚNICO</v>
      </c>
      <c r="AJ117" s="59" t="str">
        <f t="shared" si="128"/>
        <v>ÚNICO</v>
      </c>
      <c r="AK117" s="59" t="str">
        <f t="shared" si="129"/>
        <v>ÚNICO</v>
      </c>
      <c r="AL117" s="59" t="str">
        <f t="shared" si="130"/>
        <v/>
      </c>
      <c r="AM117" s="59" t="str">
        <f t="shared" si="131"/>
        <v/>
      </c>
      <c r="AN117" s="60" t="str">
        <f t="shared" si="132"/>
        <v/>
      </c>
      <c r="AP117" s="61">
        <f t="shared" si="133"/>
        <v>153667</v>
      </c>
      <c r="AQ117" s="61">
        <f t="shared" si="134"/>
        <v>108000</v>
      </c>
      <c r="AR117" s="61">
        <f t="shared" si="135"/>
        <v>79097</v>
      </c>
      <c r="AS117" s="62">
        <f t="shared" si="136"/>
        <v>0.51472990297201093</v>
      </c>
      <c r="AT117" s="61">
        <f t="shared" si="137"/>
        <v>108000</v>
      </c>
      <c r="AU117" s="61">
        <f t="shared" si="138"/>
        <v>245000</v>
      </c>
      <c r="AV117" s="61">
        <f>IF(NOT(ISNUMBER(A117)),"",ROUND(_xlfn.QUARTILE.INC(CHOOSE({1;2;3},W117,Z117,AC117),1),0))</f>
        <v>108000</v>
      </c>
      <c r="AW117" s="61">
        <f>IF(NOT(ISNUMBER(A117)),"",ROUND(_xlfn.QUARTILE.INC(CHOOSE({1;2;3},W117,Z117,AC117),3),0))</f>
        <v>176500</v>
      </c>
      <c r="AX117" s="61">
        <f t="shared" si="139"/>
        <v>68500</v>
      </c>
      <c r="AY117" s="61">
        <f t="shared" si="140"/>
        <v>108000</v>
      </c>
      <c r="AZ117" s="61">
        <f t="shared" si="141"/>
        <v>20520</v>
      </c>
      <c r="BA117" s="61">
        <f t="shared" si="142"/>
        <v>128520</v>
      </c>
      <c r="BB117" s="68" t="str">
        <f t="shared" si="143"/>
        <v>MEDIANA</v>
      </c>
      <c r="BD117" s="69" t="str">
        <f t="shared" si="144"/>
        <v>MANTENIMIENTO - CALIBRACIÓN Y AJUSTE DE ACOPLES</v>
      </c>
      <c r="BE117" s="58" t="str">
        <f t="shared" si="145"/>
        <v>ÚNICO</v>
      </c>
      <c r="BF117" s="58" t="str" cm="1">
        <f t="array" ref="BF117">IF(BE117&lt;&gt;"REPETIDO","",_xlfn.TEXTJOIN(", ",TRUE,IF($AG$14:$AG$1000=$AG117,$A$14:$A$1000,"")))</f>
        <v/>
      </c>
      <c r="BG117" s="70" t="str">
        <f t="shared" si="146"/>
        <v>NO APLICA</v>
      </c>
      <c r="BH117" s="58" t="str">
        <f t="shared" si="147"/>
        <v>ALERTA ALTA - REVISAR MERCADO</v>
      </c>
    </row>
    <row r="118" spans="1:60" x14ac:dyDescent="0.35">
      <c r="A118" s="98" t="s">
        <v>170</v>
      </c>
      <c r="B118" s="98"/>
      <c r="C118" s="98"/>
      <c r="D118" s="98"/>
      <c r="E118" s="98"/>
      <c r="F118" s="98"/>
      <c r="G118" s="98"/>
      <c r="H118" s="98"/>
      <c r="I118" s="98"/>
      <c r="J118" s="98"/>
      <c r="K118" s="98"/>
      <c r="L118" s="98"/>
      <c r="M118" s="98"/>
      <c r="N118" s="98"/>
      <c r="O118" s="98"/>
      <c r="P118" s="98"/>
      <c r="Q118" s="98"/>
      <c r="R118" s="98"/>
      <c r="S118" s="98"/>
      <c r="T118" s="98"/>
      <c r="U118" s="98"/>
      <c r="W118" s="66"/>
      <c r="X118" s="66"/>
      <c r="Y118" s="66"/>
      <c r="Z118" s="74"/>
      <c r="AA118" s="74"/>
      <c r="AB118" s="74"/>
      <c r="AC118" s="74"/>
      <c r="AD118" s="74"/>
      <c r="AE118" s="74"/>
      <c r="AF118" s="22"/>
      <c r="AG118" s="67"/>
      <c r="AH118" s="58"/>
      <c r="AI118" s="58"/>
      <c r="AJ118" s="59"/>
      <c r="AK118" s="59"/>
      <c r="AL118" s="59"/>
      <c r="AM118" s="59"/>
      <c r="AN118" s="60"/>
      <c r="AP118" s="75"/>
      <c r="AQ118" s="75"/>
      <c r="AR118" s="75"/>
      <c r="AS118" s="76"/>
      <c r="AT118" s="75"/>
      <c r="AU118" s="61"/>
      <c r="AV118" s="75"/>
      <c r="AW118" s="75"/>
      <c r="AX118" s="75"/>
      <c r="AY118" s="75"/>
      <c r="AZ118" s="75"/>
      <c r="BA118" s="75"/>
      <c r="BB118" s="75"/>
      <c r="BD118" s="63"/>
      <c r="BE118" s="63"/>
      <c r="BF118" s="63"/>
      <c r="BG118" s="63"/>
      <c r="BH118" s="63"/>
    </row>
    <row r="119" spans="1:60" ht="63.75" x14ac:dyDescent="0.35">
      <c r="A119" s="64">
        <f>IF(C119="","",MAX($A$14:A118)+1)</f>
        <v>98</v>
      </c>
      <c r="B119" s="64">
        <v>8715699</v>
      </c>
      <c r="C119" s="65" t="s">
        <v>171</v>
      </c>
      <c r="D119" s="64" t="s">
        <v>65</v>
      </c>
      <c r="E119" s="64">
        <v>0</v>
      </c>
      <c r="F119" s="64">
        <v>1</v>
      </c>
      <c r="G119" s="64">
        <v>1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4">
        <v>0</v>
      </c>
      <c r="P119" s="64">
        <v>0</v>
      </c>
      <c r="Q119" s="64">
        <v>0</v>
      </c>
      <c r="R119" s="64">
        <v>1</v>
      </c>
      <c r="S119" s="64">
        <v>73152108</v>
      </c>
      <c r="T119" s="64" t="s">
        <v>66</v>
      </c>
      <c r="U119" s="64" t="s">
        <v>66</v>
      </c>
      <c r="W119" s="66">
        <v>288000</v>
      </c>
      <c r="X119" s="66">
        <f>ROUND(W119*19%,0)</f>
        <v>54720</v>
      </c>
      <c r="Y119" s="66">
        <f>ROUND(W119+X119,0)</f>
        <v>342720</v>
      </c>
      <c r="Z119" s="66">
        <v>288000</v>
      </c>
      <c r="AA119" s="66">
        <f>Z119*19%</f>
        <v>54720</v>
      </c>
      <c r="AB119" s="66">
        <f>Z119+AA119</f>
        <v>342720</v>
      </c>
      <c r="AC119" s="66">
        <v>360000</v>
      </c>
      <c r="AD119" s="66">
        <f>AC119*19%</f>
        <v>68400</v>
      </c>
      <c r="AE119" s="66">
        <f>AC119+AD119</f>
        <v>428400</v>
      </c>
      <c r="AF119" s="22"/>
      <c r="AG119" s="67" t="str">
        <f t="shared" ref="AG119:AG121" si="148">IF(NOT(ISNUMBER(A119)),"",LEFT(C119,200))</f>
        <v>MANTENIMIENTO - DESMONTE Y MANTENIMIENTO DEL MOTOR ELÉCTRICO (CAMBIO DEPIEZAS)</v>
      </c>
      <c r="AH119" s="58" t="str">
        <f t="shared" ref="AH119:AH121" si="149">IF($AG119="","",IF(COUNTIFS($AG:$AG,$AG119,$W:$W,"&lt;&gt;"&amp;$W119)&gt;0,"DIFERENTE","ÚNICO"))</f>
        <v>ÚNICO</v>
      </c>
      <c r="AI119" s="58" t="str">
        <f t="shared" ref="AI119:AI121" si="150">IF($AG119="","",IF(COUNTIFS($AG:$AG,$AG119,$Z:$Z,"&lt;&gt;"&amp;$Z119)&gt;0,"DIFERENTE","ÚNICO"))</f>
        <v>ÚNICO</v>
      </c>
      <c r="AJ119" s="59" t="str">
        <f t="shared" ref="AJ119:AJ121" si="151">IF($AG119="","",IF(COUNTIFS($AG:$AG,$AG119,$AC:$AC,"&lt;&gt;"&amp;$AC119)&gt;0,"DIFERENTE","ÚNICO"))</f>
        <v>ÚNICO</v>
      </c>
      <c r="AK119" s="59" t="str">
        <f t="shared" ref="AK119:AK121" si="152">IF($AG119="","",IF(OR(AH119="DIFERENTE",AI119="DIFERENTE",AJ119="DIFERENTE"),"REVISAR","ÚNICO"))</f>
        <v>ÚNICO</v>
      </c>
      <c r="AL119" s="59" t="str">
        <f t="shared" ref="AL119:AL121" si="153">IF(AH119="DIFERENTE",_xlfn.MAXIFS($W:$W,$AG:$AG,$AG119)-_xlfn.MINIFS($W:$W,$AG:$AG,$AG119),"")</f>
        <v/>
      </c>
      <c r="AM119" s="59" t="str">
        <f t="shared" ref="AM119:AM121" si="154">IF(AI119="DIFERENTE",_xlfn.MAXIFS($Z:$Z,$AG:$AG,$AG119)-_xlfn.MINIFS($Z:$Z,$AG:$AG,$AG119),"")</f>
        <v/>
      </c>
      <c r="AN119" s="60" t="str">
        <f t="shared" ref="AN119:AN121" si="155">IF(AJ119="DIFERENTE",_xlfn.MAXIFS($AC:$AC,$AG:$AG,$AG119)-_xlfn.MINIFS($AC:$AC,$AG:$AG,$AG119),"")</f>
        <v/>
      </c>
      <c r="AP119" s="61">
        <f t="shared" ref="AP119:AP121" si="156">IF(NOT(ISNUMBER(A119)),"",ROUND(AVERAGE(W119,Z119,AC119),0))</f>
        <v>312000</v>
      </c>
      <c r="AQ119" s="61">
        <f t="shared" ref="AQ119:AQ121" si="157">IF(NOT(ISNUMBER(A119)),"",ROUND(MEDIAN(W119,Z119,AC119),0))</f>
        <v>288000</v>
      </c>
      <c r="AR119" s="61">
        <f t="shared" ref="AR119:AR121" si="158">IF(NOT(ISNUMBER(A119)),"",ROUND(_xlfn.STDEV.S(W119,Z119,AC119),0))</f>
        <v>41569</v>
      </c>
      <c r="AS119" s="62">
        <f t="shared" ref="AS119:AS121" si="159">IF(NOT(ISNUMBER(A119)),"",IFERROR(AR119/AP119,0))</f>
        <v>0.13323397435897436</v>
      </c>
      <c r="AT119" s="61">
        <f t="shared" ref="AT119:AT121" si="160">IF(NOT(ISNUMBER(A119)),"",ROUND(MIN(W119,Z119,AC119),0))</f>
        <v>288000</v>
      </c>
      <c r="AU119" s="61">
        <f t="shared" ref="AU119:AU121" si="161">IF(NOT(ISNUMBER(A119)),"",ROUND(MAX(W119,Z119,AC119),0))</f>
        <v>360000</v>
      </c>
      <c r="AV119" s="61">
        <f>IF(NOT(ISNUMBER(A119)),"",ROUND(_xlfn.QUARTILE.INC(CHOOSE({1;2;3},W119,Z119,AC119),1),0))</f>
        <v>288000</v>
      </c>
      <c r="AW119" s="61">
        <f>IF(NOT(ISNUMBER(A119)),"",ROUND(_xlfn.QUARTILE.INC(CHOOSE({1;2;3},W119,Z119,AC119),3),0))</f>
        <v>324000</v>
      </c>
      <c r="AX119" s="61">
        <f t="shared" ref="AX119:AX121" si="162">IF(NOT(ISNUMBER(A119)),"",ROUND(AW119-AV119,0))</f>
        <v>36000</v>
      </c>
      <c r="AY119" s="61">
        <f t="shared" ref="AY119:AY121" si="163">IF(NOT(ISNUMBER(A119)),"",IF(BB119="MENOR VALOR",ROUND(MIN(W119,Z119,AC119),0),IF(BB119="PROMEDIO 2 MENORES",ROUND((SUM(W119,Z119,AC119)-MAX(W119,Z119,AC119))/2,0),IF(BB119="MEDIANA",ROUND(MEDIAN(W119,Z119,AC119),0),""))))</f>
        <v>288000</v>
      </c>
      <c r="AZ119" s="61">
        <f t="shared" ref="AZ119:AZ121" si="164">+AY119*19%</f>
        <v>54720</v>
      </c>
      <c r="BA119" s="61">
        <f t="shared" ref="BA119:BA121" si="165">IF(AY119="","",AY119+AZ119)</f>
        <v>342720</v>
      </c>
      <c r="BB119" s="68" t="str">
        <f t="shared" ref="BB119:BB121" si="166">IF(NOT(ISNUMBER(A119)),"",IF(AS119&lt;=20%,"MENOR VALOR",IF(AS119&lt;=40%,"PROMEDIO 2 MENORES","MEDIANA")))</f>
        <v>MENOR VALOR</v>
      </c>
      <c r="BD119" s="69" t="str">
        <f t="shared" ref="BD119:BD121" si="167">IF(NOT(ISNUMBER(A119)),"",UPPER(TRIM(CLEAN(LEFT(C119,200)))))</f>
        <v>MANTENIMIENTO - DESMONTE Y MANTENIMIENTO DEL MOTOR ELÉCTRICO (CAMBIO DEPIEZAS)</v>
      </c>
      <c r="BE119" s="58" t="str">
        <f t="shared" ref="BE119:BE121" si="168">IF($AG119="","",IF(COUNTIF($AG:$AG,$AG119)&gt;1,"REPETIDO","ÚNICO"))</f>
        <v>ÚNICO</v>
      </c>
      <c r="BF119" s="58" t="str" cm="1">
        <f t="array" ref="BF119">IF(BE119&lt;&gt;"REPETIDO","",_xlfn.TEXTJOIN(", ",TRUE,IF($AG$14:$AG$1000=$AG119,$A$14:$A$1000,"")))</f>
        <v/>
      </c>
      <c r="BG119" s="70" t="str">
        <f t="shared" ref="BG119:BG121" si="169">IF($AG119="","",IF(BE119&lt;&gt;"REPETIDO","NO APLICA",IF(COUNTIFS($AG:$AG,$AG119,$AY:$AY,"&lt;&gt;"&amp;$AY119)&gt;0,"PRECIO REF. DIFERENTE","MISMO PRECIO REF.")))</f>
        <v>NO APLICA</v>
      </c>
      <c r="BH119" s="58" t="str">
        <f t="shared" ref="BH119:BH121" si="170">IF($AG119="","",IF(BG119="PRECIO REF. DIFERENTE","CRÍTICO - PRECIO REF. INCONSISTENTE",IF(AS119&gt;50%,"ALERTA ALTA - REVISAR MERCADO",IF(AS119&gt;30%,"REVISAR DISPERSIÓN","OK"))))</f>
        <v>OK</v>
      </c>
    </row>
    <row r="120" spans="1:60" ht="25.5" x14ac:dyDescent="0.35">
      <c r="A120" s="64">
        <f>IF(C120="","",MAX($A$14:A119)+1)</f>
        <v>99</v>
      </c>
      <c r="B120" s="64">
        <v>8715699</v>
      </c>
      <c r="C120" s="65" t="s">
        <v>172</v>
      </c>
      <c r="D120" s="64" t="s">
        <v>65</v>
      </c>
      <c r="E120" s="64">
        <v>0</v>
      </c>
      <c r="F120" s="64">
        <v>1</v>
      </c>
      <c r="G120" s="64">
        <v>1</v>
      </c>
      <c r="H120" s="64">
        <v>0</v>
      </c>
      <c r="I120" s="64">
        <v>0</v>
      </c>
      <c r="J120" s="64">
        <v>0</v>
      </c>
      <c r="K120" s="64">
        <v>0</v>
      </c>
      <c r="L120" s="64">
        <v>0</v>
      </c>
      <c r="M120" s="64">
        <v>0</v>
      </c>
      <c r="N120" s="64">
        <v>0</v>
      </c>
      <c r="O120" s="64">
        <v>0</v>
      </c>
      <c r="P120" s="64">
        <v>0</v>
      </c>
      <c r="Q120" s="64">
        <v>0</v>
      </c>
      <c r="R120" s="64">
        <v>1</v>
      </c>
      <c r="S120" s="64">
        <v>73152101</v>
      </c>
      <c r="T120" s="64" t="s">
        <v>66</v>
      </c>
      <c r="U120" s="64" t="s">
        <v>66</v>
      </c>
      <c r="W120" s="66">
        <v>136000</v>
      </c>
      <c r="X120" s="66">
        <f>ROUND(W120*19%,0)</f>
        <v>25840</v>
      </c>
      <c r="Y120" s="66">
        <f>ROUND(W120+X120,0)</f>
        <v>161840</v>
      </c>
      <c r="Z120" s="66">
        <v>136000</v>
      </c>
      <c r="AA120" s="66">
        <f>Z120*19%</f>
        <v>25840</v>
      </c>
      <c r="AB120" s="66">
        <f>Z120+AA120</f>
        <v>161840</v>
      </c>
      <c r="AC120" s="66">
        <v>290000</v>
      </c>
      <c r="AD120" s="66">
        <f>AC120*19%</f>
        <v>55100</v>
      </c>
      <c r="AE120" s="66">
        <f>AC120+AD120</f>
        <v>345100</v>
      </c>
      <c r="AG120" s="67" t="str">
        <f t="shared" si="148"/>
        <v>MANTENIMIENTO RODAMIENTOS</v>
      </c>
      <c r="AH120" s="58" t="str">
        <f t="shared" si="149"/>
        <v>ÚNICO</v>
      </c>
      <c r="AI120" s="58" t="str">
        <f t="shared" si="150"/>
        <v>ÚNICO</v>
      </c>
      <c r="AJ120" s="59" t="str">
        <f t="shared" si="151"/>
        <v>ÚNICO</v>
      </c>
      <c r="AK120" s="59" t="str">
        <f t="shared" si="152"/>
        <v>ÚNICO</v>
      </c>
      <c r="AL120" s="59" t="str">
        <f t="shared" si="153"/>
        <v/>
      </c>
      <c r="AM120" s="59" t="str">
        <f t="shared" si="154"/>
        <v/>
      </c>
      <c r="AN120" s="60" t="str">
        <f t="shared" si="155"/>
        <v/>
      </c>
      <c r="AP120" s="61">
        <f t="shared" si="156"/>
        <v>187333</v>
      </c>
      <c r="AQ120" s="61">
        <f t="shared" si="157"/>
        <v>136000</v>
      </c>
      <c r="AR120" s="61">
        <f t="shared" si="158"/>
        <v>88912</v>
      </c>
      <c r="AS120" s="62">
        <f t="shared" si="159"/>
        <v>0.47462006160153308</v>
      </c>
      <c r="AT120" s="61">
        <f t="shared" si="160"/>
        <v>136000</v>
      </c>
      <c r="AU120" s="61">
        <f t="shared" si="161"/>
        <v>290000</v>
      </c>
      <c r="AV120" s="61">
        <f>IF(NOT(ISNUMBER(A120)),"",ROUND(_xlfn.QUARTILE.INC(CHOOSE({1;2;3},W120,Z120,AC120),1),0))</f>
        <v>136000</v>
      </c>
      <c r="AW120" s="61">
        <f>IF(NOT(ISNUMBER(A120)),"",ROUND(_xlfn.QUARTILE.INC(CHOOSE({1;2;3},W120,Z120,AC120),3),0))</f>
        <v>213000</v>
      </c>
      <c r="AX120" s="61">
        <f t="shared" si="162"/>
        <v>77000</v>
      </c>
      <c r="AY120" s="61">
        <f t="shared" si="163"/>
        <v>136000</v>
      </c>
      <c r="AZ120" s="61">
        <f t="shared" si="164"/>
        <v>25840</v>
      </c>
      <c r="BA120" s="61">
        <f t="shared" si="165"/>
        <v>161840</v>
      </c>
      <c r="BB120" s="68" t="str">
        <f t="shared" si="166"/>
        <v>MEDIANA</v>
      </c>
      <c r="BD120" s="69" t="str">
        <f t="shared" si="167"/>
        <v>MANTENIMIENTO RODAMIENTOS</v>
      </c>
      <c r="BE120" s="58" t="str">
        <f t="shared" si="168"/>
        <v>ÚNICO</v>
      </c>
      <c r="BF120" s="58" t="str" cm="1">
        <f t="array" ref="BF120">IF(BE120&lt;&gt;"REPETIDO","",_xlfn.TEXTJOIN(", ",TRUE,IF($AG$14:$AG$1000=$AG120,$A$14:$A$1000,"")))</f>
        <v/>
      </c>
      <c r="BG120" s="70" t="str">
        <f t="shared" si="169"/>
        <v>NO APLICA</v>
      </c>
      <c r="BH120" s="58" t="str">
        <f t="shared" si="170"/>
        <v>REVISAR DISPERSIÓN</v>
      </c>
    </row>
    <row r="121" spans="1:60" x14ac:dyDescent="0.35">
      <c r="A121" s="64">
        <f>IF(C121="","",MAX($A$14:A120)+1)</f>
        <v>100</v>
      </c>
      <c r="B121" s="64">
        <v>8715699</v>
      </c>
      <c r="C121" s="65" t="s">
        <v>173</v>
      </c>
      <c r="D121" s="64" t="s">
        <v>65</v>
      </c>
      <c r="E121" s="64">
        <v>0</v>
      </c>
      <c r="F121" s="64">
        <v>1</v>
      </c>
      <c r="G121" s="64">
        <v>1</v>
      </c>
      <c r="H121" s="64">
        <v>0</v>
      </c>
      <c r="I121" s="64">
        <v>0</v>
      </c>
      <c r="J121" s="64">
        <v>0</v>
      </c>
      <c r="K121" s="64">
        <v>0</v>
      </c>
      <c r="L121" s="64">
        <v>0</v>
      </c>
      <c r="M121" s="64">
        <v>0</v>
      </c>
      <c r="N121" s="64">
        <v>0</v>
      </c>
      <c r="O121" s="64">
        <v>0</v>
      </c>
      <c r="P121" s="64">
        <v>0</v>
      </c>
      <c r="Q121" s="64">
        <v>0</v>
      </c>
      <c r="R121" s="64">
        <v>1</v>
      </c>
      <c r="S121" s="64">
        <v>73152101</v>
      </c>
      <c r="T121" s="64" t="s">
        <v>66</v>
      </c>
      <c r="U121" s="64" t="s">
        <v>66</v>
      </c>
      <c r="W121" s="66">
        <v>104000</v>
      </c>
      <c r="X121" s="66">
        <f>ROUND(W121*19%,0)</f>
        <v>19760</v>
      </c>
      <c r="Y121" s="66">
        <f>ROUND(W121+X121,0)</f>
        <v>123760</v>
      </c>
      <c r="Z121" s="66">
        <v>104000</v>
      </c>
      <c r="AA121" s="66">
        <f>Z121*19%</f>
        <v>19760</v>
      </c>
      <c r="AB121" s="66">
        <f>Z121+AA121</f>
        <v>123760</v>
      </c>
      <c r="AC121" s="66">
        <v>290000</v>
      </c>
      <c r="AD121" s="66">
        <f>AC121*19%</f>
        <v>55100</v>
      </c>
      <c r="AE121" s="66">
        <f>AC121+AD121</f>
        <v>345100</v>
      </c>
      <c r="AF121" s="22"/>
      <c r="AG121" s="67" t="str">
        <f t="shared" si="148"/>
        <v>MANTENIMIENTO CORREAS</v>
      </c>
      <c r="AH121" s="58" t="str">
        <f t="shared" si="149"/>
        <v>ÚNICO</v>
      </c>
      <c r="AI121" s="58" t="str">
        <f t="shared" si="150"/>
        <v>ÚNICO</v>
      </c>
      <c r="AJ121" s="59" t="str">
        <f t="shared" si="151"/>
        <v>ÚNICO</v>
      </c>
      <c r="AK121" s="59" t="str">
        <f t="shared" si="152"/>
        <v>ÚNICO</v>
      </c>
      <c r="AL121" s="59" t="str">
        <f t="shared" si="153"/>
        <v/>
      </c>
      <c r="AM121" s="59" t="str">
        <f t="shared" si="154"/>
        <v/>
      </c>
      <c r="AN121" s="60" t="str">
        <f t="shared" si="155"/>
        <v/>
      </c>
      <c r="AP121" s="61">
        <f t="shared" si="156"/>
        <v>166000</v>
      </c>
      <c r="AQ121" s="61">
        <f t="shared" si="157"/>
        <v>104000</v>
      </c>
      <c r="AR121" s="61">
        <f t="shared" si="158"/>
        <v>107387</v>
      </c>
      <c r="AS121" s="62">
        <f t="shared" si="159"/>
        <v>0.6469096385542169</v>
      </c>
      <c r="AT121" s="61">
        <f t="shared" si="160"/>
        <v>104000</v>
      </c>
      <c r="AU121" s="61">
        <f t="shared" si="161"/>
        <v>290000</v>
      </c>
      <c r="AV121" s="61">
        <f>IF(NOT(ISNUMBER(A121)),"",ROUND(_xlfn.QUARTILE.INC(CHOOSE({1;2;3},W121,Z121,AC121),1),0))</f>
        <v>104000</v>
      </c>
      <c r="AW121" s="61">
        <f>IF(NOT(ISNUMBER(A121)),"",ROUND(_xlfn.QUARTILE.INC(CHOOSE({1;2;3},W121,Z121,AC121),3),0))</f>
        <v>197000</v>
      </c>
      <c r="AX121" s="61">
        <f t="shared" si="162"/>
        <v>93000</v>
      </c>
      <c r="AY121" s="61">
        <f t="shared" si="163"/>
        <v>104000</v>
      </c>
      <c r="AZ121" s="61">
        <f t="shared" si="164"/>
        <v>19760</v>
      </c>
      <c r="BA121" s="61">
        <f t="shared" si="165"/>
        <v>123760</v>
      </c>
      <c r="BB121" s="68" t="str">
        <f t="shared" si="166"/>
        <v>MEDIANA</v>
      </c>
      <c r="BD121" s="69" t="str">
        <f t="shared" si="167"/>
        <v>MANTENIMIENTO CORREAS</v>
      </c>
      <c r="BE121" s="58" t="str">
        <f t="shared" si="168"/>
        <v>ÚNICO</v>
      </c>
      <c r="BF121" s="58" t="str" cm="1">
        <f t="array" ref="BF121">IF(BE121&lt;&gt;"REPETIDO","",_xlfn.TEXTJOIN(", ",TRUE,IF($AG$14:$AG$1000=$AG121,$A$14:$A$1000,"")))</f>
        <v/>
      </c>
      <c r="BG121" s="70" t="str">
        <f t="shared" si="169"/>
        <v>NO APLICA</v>
      </c>
      <c r="BH121" s="58" t="str">
        <f t="shared" si="170"/>
        <v>ALERTA ALTA - REVISAR MERCADO</v>
      </c>
    </row>
    <row r="122" spans="1:60" x14ac:dyDescent="0.35">
      <c r="A122" s="98" t="s">
        <v>174</v>
      </c>
      <c r="B122" s="98"/>
      <c r="C122" s="98"/>
      <c r="D122" s="98"/>
      <c r="E122" s="98"/>
      <c r="F122" s="98"/>
      <c r="G122" s="98"/>
      <c r="H122" s="98"/>
      <c r="I122" s="98"/>
      <c r="J122" s="98"/>
      <c r="K122" s="98"/>
      <c r="L122" s="98"/>
      <c r="M122" s="98"/>
      <c r="N122" s="98"/>
      <c r="O122" s="98"/>
      <c r="P122" s="98"/>
      <c r="Q122" s="98"/>
      <c r="R122" s="98"/>
      <c r="S122" s="98"/>
      <c r="T122" s="98"/>
      <c r="U122" s="98"/>
      <c r="W122" s="66"/>
      <c r="X122" s="66"/>
      <c r="Y122" s="66"/>
      <c r="Z122" s="74"/>
      <c r="AA122" s="74"/>
      <c r="AB122" s="74"/>
      <c r="AC122" s="74"/>
      <c r="AD122" s="74"/>
      <c r="AE122" s="74"/>
      <c r="AF122" s="22"/>
      <c r="AG122" s="67"/>
      <c r="AH122" s="58"/>
      <c r="AI122" s="58"/>
      <c r="AJ122" s="59"/>
      <c r="AK122" s="59"/>
      <c r="AL122" s="59"/>
      <c r="AM122" s="59"/>
      <c r="AN122" s="60"/>
      <c r="AP122" s="75"/>
      <c r="AQ122" s="75"/>
      <c r="AR122" s="75"/>
      <c r="AS122" s="76"/>
      <c r="AT122" s="75"/>
      <c r="AU122" s="61"/>
      <c r="AV122" s="75"/>
      <c r="AW122" s="75"/>
      <c r="AX122" s="75"/>
      <c r="AY122" s="75"/>
      <c r="AZ122" s="75"/>
      <c r="BA122" s="75"/>
      <c r="BB122" s="75"/>
      <c r="BD122" s="63"/>
      <c r="BE122" s="63"/>
      <c r="BF122" s="63"/>
      <c r="BG122" s="63"/>
      <c r="BH122" s="63"/>
    </row>
    <row r="123" spans="1:60" ht="38.25" x14ac:dyDescent="0.35">
      <c r="A123" s="64">
        <f>IF(C123="","",MAX($A$14:A122)+1)</f>
        <v>101</v>
      </c>
      <c r="B123" s="64">
        <v>8715699</v>
      </c>
      <c r="C123" s="65" t="s">
        <v>175</v>
      </c>
      <c r="D123" s="64" t="s">
        <v>65</v>
      </c>
      <c r="E123" s="64">
        <v>0</v>
      </c>
      <c r="F123" s="64">
        <v>1</v>
      </c>
      <c r="G123" s="64">
        <v>1</v>
      </c>
      <c r="H123" s="64">
        <v>0</v>
      </c>
      <c r="I123" s="64">
        <v>0</v>
      </c>
      <c r="J123" s="64">
        <v>0</v>
      </c>
      <c r="K123" s="64">
        <v>0</v>
      </c>
      <c r="L123" s="64">
        <v>0</v>
      </c>
      <c r="M123" s="64">
        <v>0</v>
      </c>
      <c r="N123" s="64">
        <v>0</v>
      </c>
      <c r="O123" s="64">
        <v>0</v>
      </c>
      <c r="P123" s="64">
        <v>0</v>
      </c>
      <c r="Q123" s="64">
        <v>0</v>
      </c>
      <c r="R123" s="64">
        <v>1</v>
      </c>
      <c r="S123" s="64">
        <v>73152101</v>
      </c>
      <c r="T123" s="64" t="s">
        <v>66</v>
      </c>
      <c r="U123" s="64" t="s">
        <v>66</v>
      </c>
      <c r="W123" s="66">
        <v>112000</v>
      </c>
      <c r="X123" s="66">
        <f t="shared" ref="X123:X150" si="171">ROUND(W123*19%,0)</f>
        <v>21280</v>
      </c>
      <c r="Y123" s="66">
        <f t="shared" ref="Y123:Y150" si="172">ROUND(W123+X123,0)</f>
        <v>133280</v>
      </c>
      <c r="Z123" s="66">
        <v>112000</v>
      </c>
      <c r="AA123" s="66">
        <f t="shared" ref="AA123:AA150" si="173">Z123*19%</f>
        <v>21280</v>
      </c>
      <c r="AB123" s="66">
        <f t="shared" ref="AB123:AB150" si="174">Z123+AA123</f>
        <v>133280</v>
      </c>
      <c r="AC123" s="66">
        <v>250000</v>
      </c>
      <c r="AD123" s="66">
        <f t="shared" ref="AD123:AD150" si="175">AC123*19%</f>
        <v>47500</v>
      </c>
      <c r="AE123" s="66">
        <f t="shared" ref="AE123:AE150" si="176">AC123+AD123</f>
        <v>297500</v>
      </c>
      <c r="AF123" s="22"/>
      <c r="AG123" s="67" t="str">
        <f t="shared" ref="AG123:AG150" si="177">IF(NOT(ISNUMBER(A123)),"",LEFT(C123,200))</f>
        <v>MANTENIMIENTO GENERAL CUARTO DE CRECIMIENTO DE PANADERÍA</v>
      </c>
      <c r="AH123" s="58" t="str">
        <f t="shared" ref="AH123:AH150" si="178">IF($AG123="","",IF(COUNTIFS($AG:$AG,$AG123,$W:$W,"&lt;&gt;"&amp;$W123)&gt;0,"DIFERENTE","ÚNICO"))</f>
        <v>ÚNICO</v>
      </c>
      <c r="AI123" s="58" t="str">
        <f t="shared" ref="AI123:AI150" si="179">IF($AG123="","",IF(COUNTIFS($AG:$AG,$AG123,$Z:$Z,"&lt;&gt;"&amp;$Z123)&gt;0,"DIFERENTE","ÚNICO"))</f>
        <v>ÚNICO</v>
      </c>
      <c r="AJ123" s="59" t="str">
        <f t="shared" ref="AJ123:AJ150" si="180">IF($AG123="","",IF(COUNTIFS($AG:$AG,$AG123,$AC:$AC,"&lt;&gt;"&amp;$AC123)&gt;0,"DIFERENTE","ÚNICO"))</f>
        <v>ÚNICO</v>
      </c>
      <c r="AK123" s="59" t="str">
        <f t="shared" ref="AK123:AK150" si="181">IF($AG123="","",IF(OR(AH123="DIFERENTE",AI123="DIFERENTE",AJ123="DIFERENTE"),"REVISAR","ÚNICO"))</f>
        <v>ÚNICO</v>
      </c>
      <c r="AL123" s="59" t="str">
        <f t="shared" ref="AL123:AL150" si="182">IF(AH123="DIFERENTE",_xlfn.MAXIFS($W:$W,$AG:$AG,$AG123)-_xlfn.MINIFS($W:$W,$AG:$AG,$AG123),"")</f>
        <v/>
      </c>
      <c r="AM123" s="59" t="str">
        <f t="shared" ref="AM123:AM150" si="183">IF(AI123="DIFERENTE",_xlfn.MAXIFS($Z:$Z,$AG:$AG,$AG123)-_xlfn.MINIFS($Z:$Z,$AG:$AG,$AG123),"")</f>
        <v/>
      </c>
      <c r="AN123" s="60" t="str">
        <f t="shared" ref="AN123:AN150" si="184">IF(AJ123="DIFERENTE",_xlfn.MAXIFS($AC:$AC,$AG:$AG,$AG123)-_xlfn.MINIFS($AC:$AC,$AG:$AG,$AG123),"")</f>
        <v/>
      </c>
      <c r="AP123" s="61">
        <f t="shared" ref="AP123:AP150" si="185">IF(NOT(ISNUMBER(A123)),"",ROUND(AVERAGE(W123,Z123,AC123),0))</f>
        <v>158000</v>
      </c>
      <c r="AQ123" s="61">
        <f t="shared" ref="AQ123:AQ150" si="186">IF(NOT(ISNUMBER(A123)),"",ROUND(MEDIAN(W123,Z123,AC123),0))</f>
        <v>112000</v>
      </c>
      <c r="AR123" s="61">
        <f t="shared" ref="AR123:AR150" si="187">IF(NOT(ISNUMBER(A123)),"",ROUND(_xlfn.STDEV.S(W123,Z123,AC123),0))</f>
        <v>79674</v>
      </c>
      <c r="AS123" s="62">
        <f t="shared" ref="AS123:AS150" si="188">IF(NOT(ISNUMBER(A123)),"",IFERROR(AR123/AP123,0))</f>
        <v>0.50426582278481014</v>
      </c>
      <c r="AT123" s="61">
        <f t="shared" ref="AT123:AT150" si="189">IF(NOT(ISNUMBER(A123)),"",ROUND(MIN(W123,Z123,AC123),0))</f>
        <v>112000</v>
      </c>
      <c r="AU123" s="61">
        <f t="shared" ref="AU123:AU150" si="190">IF(NOT(ISNUMBER(A123)),"",ROUND(MAX(W123,Z123,AC123),0))</f>
        <v>250000</v>
      </c>
      <c r="AV123" s="61">
        <f>IF(NOT(ISNUMBER(A123)),"",ROUND(_xlfn.QUARTILE.INC(CHOOSE({1;2;3},W123,Z123,AC123),1),0))</f>
        <v>112000</v>
      </c>
      <c r="AW123" s="61">
        <f>IF(NOT(ISNUMBER(A123)),"",ROUND(_xlfn.QUARTILE.INC(CHOOSE({1;2;3},W123,Z123,AC123),3),0))</f>
        <v>181000</v>
      </c>
      <c r="AX123" s="61">
        <f t="shared" ref="AX123:AX150" si="191">IF(NOT(ISNUMBER(A123)),"",ROUND(AW123-AV123,0))</f>
        <v>69000</v>
      </c>
      <c r="AY123" s="61">
        <f t="shared" ref="AY123:AY150" si="192">IF(NOT(ISNUMBER(A123)),"",IF(BB123="MENOR VALOR",ROUND(MIN(W123,Z123,AC123),0),IF(BB123="PROMEDIO 2 MENORES",ROUND((SUM(W123,Z123,AC123)-MAX(W123,Z123,AC123))/2,0),IF(BB123="MEDIANA",ROUND(MEDIAN(W123,Z123,AC123),0),""))))</f>
        <v>112000</v>
      </c>
      <c r="AZ123" s="61">
        <f t="shared" ref="AZ123:AZ150" si="193">+AY123*19%</f>
        <v>21280</v>
      </c>
      <c r="BA123" s="61">
        <f t="shared" ref="BA123:BA150" si="194">IF(AY123="","",AY123+AZ123)</f>
        <v>133280</v>
      </c>
      <c r="BB123" s="68" t="str">
        <f t="shared" ref="BB123:BB150" si="195">IF(NOT(ISNUMBER(A123)),"",IF(AS123&lt;=20%,"MENOR VALOR",IF(AS123&lt;=40%,"PROMEDIO 2 MENORES","MEDIANA")))</f>
        <v>MEDIANA</v>
      </c>
      <c r="BD123" s="69" t="str">
        <f t="shared" ref="BD123:BD150" si="196">IF(NOT(ISNUMBER(A123)),"",UPPER(TRIM(CLEAN(LEFT(C123,200)))))</f>
        <v>MANTENIMIENTO GENERAL CUARTO DE CRECIMIENTO DE PANADERÍA</v>
      </c>
      <c r="BE123" s="58" t="str">
        <f t="shared" ref="BE123:BE150" si="197">IF($AG123="","",IF(COUNTIF($AG:$AG,$AG123)&gt;1,"REPETIDO","ÚNICO"))</f>
        <v>ÚNICO</v>
      </c>
      <c r="BF123" s="58" t="str" cm="1">
        <f t="array" ref="BF123">IF(BE123&lt;&gt;"REPETIDO","",_xlfn.TEXTJOIN(", ",TRUE,IF($AG$14:$AG$1000=$AG123,$A$14:$A$1000,"")))</f>
        <v/>
      </c>
      <c r="BG123" s="70" t="str">
        <f t="shared" ref="BG123:BG150" si="198">IF($AG123="","",IF(BE123&lt;&gt;"REPETIDO","NO APLICA",IF(COUNTIFS($AG:$AG,$AG123,$AY:$AY,"&lt;&gt;"&amp;$AY123)&gt;0,"PRECIO REF. DIFERENTE","MISMO PRECIO REF.")))</f>
        <v>NO APLICA</v>
      </c>
      <c r="BH123" s="58" t="str">
        <f t="shared" ref="BH123:BH150" si="199">IF($AG123="","",IF(BG123="PRECIO REF. DIFERENTE","CRÍTICO - PRECIO REF. INCONSISTENTE",IF(AS123&gt;50%,"ALERTA ALTA - REVISAR MERCADO",IF(AS123&gt;30%,"REVISAR DISPERSIÓN","OK"))))</f>
        <v>ALERTA ALTA - REVISAR MERCADO</v>
      </c>
    </row>
    <row r="124" spans="1:60" ht="51" x14ac:dyDescent="0.35">
      <c r="A124" s="64">
        <f>IF(C124="","",MAX($A$14:A123)+1)</f>
        <v>102</v>
      </c>
      <c r="B124" s="64">
        <v>8715699</v>
      </c>
      <c r="C124" s="65" t="s">
        <v>176</v>
      </c>
      <c r="D124" s="64" t="s">
        <v>65</v>
      </c>
      <c r="E124" s="64">
        <v>0</v>
      </c>
      <c r="F124" s="64">
        <v>1</v>
      </c>
      <c r="G124" s="64">
        <v>1</v>
      </c>
      <c r="H124" s="64">
        <v>0</v>
      </c>
      <c r="I124" s="64">
        <v>0</v>
      </c>
      <c r="J124" s="64">
        <v>0</v>
      </c>
      <c r="K124" s="64">
        <v>0</v>
      </c>
      <c r="L124" s="64">
        <v>0</v>
      </c>
      <c r="M124" s="64">
        <v>0</v>
      </c>
      <c r="N124" s="64">
        <v>0</v>
      </c>
      <c r="O124" s="64">
        <v>0</v>
      </c>
      <c r="P124" s="64">
        <v>0</v>
      </c>
      <c r="Q124" s="64">
        <v>0</v>
      </c>
      <c r="R124" s="64">
        <v>1</v>
      </c>
      <c r="S124" s="64">
        <v>73152101</v>
      </c>
      <c r="T124" s="64" t="s">
        <v>66</v>
      </c>
      <c r="U124" s="64" t="s">
        <v>66</v>
      </c>
      <c r="W124" s="66">
        <v>116000</v>
      </c>
      <c r="X124" s="66">
        <f t="shared" si="171"/>
        <v>22040</v>
      </c>
      <c r="Y124" s="66">
        <f t="shared" si="172"/>
        <v>138040</v>
      </c>
      <c r="Z124" s="66">
        <v>116000</v>
      </c>
      <c r="AA124" s="66">
        <f t="shared" si="173"/>
        <v>22040</v>
      </c>
      <c r="AB124" s="66">
        <f t="shared" si="174"/>
        <v>138040</v>
      </c>
      <c r="AC124" s="66">
        <v>160000</v>
      </c>
      <c r="AD124" s="66">
        <f t="shared" si="175"/>
        <v>30400</v>
      </c>
      <c r="AE124" s="66">
        <f t="shared" si="176"/>
        <v>190400</v>
      </c>
      <c r="AF124" s="22"/>
      <c r="AG124" s="67" t="str">
        <f t="shared" si="177"/>
        <v>MANTENIMIENTO - DESARME GENERAL LIMPIEZA Y REVISIÓN DE LA MAQUINA</v>
      </c>
      <c r="AH124" s="58" t="str">
        <f t="shared" si="178"/>
        <v>ÚNICO</v>
      </c>
      <c r="AI124" s="58" t="str">
        <f t="shared" si="179"/>
        <v>ÚNICO</v>
      </c>
      <c r="AJ124" s="59" t="str">
        <f t="shared" si="180"/>
        <v>ÚNICO</v>
      </c>
      <c r="AK124" s="59" t="str">
        <f t="shared" si="181"/>
        <v>ÚNICO</v>
      </c>
      <c r="AL124" s="59" t="str">
        <f t="shared" si="182"/>
        <v/>
      </c>
      <c r="AM124" s="59" t="str">
        <f t="shared" si="183"/>
        <v/>
      </c>
      <c r="AN124" s="60" t="str">
        <f t="shared" si="184"/>
        <v/>
      </c>
      <c r="AP124" s="61">
        <f t="shared" si="185"/>
        <v>130667</v>
      </c>
      <c r="AQ124" s="61">
        <f t="shared" si="186"/>
        <v>116000</v>
      </c>
      <c r="AR124" s="61">
        <f t="shared" si="187"/>
        <v>25403</v>
      </c>
      <c r="AS124" s="62">
        <f t="shared" si="188"/>
        <v>0.19441021834127975</v>
      </c>
      <c r="AT124" s="61">
        <f t="shared" si="189"/>
        <v>116000</v>
      </c>
      <c r="AU124" s="61">
        <f t="shared" si="190"/>
        <v>160000</v>
      </c>
      <c r="AV124" s="61">
        <f>IF(NOT(ISNUMBER(A124)),"",ROUND(_xlfn.QUARTILE.INC(CHOOSE({1;2;3},W124,Z124,AC124),1),0))</f>
        <v>116000</v>
      </c>
      <c r="AW124" s="61">
        <f>IF(NOT(ISNUMBER(A124)),"",ROUND(_xlfn.QUARTILE.INC(CHOOSE({1;2;3},W124,Z124,AC124),3),0))</f>
        <v>138000</v>
      </c>
      <c r="AX124" s="61">
        <f t="shared" si="191"/>
        <v>22000</v>
      </c>
      <c r="AY124" s="61">
        <f t="shared" si="192"/>
        <v>116000</v>
      </c>
      <c r="AZ124" s="61">
        <f t="shared" si="193"/>
        <v>22040</v>
      </c>
      <c r="BA124" s="61">
        <f t="shared" si="194"/>
        <v>138040</v>
      </c>
      <c r="BB124" s="68" t="str">
        <f t="shared" si="195"/>
        <v>MENOR VALOR</v>
      </c>
      <c r="BD124" s="69" t="str">
        <f t="shared" si="196"/>
        <v>MANTENIMIENTO - DESARME GENERAL LIMPIEZA Y REVISIÓN DE LA MAQUINA</v>
      </c>
      <c r="BE124" s="58" t="str">
        <f t="shared" si="197"/>
        <v>REPETIDO</v>
      </c>
      <c r="BF124" s="58" t="str" cm="1">
        <f t="array" ref="BF124">IF(BE124&lt;&gt;"REPETIDO","",_xlfn.TEXTJOIN(", ",TRUE,IF($AG$14:$AG$1000=$AG124,$A$14:$A$1000,"")))</f>
        <v>102, 241, 259</v>
      </c>
      <c r="BG124" s="70" t="str">
        <f t="shared" si="198"/>
        <v>MISMO PRECIO REF.</v>
      </c>
      <c r="BH124" s="58" t="str">
        <f t="shared" si="199"/>
        <v>OK</v>
      </c>
    </row>
    <row r="125" spans="1:60" ht="27" x14ac:dyDescent="0.35">
      <c r="A125" s="64">
        <f>IF(C125="","",MAX($A$14:A124)+1)</f>
        <v>103</v>
      </c>
      <c r="B125" s="93">
        <v>8715699</v>
      </c>
      <c r="C125" s="99" t="s">
        <v>177</v>
      </c>
      <c r="D125" s="93" t="s">
        <v>65</v>
      </c>
      <c r="E125" s="64">
        <v>0</v>
      </c>
      <c r="F125" s="64">
        <v>1</v>
      </c>
      <c r="G125" s="64">
        <v>1</v>
      </c>
      <c r="H125" s="64">
        <v>0</v>
      </c>
      <c r="I125" s="64">
        <v>0</v>
      </c>
      <c r="J125" s="64">
        <v>0</v>
      </c>
      <c r="K125" s="64">
        <v>0</v>
      </c>
      <c r="L125" s="64">
        <v>0</v>
      </c>
      <c r="M125" s="64">
        <v>0</v>
      </c>
      <c r="N125" s="64">
        <v>0</v>
      </c>
      <c r="O125" s="64">
        <v>0</v>
      </c>
      <c r="P125" s="64">
        <v>0</v>
      </c>
      <c r="Q125" s="64">
        <v>0</v>
      </c>
      <c r="R125" s="64">
        <v>1</v>
      </c>
      <c r="S125" s="93">
        <v>73152101</v>
      </c>
      <c r="T125" s="93" t="s">
        <v>66</v>
      </c>
      <c r="U125" s="93" t="s">
        <v>66</v>
      </c>
      <c r="W125" s="66">
        <v>100000</v>
      </c>
      <c r="X125" s="66">
        <f t="shared" si="171"/>
        <v>19000</v>
      </c>
      <c r="Y125" s="66">
        <f t="shared" si="172"/>
        <v>119000</v>
      </c>
      <c r="Z125" s="66">
        <v>100000</v>
      </c>
      <c r="AA125" s="66">
        <f t="shared" si="173"/>
        <v>19000</v>
      </c>
      <c r="AB125" s="66">
        <f t="shared" si="174"/>
        <v>119000</v>
      </c>
      <c r="AC125" s="66">
        <v>275000</v>
      </c>
      <c r="AD125" s="66">
        <f t="shared" si="175"/>
        <v>52250</v>
      </c>
      <c r="AE125" s="66">
        <f t="shared" si="176"/>
        <v>327250</v>
      </c>
      <c r="AF125" s="22"/>
      <c r="AG125" s="67" t="str">
        <f t="shared" si="177"/>
        <v>MANTENIMIENTO - PINTURA DE LA ESTRUCTURA</v>
      </c>
      <c r="AH125" s="58" t="str">
        <f t="shared" si="178"/>
        <v>ÚNICO</v>
      </c>
      <c r="AI125" s="58" t="str">
        <f t="shared" si="179"/>
        <v>DIFERENTE</v>
      </c>
      <c r="AJ125" s="59" t="str">
        <f t="shared" si="180"/>
        <v>ÚNICO</v>
      </c>
      <c r="AK125" s="59" t="str">
        <f t="shared" si="181"/>
        <v>REVISAR</v>
      </c>
      <c r="AL125" s="59" t="str">
        <f t="shared" si="182"/>
        <v/>
      </c>
      <c r="AM125" s="59">
        <f t="shared" si="183"/>
        <v>48000</v>
      </c>
      <c r="AN125" s="60" t="str">
        <f t="shared" si="184"/>
        <v/>
      </c>
      <c r="AP125" s="61">
        <f t="shared" si="185"/>
        <v>158333</v>
      </c>
      <c r="AQ125" s="61">
        <f t="shared" si="186"/>
        <v>100000</v>
      </c>
      <c r="AR125" s="61">
        <f t="shared" si="187"/>
        <v>101036</v>
      </c>
      <c r="AS125" s="62">
        <f t="shared" si="188"/>
        <v>0.63812344868094462</v>
      </c>
      <c r="AT125" s="61">
        <f t="shared" si="189"/>
        <v>100000</v>
      </c>
      <c r="AU125" s="61">
        <f t="shared" si="190"/>
        <v>275000</v>
      </c>
      <c r="AV125" s="61">
        <f>IF(NOT(ISNUMBER(A125)),"",ROUND(_xlfn.QUARTILE.INC(CHOOSE({1;2;3},W125,Z125,AC125),1),0))</f>
        <v>100000</v>
      </c>
      <c r="AW125" s="61">
        <f>IF(NOT(ISNUMBER(A125)),"",ROUND(_xlfn.QUARTILE.INC(CHOOSE({1;2;3},W125,Z125,AC125),3),0))</f>
        <v>187500</v>
      </c>
      <c r="AX125" s="61">
        <f t="shared" si="191"/>
        <v>87500</v>
      </c>
      <c r="AY125" s="61">
        <f t="shared" si="192"/>
        <v>100000</v>
      </c>
      <c r="AZ125" s="61">
        <f t="shared" si="193"/>
        <v>19000</v>
      </c>
      <c r="BA125" s="61">
        <f t="shared" si="194"/>
        <v>119000</v>
      </c>
      <c r="BB125" s="68" t="str">
        <f t="shared" si="195"/>
        <v>MEDIANA</v>
      </c>
      <c r="BD125" s="69" t="str">
        <f t="shared" si="196"/>
        <v>MANTENIMIENTO - PINTURA DE LA ESTRUCTURA</v>
      </c>
      <c r="BE125" s="58" t="str">
        <f t="shared" si="197"/>
        <v>REPETIDO</v>
      </c>
      <c r="BF125" s="58" t="str" cm="1">
        <f t="array" ref="BF125">IF(BE125&lt;&gt;"REPETIDO","",_xlfn.TEXTJOIN(", ",TRUE,IF($AG$14:$AG$1000=$AG125,$A$14:$A$1000,"")))</f>
        <v>103, 242</v>
      </c>
      <c r="BG125" s="70" t="str">
        <f t="shared" si="198"/>
        <v>PRECIO REF. DIFERENTE</v>
      </c>
      <c r="BH125" s="58" t="str">
        <f t="shared" si="199"/>
        <v>CRÍTICO - PRECIO REF. INCONSISTENTE</v>
      </c>
    </row>
    <row r="126" spans="1:60" ht="27" x14ac:dyDescent="0.35">
      <c r="A126" s="64">
        <f>IF(C126="","",MAX($A$14:A125)+1)</f>
        <v>104</v>
      </c>
      <c r="B126" s="64">
        <v>8715699</v>
      </c>
      <c r="C126" s="65" t="s">
        <v>178</v>
      </c>
      <c r="D126" s="64" t="s">
        <v>65</v>
      </c>
      <c r="E126" s="64">
        <v>0</v>
      </c>
      <c r="F126" s="64">
        <v>1</v>
      </c>
      <c r="G126" s="64">
        <v>1</v>
      </c>
      <c r="H126" s="64">
        <v>0</v>
      </c>
      <c r="I126" s="64">
        <v>0</v>
      </c>
      <c r="J126" s="64">
        <v>0</v>
      </c>
      <c r="K126" s="64">
        <v>0</v>
      </c>
      <c r="L126" s="64">
        <v>0</v>
      </c>
      <c r="M126" s="64">
        <v>0</v>
      </c>
      <c r="N126" s="64">
        <v>0</v>
      </c>
      <c r="O126" s="64">
        <v>0</v>
      </c>
      <c r="P126" s="64">
        <v>0</v>
      </c>
      <c r="Q126" s="64">
        <v>0</v>
      </c>
      <c r="R126" s="64">
        <v>1</v>
      </c>
      <c r="S126" s="64">
        <v>73152101</v>
      </c>
      <c r="T126" s="64" t="s">
        <v>66</v>
      </c>
      <c r="U126" s="64" t="s">
        <v>66</v>
      </c>
      <c r="W126" s="66">
        <v>144000</v>
      </c>
      <c r="X126" s="66">
        <f t="shared" si="171"/>
        <v>27360</v>
      </c>
      <c r="Y126" s="66">
        <f t="shared" si="172"/>
        <v>171360</v>
      </c>
      <c r="Z126" s="66">
        <v>144000</v>
      </c>
      <c r="AA126" s="66">
        <f t="shared" si="173"/>
        <v>27360</v>
      </c>
      <c r="AB126" s="66">
        <f t="shared" si="174"/>
        <v>171360</v>
      </c>
      <c r="AC126" s="66">
        <v>405000</v>
      </c>
      <c r="AD126" s="66">
        <f t="shared" si="175"/>
        <v>76950</v>
      </c>
      <c r="AE126" s="66">
        <f t="shared" si="176"/>
        <v>481950</v>
      </c>
      <c r="AF126" s="22"/>
      <c r="AG126" s="67" t="str">
        <f t="shared" si="177"/>
        <v>MANTENIMIENTO CORRECTIVO DE PUERTAS</v>
      </c>
      <c r="AH126" s="58" t="str">
        <f t="shared" si="178"/>
        <v>ÚNICO</v>
      </c>
      <c r="AI126" s="58" t="str">
        <f t="shared" si="179"/>
        <v>DIFERENTE</v>
      </c>
      <c r="AJ126" s="59" t="str">
        <f t="shared" si="180"/>
        <v>ÚNICO</v>
      </c>
      <c r="AK126" s="59" t="str">
        <f t="shared" si="181"/>
        <v>REVISAR</v>
      </c>
      <c r="AL126" s="59" t="str">
        <f t="shared" si="182"/>
        <v/>
      </c>
      <c r="AM126" s="59">
        <f t="shared" si="183"/>
        <v>24000</v>
      </c>
      <c r="AN126" s="60" t="str">
        <f t="shared" si="184"/>
        <v/>
      </c>
      <c r="AP126" s="61">
        <f t="shared" si="185"/>
        <v>231000</v>
      </c>
      <c r="AQ126" s="61">
        <f t="shared" si="186"/>
        <v>144000</v>
      </c>
      <c r="AR126" s="61">
        <f t="shared" si="187"/>
        <v>150688</v>
      </c>
      <c r="AS126" s="62">
        <f t="shared" si="188"/>
        <v>0.65232900432900431</v>
      </c>
      <c r="AT126" s="61">
        <f t="shared" si="189"/>
        <v>144000</v>
      </c>
      <c r="AU126" s="61">
        <f t="shared" si="190"/>
        <v>405000</v>
      </c>
      <c r="AV126" s="61">
        <f>IF(NOT(ISNUMBER(A126)),"",ROUND(_xlfn.QUARTILE.INC(CHOOSE({1;2;3},W126,Z126,AC126),1),0))</f>
        <v>144000</v>
      </c>
      <c r="AW126" s="61">
        <f>IF(NOT(ISNUMBER(A126)),"",ROUND(_xlfn.QUARTILE.INC(CHOOSE({1;2;3},W126,Z126,AC126),3),0))</f>
        <v>274500</v>
      </c>
      <c r="AX126" s="61">
        <f t="shared" si="191"/>
        <v>130500</v>
      </c>
      <c r="AY126" s="61">
        <f t="shared" si="192"/>
        <v>144000</v>
      </c>
      <c r="AZ126" s="61">
        <f t="shared" si="193"/>
        <v>27360</v>
      </c>
      <c r="BA126" s="61">
        <f t="shared" si="194"/>
        <v>171360</v>
      </c>
      <c r="BB126" s="68" t="str">
        <f t="shared" si="195"/>
        <v>MEDIANA</v>
      </c>
      <c r="BD126" s="69" t="str">
        <f t="shared" si="196"/>
        <v>MANTENIMIENTO CORRECTIVO DE PUERTAS</v>
      </c>
      <c r="BE126" s="58" t="str">
        <f t="shared" si="197"/>
        <v>REPETIDO</v>
      </c>
      <c r="BF126" s="58" t="str" cm="1">
        <f t="array" ref="BF126">IF(BE126&lt;&gt;"REPETIDO","",_xlfn.TEXTJOIN(", ",TRUE,IF($AG$14:$AG$1000=$AG126,$A$14:$A$1000,"")))</f>
        <v>104, 243, 265</v>
      </c>
      <c r="BG126" s="70" t="str">
        <f t="shared" si="198"/>
        <v>PRECIO REF. DIFERENTE</v>
      </c>
      <c r="BH126" s="58" t="str">
        <f t="shared" si="199"/>
        <v>CRÍTICO - PRECIO REF. INCONSISTENTE</v>
      </c>
    </row>
    <row r="127" spans="1:60" ht="25.5" x14ac:dyDescent="0.35">
      <c r="A127" s="64">
        <f>IF(C127="","",MAX($A$14:A126)+1)</f>
        <v>105</v>
      </c>
      <c r="B127" s="78">
        <v>8715699</v>
      </c>
      <c r="C127" s="65" t="s">
        <v>179</v>
      </c>
      <c r="D127" s="64" t="s">
        <v>65</v>
      </c>
      <c r="E127" s="64">
        <v>0</v>
      </c>
      <c r="F127" s="64">
        <v>1</v>
      </c>
      <c r="G127" s="64">
        <v>1</v>
      </c>
      <c r="H127" s="64">
        <v>0</v>
      </c>
      <c r="I127" s="64">
        <v>0</v>
      </c>
      <c r="J127" s="64">
        <v>0</v>
      </c>
      <c r="K127" s="64">
        <v>0</v>
      </c>
      <c r="L127" s="64">
        <v>0</v>
      </c>
      <c r="M127" s="64">
        <v>0</v>
      </c>
      <c r="N127" s="64">
        <v>0</v>
      </c>
      <c r="O127" s="64">
        <v>0</v>
      </c>
      <c r="P127" s="64">
        <v>0</v>
      </c>
      <c r="Q127" s="64">
        <v>0</v>
      </c>
      <c r="R127" s="64">
        <v>1</v>
      </c>
      <c r="S127" s="78">
        <v>73152101</v>
      </c>
      <c r="T127" s="78" t="s">
        <v>66</v>
      </c>
      <c r="U127" s="78" t="s">
        <v>66</v>
      </c>
      <c r="W127" s="66">
        <v>108000</v>
      </c>
      <c r="X127" s="66">
        <f t="shared" si="171"/>
        <v>20520</v>
      </c>
      <c r="Y127" s="66">
        <f t="shared" si="172"/>
        <v>128520</v>
      </c>
      <c r="Z127" s="66">
        <v>108000</v>
      </c>
      <c r="AA127" s="66">
        <f t="shared" si="173"/>
        <v>20520</v>
      </c>
      <c r="AB127" s="66">
        <f t="shared" si="174"/>
        <v>128520</v>
      </c>
      <c r="AC127" s="66">
        <v>145000</v>
      </c>
      <c r="AD127" s="66">
        <f t="shared" si="175"/>
        <v>27550</v>
      </c>
      <c r="AE127" s="66">
        <f t="shared" si="176"/>
        <v>172550</v>
      </c>
      <c r="AF127" s="22"/>
      <c r="AG127" s="67" t="str">
        <f t="shared" si="177"/>
        <v>MANTENIMIENTO TERMINALES</v>
      </c>
      <c r="AH127" s="58" t="str">
        <f t="shared" si="178"/>
        <v>ÚNICO</v>
      </c>
      <c r="AI127" s="58" t="str">
        <f t="shared" si="179"/>
        <v>ÚNICO</v>
      </c>
      <c r="AJ127" s="59" t="str">
        <f t="shared" si="180"/>
        <v>ÚNICO</v>
      </c>
      <c r="AK127" s="59" t="str">
        <f t="shared" si="181"/>
        <v>ÚNICO</v>
      </c>
      <c r="AL127" s="59" t="str">
        <f t="shared" si="182"/>
        <v/>
      </c>
      <c r="AM127" s="59" t="str">
        <f t="shared" si="183"/>
        <v/>
      </c>
      <c r="AN127" s="60" t="str">
        <f t="shared" si="184"/>
        <v/>
      </c>
      <c r="AP127" s="61">
        <f t="shared" si="185"/>
        <v>120333</v>
      </c>
      <c r="AQ127" s="61">
        <f t="shared" si="186"/>
        <v>108000</v>
      </c>
      <c r="AR127" s="61">
        <f t="shared" si="187"/>
        <v>21362</v>
      </c>
      <c r="AS127" s="62">
        <f t="shared" si="188"/>
        <v>0.17752403746270765</v>
      </c>
      <c r="AT127" s="61">
        <f t="shared" si="189"/>
        <v>108000</v>
      </c>
      <c r="AU127" s="61">
        <f t="shared" si="190"/>
        <v>145000</v>
      </c>
      <c r="AV127" s="61">
        <f>IF(NOT(ISNUMBER(A127)),"",ROUND(_xlfn.QUARTILE.INC(CHOOSE({1;2;3},W127,Z127,AC127),1),0))</f>
        <v>108000</v>
      </c>
      <c r="AW127" s="61">
        <f>IF(NOT(ISNUMBER(A127)),"",ROUND(_xlfn.QUARTILE.INC(CHOOSE({1;2;3},W127,Z127,AC127),3),0))</f>
        <v>126500</v>
      </c>
      <c r="AX127" s="61">
        <f t="shared" si="191"/>
        <v>18500</v>
      </c>
      <c r="AY127" s="61">
        <f t="shared" si="192"/>
        <v>108000</v>
      </c>
      <c r="AZ127" s="61">
        <f t="shared" si="193"/>
        <v>20520</v>
      </c>
      <c r="BA127" s="61">
        <f t="shared" si="194"/>
        <v>128520</v>
      </c>
      <c r="BB127" s="68" t="str">
        <f t="shared" si="195"/>
        <v>MENOR VALOR</v>
      </c>
      <c r="BD127" s="69" t="str">
        <f t="shared" si="196"/>
        <v>MANTENIMIENTO TERMINALES</v>
      </c>
      <c r="BE127" s="58" t="str">
        <f t="shared" si="197"/>
        <v>ÚNICO</v>
      </c>
      <c r="BF127" s="58" t="str" cm="1">
        <f t="array" ref="BF127">IF(BE127&lt;&gt;"REPETIDO","",_xlfn.TEXTJOIN(", ",TRUE,IF($AG$14:$AG$1000=$AG127,$A$14:$A$1000,"")))</f>
        <v/>
      </c>
      <c r="BG127" s="70" t="str">
        <f t="shared" si="198"/>
        <v>NO APLICA</v>
      </c>
      <c r="BH127" s="58" t="str">
        <f t="shared" si="199"/>
        <v>OK</v>
      </c>
    </row>
    <row r="128" spans="1:60" ht="27" x14ac:dyDescent="0.35">
      <c r="A128" s="64">
        <f>IF(C128="","",MAX($A$14:A127)+1)</f>
        <v>106</v>
      </c>
      <c r="B128" s="78">
        <v>8715699</v>
      </c>
      <c r="C128" s="65" t="s">
        <v>180</v>
      </c>
      <c r="D128" s="64" t="s">
        <v>65</v>
      </c>
      <c r="E128" s="64">
        <v>0</v>
      </c>
      <c r="F128" s="64">
        <v>1</v>
      </c>
      <c r="G128" s="64">
        <v>1</v>
      </c>
      <c r="H128" s="64">
        <v>0</v>
      </c>
      <c r="I128" s="64">
        <v>0</v>
      </c>
      <c r="J128" s="64">
        <v>0</v>
      </c>
      <c r="K128" s="64">
        <v>0</v>
      </c>
      <c r="L128" s="64">
        <v>0</v>
      </c>
      <c r="M128" s="64">
        <v>0</v>
      </c>
      <c r="N128" s="64">
        <v>0</v>
      </c>
      <c r="O128" s="64">
        <v>0</v>
      </c>
      <c r="P128" s="64">
        <v>0</v>
      </c>
      <c r="Q128" s="64">
        <v>0</v>
      </c>
      <c r="R128" s="64">
        <v>1</v>
      </c>
      <c r="S128" s="78">
        <v>73152101</v>
      </c>
      <c r="T128" s="78" t="s">
        <v>66</v>
      </c>
      <c r="U128" s="78" t="s">
        <v>66</v>
      </c>
      <c r="W128" s="66">
        <v>44000</v>
      </c>
      <c r="X128" s="66">
        <f t="shared" si="171"/>
        <v>8360</v>
      </c>
      <c r="Y128" s="66">
        <f t="shared" si="172"/>
        <v>52360</v>
      </c>
      <c r="Z128" s="66">
        <v>44000</v>
      </c>
      <c r="AA128" s="66">
        <f t="shared" si="173"/>
        <v>8360</v>
      </c>
      <c r="AB128" s="66">
        <f t="shared" si="174"/>
        <v>52360</v>
      </c>
      <c r="AC128" s="66">
        <v>60000</v>
      </c>
      <c r="AD128" s="66">
        <f t="shared" si="175"/>
        <v>11400</v>
      </c>
      <c r="AE128" s="66">
        <f t="shared" si="176"/>
        <v>71400</v>
      </c>
      <c r="AF128" s="22"/>
      <c r="AG128" s="67" t="str">
        <f t="shared" si="177"/>
        <v>MANTENIMIENTO Y  (CAMBIO DE TORNILLOS)</v>
      </c>
      <c r="AH128" s="58" t="str">
        <f t="shared" si="178"/>
        <v>ÚNICO</v>
      </c>
      <c r="AI128" s="58" t="str">
        <f t="shared" si="179"/>
        <v>ÚNICO</v>
      </c>
      <c r="AJ128" s="59" t="str">
        <f t="shared" si="180"/>
        <v>ÚNICO</v>
      </c>
      <c r="AK128" s="59" t="str">
        <f t="shared" si="181"/>
        <v>ÚNICO</v>
      </c>
      <c r="AL128" s="59" t="str">
        <f t="shared" si="182"/>
        <v/>
      </c>
      <c r="AM128" s="59" t="str">
        <f t="shared" si="183"/>
        <v/>
      </c>
      <c r="AN128" s="60" t="str">
        <f t="shared" si="184"/>
        <v/>
      </c>
      <c r="AP128" s="61">
        <f t="shared" si="185"/>
        <v>49333</v>
      </c>
      <c r="AQ128" s="61">
        <f t="shared" si="186"/>
        <v>44000</v>
      </c>
      <c r="AR128" s="61">
        <f t="shared" si="187"/>
        <v>9238</v>
      </c>
      <c r="AS128" s="62">
        <f t="shared" si="188"/>
        <v>0.18725802201366226</v>
      </c>
      <c r="AT128" s="61">
        <f t="shared" si="189"/>
        <v>44000</v>
      </c>
      <c r="AU128" s="61">
        <f t="shared" si="190"/>
        <v>60000</v>
      </c>
      <c r="AV128" s="61">
        <f>IF(NOT(ISNUMBER(A128)),"",ROUND(_xlfn.QUARTILE.INC(CHOOSE({1;2;3},W128,Z128,AC128),1),0))</f>
        <v>44000</v>
      </c>
      <c r="AW128" s="61">
        <f>IF(NOT(ISNUMBER(A128)),"",ROUND(_xlfn.QUARTILE.INC(CHOOSE({1;2;3},W128,Z128,AC128),3),0))</f>
        <v>52000</v>
      </c>
      <c r="AX128" s="61">
        <f t="shared" si="191"/>
        <v>8000</v>
      </c>
      <c r="AY128" s="61">
        <f t="shared" si="192"/>
        <v>44000</v>
      </c>
      <c r="AZ128" s="61">
        <f t="shared" si="193"/>
        <v>8360</v>
      </c>
      <c r="BA128" s="61">
        <f t="shared" si="194"/>
        <v>52360</v>
      </c>
      <c r="BB128" s="68" t="str">
        <f t="shared" si="195"/>
        <v>MENOR VALOR</v>
      </c>
      <c r="BD128" s="69" t="str">
        <f t="shared" si="196"/>
        <v>MANTENIMIENTO Y (CAMBIO DE TORNILLOS)</v>
      </c>
      <c r="BE128" s="58" t="str">
        <f t="shared" si="197"/>
        <v>ÚNICO</v>
      </c>
      <c r="BF128" s="58" t="str" cm="1">
        <f t="array" ref="BF128">IF(BE128&lt;&gt;"REPETIDO","",_xlfn.TEXTJOIN(", ",TRUE,IF($AG$14:$AG$1000=$AG128,$A$14:$A$1000,"")))</f>
        <v/>
      </c>
      <c r="BG128" s="70" t="str">
        <f t="shared" si="198"/>
        <v>NO APLICA</v>
      </c>
      <c r="BH128" s="58" t="str">
        <f t="shared" si="199"/>
        <v>OK</v>
      </c>
    </row>
    <row r="129" spans="1:60" ht="38.25" x14ac:dyDescent="0.35">
      <c r="A129" s="64">
        <f>IF(C129="","",MAX($A$14:A128)+1)</f>
        <v>107</v>
      </c>
      <c r="B129" s="78">
        <v>8715699</v>
      </c>
      <c r="C129" s="65" t="s">
        <v>181</v>
      </c>
      <c r="D129" s="64" t="s">
        <v>65</v>
      </c>
      <c r="E129" s="64">
        <v>0</v>
      </c>
      <c r="F129" s="64">
        <v>1</v>
      </c>
      <c r="G129" s="64">
        <v>1</v>
      </c>
      <c r="H129" s="64">
        <v>0</v>
      </c>
      <c r="I129" s="64">
        <v>0</v>
      </c>
      <c r="J129" s="64">
        <v>0</v>
      </c>
      <c r="K129" s="64">
        <v>0</v>
      </c>
      <c r="L129" s="64">
        <v>0</v>
      </c>
      <c r="M129" s="64">
        <v>0</v>
      </c>
      <c r="N129" s="64">
        <v>0</v>
      </c>
      <c r="O129" s="64">
        <v>0</v>
      </c>
      <c r="P129" s="64">
        <v>0</v>
      </c>
      <c r="Q129" s="64">
        <v>0</v>
      </c>
      <c r="R129" s="64">
        <v>1</v>
      </c>
      <c r="S129" s="78">
        <v>73152101</v>
      </c>
      <c r="T129" s="78" t="s">
        <v>66</v>
      </c>
      <c r="U129" s="78" t="s">
        <v>66</v>
      </c>
      <c r="W129" s="66">
        <v>220000</v>
      </c>
      <c r="X129" s="66">
        <f t="shared" si="171"/>
        <v>41800</v>
      </c>
      <c r="Y129" s="66">
        <f t="shared" si="172"/>
        <v>261800</v>
      </c>
      <c r="Z129" s="66">
        <v>220000</v>
      </c>
      <c r="AA129" s="66">
        <f t="shared" si="173"/>
        <v>41800</v>
      </c>
      <c r="AB129" s="66">
        <f t="shared" si="174"/>
        <v>261800</v>
      </c>
      <c r="AC129" s="66">
        <v>405000</v>
      </c>
      <c r="AD129" s="66">
        <f t="shared" si="175"/>
        <v>76950</v>
      </c>
      <c r="AE129" s="66">
        <f t="shared" si="176"/>
        <v>481950</v>
      </c>
      <c r="AF129" s="22"/>
      <c r="AG129" s="67" t="str">
        <f t="shared" si="177"/>
        <v>MANTENIMIENTO Y (CAMBIO DE VALVULAS REGULADORAS)</v>
      </c>
      <c r="AH129" s="58" t="str">
        <f t="shared" si="178"/>
        <v>ÚNICO</v>
      </c>
      <c r="AI129" s="58" t="str">
        <f t="shared" si="179"/>
        <v>ÚNICO</v>
      </c>
      <c r="AJ129" s="59" t="str">
        <f t="shared" si="180"/>
        <v>ÚNICO</v>
      </c>
      <c r="AK129" s="59" t="str">
        <f t="shared" si="181"/>
        <v>ÚNICO</v>
      </c>
      <c r="AL129" s="59" t="str">
        <f t="shared" si="182"/>
        <v/>
      </c>
      <c r="AM129" s="59" t="str">
        <f t="shared" si="183"/>
        <v/>
      </c>
      <c r="AN129" s="60" t="str">
        <f t="shared" si="184"/>
        <v/>
      </c>
      <c r="AP129" s="61">
        <f t="shared" si="185"/>
        <v>281667</v>
      </c>
      <c r="AQ129" s="61">
        <f t="shared" si="186"/>
        <v>220000</v>
      </c>
      <c r="AR129" s="61">
        <f t="shared" si="187"/>
        <v>106810</v>
      </c>
      <c r="AS129" s="62">
        <f t="shared" si="188"/>
        <v>0.37920665182644753</v>
      </c>
      <c r="AT129" s="61">
        <f t="shared" si="189"/>
        <v>220000</v>
      </c>
      <c r="AU129" s="61">
        <f t="shared" si="190"/>
        <v>405000</v>
      </c>
      <c r="AV129" s="61">
        <f>IF(NOT(ISNUMBER(A129)),"",ROUND(_xlfn.QUARTILE.INC(CHOOSE({1;2;3},W129,Z129,AC129),1),0))</f>
        <v>220000</v>
      </c>
      <c r="AW129" s="61">
        <f>IF(NOT(ISNUMBER(A129)),"",ROUND(_xlfn.QUARTILE.INC(CHOOSE({1;2;3},W129,Z129,AC129),3),0))</f>
        <v>312500</v>
      </c>
      <c r="AX129" s="61">
        <f t="shared" si="191"/>
        <v>92500</v>
      </c>
      <c r="AY129" s="61">
        <f t="shared" si="192"/>
        <v>220000</v>
      </c>
      <c r="AZ129" s="61">
        <f t="shared" si="193"/>
        <v>41800</v>
      </c>
      <c r="BA129" s="61">
        <f t="shared" si="194"/>
        <v>261800</v>
      </c>
      <c r="BB129" s="68" t="str">
        <f t="shared" si="195"/>
        <v>PROMEDIO 2 MENORES</v>
      </c>
      <c r="BD129" s="69" t="str">
        <f t="shared" si="196"/>
        <v>MANTENIMIENTO Y (CAMBIO DE VALVULAS REGULADORAS)</v>
      </c>
      <c r="BE129" s="58" t="str">
        <f t="shared" si="197"/>
        <v>ÚNICO</v>
      </c>
      <c r="BF129" s="58" t="str" cm="1">
        <f t="array" ref="BF129">IF(BE129&lt;&gt;"REPETIDO","",_xlfn.TEXTJOIN(", ",TRUE,IF($AG$14:$AG$1000=$AG129,$A$14:$A$1000,"")))</f>
        <v/>
      </c>
      <c r="BG129" s="70" t="str">
        <f t="shared" si="198"/>
        <v>NO APLICA</v>
      </c>
      <c r="BH129" s="58" t="str">
        <f t="shared" si="199"/>
        <v>REVISAR DISPERSIÓN</v>
      </c>
    </row>
    <row r="130" spans="1:60" ht="27" x14ac:dyDescent="0.35">
      <c r="A130" s="64">
        <f>IF(C130="","",MAX($A$14:A129)+1)</f>
        <v>108</v>
      </c>
      <c r="B130" s="78">
        <v>8715699</v>
      </c>
      <c r="C130" s="65" t="s">
        <v>182</v>
      </c>
      <c r="D130" s="64" t="s">
        <v>65</v>
      </c>
      <c r="E130" s="64">
        <v>0</v>
      </c>
      <c r="F130" s="64">
        <v>1</v>
      </c>
      <c r="G130" s="64">
        <v>1</v>
      </c>
      <c r="H130" s="64">
        <v>0</v>
      </c>
      <c r="I130" s="64">
        <v>0</v>
      </c>
      <c r="J130" s="64">
        <v>0</v>
      </c>
      <c r="K130" s="64">
        <v>0</v>
      </c>
      <c r="L130" s="64">
        <v>0</v>
      </c>
      <c r="M130" s="64">
        <v>0</v>
      </c>
      <c r="N130" s="64">
        <v>0</v>
      </c>
      <c r="O130" s="64">
        <v>0</v>
      </c>
      <c r="P130" s="64">
        <v>0</v>
      </c>
      <c r="Q130" s="64">
        <v>0</v>
      </c>
      <c r="R130" s="64">
        <v>1</v>
      </c>
      <c r="S130" s="78">
        <v>73152101</v>
      </c>
      <c r="T130" s="78" t="s">
        <v>66</v>
      </c>
      <c r="U130" s="78" t="s">
        <v>66</v>
      </c>
      <c r="W130" s="66">
        <v>76000</v>
      </c>
      <c r="X130" s="66">
        <f t="shared" si="171"/>
        <v>14440</v>
      </c>
      <c r="Y130" s="66">
        <f t="shared" si="172"/>
        <v>90440</v>
      </c>
      <c r="Z130" s="66">
        <v>76000</v>
      </c>
      <c r="AA130" s="66">
        <f t="shared" si="173"/>
        <v>14440</v>
      </c>
      <c r="AB130" s="66">
        <f t="shared" si="174"/>
        <v>90440</v>
      </c>
      <c r="AC130" s="66">
        <v>180000</v>
      </c>
      <c r="AD130" s="66">
        <f t="shared" si="175"/>
        <v>34200</v>
      </c>
      <c r="AE130" s="66">
        <f t="shared" si="176"/>
        <v>214200</v>
      </c>
      <c r="AF130" s="22"/>
      <c r="AG130" s="67" t="str">
        <f t="shared" si="177"/>
        <v>MANTENIMIENTO Y  (CAMBIO DE PERILLAS)</v>
      </c>
      <c r="AH130" s="58" t="str">
        <f t="shared" si="178"/>
        <v>ÚNICO</v>
      </c>
      <c r="AI130" s="58" t="str">
        <f t="shared" si="179"/>
        <v>ÚNICO</v>
      </c>
      <c r="AJ130" s="59" t="str">
        <f t="shared" si="180"/>
        <v>ÚNICO</v>
      </c>
      <c r="AK130" s="59" t="str">
        <f t="shared" si="181"/>
        <v>ÚNICO</v>
      </c>
      <c r="AL130" s="59" t="str">
        <f t="shared" si="182"/>
        <v/>
      </c>
      <c r="AM130" s="59" t="str">
        <f t="shared" si="183"/>
        <v/>
      </c>
      <c r="AN130" s="60" t="str">
        <f t="shared" si="184"/>
        <v/>
      </c>
      <c r="AP130" s="61">
        <f t="shared" si="185"/>
        <v>110667</v>
      </c>
      <c r="AQ130" s="61">
        <f t="shared" si="186"/>
        <v>76000</v>
      </c>
      <c r="AR130" s="61">
        <f t="shared" si="187"/>
        <v>60044</v>
      </c>
      <c r="AS130" s="62">
        <f t="shared" si="188"/>
        <v>0.54256463082942519</v>
      </c>
      <c r="AT130" s="61">
        <f t="shared" si="189"/>
        <v>76000</v>
      </c>
      <c r="AU130" s="61">
        <f t="shared" si="190"/>
        <v>180000</v>
      </c>
      <c r="AV130" s="61">
        <f>IF(NOT(ISNUMBER(A130)),"",ROUND(_xlfn.QUARTILE.INC(CHOOSE({1;2;3},W130,Z130,AC130),1),0))</f>
        <v>76000</v>
      </c>
      <c r="AW130" s="61">
        <f>IF(NOT(ISNUMBER(A130)),"",ROUND(_xlfn.QUARTILE.INC(CHOOSE({1;2;3},W130,Z130,AC130),3),0))</f>
        <v>128000</v>
      </c>
      <c r="AX130" s="61">
        <f t="shared" si="191"/>
        <v>52000</v>
      </c>
      <c r="AY130" s="61">
        <f t="shared" si="192"/>
        <v>76000</v>
      </c>
      <c r="AZ130" s="61">
        <f t="shared" si="193"/>
        <v>14440</v>
      </c>
      <c r="BA130" s="61">
        <f t="shared" si="194"/>
        <v>90440</v>
      </c>
      <c r="BB130" s="68" t="str">
        <f t="shared" si="195"/>
        <v>MEDIANA</v>
      </c>
      <c r="BD130" s="69" t="str">
        <f t="shared" si="196"/>
        <v>MANTENIMIENTO Y (CAMBIO DE PERILLAS)</v>
      </c>
      <c r="BE130" s="58" t="str">
        <f t="shared" si="197"/>
        <v>ÚNICO</v>
      </c>
      <c r="BF130" s="58" t="str" cm="1">
        <f t="array" ref="BF130">IF(BE130&lt;&gt;"REPETIDO","",_xlfn.TEXTJOIN(", ",TRUE,IF($AG$14:$AG$1000=$AG130,$A$14:$A$1000,"")))</f>
        <v/>
      </c>
      <c r="BG130" s="70" t="str">
        <f t="shared" si="198"/>
        <v>NO APLICA</v>
      </c>
      <c r="BH130" s="58" t="str">
        <f t="shared" si="199"/>
        <v>ALERTA ALTA - REVISAR MERCADO</v>
      </c>
    </row>
    <row r="131" spans="1:60" ht="27" x14ac:dyDescent="0.35">
      <c r="A131" s="64">
        <f>IF(C131="","",MAX($A$14:A130)+1)</f>
        <v>109</v>
      </c>
      <c r="B131" s="78">
        <v>8715699</v>
      </c>
      <c r="C131" s="65" t="s">
        <v>183</v>
      </c>
      <c r="D131" s="64" t="s">
        <v>65</v>
      </c>
      <c r="E131" s="64">
        <v>0</v>
      </c>
      <c r="F131" s="64">
        <v>1</v>
      </c>
      <c r="G131" s="64">
        <v>1</v>
      </c>
      <c r="H131" s="64">
        <v>0</v>
      </c>
      <c r="I131" s="64">
        <v>0</v>
      </c>
      <c r="J131" s="64">
        <v>0</v>
      </c>
      <c r="K131" s="64">
        <v>0</v>
      </c>
      <c r="L131" s="64">
        <v>0</v>
      </c>
      <c r="M131" s="64">
        <v>0</v>
      </c>
      <c r="N131" s="64">
        <v>0</v>
      </c>
      <c r="O131" s="64">
        <v>0</v>
      </c>
      <c r="P131" s="64">
        <v>0</v>
      </c>
      <c r="Q131" s="64">
        <v>0</v>
      </c>
      <c r="R131" s="64">
        <v>1</v>
      </c>
      <c r="S131" s="78">
        <v>73152101</v>
      </c>
      <c r="T131" s="78" t="s">
        <v>66</v>
      </c>
      <c r="U131" s="78" t="s">
        <v>66</v>
      </c>
      <c r="W131" s="66">
        <v>204000</v>
      </c>
      <c r="X131" s="66">
        <f t="shared" si="171"/>
        <v>38760</v>
      </c>
      <c r="Y131" s="66">
        <f t="shared" si="172"/>
        <v>242760</v>
      </c>
      <c r="Z131" s="66">
        <v>204000</v>
      </c>
      <c r="AA131" s="66">
        <f t="shared" si="173"/>
        <v>38760</v>
      </c>
      <c r="AB131" s="66">
        <f t="shared" si="174"/>
        <v>242760</v>
      </c>
      <c r="AC131" s="66">
        <v>375000</v>
      </c>
      <c r="AD131" s="66">
        <f t="shared" si="175"/>
        <v>71250</v>
      </c>
      <c r="AE131" s="66">
        <f t="shared" si="176"/>
        <v>446250</v>
      </c>
      <c r="AF131" s="22"/>
      <c r="AG131" s="67" t="str">
        <f t="shared" si="177"/>
        <v>MANTENIMIENTO Y  (CAMBIO DE TUBOS DE SUMINISTRO)</v>
      </c>
      <c r="AH131" s="58" t="str">
        <f t="shared" si="178"/>
        <v>ÚNICO</v>
      </c>
      <c r="AI131" s="58" t="str">
        <f t="shared" si="179"/>
        <v>ÚNICO</v>
      </c>
      <c r="AJ131" s="59" t="str">
        <f t="shared" si="180"/>
        <v>ÚNICO</v>
      </c>
      <c r="AK131" s="59" t="str">
        <f t="shared" si="181"/>
        <v>ÚNICO</v>
      </c>
      <c r="AL131" s="59" t="str">
        <f t="shared" si="182"/>
        <v/>
      </c>
      <c r="AM131" s="59" t="str">
        <f t="shared" si="183"/>
        <v/>
      </c>
      <c r="AN131" s="60" t="str">
        <f t="shared" si="184"/>
        <v/>
      </c>
      <c r="AP131" s="61">
        <f t="shared" si="185"/>
        <v>261000</v>
      </c>
      <c r="AQ131" s="61">
        <f t="shared" si="186"/>
        <v>204000</v>
      </c>
      <c r="AR131" s="61">
        <f t="shared" si="187"/>
        <v>98727</v>
      </c>
      <c r="AS131" s="62">
        <f t="shared" si="188"/>
        <v>0.37826436781609196</v>
      </c>
      <c r="AT131" s="61">
        <f t="shared" si="189"/>
        <v>204000</v>
      </c>
      <c r="AU131" s="61">
        <f t="shared" si="190"/>
        <v>375000</v>
      </c>
      <c r="AV131" s="61">
        <f>IF(NOT(ISNUMBER(A131)),"",ROUND(_xlfn.QUARTILE.INC(CHOOSE({1;2;3},W131,Z131,AC131),1),0))</f>
        <v>204000</v>
      </c>
      <c r="AW131" s="61">
        <f>IF(NOT(ISNUMBER(A131)),"",ROUND(_xlfn.QUARTILE.INC(CHOOSE({1;2;3},W131,Z131,AC131),3),0))</f>
        <v>289500</v>
      </c>
      <c r="AX131" s="61">
        <f t="shared" si="191"/>
        <v>85500</v>
      </c>
      <c r="AY131" s="61">
        <f t="shared" si="192"/>
        <v>204000</v>
      </c>
      <c r="AZ131" s="61">
        <f t="shared" si="193"/>
        <v>38760</v>
      </c>
      <c r="BA131" s="61">
        <f t="shared" si="194"/>
        <v>242760</v>
      </c>
      <c r="BB131" s="68" t="str">
        <f t="shared" si="195"/>
        <v>PROMEDIO 2 MENORES</v>
      </c>
      <c r="BD131" s="69" t="str">
        <f t="shared" si="196"/>
        <v>MANTENIMIENTO Y (CAMBIO DE TUBOS DE SUMINISTRO)</v>
      </c>
      <c r="BE131" s="58" t="str">
        <f t="shared" si="197"/>
        <v>ÚNICO</v>
      </c>
      <c r="BF131" s="58" t="str" cm="1">
        <f t="array" ref="BF131">IF(BE131&lt;&gt;"REPETIDO","",_xlfn.TEXTJOIN(", ",TRUE,IF($AG$14:$AG$1000=$AG131,$A$14:$A$1000,"")))</f>
        <v/>
      </c>
      <c r="BG131" s="70" t="str">
        <f t="shared" si="198"/>
        <v>NO APLICA</v>
      </c>
      <c r="BH131" s="58" t="str">
        <f t="shared" si="199"/>
        <v>REVISAR DISPERSIÓN</v>
      </c>
    </row>
    <row r="132" spans="1:60" ht="38.25" x14ac:dyDescent="0.35">
      <c r="A132" s="64">
        <f>IF(C132="","",MAX($A$14:A131)+1)</f>
        <v>110</v>
      </c>
      <c r="B132" s="78">
        <v>8715699</v>
      </c>
      <c r="C132" s="65" t="s">
        <v>184</v>
      </c>
      <c r="D132" s="64" t="s">
        <v>65</v>
      </c>
      <c r="E132" s="64">
        <v>0</v>
      </c>
      <c r="F132" s="64">
        <v>1</v>
      </c>
      <c r="G132" s="64">
        <v>1</v>
      </c>
      <c r="H132" s="64">
        <v>0</v>
      </c>
      <c r="I132" s="64">
        <v>0</v>
      </c>
      <c r="J132" s="64">
        <v>0</v>
      </c>
      <c r="K132" s="64">
        <v>0</v>
      </c>
      <c r="L132" s="64">
        <v>0</v>
      </c>
      <c r="M132" s="64">
        <v>0</v>
      </c>
      <c r="N132" s="64">
        <v>0</v>
      </c>
      <c r="O132" s="64">
        <v>0</v>
      </c>
      <c r="P132" s="64">
        <v>0</v>
      </c>
      <c r="Q132" s="64">
        <v>0</v>
      </c>
      <c r="R132" s="64">
        <v>1</v>
      </c>
      <c r="S132" s="78">
        <v>73152101</v>
      </c>
      <c r="T132" s="78" t="s">
        <v>66</v>
      </c>
      <c r="U132" s="78" t="s">
        <v>66</v>
      </c>
      <c r="W132" s="66">
        <v>180000</v>
      </c>
      <c r="X132" s="66">
        <f t="shared" si="171"/>
        <v>34200</v>
      </c>
      <c r="Y132" s="66">
        <f t="shared" si="172"/>
        <v>214200</v>
      </c>
      <c r="Z132" s="66">
        <v>180000</v>
      </c>
      <c r="AA132" s="66">
        <f t="shared" si="173"/>
        <v>34200</v>
      </c>
      <c r="AB132" s="66">
        <f t="shared" si="174"/>
        <v>214200</v>
      </c>
      <c r="AC132" s="66">
        <v>425000</v>
      </c>
      <c r="AD132" s="66">
        <f t="shared" si="175"/>
        <v>80750</v>
      </c>
      <c r="AE132" s="66">
        <f t="shared" si="176"/>
        <v>505750</v>
      </c>
      <c r="AF132" s="22"/>
      <c r="AG132" s="67" t="str">
        <f t="shared" si="177"/>
        <v>MANTENIMIENTO Y  (CAMBIO DE LAMINAS ACERO INOCIDABLE)</v>
      </c>
      <c r="AH132" s="58" t="str">
        <f t="shared" si="178"/>
        <v>ÚNICO</v>
      </c>
      <c r="AI132" s="58" t="str">
        <f t="shared" si="179"/>
        <v>ÚNICO</v>
      </c>
      <c r="AJ132" s="59" t="str">
        <f t="shared" si="180"/>
        <v>ÚNICO</v>
      </c>
      <c r="AK132" s="59" t="str">
        <f t="shared" si="181"/>
        <v>ÚNICO</v>
      </c>
      <c r="AL132" s="59" t="str">
        <f t="shared" si="182"/>
        <v/>
      </c>
      <c r="AM132" s="59" t="str">
        <f t="shared" si="183"/>
        <v/>
      </c>
      <c r="AN132" s="60" t="str">
        <f t="shared" si="184"/>
        <v/>
      </c>
      <c r="AP132" s="61">
        <f t="shared" si="185"/>
        <v>261667</v>
      </c>
      <c r="AQ132" s="61">
        <f t="shared" si="186"/>
        <v>180000</v>
      </c>
      <c r="AR132" s="61">
        <f t="shared" si="187"/>
        <v>141451</v>
      </c>
      <c r="AS132" s="62">
        <f t="shared" si="188"/>
        <v>0.54057638143136122</v>
      </c>
      <c r="AT132" s="61">
        <f t="shared" si="189"/>
        <v>180000</v>
      </c>
      <c r="AU132" s="61">
        <f t="shared" si="190"/>
        <v>425000</v>
      </c>
      <c r="AV132" s="61">
        <f>IF(NOT(ISNUMBER(A132)),"",ROUND(_xlfn.QUARTILE.INC(CHOOSE({1;2;3},W132,Z132,AC132),1),0))</f>
        <v>180000</v>
      </c>
      <c r="AW132" s="61">
        <f>IF(NOT(ISNUMBER(A132)),"",ROUND(_xlfn.QUARTILE.INC(CHOOSE({1;2;3},W132,Z132,AC132),3),0))</f>
        <v>302500</v>
      </c>
      <c r="AX132" s="61">
        <f t="shared" si="191"/>
        <v>122500</v>
      </c>
      <c r="AY132" s="61">
        <f t="shared" si="192"/>
        <v>180000</v>
      </c>
      <c r="AZ132" s="61">
        <f t="shared" si="193"/>
        <v>34200</v>
      </c>
      <c r="BA132" s="61">
        <f t="shared" si="194"/>
        <v>214200</v>
      </c>
      <c r="BB132" s="68" t="str">
        <f t="shared" si="195"/>
        <v>MEDIANA</v>
      </c>
      <c r="BD132" s="69" t="str">
        <f t="shared" si="196"/>
        <v>MANTENIMIENTO Y (CAMBIO DE LAMINAS ACERO INOCIDABLE)</v>
      </c>
      <c r="BE132" s="58" t="str">
        <f t="shared" si="197"/>
        <v>ÚNICO</v>
      </c>
      <c r="BF132" s="58" t="str" cm="1">
        <f t="array" ref="BF132">IF(BE132&lt;&gt;"REPETIDO","",_xlfn.TEXTJOIN(", ",TRUE,IF($AG$14:$AG$1000=$AG132,$A$14:$A$1000,"")))</f>
        <v/>
      </c>
      <c r="BG132" s="70" t="str">
        <f t="shared" si="198"/>
        <v>NO APLICA</v>
      </c>
      <c r="BH132" s="58" t="str">
        <f t="shared" si="199"/>
        <v>ALERTA ALTA - REVISAR MERCADO</v>
      </c>
    </row>
    <row r="133" spans="1:60" ht="27" x14ac:dyDescent="0.35">
      <c r="A133" s="64">
        <f>IF(C133="","",MAX($A$14:A132)+1)</f>
        <v>111</v>
      </c>
      <c r="B133" s="78">
        <v>8715699</v>
      </c>
      <c r="C133" s="65" t="s">
        <v>185</v>
      </c>
      <c r="D133" s="64" t="s">
        <v>65</v>
      </c>
      <c r="E133" s="64">
        <v>0</v>
      </c>
      <c r="F133" s="64">
        <v>1</v>
      </c>
      <c r="G133" s="64">
        <v>1</v>
      </c>
      <c r="H133" s="64">
        <v>0</v>
      </c>
      <c r="I133" s="64">
        <v>0</v>
      </c>
      <c r="J133" s="64">
        <v>0</v>
      </c>
      <c r="K133" s="64">
        <v>0</v>
      </c>
      <c r="L133" s="64">
        <v>0</v>
      </c>
      <c r="M133" s="64">
        <v>0</v>
      </c>
      <c r="N133" s="64">
        <v>0</v>
      </c>
      <c r="O133" s="64">
        <v>0</v>
      </c>
      <c r="P133" s="64">
        <v>0</v>
      </c>
      <c r="Q133" s="64">
        <v>0</v>
      </c>
      <c r="R133" s="64">
        <v>1</v>
      </c>
      <c r="S133" s="78">
        <v>73152101</v>
      </c>
      <c r="T133" s="78" t="s">
        <v>66</v>
      </c>
      <c r="U133" s="78" t="s">
        <v>66</v>
      </c>
      <c r="W133" s="66">
        <v>56000</v>
      </c>
      <c r="X133" s="66">
        <f t="shared" si="171"/>
        <v>10640</v>
      </c>
      <c r="Y133" s="66">
        <f t="shared" si="172"/>
        <v>66640</v>
      </c>
      <c r="Z133" s="66">
        <v>56000</v>
      </c>
      <c r="AA133" s="66">
        <f t="shared" si="173"/>
        <v>10640</v>
      </c>
      <c r="AB133" s="66">
        <f t="shared" si="174"/>
        <v>66640</v>
      </c>
      <c r="AC133" s="66">
        <v>75000</v>
      </c>
      <c r="AD133" s="66">
        <f t="shared" si="175"/>
        <v>14250</v>
      </c>
      <c r="AE133" s="66">
        <f t="shared" si="176"/>
        <v>89250</v>
      </c>
      <c r="AF133" s="22"/>
      <c r="AG133" s="67" t="str">
        <f t="shared" si="177"/>
        <v>MANTENIMIENTO Y  (CAMBIO DE BOMBILLOS)</v>
      </c>
      <c r="AH133" s="58" t="str">
        <f t="shared" si="178"/>
        <v>ÚNICO</v>
      </c>
      <c r="AI133" s="58" t="str">
        <f t="shared" si="179"/>
        <v>ÚNICO</v>
      </c>
      <c r="AJ133" s="59" t="str">
        <f t="shared" si="180"/>
        <v>ÚNICO</v>
      </c>
      <c r="AK133" s="59" t="str">
        <f t="shared" si="181"/>
        <v>ÚNICO</v>
      </c>
      <c r="AL133" s="59" t="str">
        <f t="shared" si="182"/>
        <v/>
      </c>
      <c r="AM133" s="59" t="str">
        <f t="shared" si="183"/>
        <v/>
      </c>
      <c r="AN133" s="60" t="str">
        <f t="shared" si="184"/>
        <v/>
      </c>
      <c r="AP133" s="61">
        <f t="shared" si="185"/>
        <v>62333</v>
      </c>
      <c r="AQ133" s="61">
        <f t="shared" si="186"/>
        <v>56000</v>
      </c>
      <c r="AR133" s="61">
        <f t="shared" si="187"/>
        <v>10970</v>
      </c>
      <c r="AS133" s="62">
        <f t="shared" si="188"/>
        <v>0.17599024593714405</v>
      </c>
      <c r="AT133" s="61">
        <f t="shared" si="189"/>
        <v>56000</v>
      </c>
      <c r="AU133" s="61">
        <f t="shared" si="190"/>
        <v>75000</v>
      </c>
      <c r="AV133" s="61">
        <f>IF(NOT(ISNUMBER(A133)),"",ROUND(_xlfn.QUARTILE.INC(CHOOSE({1;2;3},W133,Z133,AC133),1),0))</f>
        <v>56000</v>
      </c>
      <c r="AW133" s="61">
        <f>IF(NOT(ISNUMBER(A133)),"",ROUND(_xlfn.QUARTILE.INC(CHOOSE({1;2;3},W133,Z133,AC133),3),0))</f>
        <v>65500</v>
      </c>
      <c r="AX133" s="61">
        <f t="shared" si="191"/>
        <v>9500</v>
      </c>
      <c r="AY133" s="61">
        <f t="shared" si="192"/>
        <v>56000</v>
      </c>
      <c r="AZ133" s="61">
        <f t="shared" si="193"/>
        <v>10640</v>
      </c>
      <c r="BA133" s="61">
        <f t="shared" si="194"/>
        <v>66640</v>
      </c>
      <c r="BB133" s="68" t="str">
        <f t="shared" si="195"/>
        <v>MENOR VALOR</v>
      </c>
      <c r="BD133" s="69" t="str">
        <f t="shared" si="196"/>
        <v>MANTENIMIENTO Y (CAMBIO DE BOMBILLOS)</v>
      </c>
      <c r="BE133" s="58" t="str">
        <f t="shared" si="197"/>
        <v>ÚNICO</v>
      </c>
      <c r="BF133" s="58" t="str" cm="1">
        <f t="array" ref="BF133">IF(BE133&lt;&gt;"REPETIDO","",_xlfn.TEXTJOIN(", ",TRUE,IF($AG$14:$AG$1000=$AG133,$A$14:$A$1000,"")))</f>
        <v/>
      </c>
      <c r="BG133" s="70" t="str">
        <f t="shared" si="198"/>
        <v>NO APLICA</v>
      </c>
      <c r="BH133" s="58" t="str">
        <f t="shared" si="199"/>
        <v>OK</v>
      </c>
    </row>
    <row r="134" spans="1:60" ht="38.25" x14ac:dyDescent="0.35">
      <c r="A134" s="64">
        <f>IF(C134="","",MAX($A$14:A133)+1)</f>
        <v>112</v>
      </c>
      <c r="B134" s="78">
        <v>8715699</v>
      </c>
      <c r="C134" s="65" t="s">
        <v>186</v>
      </c>
      <c r="D134" s="64" t="s">
        <v>65</v>
      </c>
      <c r="E134" s="64">
        <v>0</v>
      </c>
      <c r="F134" s="64">
        <v>1</v>
      </c>
      <c r="G134" s="64">
        <v>1</v>
      </c>
      <c r="H134" s="64">
        <v>0</v>
      </c>
      <c r="I134" s="64">
        <v>0</v>
      </c>
      <c r="J134" s="64">
        <v>0</v>
      </c>
      <c r="K134" s="64">
        <v>0</v>
      </c>
      <c r="L134" s="64">
        <v>0</v>
      </c>
      <c r="M134" s="64">
        <v>0</v>
      </c>
      <c r="N134" s="64">
        <v>0</v>
      </c>
      <c r="O134" s="64">
        <v>0</v>
      </c>
      <c r="P134" s="64">
        <v>0</v>
      </c>
      <c r="Q134" s="64">
        <v>0</v>
      </c>
      <c r="R134" s="64">
        <v>1</v>
      </c>
      <c r="S134" s="78">
        <v>73152101</v>
      </c>
      <c r="T134" s="78" t="s">
        <v>66</v>
      </c>
      <c r="U134" s="78" t="s">
        <v>66</v>
      </c>
      <c r="W134" s="66">
        <v>188000</v>
      </c>
      <c r="X134" s="66">
        <f t="shared" si="171"/>
        <v>35720</v>
      </c>
      <c r="Y134" s="66">
        <f t="shared" si="172"/>
        <v>223720</v>
      </c>
      <c r="Z134" s="66">
        <v>188000</v>
      </c>
      <c r="AA134" s="66">
        <f t="shared" si="173"/>
        <v>35720</v>
      </c>
      <c r="AB134" s="66">
        <f t="shared" si="174"/>
        <v>223720</v>
      </c>
      <c r="AC134" s="66">
        <v>435000</v>
      </c>
      <c r="AD134" s="66">
        <f t="shared" si="175"/>
        <v>82650</v>
      </c>
      <c r="AE134" s="66">
        <f t="shared" si="176"/>
        <v>517650</v>
      </c>
      <c r="AF134" s="22"/>
      <c r="AG134" s="67" t="str">
        <f t="shared" si="177"/>
        <v>MANTENIMIENTO Y  (CAMBIO DE FIBRA PARA AISLAMIENTO TERMICO)</v>
      </c>
      <c r="AH134" s="58" t="str">
        <f t="shared" si="178"/>
        <v>ÚNICO</v>
      </c>
      <c r="AI134" s="58" t="str">
        <f t="shared" si="179"/>
        <v>ÚNICO</v>
      </c>
      <c r="AJ134" s="59" t="str">
        <f t="shared" si="180"/>
        <v>ÚNICO</v>
      </c>
      <c r="AK134" s="59" t="str">
        <f t="shared" si="181"/>
        <v>ÚNICO</v>
      </c>
      <c r="AL134" s="59" t="str">
        <f t="shared" si="182"/>
        <v/>
      </c>
      <c r="AM134" s="59" t="str">
        <f t="shared" si="183"/>
        <v/>
      </c>
      <c r="AN134" s="60" t="str">
        <f t="shared" si="184"/>
        <v/>
      </c>
      <c r="AP134" s="61">
        <f t="shared" si="185"/>
        <v>270333</v>
      </c>
      <c r="AQ134" s="61">
        <f t="shared" si="186"/>
        <v>188000</v>
      </c>
      <c r="AR134" s="61">
        <f t="shared" si="187"/>
        <v>142606</v>
      </c>
      <c r="AS134" s="62">
        <f t="shared" si="188"/>
        <v>0.52751976266308587</v>
      </c>
      <c r="AT134" s="61">
        <f t="shared" si="189"/>
        <v>188000</v>
      </c>
      <c r="AU134" s="61">
        <f t="shared" si="190"/>
        <v>435000</v>
      </c>
      <c r="AV134" s="61">
        <f>IF(NOT(ISNUMBER(A134)),"",ROUND(_xlfn.QUARTILE.INC(CHOOSE({1;2;3},W134,Z134,AC134),1),0))</f>
        <v>188000</v>
      </c>
      <c r="AW134" s="61">
        <f>IF(NOT(ISNUMBER(A134)),"",ROUND(_xlfn.QUARTILE.INC(CHOOSE({1;2;3},W134,Z134,AC134),3),0))</f>
        <v>311500</v>
      </c>
      <c r="AX134" s="61">
        <f t="shared" si="191"/>
        <v>123500</v>
      </c>
      <c r="AY134" s="61">
        <f t="shared" si="192"/>
        <v>188000</v>
      </c>
      <c r="AZ134" s="61">
        <f t="shared" si="193"/>
        <v>35720</v>
      </c>
      <c r="BA134" s="61">
        <f t="shared" si="194"/>
        <v>223720</v>
      </c>
      <c r="BB134" s="68" t="str">
        <f t="shared" si="195"/>
        <v>MEDIANA</v>
      </c>
      <c r="BD134" s="69" t="str">
        <f t="shared" si="196"/>
        <v>MANTENIMIENTO Y (CAMBIO DE FIBRA PARA AISLAMIENTO TERMICO)</v>
      </c>
      <c r="BE134" s="58" t="str">
        <f t="shared" si="197"/>
        <v>ÚNICO</v>
      </c>
      <c r="BF134" s="58" t="str" cm="1">
        <f t="array" ref="BF134">IF(BE134&lt;&gt;"REPETIDO","",_xlfn.TEXTJOIN(", ",TRUE,IF($AG$14:$AG$1000=$AG134,$A$14:$A$1000,"")))</f>
        <v/>
      </c>
      <c r="BG134" s="70" t="str">
        <f t="shared" si="198"/>
        <v>NO APLICA</v>
      </c>
      <c r="BH134" s="58" t="str">
        <f t="shared" si="199"/>
        <v>ALERTA ALTA - REVISAR MERCADO</v>
      </c>
    </row>
    <row r="135" spans="1:60" ht="25.5" x14ac:dyDescent="0.35">
      <c r="A135" s="64">
        <f>IF(C135="","",MAX($A$14:A134)+1)</f>
        <v>113</v>
      </c>
      <c r="B135" s="78">
        <v>8715699</v>
      </c>
      <c r="C135" s="65" t="s">
        <v>187</v>
      </c>
      <c r="D135" s="64" t="s">
        <v>65</v>
      </c>
      <c r="E135" s="64">
        <v>0</v>
      </c>
      <c r="F135" s="64">
        <v>1</v>
      </c>
      <c r="G135" s="64">
        <v>1</v>
      </c>
      <c r="H135" s="64">
        <v>0</v>
      </c>
      <c r="I135" s="64">
        <v>0</v>
      </c>
      <c r="J135" s="64">
        <v>0</v>
      </c>
      <c r="K135" s="64">
        <v>0</v>
      </c>
      <c r="L135" s="64">
        <v>0</v>
      </c>
      <c r="M135" s="64">
        <v>0</v>
      </c>
      <c r="N135" s="64">
        <v>0</v>
      </c>
      <c r="O135" s="64">
        <v>0</v>
      </c>
      <c r="P135" s="64">
        <v>0</v>
      </c>
      <c r="Q135" s="64">
        <v>0</v>
      </c>
      <c r="R135" s="64">
        <v>1</v>
      </c>
      <c r="S135" s="78">
        <v>73152101</v>
      </c>
      <c r="T135" s="78" t="s">
        <v>66</v>
      </c>
      <c r="U135" s="78" t="s">
        <v>66</v>
      </c>
      <c r="W135" s="66">
        <v>284000</v>
      </c>
      <c r="X135" s="66">
        <f t="shared" si="171"/>
        <v>53960</v>
      </c>
      <c r="Y135" s="66">
        <f t="shared" si="172"/>
        <v>337960</v>
      </c>
      <c r="Z135" s="66">
        <v>284000</v>
      </c>
      <c r="AA135" s="66">
        <f t="shared" si="173"/>
        <v>53960</v>
      </c>
      <c r="AB135" s="66">
        <f t="shared" si="174"/>
        <v>337960</v>
      </c>
      <c r="AC135" s="66">
        <v>395000</v>
      </c>
      <c r="AD135" s="66">
        <f t="shared" si="175"/>
        <v>75050</v>
      </c>
      <c r="AE135" s="66">
        <f t="shared" si="176"/>
        <v>470050</v>
      </c>
      <c r="AF135" s="22"/>
      <c r="AG135" s="67" t="str">
        <f t="shared" si="177"/>
        <v>MANTENIMIENTO (CAMBIO DE PUERTAS)</v>
      </c>
      <c r="AH135" s="58" t="str">
        <f t="shared" si="178"/>
        <v>ÚNICO</v>
      </c>
      <c r="AI135" s="58" t="str">
        <f t="shared" si="179"/>
        <v>ÚNICO</v>
      </c>
      <c r="AJ135" s="59" t="str">
        <f t="shared" si="180"/>
        <v>ÚNICO</v>
      </c>
      <c r="AK135" s="59" t="str">
        <f t="shared" si="181"/>
        <v>ÚNICO</v>
      </c>
      <c r="AL135" s="59" t="str">
        <f t="shared" si="182"/>
        <v/>
      </c>
      <c r="AM135" s="59" t="str">
        <f t="shared" si="183"/>
        <v/>
      </c>
      <c r="AN135" s="60" t="str">
        <f t="shared" si="184"/>
        <v/>
      </c>
      <c r="AP135" s="61">
        <f t="shared" si="185"/>
        <v>321000</v>
      </c>
      <c r="AQ135" s="61">
        <f t="shared" si="186"/>
        <v>284000</v>
      </c>
      <c r="AR135" s="61">
        <f t="shared" si="187"/>
        <v>64086</v>
      </c>
      <c r="AS135" s="62">
        <f t="shared" si="188"/>
        <v>0.19964485981308411</v>
      </c>
      <c r="AT135" s="61">
        <f t="shared" si="189"/>
        <v>284000</v>
      </c>
      <c r="AU135" s="61">
        <f t="shared" si="190"/>
        <v>395000</v>
      </c>
      <c r="AV135" s="61">
        <f>IF(NOT(ISNUMBER(A135)),"",ROUND(_xlfn.QUARTILE.INC(CHOOSE({1;2;3},W135,Z135,AC135),1),0))</f>
        <v>284000</v>
      </c>
      <c r="AW135" s="61">
        <f>IF(NOT(ISNUMBER(A135)),"",ROUND(_xlfn.QUARTILE.INC(CHOOSE({1;2;3},W135,Z135,AC135),3),0))</f>
        <v>339500</v>
      </c>
      <c r="AX135" s="61">
        <f t="shared" si="191"/>
        <v>55500</v>
      </c>
      <c r="AY135" s="61">
        <f t="shared" si="192"/>
        <v>284000</v>
      </c>
      <c r="AZ135" s="61">
        <f t="shared" si="193"/>
        <v>53960</v>
      </c>
      <c r="BA135" s="61">
        <f t="shared" si="194"/>
        <v>337960</v>
      </c>
      <c r="BB135" s="68" t="str">
        <f t="shared" si="195"/>
        <v>MENOR VALOR</v>
      </c>
      <c r="BD135" s="69" t="str">
        <f t="shared" si="196"/>
        <v>MANTENIMIENTO (CAMBIO DE PUERTAS)</v>
      </c>
      <c r="BE135" s="58" t="str">
        <f t="shared" si="197"/>
        <v>ÚNICO</v>
      </c>
      <c r="BF135" s="58" t="str" cm="1">
        <f t="array" ref="BF135">IF(BE135&lt;&gt;"REPETIDO","",_xlfn.TEXTJOIN(", ",TRUE,IF($AG$14:$AG$1000=$AG135,$A$14:$A$1000,"")))</f>
        <v/>
      </c>
      <c r="BG135" s="70" t="str">
        <f t="shared" si="198"/>
        <v>NO APLICA</v>
      </c>
      <c r="BH135" s="58" t="str">
        <f t="shared" si="199"/>
        <v>OK</v>
      </c>
    </row>
    <row r="136" spans="1:60" ht="51" x14ac:dyDescent="0.35">
      <c r="A136" s="64">
        <f>IF(C136="","",MAX($A$14:A135)+1)</f>
        <v>114</v>
      </c>
      <c r="B136" s="64">
        <v>8715699</v>
      </c>
      <c r="C136" s="65" t="s">
        <v>188</v>
      </c>
      <c r="D136" s="64" t="s">
        <v>65</v>
      </c>
      <c r="E136" s="64">
        <v>0</v>
      </c>
      <c r="F136" s="64">
        <v>1</v>
      </c>
      <c r="G136" s="64">
        <v>1</v>
      </c>
      <c r="H136" s="64">
        <v>0</v>
      </c>
      <c r="I136" s="64">
        <v>0</v>
      </c>
      <c r="J136" s="64">
        <v>0</v>
      </c>
      <c r="K136" s="64">
        <v>0</v>
      </c>
      <c r="L136" s="64">
        <v>0</v>
      </c>
      <c r="M136" s="64">
        <v>0</v>
      </c>
      <c r="N136" s="64">
        <v>0</v>
      </c>
      <c r="O136" s="64">
        <v>0</v>
      </c>
      <c r="P136" s="64">
        <v>0</v>
      </c>
      <c r="Q136" s="64">
        <v>0</v>
      </c>
      <c r="R136" s="64">
        <v>1</v>
      </c>
      <c r="S136" s="64">
        <v>73152101</v>
      </c>
      <c r="T136" s="64" t="s">
        <v>66</v>
      </c>
      <c r="U136" s="64" t="s">
        <v>66</v>
      </c>
      <c r="W136" s="66">
        <v>96000</v>
      </c>
      <c r="X136" s="66">
        <f t="shared" si="171"/>
        <v>18240</v>
      </c>
      <c r="Y136" s="66">
        <f t="shared" si="172"/>
        <v>114240</v>
      </c>
      <c r="Z136" s="66">
        <v>96000</v>
      </c>
      <c r="AA136" s="66">
        <f t="shared" si="173"/>
        <v>18240</v>
      </c>
      <c r="AB136" s="66">
        <f t="shared" si="174"/>
        <v>114240</v>
      </c>
      <c r="AC136" s="66">
        <v>125000</v>
      </c>
      <c r="AD136" s="66">
        <f t="shared" si="175"/>
        <v>23750</v>
      </c>
      <c r="AE136" s="66">
        <f t="shared" si="176"/>
        <v>148750</v>
      </c>
      <c r="AF136" s="22"/>
      <c r="AG136" s="67" t="str">
        <f t="shared" si="177"/>
        <v>MANTENIMIENTO - LIMPIEZA GENERAL DEL EVAPORADOR Y CONDENSADOR</v>
      </c>
      <c r="AH136" s="58" t="str">
        <f t="shared" si="178"/>
        <v>ÚNICO</v>
      </c>
      <c r="AI136" s="58" t="str">
        <f t="shared" si="179"/>
        <v>DIFERENTE</v>
      </c>
      <c r="AJ136" s="59" t="str">
        <f t="shared" si="180"/>
        <v>ÚNICO</v>
      </c>
      <c r="AK136" s="59" t="str">
        <f t="shared" si="181"/>
        <v>REVISAR</v>
      </c>
      <c r="AL136" s="59" t="str">
        <f t="shared" si="182"/>
        <v/>
      </c>
      <c r="AM136" s="59">
        <f t="shared" si="183"/>
        <v>4000</v>
      </c>
      <c r="AN136" s="60" t="str">
        <f t="shared" si="184"/>
        <v/>
      </c>
      <c r="AP136" s="61">
        <f t="shared" si="185"/>
        <v>105667</v>
      </c>
      <c r="AQ136" s="61">
        <f t="shared" si="186"/>
        <v>96000</v>
      </c>
      <c r="AR136" s="61">
        <f t="shared" si="187"/>
        <v>16743</v>
      </c>
      <c r="AS136" s="62">
        <f t="shared" si="188"/>
        <v>0.15845060425676891</v>
      </c>
      <c r="AT136" s="61">
        <f t="shared" si="189"/>
        <v>96000</v>
      </c>
      <c r="AU136" s="61">
        <f t="shared" si="190"/>
        <v>125000</v>
      </c>
      <c r="AV136" s="61">
        <f>IF(NOT(ISNUMBER(A136)),"",ROUND(_xlfn.QUARTILE.INC(CHOOSE({1;2;3},W136,Z136,AC136),1),0))</f>
        <v>96000</v>
      </c>
      <c r="AW136" s="61">
        <f>IF(NOT(ISNUMBER(A136)),"",ROUND(_xlfn.QUARTILE.INC(CHOOSE({1;2;3},W136,Z136,AC136),3),0))</f>
        <v>110500</v>
      </c>
      <c r="AX136" s="61">
        <f t="shared" si="191"/>
        <v>14500</v>
      </c>
      <c r="AY136" s="61">
        <f t="shared" si="192"/>
        <v>96000</v>
      </c>
      <c r="AZ136" s="61">
        <f t="shared" si="193"/>
        <v>18240</v>
      </c>
      <c r="BA136" s="61">
        <f t="shared" si="194"/>
        <v>114240</v>
      </c>
      <c r="BB136" s="68" t="str">
        <f t="shared" si="195"/>
        <v>MENOR VALOR</v>
      </c>
      <c r="BD136" s="69" t="str">
        <f t="shared" si="196"/>
        <v>MANTENIMIENTO - LIMPIEZA GENERAL DEL EVAPORADOR Y CONDENSADOR</v>
      </c>
      <c r="BE136" s="58" t="str">
        <f t="shared" si="197"/>
        <v>REPETIDO</v>
      </c>
      <c r="BF136" s="58" t="str" cm="1">
        <f t="array" ref="BF136">IF(BE136&lt;&gt;"REPETIDO","",_xlfn.TEXTJOIN(", ",TRUE,IF($AG$14:$AG$1000=$AG136,$A$14:$A$1000,"")))</f>
        <v>114, 129</v>
      </c>
      <c r="BG136" s="70" t="str">
        <f t="shared" si="198"/>
        <v>MISMO PRECIO REF.</v>
      </c>
      <c r="BH136" s="58" t="str">
        <f t="shared" si="199"/>
        <v>OK</v>
      </c>
    </row>
    <row r="137" spans="1:60" ht="38.25" x14ac:dyDescent="0.35">
      <c r="A137" s="64">
        <f>IF(C137="","",MAX($A$14:A136)+1)</f>
        <v>115</v>
      </c>
      <c r="B137" s="64">
        <v>8715699</v>
      </c>
      <c r="C137" s="65" t="s">
        <v>189</v>
      </c>
      <c r="D137" s="64" t="s">
        <v>65</v>
      </c>
      <c r="E137" s="64">
        <v>0</v>
      </c>
      <c r="F137" s="64">
        <v>1</v>
      </c>
      <c r="G137" s="64">
        <v>1</v>
      </c>
      <c r="H137" s="64">
        <v>0</v>
      </c>
      <c r="I137" s="64">
        <v>0</v>
      </c>
      <c r="J137" s="64">
        <v>0</v>
      </c>
      <c r="K137" s="64">
        <v>0</v>
      </c>
      <c r="L137" s="64">
        <v>0</v>
      </c>
      <c r="M137" s="64">
        <v>0</v>
      </c>
      <c r="N137" s="64">
        <v>0</v>
      </c>
      <c r="O137" s="64">
        <v>0</v>
      </c>
      <c r="P137" s="64">
        <v>0</v>
      </c>
      <c r="Q137" s="64">
        <v>0</v>
      </c>
      <c r="R137" s="64">
        <v>1</v>
      </c>
      <c r="S137" s="64">
        <v>73152101</v>
      </c>
      <c r="T137" s="64" t="s">
        <v>66</v>
      </c>
      <c r="U137" s="64" t="s">
        <v>66</v>
      </c>
      <c r="W137" s="66">
        <v>244000</v>
      </c>
      <c r="X137" s="66">
        <f t="shared" si="171"/>
        <v>46360</v>
      </c>
      <c r="Y137" s="66">
        <f t="shared" si="172"/>
        <v>290360</v>
      </c>
      <c r="Z137" s="66">
        <v>244000</v>
      </c>
      <c r="AA137" s="66">
        <f t="shared" si="173"/>
        <v>46360</v>
      </c>
      <c r="AB137" s="66">
        <f t="shared" si="174"/>
        <v>290360</v>
      </c>
      <c r="AC137" s="66">
        <v>375000</v>
      </c>
      <c r="AD137" s="66">
        <f t="shared" si="175"/>
        <v>71250</v>
      </c>
      <c r="AE137" s="66">
        <f t="shared" si="176"/>
        <v>446250</v>
      </c>
      <c r="AF137" s="22"/>
      <c r="AG137" s="67" t="str">
        <f t="shared" si="177"/>
        <v>MANTENIMIENTO (CAMBIO DE CONTROL DE TEMPERATURA)</v>
      </c>
      <c r="AH137" s="58" t="str">
        <f t="shared" si="178"/>
        <v>ÚNICO</v>
      </c>
      <c r="AI137" s="58" t="str">
        <f t="shared" si="179"/>
        <v>ÚNICO</v>
      </c>
      <c r="AJ137" s="59" t="str">
        <f t="shared" si="180"/>
        <v>ÚNICO</v>
      </c>
      <c r="AK137" s="59" t="str">
        <f t="shared" si="181"/>
        <v>ÚNICO</v>
      </c>
      <c r="AL137" s="59" t="str">
        <f t="shared" si="182"/>
        <v/>
      </c>
      <c r="AM137" s="59" t="str">
        <f t="shared" si="183"/>
        <v/>
      </c>
      <c r="AN137" s="60" t="str">
        <f t="shared" si="184"/>
        <v/>
      </c>
      <c r="AP137" s="61">
        <f t="shared" si="185"/>
        <v>287667</v>
      </c>
      <c r="AQ137" s="61">
        <f t="shared" si="186"/>
        <v>244000</v>
      </c>
      <c r="AR137" s="61">
        <f t="shared" si="187"/>
        <v>75633</v>
      </c>
      <c r="AS137" s="62">
        <f t="shared" si="188"/>
        <v>0.26291858294486331</v>
      </c>
      <c r="AT137" s="61">
        <f t="shared" si="189"/>
        <v>244000</v>
      </c>
      <c r="AU137" s="61">
        <f t="shared" si="190"/>
        <v>375000</v>
      </c>
      <c r="AV137" s="61">
        <f>IF(NOT(ISNUMBER(A137)),"",ROUND(_xlfn.QUARTILE.INC(CHOOSE({1;2;3},W137,Z137,AC137),1),0))</f>
        <v>244000</v>
      </c>
      <c r="AW137" s="61">
        <f>IF(NOT(ISNUMBER(A137)),"",ROUND(_xlfn.QUARTILE.INC(CHOOSE({1;2;3},W137,Z137,AC137),3),0))</f>
        <v>309500</v>
      </c>
      <c r="AX137" s="61">
        <f t="shared" si="191"/>
        <v>65500</v>
      </c>
      <c r="AY137" s="61">
        <f t="shared" si="192"/>
        <v>244000</v>
      </c>
      <c r="AZ137" s="61">
        <f t="shared" si="193"/>
        <v>46360</v>
      </c>
      <c r="BA137" s="61">
        <f t="shared" si="194"/>
        <v>290360</v>
      </c>
      <c r="BB137" s="68" t="str">
        <f t="shared" si="195"/>
        <v>PROMEDIO 2 MENORES</v>
      </c>
      <c r="BD137" s="69" t="str">
        <f t="shared" si="196"/>
        <v>MANTENIMIENTO (CAMBIO DE CONTROL DE TEMPERATURA)</v>
      </c>
      <c r="BE137" s="58" t="str">
        <f t="shared" si="197"/>
        <v>ÚNICO</v>
      </c>
      <c r="BF137" s="58" t="str" cm="1">
        <f t="array" ref="BF137">IF(BE137&lt;&gt;"REPETIDO","",_xlfn.TEXTJOIN(", ",TRUE,IF($AG$14:$AG$1000=$AG137,$A$14:$A$1000,"")))</f>
        <v/>
      </c>
      <c r="BG137" s="70" t="str">
        <f t="shared" si="198"/>
        <v>NO APLICA</v>
      </c>
      <c r="BH137" s="58" t="str">
        <f t="shared" si="199"/>
        <v>OK</v>
      </c>
    </row>
    <row r="138" spans="1:60" ht="38.25" x14ac:dyDescent="0.35">
      <c r="A138" s="64">
        <f>IF(C138="","",MAX($A$14:A137)+1)</f>
        <v>116</v>
      </c>
      <c r="B138" s="64">
        <v>8715699</v>
      </c>
      <c r="C138" s="65" t="s">
        <v>190</v>
      </c>
      <c r="D138" s="64" t="s">
        <v>65</v>
      </c>
      <c r="E138" s="64">
        <v>0</v>
      </c>
      <c r="F138" s="64">
        <v>1</v>
      </c>
      <c r="G138" s="64">
        <v>1</v>
      </c>
      <c r="H138" s="64">
        <v>0</v>
      </c>
      <c r="I138" s="64">
        <v>0</v>
      </c>
      <c r="J138" s="64">
        <v>0</v>
      </c>
      <c r="K138" s="64">
        <v>0</v>
      </c>
      <c r="L138" s="64">
        <v>0</v>
      </c>
      <c r="M138" s="64">
        <v>0</v>
      </c>
      <c r="N138" s="64">
        <v>0</v>
      </c>
      <c r="O138" s="64">
        <v>0</v>
      </c>
      <c r="P138" s="64">
        <v>0</v>
      </c>
      <c r="Q138" s="64">
        <v>0</v>
      </c>
      <c r="R138" s="64">
        <v>1</v>
      </c>
      <c r="S138" s="64">
        <v>73152101</v>
      </c>
      <c r="T138" s="64" t="s">
        <v>66</v>
      </c>
      <c r="U138" s="64" t="s">
        <v>66</v>
      </c>
      <c r="W138" s="66">
        <v>108000</v>
      </c>
      <c r="X138" s="66">
        <f t="shared" si="171"/>
        <v>20520</v>
      </c>
      <c r="Y138" s="66">
        <f t="shared" si="172"/>
        <v>128520</v>
      </c>
      <c r="Z138" s="66">
        <v>108000</v>
      </c>
      <c r="AA138" s="66">
        <f t="shared" si="173"/>
        <v>20520</v>
      </c>
      <c r="AB138" s="66">
        <f t="shared" si="174"/>
        <v>128520</v>
      </c>
      <c r="AC138" s="66">
        <v>150000</v>
      </c>
      <c r="AD138" s="66">
        <f t="shared" si="175"/>
        <v>28500</v>
      </c>
      <c r="AE138" s="66">
        <f t="shared" si="176"/>
        <v>178500</v>
      </c>
      <c r="AF138" s="22"/>
      <c r="AG138" s="67" t="str">
        <f t="shared" si="177"/>
        <v>MANTENIMIENTO - LIMPIEZA INTERNA Y EXTERNA DE LA ESTRUCTURA</v>
      </c>
      <c r="AH138" s="58" t="str">
        <f t="shared" si="178"/>
        <v>ÚNICO</v>
      </c>
      <c r="AI138" s="58" t="str">
        <f t="shared" si="179"/>
        <v>DIFERENTE</v>
      </c>
      <c r="AJ138" s="59" t="str">
        <f t="shared" si="180"/>
        <v>ÚNICO</v>
      </c>
      <c r="AK138" s="59" t="str">
        <f t="shared" si="181"/>
        <v>REVISAR</v>
      </c>
      <c r="AL138" s="59" t="str">
        <f t="shared" si="182"/>
        <v/>
      </c>
      <c r="AM138" s="59">
        <f t="shared" si="183"/>
        <v>8000</v>
      </c>
      <c r="AN138" s="60" t="str">
        <f t="shared" si="184"/>
        <v/>
      </c>
      <c r="AP138" s="61">
        <f t="shared" si="185"/>
        <v>122000</v>
      </c>
      <c r="AQ138" s="61">
        <f t="shared" si="186"/>
        <v>108000</v>
      </c>
      <c r="AR138" s="61">
        <f t="shared" si="187"/>
        <v>24249</v>
      </c>
      <c r="AS138" s="62">
        <f t="shared" si="188"/>
        <v>0.19876229508196722</v>
      </c>
      <c r="AT138" s="61">
        <f t="shared" si="189"/>
        <v>108000</v>
      </c>
      <c r="AU138" s="61">
        <f t="shared" si="190"/>
        <v>150000</v>
      </c>
      <c r="AV138" s="61">
        <f>IF(NOT(ISNUMBER(A138)),"",ROUND(_xlfn.QUARTILE.INC(CHOOSE({1;2;3},W138,Z138,AC138),1),0))</f>
        <v>108000</v>
      </c>
      <c r="AW138" s="61">
        <f>IF(NOT(ISNUMBER(A138)),"",ROUND(_xlfn.QUARTILE.INC(CHOOSE({1;2;3},W138,Z138,AC138),3),0))</f>
        <v>129000</v>
      </c>
      <c r="AX138" s="61">
        <f t="shared" si="191"/>
        <v>21000</v>
      </c>
      <c r="AY138" s="61">
        <f t="shared" si="192"/>
        <v>108000</v>
      </c>
      <c r="AZ138" s="61">
        <f t="shared" si="193"/>
        <v>20520</v>
      </c>
      <c r="BA138" s="61">
        <f t="shared" si="194"/>
        <v>128520</v>
      </c>
      <c r="BB138" s="68" t="str">
        <f t="shared" si="195"/>
        <v>MENOR VALOR</v>
      </c>
      <c r="BD138" s="69" t="str">
        <f t="shared" si="196"/>
        <v>MANTENIMIENTO - LIMPIEZA INTERNA Y EXTERNA DE LA ESTRUCTURA</v>
      </c>
      <c r="BE138" s="58" t="str">
        <f t="shared" si="197"/>
        <v>REPETIDO</v>
      </c>
      <c r="BF138" s="58" t="str" cm="1">
        <f t="array" ref="BF138">IF(BE138&lt;&gt;"REPETIDO","",_xlfn.TEXTJOIN(", ",TRUE,IF($AG$14:$AG$1000=$AG138,$A$14:$A$1000,"")))</f>
        <v>116, 130</v>
      </c>
      <c r="BG138" s="70" t="str">
        <f t="shared" si="198"/>
        <v>MISMO PRECIO REF.</v>
      </c>
      <c r="BH138" s="58" t="str">
        <f t="shared" si="199"/>
        <v>OK</v>
      </c>
    </row>
    <row r="139" spans="1:60" ht="27" x14ac:dyDescent="0.35">
      <c r="A139" s="64">
        <f>IF(C139="","",MAX($A$14:A138)+1)</f>
        <v>117</v>
      </c>
      <c r="B139" s="64">
        <v>8715699</v>
      </c>
      <c r="C139" s="65" t="s">
        <v>191</v>
      </c>
      <c r="D139" s="64" t="s">
        <v>65</v>
      </c>
      <c r="E139" s="64">
        <v>0</v>
      </c>
      <c r="F139" s="64">
        <v>1</v>
      </c>
      <c r="G139" s="64">
        <v>1</v>
      </c>
      <c r="H139" s="64">
        <v>0</v>
      </c>
      <c r="I139" s="64">
        <v>0</v>
      </c>
      <c r="J139" s="64">
        <v>0</v>
      </c>
      <c r="K139" s="64">
        <v>0</v>
      </c>
      <c r="L139" s="64">
        <v>0</v>
      </c>
      <c r="M139" s="64">
        <v>0</v>
      </c>
      <c r="N139" s="64">
        <v>0</v>
      </c>
      <c r="O139" s="64">
        <v>0</v>
      </c>
      <c r="P139" s="64">
        <v>0</v>
      </c>
      <c r="Q139" s="64">
        <v>0</v>
      </c>
      <c r="R139" s="64">
        <v>1</v>
      </c>
      <c r="S139" s="64">
        <v>73152101</v>
      </c>
      <c r="T139" s="64" t="s">
        <v>66</v>
      </c>
      <c r="U139" s="64" t="s">
        <v>66</v>
      </c>
      <c r="W139" s="66">
        <v>112000</v>
      </c>
      <c r="X139" s="66">
        <f t="shared" si="171"/>
        <v>21280</v>
      </c>
      <c r="Y139" s="66">
        <f t="shared" si="172"/>
        <v>133280</v>
      </c>
      <c r="Z139" s="66">
        <v>112000</v>
      </c>
      <c r="AA139" s="66">
        <f t="shared" si="173"/>
        <v>21280</v>
      </c>
      <c r="AB139" s="66">
        <f t="shared" si="174"/>
        <v>133280</v>
      </c>
      <c r="AC139" s="66">
        <v>285000</v>
      </c>
      <c r="AD139" s="66">
        <f t="shared" si="175"/>
        <v>54150</v>
      </c>
      <c r="AE139" s="66">
        <f t="shared" si="176"/>
        <v>339150</v>
      </c>
      <c r="AF139" s="22"/>
      <c r="AG139" s="67" t="str">
        <f t="shared" si="177"/>
        <v>MANTENIMIENTO GENERAL DEL SISTEMA ELÉCTRICO</v>
      </c>
      <c r="AH139" s="58" t="str">
        <f t="shared" si="178"/>
        <v>ÚNICO</v>
      </c>
      <c r="AI139" s="58" t="str">
        <f t="shared" si="179"/>
        <v>DIFERENTE</v>
      </c>
      <c r="AJ139" s="59" t="str">
        <f t="shared" si="180"/>
        <v>ÚNICO</v>
      </c>
      <c r="AK139" s="59" t="str">
        <f t="shared" si="181"/>
        <v>REVISAR</v>
      </c>
      <c r="AL139" s="59" t="str">
        <f t="shared" si="182"/>
        <v/>
      </c>
      <c r="AM139" s="59">
        <f t="shared" si="183"/>
        <v>36000</v>
      </c>
      <c r="AN139" s="60" t="str">
        <f t="shared" si="184"/>
        <v/>
      </c>
      <c r="AP139" s="61">
        <f t="shared" si="185"/>
        <v>169667</v>
      </c>
      <c r="AQ139" s="61">
        <f t="shared" si="186"/>
        <v>112000</v>
      </c>
      <c r="AR139" s="61">
        <f t="shared" si="187"/>
        <v>99882</v>
      </c>
      <c r="AS139" s="62">
        <f t="shared" si="188"/>
        <v>0.58869432476557015</v>
      </c>
      <c r="AT139" s="61">
        <f t="shared" si="189"/>
        <v>112000</v>
      </c>
      <c r="AU139" s="61">
        <f t="shared" si="190"/>
        <v>285000</v>
      </c>
      <c r="AV139" s="61">
        <f>IF(NOT(ISNUMBER(A139)),"",ROUND(_xlfn.QUARTILE.INC(CHOOSE({1;2;3},W139,Z139,AC139),1),0))</f>
        <v>112000</v>
      </c>
      <c r="AW139" s="61">
        <f>IF(NOT(ISNUMBER(A139)),"",ROUND(_xlfn.QUARTILE.INC(CHOOSE({1;2;3},W139,Z139,AC139),3),0))</f>
        <v>198500</v>
      </c>
      <c r="AX139" s="61">
        <f t="shared" si="191"/>
        <v>86500</v>
      </c>
      <c r="AY139" s="61">
        <f t="shared" si="192"/>
        <v>112000</v>
      </c>
      <c r="AZ139" s="61">
        <f t="shared" si="193"/>
        <v>21280</v>
      </c>
      <c r="BA139" s="61">
        <f t="shared" si="194"/>
        <v>133280</v>
      </c>
      <c r="BB139" s="68" t="str">
        <f t="shared" si="195"/>
        <v>MEDIANA</v>
      </c>
      <c r="BD139" s="69" t="str">
        <f t="shared" si="196"/>
        <v>MANTENIMIENTO GENERAL DEL SISTEMA ELÉCTRICO</v>
      </c>
      <c r="BE139" s="58" t="str">
        <f t="shared" si="197"/>
        <v>REPETIDO</v>
      </c>
      <c r="BF139" s="58" t="str" cm="1">
        <f t="array" ref="BF139">IF(BE139&lt;&gt;"REPETIDO","",_xlfn.TEXTJOIN(", ",TRUE,IF($AG$14:$AG$1000=$AG139,$A$14:$A$1000,"")))</f>
        <v>117, 131</v>
      </c>
      <c r="BG139" s="70" t="str">
        <f t="shared" si="198"/>
        <v>PRECIO REF. DIFERENTE</v>
      </c>
      <c r="BH139" s="58" t="str">
        <f t="shared" si="199"/>
        <v>CRÍTICO - PRECIO REF. INCONSISTENTE</v>
      </c>
    </row>
    <row r="140" spans="1:60" ht="38.25" x14ac:dyDescent="0.35">
      <c r="A140" s="64">
        <f>IF(C140="","",MAX($A$14:A139)+1)</f>
        <v>118</v>
      </c>
      <c r="B140" s="64">
        <v>8715699</v>
      </c>
      <c r="C140" s="65" t="s">
        <v>192</v>
      </c>
      <c r="D140" s="64" t="s">
        <v>65</v>
      </c>
      <c r="E140" s="64">
        <v>0</v>
      </c>
      <c r="F140" s="64">
        <v>1</v>
      </c>
      <c r="G140" s="64">
        <v>1</v>
      </c>
      <c r="H140" s="64">
        <v>0</v>
      </c>
      <c r="I140" s="64">
        <v>0</v>
      </c>
      <c r="J140" s="64">
        <v>0</v>
      </c>
      <c r="K140" s="64">
        <v>0</v>
      </c>
      <c r="L140" s="64">
        <v>0</v>
      </c>
      <c r="M140" s="64">
        <v>0</v>
      </c>
      <c r="N140" s="64">
        <v>0</v>
      </c>
      <c r="O140" s="64">
        <v>0</v>
      </c>
      <c r="P140" s="64">
        <v>0</v>
      </c>
      <c r="Q140" s="64">
        <v>0</v>
      </c>
      <c r="R140" s="64">
        <v>1</v>
      </c>
      <c r="S140" s="64">
        <v>73152108</v>
      </c>
      <c r="T140" s="64" t="s">
        <v>66</v>
      </c>
      <c r="U140" s="64" t="s">
        <v>66</v>
      </c>
      <c r="W140" s="66">
        <v>136000</v>
      </c>
      <c r="X140" s="66">
        <f t="shared" si="171"/>
        <v>25840</v>
      </c>
      <c r="Y140" s="66">
        <f t="shared" si="172"/>
        <v>161840</v>
      </c>
      <c r="Z140" s="66">
        <v>136000</v>
      </c>
      <c r="AA140" s="66">
        <f t="shared" si="173"/>
        <v>25840</v>
      </c>
      <c r="AB140" s="66">
        <f t="shared" si="174"/>
        <v>161840</v>
      </c>
      <c r="AC140" s="66">
        <v>375000</v>
      </c>
      <c r="AD140" s="66">
        <f t="shared" si="175"/>
        <v>71250</v>
      </c>
      <c r="AE140" s="66">
        <f t="shared" si="176"/>
        <v>446250</v>
      </c>
      <c r="AF140" s="22"/>
      <c r="AG140" s="67" t="str">
        <f t="shared" si="177"/>
        <v>MANTENIMIENTO CORRECTIVO CABLEADO ELÉCTRICO</v>
      </c>
      <c r="AH140" s="58" t="str">
        <f t="shared" si="178"/>
        <v>ÚNICO</v>
      </c>
      <c r="AI140" s="58" t="str">
        <f t="shared" si="179"/>
        <v>DIFERENTE</v>
      </c>
      <c r="AJ140" s="59" t="str">
        <f t="shared" si="180"/>
        <v>DIFERENTE</v>
      </c>
      <c r="AK140" s="59" t="str">
        <f t="shared" si="181"/>
        <v>REVISAR</v>
      </c>
      <c r="AL140" s="59" t="str">
        <f t="shared" si="182"/>
        <v/>
      </c>
      <c r="AM140" s="59">
        <f t="shared" si="183"/>
        <v>32000</v>
      </c>
      <c r="AN140" s="60">
        <f t="shared" si="184"/>
        <v>235000</v>
      </c>
      <c r="AP140" s="61">
        <f t="shared" si="185"/>
        <v>215667</v>
      </c>
      <c r="AQ140" s="61">
        <f t="shared" si="186"/>
        <v>136000</v>
      </c>
      <c r="AR140" s="61">
        <f t="shared" si="187"/>
        <v>137987</v>
      </c>
      <c r="AS140" s="62">
        <f t="shared" si="188"/>
        <v>0.63981508529353126</v>
      </c>
      <c r="AT140" s="61">
        <f t="shared" si="189"/>
        <v>136000</v>
      </c>
      <c r="AU140" s="61">
        <f t="shared" si="190"/>
        <v>375000</v>
      </c>
      <c r="AV140" s="61">
        <f>IF(NOT(ISNUMBER(A140)),"",ROUND(_xlfn.QUARTILE.INC(CHOOSE({1;2;3},W140,Z140,AC140),1),0))</f>
        <v>136000</v>
      </c>
      <c r="AW140" s="61">
        <f>IF(NOT(ISNUMBER(A140)),"",ROUND(_xlfn.QUARTILE.INC(CHOOSE({1;2;3},W140,Z140,AC140),3),0))</f>
        <v>255500</v>
      </c>
      <c r="AX140" s="61">
        <f t="shared" si="191"/>
        <v>119500</v>
      </c>
      <c r="AY140" s="61">
        <f t="shared" si="192"/>
        <v>136000</v>
      </c>
      <c r="AZ140" s="61">
        <f t="shared" si="193"/>
        <v>25840</v>
      </c>
      <c r="BA140" s="61">
        <f t="shared" si="194"/>
        <v>161840</v>
      </c>
      <c r="BB140" s="68" t="str">
        <f t="shared" si="195"/>
        <v>MEDIANA</v>
      </c>
      <c r="BD140" s="69" t="str">
        <f t="shared" si="196"/>
        <v>MANTENIMIENTO CORRECTIVO CABLEADO ELÉCTRICO</v>
      </c>
      <c r="BE140" s="58" t="str">
        <f t="shared" si="197"/>
        <v>REPETIDO</v>
      </c>
      <c r="BF140" s="58" t="str" cm="1">
        <f t="array" ref="BF140">IF(BE140&lt;&gt;"REPETIDO","",_xlfn.TEXTJOIN(", ",TRUE,IF($AG$14:$AG$1000=$AG140,$A$14:$A$1000,"")))</f>
        <v>118, 132</v>
      </c>
      <c r="BG140" s="70" t="str">
        <f t="shared" si="198"/>
        <v>PRECIO REF. DIFERENTE</v>
      </c>
      <c r="BH140" s="58" t="str">
        <f t="shared" si="199"/>
        <v>CRÍTICO - PRECIO REF. INCONSISTENTE</v>
      </c>
    </row>
    <row r="141" spans="1:60" ht="38.25" x14ac:dyDescent="0.35">
      <c r="A141" s="64">
        <f>IF(C141="","",MAX($A$14:A140)+1)</f>
        <v>119</v>
      </c>
      <c r="B141" s="64">
        <v>8715699</v>
      </c>
      <c r="C141" s="65" t="s">
        <v>193</v>
      </c>
      <c r="D141" s="64" t="s">
        <v>65</v>
      </c>
      <c r="E141" s="64">
        <v>0</v>
      </c>
      <c r="F141" s="64">
        <v>1</v>
      </c>
      <c r="G141" s="64">
        <v>1</v>
      </c>
      <c r="H141" s="64">
        <v>0</v>
      </c>
      <c r="I141" s="64">
        <v>0</v>
      </c>
      <c r="J141" s="64">
        <v>0</v>
      </c>
      <c r="K141" s="64">
        <v>0</v>
      </c>
      <c r="L141" s="64">
        <v>0</v>
      </c>
      <c r="M141" s="64">
        <v>0</v>
      </c>
      <c r="N141" s="64">
        <v>0</v>
      </c>
      <c r="O141" s="64">
        <v>0</v>
      </c>
      <c r="P141" s="64">
        <v>0</v>
      </c>
      <c r="Q141" s="64">
        <v>0</v>
      </c>
      <c r="R141" s="64">
        <v>1</v>
      </c>
      <c r="S141" s="64">
        <v>73152108</v>
      </c>
      <c r="T141" s="64" t="s">
        <v>66</v>
      </c>
      <c r="U141" s="64" t="s">
        <v>66</v>
      </c>
      <c r="W141" s="66">
        <v>152000</v>
      </c>
      <c r="X141" s="66">
        <f t="shared" si="171"/>
        <v>28880</v>
      </c>
      <c r="Y141" s="66">
        <f t="shared" si="172"/>
        <v>180880</v>
      </c>
      <c r="Z141" s="66">
        <v>152000</v>
      </c>
      <c r="AA141" s="66">
        <f t="shared" si="173"/>
        <v>28880</v>
      </c>
      <c r="AB141" s="66">
        <f t="shared" si="174"/>
        <v>180880</v>
      </c>
      <c r="AC141" s="66">
        <v>615000</v>
      </c>
      <c r="AD141" s="66">
        <f t="shared" si="175"/>
        <v>116850</v>
      </c>
      <c r="AE141" s="66">
        <f t="shared" si="176"/>
        <v>731850</v>
      </c>
      <c r="AF141" s="22"/>
      <c r="AG141" s="67" t="str">
        <f t="shared" si="177"/>
        <v>MANTENIMIENTO CORRECTIVO DE TABLERO DE CONTROL</v>
      </c>
      <c r="AH141" s="58" t="str">
        <f t="shared" si="178"/>
        <v>ÚNICO</v>
      </c>
      <c r="AI141" s="58" t="str">
        <f t="shared" si="179"/>
        <v>DIFERENTE</v>
      </c>
      <c r="AJ141" s="59" t="str">
        <f t="shared" si="180"/>
        <v>ÚNICO</v>
      </c>
      <c r="AK141" s="59" t="str">
        <f t="shared" si="181"/>
        <v>REVISAR</v>
      </c>
      <c r="AL141" s="59" t="str">
        <f t="shared" si="182"/>
        <v/>
      </c>
      <c r="AM141" s="59">
        <f t="shared" si="183"/>
        <v>20000</v>
      </c>
      <c r="AN141" s="60" t="str">
        <f t="shared" si="184"/>
        <v/>
      </c>
      <c r="AP141" s="61">
        <f t="shared" si="185"/>
        <v>306333</v>
      </c>
      <c r="AQ141" s="61">
        <f t="shared" si="186"/>
        <v>152000</v>
      </c>
      <c r="AR141" s="61">
        <f t="shared" si="187"/>
        <v>267313</v>
      </c>
      <c r="AS141" s="62">
        <f t="shared" si="188"/>
        <v>0.87262227706450168</v>
      </c>
      <c r="AT141" s="61">
        <f t="shared" si="189"/>
        <v>152000</v>
      </c>
      <c r="AU141" s="61">
        <f t="shared" si="190"/>
        <v>615000</v>
      </c>
      <c r="AV141" s="61">
        <f>IF(NOT(ISNUMBER(A141)),"",ROUND(_xlfn.QUARTILE.INC(CHOOSE({1;2;3},W141,Z141,AC141),1),0))</f>
        <v>152000</v>
      </c>
      <c r="AW141" s="61">
        <f>IF(NOT(ISNUMBER(A141)),"",ROUND(_xlfn.QUARTILE.INC(CHOOSE({1;2;3},W141,Z141,AC141),3),0))</f>
        <v>383500</v>
      </c>
      <c r="AX141" s="61">
        <f t="shared" si="191"/>
        <v>231500</v>
      </c>
      <c r="AY141" s="61">
        <f t="shared" si="192"/>
        <v>152000</v>
      </c>
      <c r="AZ141" s="61">
        <f t="shared" si="193"/>
        <v>28880</v>
      </c>
      <c r="BA141" s="61">
        <f t="shared" si="194"/>
        <v>180880</v>
      </c>
      <c r="BB141" s="68" t="str">
        <f t="shared" si="195"/>
        <v>MEDIANA</v>
      </c>
      <c r="BD141" s="69" t="str">
        <f t="shared" si="196"/>
        <v>MANTENIMIENTO CORRECTIVO DE TABLERO DE CONTROL</v>
      </c>
      <c r="BE141" s="58" t="str">
        <f t="shared" si="197"/>
        <v>REPETIDO</v>
      </c>
      <c r="BF141" s="58" t="str" cm="1">
        <f t="array" ref="BF141">IF(BE141&lt;&gt;"REPETIDO","",_xlfn.TEXTJOIN(", ",TRUE,IF($AG$14:$AG$1000=$AG141,$A$14:$A$1000,"")))</f>
        <v>119, 133</v>
      </c>
      <c r="BG141" s="70" t="str">
        <f t="shared" si="198"/>
        <v>PRECIO REF. DIFERENTE</v>
      </c>
      <c r="BH141" s="58" t="str">
        <f t="shared" si="199"/>
        <v>CRÍTICO - PRECIO REF. INCONSISTENTE</v>
      </c>
    </row>
    <row r="142" spans="1:60" ht="54" x14ac:dyDescent="0.35">
      <c r="A142" s="64">
        <f>IF(C142="","",MAX($A$14:A141)+1)</f>
        <v>120</v>
      </c>
      <c r="B142" s="64">
        <v>8715699</v>
      </c>
      <c r="C142" s="65" t="s">
        <v>194</v>
      </c>
      <c r="D142" s="64" t="s">
        <v>65</v>
      </c>
      <c r="E142" s="64">
        <v>0</v>
      </c>
      <c r="F142" s="64">
        <v>1</v>
      </c>
      <c r="G142" s="64">
        <v>1</v>
      </c>
      <c r="H142" s="64">
        <v>0</v>
      </c>
      <c r="I142" s="64">
        <v>0</v>
      </c>
      <c r="J142" s="64">
        <v>0</v>
      </c>
      <c r="K142" s="64">
        <v>0</v>
      </c>
      <c r="L142" s="64">
        <v>0</v>
      </c>
      <c r="M142" s="64">
        <v>0</v>
      </c>
      <c r="N142" s="64">
        <v>0</v>
      </c>
      <c r="O142" s="64">
        <v>0</v>
      </c>
      <c r="P142" s="64">
        <v>0</v>
      </c>
      <c r="Q142" s="64">
        <v>0</v>
      </c>
      <c r="R142" s="64">
        <v>1</v>
      </c>
      <c r="S142" s="64">
        <v>73152101</v>
      </c>
      <c r="T142" s="64" t="s">
        <v>66</v>
      </c>
      <c r="U142" s="64" t="s">
        <v>66</v>
      </c>
      <c r="W142" s="66">
        <v>136000</v>
      </c>
      <c r="X142" s="66">
        <f t="shared" si="171"/>
        <v>25840</v>
      </c>
      <c r="Y142" s="66">
        <f t="shared" si="172"/>
        <v>161840</v>
      </c>
      <c r="Z142" s="66">
        <v>136000</v>
      </c>
      <c r="AA142" s="66">
        <f t="shared" si="173"/>
        <v>25840</v>
      </c>
      <c r="AB142" s="66">
        <f t="shared" si="174"/>
        <v>161840</v>
      </c>
      <c r="AC142" s="66">
        <v>350000</v>
      </c>
      <c r="AD142" s="66">
        <f t="shared" si="175"/>
        <v>66500</v>
      </c>
      <c r="AE142" s="66">
        <f t="shared" si="176"/>
        <v>416500</v>
      </c>
      <c r="AF142" s="22"/>
      <c r="AG142" s="67" t="str">
        <f t="shared" si="177"/>
        <v>MANTENIMIENTO - REVISIÓN DE LA FISTOS PARA GAS NATURAL Y CONTROLES DE TEMPERATURA Y AJUSTES</v>
      </c>
      <c r="AH142" s="58" t="str">
        <f t="shared" si="178"/>
        <v>ÚNICO</v>
      </c>
      <c r="AI142" s="58" t="str">
        <f t="shared" si="179"/>
        <v>ÚNICO</v>
      </c>
      <c r="AJ142" s="59" t="str">
        <f t="shared" si="180"/>
        <v>ÚNICO</v>
      </c>
      <c r="AK142" s="59" t="str">
        <f t="shared" si="181"/>
        <v>ÚNICO</v>
      </c>
      <c r="AL142" s="59" t="str">
        <f t="shared" si="182"/>
        <v/>
      </c>
      <c r="AM142" s="59" t="str">
        <f t="shared" si="183"/>
        <v/>
      </c>
      <c r="AN142" s="60" t="str">
        <f t="shared" si="184"/>
        <v/>
      </c>
      <c r="AP142" s="61">
        <f t="shared" si="185"/>
        <v>207333</v>
      </c>
      <c r="AQ142" s="61">
        <f t="shared" si="186"/>
        <v>136000</v>
      </c>
      <c r="AR142" s="61">
        <f t="shared" si="187"/>
        <v>123553</v>
      </c>
      <c r="AS142" s="62">
        <f t="shared" si="188"/>
        <v>0.59591574906068978</v>
      </c>
      <c r="AT142" s="61">
        <f t="shared" si="189"/>
        <v>136000</v>
      </c>
      <c r="AU142" s="61">
        <f t="shared" si="190"/>
        <v>350000</v>
      </c>
      <c r="AV142" s="61">
        <f>IF(NOT(ISNUMBER(A142)),"",ROUND(_xlfn.QUARTILE.INC(CHOOSE({1;2;3},W142,Z142,AC142),1),0))</f>
        <v>136000</v>
      </c>
      <c r="AW142" s="61">
        <f>IF(NOT(ISNUMBER(A142)),"",ROUND(_xlfn.QUARTILE.INC(CHOOSE({1;2;3},W142,Z142,AC142),3),0))</f>
        <v>243000</v>
      </c>
      <c r="AX142" s="61">
        <f t="shared" si="191"/>
        <v>107000</v>
      </c>
      <c r="AY142" s="61">
        <f t="shared" si="192"/>
        <v>136000</v>
      </c>
      <c r="AZ142" s="61">
        <f t="shared" si="193"/>
        <v>25840</v>
      </c>
      <c r="BA142" s="61">
        <f t="shared" si="194"/>
        <v>161840</v>
      </c>
      <c r="BB142" s="68" t="str">
        <f t="shared" si="195"/>
        <v>MEDIANA</v>
      </c>
      <c r="BD142" s="69" t="str">
        <f t="shared" si="196"/>
        <v>MANTENIMIENTO - REVISIÓN DE LA FISTOS PARA GAS NATURAL Y CONTROLES DE TEMPERATURA Y AJUSTES</v>
      </c>
      <c r="BE142" s="58" t="str">
        <f t="shared" si="197"/>
        <v>ÚNICO</v>
      </c>
      <c r="BF142" s="58" t="str" cm="1">
        <f t="array" ref="BF142">IF(BE142&lt;&gt;"REPETIDO","",_xlfn.TEXTJOIN(", ",TRUE,IF($AG$14:$AG$1000=$AG142,$A$14:$A$1000,"")))</f>
        <v/>
      </c>
      <c r="BG142" s="70" t="str">
        <f t="shared" si="198"/>
        <v>NO APLICA</v>
      </c>
      <c r="BH142" s="58" t="str">
        <f t="shared" si="199"/>
        <v>ALERTA ALTA - REVISAR MERCADO</v>
      </c>
    </row>
    <row r="143" spans="1:60" ht="27" x14ac:dyDescent="0.35">
      <c r="A143" s="64">
        <f>IF(C143="","",MAX($A$14:A142)+1)</f>
        <v>121</v>
      </c>
      <c r="B143" s="64">
        <v>8715699</v>
      </c>
      <c r="C143" s="65" t="s">
        <v>195</v>
      </c>
      <c r="D143" s="64" t="s">
        <v>65</v>
      </c>
      <c r="E143" s="64">
        <v>0</v>
      </c>
      <c r="F143" s="64">
        <v>1</v>
      </c>
      <c r="G143" s="64">
        <v>1</v>
      </c>
      <c r="H143" s="64">
        <v>0</v>
      </c>
      <c r="I143" s="64">
        <v>0</v>
      </c>
      <c r="J143" s="64">
        <v>0</v>
      </c>
      <c r="K143" s="64">
        <v>0</v>
      </c>
      <c r="L143" s="64">
        <v>0</v>
      </c>
      <c r="M143" s="64">
        <v>0</v>
      </c>
      <c r="N143" s="64">
        <v>0</v>
      </c>
      <c r="O143" s="64">
        <v>0</v>
      </c>
      <c r="P143" s="64">
        <v>0</v>
      </c>
      <c r="Q143" s="64">
        <v>0</v>
      </c>
      <c r="R143" s="64">
        <v>1</v>
      </c>
      <c r="S143" s="64">
        <v>73152101</v>
      </c>
      <c r="T143" s="64" t="s">
        <v>66</v>
      </c>
      <c r="U143" s="64" t="s">
        <v>66</v>
      </c>
      <c r="W143" s="66">
        <v>108000</v>
      </c>
      <c r="X143" s="66">
        <f t="shared" si="171"/>
        <v>20520</v>
      </c>
      <c r="Y143" s="66">
        <f t="shared" si="172"/>
        <v>128520</v>
      </c>
      <c r="Z143" s="66">
        <v>108000</v>
      </c>
      <c r="AA143" s="66">
        <f t="shared" si="173"/>
        <v>20520</v>
      </c>
      <c r="AB143" s="66">
        <f t="shared" si="174"/>
        <v>128520</v>
      </c>
      <c r="AC143" s="66">
        <v>200000</v>
      </c>
      <c r="AD143" s="66">
        <f t="shared" si="175"/>
        <v>38000</v>
      </c>
      <c r="AE143" s="66">
        <f t="shared" si="176"/>
        <v>238000</v>
      </c>
      <c r="AF143" s="22"/>
      <c r="AG143" s="67" t="str">
        <f t="shared" si="177"/>
        <v>MANTENIMIENTO - REVISIÓN DE TERMOSTATO</v>
      </c>
      <c r="AH143" s="58" t="str">
        <f t="shared" si="178"/>
        <v>ÚNICO</v>
      </c>
      <c r="AI143" s="58" t="str">
        <f t="shared" si="179"/>
        <v>ÚNICO</v>
      </c>
      <c r="AJ143" s="59" t="str">
        <f t="shared" si="180"/>
        <v>ÚNICO</v>
      </c>
      <c r="AK143" s="59" t="str">
        <f t="shared" si="181"/>
        <v>ÚNICO</v>
      </c>
      <c r="AL143" s="59" t="str">
        <f t="shared" si="182"/>
        <v/>
      </c>
      <c r="AM143" s="59" t="str">
        <f t="shared" si="183"/>
        <v/>
      </c>
      <c r="AN143" s="60" t="str">
        <f t="shared" si="184"/>
        <v/>
      </c>
      <c r="AP143" s="61">
        <f t="shared" si="185"/>
        <v>138667</v>
      </c>
      <c r="AQ143" s="61">
        <f t="shared" si="186"/>
        <v>108000</v>
      </c>
      <c r="AR143" s="61">
        <f t="shared" si="187"/>
        <v>53116</v>
      </c>
      <c r="AS143" s="62">
        <f t="shared" si="188"/>
        <v>0.38304715613664392</v>
      </c>
      <c r="AT143" s="61">
        <f t="shared" si="189"/>
        <v>108000</v>
      </c>
      <c r="AU143" s="61">
        <f t="shared" si="190"/>
        <v>200000</v>
      </c>
      <c r="AV143" s="61">
        <f>IF(NOT(ISNUMBER(A143)),"",ROUND(_xlfn.QUARTILE.INC(CHOOSE({1;2;3},W143,Z143,AC143),1),0))</f>
        <v>108000</v>
      </c>
      <c r="AW143" s="61">
        <f>IF(NOT(ISNUMBER(A143)),"",ROUND(_xlfn.QUARTILE.INC(CHOOSE({1;2;3},W143,Z143,AC143),3),0))</f>
        <v>154000</v>
      </c>
      <c r="AX143" s="61">
        <f t="shared" si="191"/>
        <v>46000</v>
      </c>
      <c r="AY143" s="61">
        <f t="shared" si="192"/>
        <v>108000</v>
      </c>
      <c r="AZ143" s="61">
        <f t="shared" si="193"/>
        <v>20520</v>
      </c>
      <c r="BA143" s="61">
        <f t="shared" si="194"/>
        <v>128520</v>
      </c>
      <c r="BB143" s="68" t="str">
        <f t="shared" si="195"/>
        <v>PROMEDIO 2 MENORES</v>
      </c>
      <c r="BD143" s="69" t="str">
        <f t="shared" si="196"/>
        <v>MANTENIMIENTO - REVISIÓN DE TERMOSTATO</v>
      </c>
      <c r="BE143" s="58" t="str">
        <f t="shared" si="197"/>
        <v>ÚNICO</v>
      </c>
      <c r="BF143" s="58" t="str" cm="1">
        <f t="array" ref="BF143">IF(BE143&lt;&gt;"REPETIDO","",_xlfn.TEXTJOIN(", ",TRUE,IF($AG$14:$AG$1000=$AG143,$A$14:$A$1000,"")))</f>
        <v/>
      </c>
      <c r="BG143" s="70" t="str">
        <f t="shared" si="198"/>
        <v>NO APLICA</v>
      </c>
      <c r="BH143" s="58" t="str">
        <f t="shared" si="199"/>
        <v>REVISAR DISPERSIÓN</v>
      </c>
    </row>
    <row r="144" spans="1:60" ht="38.25" x14ac:dyDescent="0.35">
      <c r="A144" s="64">
        <f>IF(C144="","",MAX($A$14:A143)+1)</f>
        <v>122</v>
      </c>
      <c r="B144" s="64">
        <v>8715699</v>
      </c>
      <c r="C144" s="65" t="s">
        <v>196</v>
      </c>
      <c r="D144" s="64" t="s">
        <v>65</v>
      </c>
      <c r="E144" s="64">
        <v>0</v>
      </c>
      <c r="F144" s="64">
        <v>1</v>
      </c>
      <c r="G144" s="64">
        <v>1</v>
      </c>
      <c r="H144" s="64">
        <v>0</v>
      </c>
      <c r="I144" s="64">
        <v>0</v>
      </c>
      <c r="J144" s="64">
        <v>0</v>
      </c>
      <c r="K144" s="64">
        <v>0</v>
      </c>
      <c r="L144" s="64">
        <v>0</v>
      </c>
      <c r="M144" s="64">
        <v>0</v>
      </c>
      <c r="N144" s="64">
        <v>0</v>
      </c>
      <c r="O144" s="64">
        <v>0</v>
      </c>
      <c r="P144" s="64">
        <v>0</v>
      </c>
      <c r="Q144" s="64">
        <v>0</v>
      </c>
      <c r="R144" s="64">
        <v>1</v>
      </c>
      <c r="S144" s="64">
        <v>73152108</v>
      </c>
      <c r="T144" s="64" t="s">
        <v>66</v>
      </c>
      <c r="U144" s="64" t="s">
        <v>66</v>
      </c>
      <c r="W144" s="66">
        <v>112000</v>
      </c>
      <c r="X144" s="66">
        <f t="shared" si="171"/>
        <v>21280</v>
      </c>
      <c r="Y144" s="66">
        <f t="shared" si="172"/>
        <v>133280</v>
      </c>
      <c r="Z144" s="66">
        <v>112000</v>
      </c>
      <c r="AA144" s="66">
        <f t="shared" si="173"/>
        <v>21280</v>
      </c>
      <c r="AB144" s="66">
        <f t="shared" si="174"/>
        <v>133280</v>
      </c>
      <c r="AC144" s="66">
        <v>225000</v>
      </c>
      <c r="AD144" s="66">
        <f t="shared" si="175"/>
        <v>42750</v>
      </c>
      <c r="AE144" s="66">
        <f t="shared" si="176"/>
        <v>267750</v>
      </c>
      <c r="AF144" s="22"/>
      <c r="AG144" s="67" t="str">
        <f t="shared" si="177"/>
        <v>MANTENIMIENTO - REVISIÓN ELÉCTRICA UNIDAD COMPRESORA</v>
      </c>
      <c r="AH144" s="58" t="str">
        <f t="shared" si="178"/>
        <v>ÚNICO</v>
      </c>
      <c r="AI144" s="58" t="str">
        <f t="shared" si="179"/>
        <v>DIFERENTE</v>
      </c>
      <c r="AJ144" s="59" t="str">
        <f t="shared" si="180"/>
        <v>ÚNICO</v>
      </c>
      <c r="AK144" s="59" t="str">
        <f t="shared" si="181"/>
        <v>REVISAR</v>
      </c>
      <c r="AL144" s="59" t="str">
        <f t="shared" si="182"/>
        <v/>
      </c>
      <c r="AM144" s="59">
        <f t="shared" si="183"/>
        <v>48000</v>
      </c>
      <c r="AN144" s="60" t="str">
        <f t="shared" si="184"/>
        <v/>
      </c>
      <c r="AP144" s="61">
        <f t="shared" si="185"/>
        <v>149667</v>
      </c>
      <c r="AQ144" s="61">
        <f t="shared" si="186"/>
        <v>112000</v>
      </c>
      <c r="AR144" s="61">
        <f t="shared" si="187"/>
        <v>65241</v>
      </c>
      <c r="AS144" s="62">
        <f t="shared" si="188"/>
        <v>0.43590771512758325</v>
      </c>
      <c r="AT144" s="61">
        <f t="shared" si="189"/>
        <v>112000</v>
      </c>
      <c r="AU144" s="61">
        <f t="shared" si="190"/>
        <v>225000</v>
      </c>
      <c r="AV144" s="61">
        <f>IF(NOT(ISNUMBER(A144)),"",ROUND(_xlfn.QUARTILE.INC(CHOOSE({1;2;3},W144,Z144,AC144),1),0))</f>
        <v>112000</v>
      </c>
      <c r="AW144" s="61">
        <f>IF(NOT(ISNUMBER(A144)),"",ROUND(_xlfn.QUARTILE.INC(CHOOSE({1;2;3},W144,Z144,AC144),3),0))</f>
        <v>168500</v>
      </c>
      <c r="AX144" s="61">
        <f t="shared" si="191"/>
        <v>56500</v>
      </c>
      <c r="AY144" s="61">
        <f t="shared" si="192"/>
        <v>112000</v>
      </c>
      <c r="AZ144" s="61">
        <f t="shared" si="193"/>
        <v>21280</v>
      </c>
      <c r="BA144" s="61">
        <f t="shared" si="194"/>
        <v>133280</v>
      </c>
      <c r="BB144" s="68" t="str">
        <f t="shared" si="195"/>
        <v>MEDIANA</v>
      </c>
      <c r="BD144" s="69" t="str">
        <f t="shared" si="196"/>
        <v>MANTENIMIENTO - REVISIÓN ELÉCTRICA UNIDAD COMPRESORA</v>
      </c>
      <c r="BE144" s="58" t="str">
        <f t="shared" si="197"/>
        <v>REPETIDO</v>
      </c>
      <c r="BF144" s="58" t="str" cm="1">
        <f t="array" ref="BF144">IF(BE144&lt;&gt;"REPETIDO","",_xlfn.TEXTJOIN(", ",TRUE,IF($AG$14:$AG$1000=$AG144,$A$14:$A$1000,"")))</f>
        <v>122, 136</v>
      </c>
      <c r="BG144" s="70" t="str">
        <f t="shared" si="198"/>
        <v>PRECIO REF. DIFERENTE</v>
      </c>
      <c r="BH144" s="58" t="str">
        <f t="shared" si="199"/>
        <v>CRÍTICO - PRECIO REF. INCONSISTENTE</v>
      </c>
    </row>
    <row r="145" spans="1:60" ht="51" x14ac:dyDescent="0.35">
      <c r="A145" s="64">
        <f>IF(C145="","",MAX($A$14:A144)+1)</f>
        <v>123</v>
      </c>
      <c r="B145" s="64">
        <v>8715699</v>
      </c>
      <c r="C145" s="65" t="s">
        <v>197</v>
      </c>
      <c r="D145" s="64" t="s">
        <v>65</v>
      </c>
      <c r="E145" s="64">
        <v>0</v>
      </c>
      <c r="F145" s="64">
        <v>1</v>
      </c>
      <c r="G145" s="64">
        <v>1</v>
      </c>
      <c r="H145" s="64">
        <v>0</v>
      </c>
      <c r="I145" s="64">
        <v>0</v>
      </c>
      <c r="J145" s="64">
        <v>0</v>
      </c>
      <c r="K145" s="64">
        <v>0</v>
      </c>
      <c r="L145" s="64">
        <v>0</v>
      </c>
      <c r="M145" s="64">
        <v>0</v>
      </c>
      <c r="N145" s="64">
        <v>0</v>
      </c>
      <c r="O145" s="64">
        <v>0</v>
      </c>
      <c r="P145" s="64">
        <v>0</v>
      </c>
      <c r="Q145" s="64">
        <v>0</v>
      </c>
      <c r="R145" s="64">
        <v>1</v>
      </c>
      <c r="S145" s="64">
        <v>73152101</v>
      </c>
      <c r="T145" s="64" t="s">
        <v>66</v>
      </c>
      <c r="U145" s="64" t="s">
        <v>66</v>
      </c>
      <c r="W145" s="66">
        <v>100000</v>
      </c>
      <c r="X145" s="66">
        <f t="shared" si="171"/>
        <v>19000</v>
      </c>
      <c r="Y145" s="66">
        <f t="shared" si="172"/>
        <v>119000</v>
      </c>
      <c r="Z145" s="66">
        <v>100000</v>
      </c>
      <c r="AA145" s="66">
        <f t="shared" si="173"/>
        <v>19000</v>
      </c>
      <c r="AB145" s="66">
        <f t="shared" si="174"/>
        <v>119000</v>
      </c>
      <c r="AC145" s="66">
        <v>285000</v>
      </c>
      <c r="AD145" s="66">
        <f t="shared" si="175"/>
        <v>54150</v>
      </c>
      <c r="AE145" s="66">
        <f t="shared" si="176"/>
        <v>339150</v>
      </c>
      <c r="AF145" s="22"/>
      <c r="AG145" s="67" t="str">
        <f t="shared" si="177"/>
        <v>MANTENIMIENTO - ADECUACIÓN DE TUBERÍAS DE GAS Y EMPAQUES DE PAREDES</v>
      </c>
      <c r="AH145" s="58" t="str">
        <f t="shared" si="178"/>
        <v>ÚNICO</v>
      </c>
      <c r="AI145" s="58" t="str">
        <f t="shared" si="179"/>
        <v>DIFERENTE</v>
      </c>
      <c r="AJ145" s="59" t="str">
        <f t="shared" si="180"/>
        <v>ÚNICO</v>
      </c>
      <c r="AK145" s="59" t="str">
        <f t="shared" si="181"/>
        <v>REVISAR</v>
      </c>
      <c r="AL145" s="59" t="str">
        <f t="shared" si="182"/>
        <v/>
      </c>
      <c r="AM145" s="59">
        <f t="shared" si="183"/>
        <v>44000</v>
      </c>
      <c r="AN145" s="60" t="str">
        <f t="shared" si="184"/>
        <v/>
      </c>
      <c r="AP145" s="61">
        <f t="shared" si="185"/>
        <v>161667</v>
      </c>
      <c r="AQ145" s="61">
        <f t="shared" si="186"/>
        <v>100000</v>
      </c>
      <c r="AR145" s="61">
        <f t="shared" si="187"/>
        <v>106810</v>
      </c>
      <c r="AS145" s="62">
        <f t="shared" si="188"/>
        <v>0.66067905014628836</v>
      </c>
      <c r="AT145" s="61">
        <f t="shared" si="189"/>
        <v>100000</v>
      </c>
      <c r="AU145" s="61">
        <f t="shared" si="190"/>
        <v>285000</v>
      </c>
      <c r="AV145" s="61">
        <f>IF(NOT(ISNUMBER(A145)),"",ROUND(_xlfn.QUARTILE.INC(CHOOSE({1;2;3},W145,Z145,AC145),1),0))</f>
        <v>100000</v>
      </c>
      <c r="AW145" s="61">
        <f>IF(NOT(ISNUMBER(A145)),"",ROUND(_xlfn.QUARTILE.INC(CHOOSE({1;2;3},W145,Z145,AC145),3),0))</f>
        <v>192500</v>
      </c>
      <c r="AX145" s="61">
        <f t="shared" si="191"/>
        <v>92500</v>
      </c>
      <c r="AY145" s="61">
        <f t="shared" si="192"/>
        <v>100000</v>
      </c>
      <c r="AZ145" s="61">
        <f t="shared" si="193"/>
        <v>19000</v>
      </c>
      <c r="BA145" s="61">
        <f t="shared" si="194"/>
        <v>119000</v>
      </c>
      <c r="BB145" s="68" t="str">
        <f t="shared" si="195"/>
        <v>MEDIANA</v>
      </c>
      <c r="BD145" s="69" t="str">
        <f t="shared" si="196"/>
        <v>MANTENIMIENTO - ADECUACIÓN DE TUBERÍAS DE GAS Y EMPAQUES DE PAREDES</v>
      </c>
      <c r="BE145" s="58" t="str">
        <f t="shared" si="197"/>
        <v>REPETIDO</v>
      </c>
      <c r="BF145" s="58" t="str" cm="1">
        <f t="array" ref="BF145">IF(BE145&lt;&gt;"REPETIDO","",_xlfn.TEXTJOIN(", ",TRUE,IF($AG$14:$AG$1000=$AG145,$A$14:$A$1000,"")))</f>
        <v>123, 137</v>
      </c>
      <c r="BG145" s="70" t="str">
        <f t="shared" si="198"/>
        <v>PRECIO REF. DIFERENTE</v>
      </c>
      <c r="BH145" s="58" t="str">
        <f t="shared" si="199"/>
        <v>CRÍTICO - PRECIO REF. INCONSISTENTE</v>
      </c>
    </row>
    <row r="146" spans="1:60" ht="38.25" x14ac:dyDescent="0.35">
      <c r="A146" s="64">
        <f>IF(C146="","",MAX($A$14:A145)+1)</f>
        <v>124</v>
      </c>
      <c r="B146" s="64">
        <v>8715699</v>
      </c>
      <c r="C146" s="65" t="s">
        <v>198</v>
      </c>
      <c r="D146" s="64" t="s">
        <v>65</v>
      </c>
      <c r="E146" s="64">
        <v>0</v>
      </c>
      <c r="F146" s="64">
        <v>1</v>
      </c>
      <c r="G146" s="64">
        <v>1</v>
      </c>
      <c r="H146" s="64">
        <v>0</v>
      </c>
      <c r="I146" s="64">
        <v>0</v>
      </c>
      <c r="J146" s="64">
        <v>0</v>
      </c>
      <c r="K146" s="64">
        <v>0</v>
      </c>
      <c r="L146" s="64">
        <v>0</v>
      </c>
      <c r="M146" s="64">
        <v>0</v>
      </c>
      <c r="N146" s="64">
        <v>0</v>
      </c>
      <c r="O146" s="64">
        <v>0</v>
      </c>
      <c r="P146" s="64">
        <v>0</v>
      </c>
      <c r="Q146" s="64">
        <v>0</v>
      </c>
      <c r="R146" s="64">
        <v>1</v>
      </c>
      <c r="S146" s="64">
        <v>73152101</v>
      </c>
      <c r="T146" s="64" t="s">
        <v>66</v>
      </c>
      <c r="U146" s="64" t="s">
        <v>66</v>
      </c>
      <c r="W146" s="66">
        <v>216000</v>
      </c>
      <c r="X146" s="66">
        <f t="shared" si="171"/>
        <v>41040</v>
      </c>
      <c r="Y146" s="66">
        <f t="shared" si="172"/>
        <v>257040</v>
      </c>
      <c r="Z146" s="66">
        <v>220000</v>
      </c>
      <c r="AA146" s="66">
        <f t="shared" si="173"/>
        <v>41800</v>
      </c>
      <c r="AB146" s="66">
        <f t="shared" si="174"/>
        <v>261800</v>
      </c>
      <c r="AC146" s="66">
        <v>280000</v>
      </c>
      <c r="AD146" s="66">
        <f t="shared" si="175"/>
        <v>53200</v>
      </c>
      <c r="AE146" s="66">
        <f t="shared" si="176"/>
        <v>333200</v>
      </c>
      <c r="AF146" s="22"/>
      <c r="AG146" s="67" t="str">
        <f t="shared" si="177"/>
        <v>MANTENIMIENTO A MOTO VENTILADORES EVAPORADOR</v>
      </c>
      <c r="AH146" s="58" t="str">
        <f t="shared" si="178"/>
        <v>ÚNICO</v>
      </c>
      <c r="AI146" s="58" t="str">
        <f t="shared" si="179"/>
        <v>DIFERENTE</v>
      </c>
      <c r="AJ146" s="59" t="str">
        <f t="shared" si="180"/>
        <v>ÚNICO</v>
      </c>
      <c r="AK146" s="59" t="str">
        <f t="shared" si="181"/>
        <v>REVISAR</v>
      </c>
      <c r="AL146" s="59" t="str">
        <f t="shared" si="182"/>
        <v/>
      </c>
      <c r="AM146" s="59">
        <f t="shared" si="183"/>
        <v>8000</v>
      </c>
      <c r="AN146" s="60" t="str">
        <f t="shared" si="184"/>
        <v/>
      </c>
      <c r="AP146" s="61">
        <f t="shared" si="185"/>
        <v>238667</v>
      </c>
      <c r="AQ146" s="61">
        <f t="shared" si="186"/>
        <v>220000</v>
      </c>
      <c r="AR146" s="61">
        <f t="shared" si="187"/>
        <v>35852</v>
      </c>
      <c r="AS146" s="62">
        <f t="shared" si="188"/>
        <v>0.15021766729376076</v>
      </c>
      <c r="AT146" s="61">
        <f t="shared" si="189"/>
        <v>216000</v>
      </c>
      <c r="AU146" s="61">
        <f t="shared" si="190"/>
        <v>280000</v>
      </c>
      <c r="AV146" s="61">
        <f>IF(NOT(ISNUMBER(A146)),"",ROUND(_xlfn.QUARTILE.INC(CHOOSE({1;2;3},W146,Z146,AC146),1),0))</f>
        <v>218000</v>
      </c>
      <c r="AW146" s="61">
        <f>IF(NOT(ISNUMBER(A146)),"",ROUND(_xlfn.QUARTILE.INC(CHOOSE({1;2;3},W146,Z146,AC146),3),0))</f>
        <v>250000</v>
      </c>
      <c r="AX146" s="61">
        <f t="shared" si="191"/>
        <v>32000</v>
      </c>
      <c r="AY146" s="61">
        <f t="shared" si="192"/>
        <v>216000</v>
      </c>
      <c r="AZ146" s="61">
        <f t="shared" si="193"/>
        <v>41040</v>
      </c>
      <c r="BA146" s="61">
        <f t="shared" si="194"/>
        <v>257040</v>
      </c>
      <c r="BB146" s="68" t="str">
        <f t="shared" si="195"/>
        <v>MENOR VALOR</v>
      </c>
      <c r="BD146" s="69" t="str">
        <f t="shared" si="196"/>
        <v>MANTENIMIENTO A MOTO VENTILADORES EVAPORADOR</v>
      </c>
      <c r="BE146" s="58" t="str">
        <f t="shared" si="197"/>
        <v>REPETIDO</v>
      </c>
      <c r="BF146" s="58" t="str" cm="1">
        <f t="array" ref="BF146">IF(BE146&lt;&gt;"REPETIDO","",_xlfn.TEXTJOIN(", ",TRUE,IF($AG$14:$AG$1000=$AG146,$A$14:$A$1000,"")))</f>
        <v>124, 138, 194, 364</v>
      </c>
      <c r="BG146" s="70" t="str">
        <f t="shared" si="198"/>
        <v>MISMO PRECIO REF.</v>
      </c>
      <c r="BH146" s="58" t="str">
        <f t="shared" si="199"/>
        <v>OK</v>
      </c>
    </row>
    <row r="147" spans="1:60" ht="38.25" x14ac:dyDescent="0.35">
      <c r="A147" s="64">
        <f>IF(C147="","",MAX($A$14:A146)+1)</f>
        <v>125</v>
      </c>
      <c r="B147" s="64">
        <v>8715699</v>
      </c>
      <c r="C147" s="65" t="s">
        <v>199</v>
      </c>
      <c r="D147" s="64" t="s">
        <v>65</v>
      </c>
      <c r="E147" s="64">
        <v>0</v>
      </c>
      <c r="F147" s="64">
        <v>1</v>
      </c>
      <c r="G147" s="64">
        <v>1</v>
      </c>
      <c r="H147" s="64">
        <v>0</v>
      </c>
      <c r="I147" s="64">
        <v>0</v>
      </c>
      <c r="J147" s="64">
        <v>0</v>
      </c>
      <c r="K147" s="64">
        <v>0</v>
      </c>
      <c r="L147" s="64">
        <v>0</v>
      </c>
      <c r="M147" s="64">
        <v>0</v>
      </c>
      <c r="N147" s="64">
        <v>0</v>
      </c>
      <c r="O147" s="64">
        <v>0</v>
      </c>
      <c r="P147" s="64">
        <v>0</v>
      </c>
      <c r="Q147" s="64">
        <v>0</v>
      </c>
      <c r="R147" s="64">
        <v>1</v>
      </c>
      <c r="S147" s="64">
        <v>73152101</v>
      </c>
      <c r="T147" s="64" t="s">
        <v>66</v>
      </c>
      <c r="U147" s="64" t="s">
        <v>66</v>
      </c>
      <c r="W147" s="66">
        <v>112000</v>
      </c>
      <c r="X147" s="66">
        <f t="shared" si="171"/>
        <v>21280</v>
      </c>
      <c r="Y147" s="66">
        <f t="shared" si="172"/>
        <v>133280</v>
      </c>
      <c r="Z147" s="66">
        <v>112000</v>
      </c>
      <c r="AA147" s="66">
        <f t="shared" si="173"/>
        <v>21280</v>
      </c>
      <c r="AB147" s="66">
        <f t="shared" si="174"/>
        <v>133280</v>
      </c>
      <c r="AC147" s="66">
        <v>220000</v>
      </c>
      <c r="AD147" s="66">
        <f t="shared" si="175"/>
        <v>41800</v>
      </c>
      <c r="AE147" s="66">
        <f t="shared" si="176"/>
        <v>261800</v>
      </c>
      <c r="AF147" s="22"/>
      <c r="AG147" s="67" t="str">
        <f t="shared" si="177"/>
        <v>MANTENIMIENTO - AJUSTES DEL PROGRAMADOR O TERMOSTATO</v>
      </c>
      <c r="AH147" s="58" t="str">
        <f t="shared" si="178"/>
        <v>ÚNICO</v>
      </c>
      <c r="AI147" s="58" t="str">
        <f t="shared" si="179"/>
        <v>DIFERENTE</v>
      </c>
      <c r="AJ147" s="59" t="str">
        <f t="shared" si="180"/>
        <v>ÚNICO</v>
      </c>
      <c r="AK147" s="59" t="str">
        <f t="shared" si="181"/>
        <v>REVISAR</v>
      </c>
      <c r="AL147" s="59" t="str">
        <f t="shared" si="182"/>
        <v/>
      </c>
      <c r="AM147" s="59">
        <f t="shared" si="183"/>
        <v>40000</v>
      </c>
      <c r="AN147" s="60" t="str">
        <f t="shared" si="184"/>
        <v/>
      </c>
      <c r="AP147" s="61">
        <f t="shared" si="185"/>
        <v>148000</v>
      </c>
      <c r="AQ147" s="61">
        <f t="shared" si="186"/>
        <v>112000</v>
      </c>
      <c r="AR147" s="61">
        <f t="shared" si="187"/>
        <v>62354</v>
      </c>
      <c r="AS147" s="62">
        <f t="shared" si="188"/>
        <v>0.42131081081081079</v>
      </c>
      <c r="AT147" s="61">
        <f t="shared" si="189"/>
        <v>112000</v>
      </c>
      <c r="AU147" s="61">
        <f t="shared" si="190"/>
        <v>220000</v>
      </c>
      <c r="AV147" s="61">
        <f>IF(NOT(ISNUMBER(A147)),"",ROUND(_xlfn.QUARTILE.INC(CHOOSE({1;2;3},W147,Z147,AC147),1),0))</f>
        <v>112000</v>
      </c>
      <c r="AW147" s="61">
        <f>IF(NOT(ISNUMBER(A147)),"",ROUND(_xlfn.QUARTILE.INC(CHOOSE({1;2;3},W147,Z147,AC147),3),0))</f>
        <v>166000</v>
      </c>
      <c r="AX147" s="61">
        <f t="shared" si="191"/>
        <v>54000</v>
      </c>
      <c r="AY147" s="61">
        <f t="shared" si="192"/>
        <v>112000</v>
      </c>
      <c r="AZ147" s="61">
        <f t="shared" si="193"/>
        <v>21280</v>
      </c>
      <c r="BA147" s="61">
        <f t="shared" si="194"/>
        <v>133280</v>
      </c>
      <c r="BB147" s="68" t="str">
        <f t="shared" si="195"/>
        <v>MEDIANA</v>
      </c>
      <c r="BD147" s="69" t="str">
        <f t="shared" si="196"/>
        <v>MANTENIMIENTO - AJUSTES DEL PROGRAMADOR O TERMOSTATO</v>
      </c>
      <c r="BE147" s="58" t="str">
        <f t="shared" si="197"/>
        <v>REPETIDO</v>
      </c>
      <c r="BF147" s="58" t="str" cm="1">
        <f t="array" ref="BF147">IF(BE147&lt;&gt;"REPETIDO","",_xlfn.TEXTJOIN(", ",TRUE,IF($AG$14:$AG$1000=$AG147,$A$14:$A$1000,"")))</f>
        <v>125, 139</v>
      </c>
      <c r="BG147" s="70" t="str">
        <f t="shared" si="198"/>
        <v>PRECIO REF. DIFERENTE</v>
      </c>
      <c r="BH147" s="58" t="str">
        <f t="shared" si="199"/>
        <v>CRÍTICO - PRECIO REF. INCONSISTENTE</v>
      </c>
    </row>
    <row r="148" spans="1:60" ht="38.25" x14ac:dyDescent="0.35">
      <c r="A148" s="64">
        <f>IF(C148="","",MAX($A$14:A147)+1)</f>
        <v>126</v>
      </c>
      <c r="B148" s="64">
        <v>8715699</v>
      </c>
      <c r="C148" s="65" t="s">
        <v>200</v>
      </c>
      <c r="D148" s="64" t="s">
        <v>65</v>
      </c>
      <c r="E148" s="64">
        <v>0</v>
      </c>
      <c r="F148" s="64">
        <v>1</v>
      </c>
      <c r="G148" s="64">
        <v>1</v>
      </c>
      <c r="H148" s="64">
        <v>0</v>
      </c>
      <c r="I148" s="64">
        <v>0</v>
      </c>
      <c r="J148" s="64">
        <v>0</v>
      </c>
      <c r="K148" s="64">
        <v>0</v>
      </c>
      <c r="L148" s="64">
        <v>0</v>
      </c>
      <c r="M148" s="64">
        <v>0</v>
      </c>
      <c r="N148" s="64">
        <v>0</v>
      </c>
      <c r="O148" s="64">
        <v>0</v>
      </c>
      <c r="P148" s="64">
        <v>0</v>
      </c>
      <c r="Q148" s="64">
        <v>0</v>
      </c>
      <c r="R148" s="64">
        <v>1</v>
      </c>
      <c r="S148" s="64">
        <v>73152101</v>
      </c>
      <c r="T148" s="64" t="s">
        <v>66</v>
      </c>
      <c r="U148" s="64" t="s">
        <v>66</v>
      </c>
      <c r="W148" s="66">
        <v>108000</v>
      </c>
      <c r="X148" s="66">
        <f t="shared" si="171"/>
        <v>20520</v>
      </c>
      <c r="Y148" s="66">
        <f t="shared" si="172"/>
        <v>128520</v>
      </c>
      <c r="Z148" s="66">
        <v>108000</v>
      </c>
      <c r="AA148" s="66">
        <f t="shared" si="173"/>
        <v>20520</v>
      </c>
      <c r="AB148" s="66">
        <f t="shared" si="174"/>
        <v>128520</v>
      </c>
      <c r="AC148" s="66">
        <v>225000</v>
      </c>
      <c r="AD148" s="66">
        <f t="shared" si="175"/>
        <v>42750</v>
      </c>
      <c r="AE148" s="66">
        <f t="shared" si="176"/>
        <v>267750</v>
      </c>
      <c r="AF148" s="22"/>
      <c r="AG148" s="67" t="str">
        <f t="shared" si="177"/>
        <v>MANTENIMIENTO - CALIBRACIÓN DE TEMPERATURA</v>
      </c>
      <c r="AH148" s="58" t="str">
        <f t="shared" si="178"/>
        <v>ÚNICO</v>
      </c>
      <c r="AI148" s="58" t="str">
        <f t="shared" si="179"/>
        <v>DIFERENTE</v>
      </c>
      <c r="AJ148" s="59" t="str">
        <f t="shared" si="180"/>
        <v>ÚNICO</v>
      </c>
      <c r="AK148" s="59" t="str">
        <f t="shared" si="181"/>
        <v>REVISAR</v>
      </c>
      <c r="AL148" s="59" t="str">
        <f t="shared" si="182"/>
        <v/>
      </c>
      <c r="AM148" s="59">
        <f t="shared" si="183"/>
        <v>52000</v>
      </c>
      <c r="AN148" s="60" t="str">
        <f t="shared" si="184"/>
        <v/>
      </c>
      <c r="AP148" s="61">
        <f t="shared" si="185"/>
        <v>147000</v>
      </c>
      <c r="AQ148" s="61">
        <f t="shared" si="186"/>
        <v>108000</v>
      </c>
      <c r="AR148" s="61">
        <f t="shared" si="187"/>
        <v>67550</v>
      </c>
      <c r="AS148" s="62">
        <f t="shared" si="188"/>
        <v>0.4595238095238095</v>
      </c>
      <c r="AT148" s="61">
        <f t="shared" si="189"/>
        <v>108000</v>
      </c>
      <c r="AU148" s="61">
        <f t="shared" si="190"/>
        <v>225000</v>
      </c>
      <c r="AV148" s="61">
        <f>IF(NOT(ISNUMBER(A148)),"",ROUND(_xlfn.QUARTILE.INC(CHOOSE({1;2;3},W148,Z148,AC148),1),0))</f>
        <v>108000</v>
      </c>
      <c r="AW148" s="61">
        <f>IF(NOT(ISNUMBER(A148)),"",ROUND(_xlfn.QUARTILE.INC(CHOOSE({1;2;3},W148,Z148,AC148),3),0))</f>
        <v>166500</v>
      </c>
      <c r="AX148" s="61">
        <f t="shared" si="191"/>
        <v>58500</v>
      </c>
      <c r="AY148" s="61">
        <f t="shared" si="192"/>
        <v>108000</v>
      </c>
      <c r="AZ148" s="61">
        <f t="shared" si="193"/>
        <v>20520</v>
      </c>
      <c r="BA148" s="61">
        <f t="shared" si="194"/>
        <v>128520</v>
      </c>
      <c r="BB148" s="68" t="str">
        <f t="shared" si="195"/>
        <v>MEDIANA</v>
      </c>
      <c r="BD148" s="69" t="str">
        <f t="shared" si="196"/>
        <v>MANTENIMIENTO - CALIBRACIÓN DE TEMPERATURA</v>
      </c>
      <c r="BE148" s="58" t="str">
        <f t="shared" si="197"/>
        <v>REPETIDO</v>
      </c>
      <c r="BF148" s="58" t="str" cm="1">
        <f t="array" ref="BF148">IF(BE148&lt;&gt;"REPETIDO","",_xlfn.TEXTJOIN(", ",TRUE,IF($AG$14:$AG$1000=$AG148,$A$14:$A$1000,"")))</f>
        <v>126, 140</v>
      </c>
      <c r="BG148" s="70" t="str">
        <f t="shared" si="198"/>
        <v>PRECIO REF. DIFERENTE</v>
      </c>
      <c r="BH148" s="58" t="str">
        <f t="shared" si="199"/>
        <v>CRÍTICO - PRECIO REF. INCONSISTENTE</v>
      </c>
    </row>
    <row r="149" spans="1:60" ht="27" x14ac:dyDescent="0.35">
      <c r="A149" s="64">
        <f>IF(C149="","",MAX($A$14:A148)+1)</f>
        <v>127</v>
      </c>
      <c r="B149" s="64">
        <v>8715699</v>
      </c>
      <c r="C149" s="65" t="s">
        <v>201</v>
      </c>
      <c r="D149" s="64" t="s">
        <v>65</v>
      </c>
      <c r="E149" s="64">
        <v>0</v>
      </c>
      <c r="F149" s="64">
        <v>1</v>
      </c>
      <c r="G149" s="64">
        <v>1</v>
      </c>
      <c r="H149" s="64">
        <v>0</v>
      </c>
      <c r="I149" s="64">
        <v>0</v>
      </c>
      <c r="J149" s="64">
        <v>0</v>
      </c>
      <c r="K149" s="64">
        <v>0</v>
      </c>
      <c r="L149" s="64">
        <v>0</v>
      </c>
      <c r="M149" s="64">
        <v>0</v>
      </c>
      <c r="N149" s="64">
        <v>0</v>
      </c>
      <c r="O149" s="64">
        <v>0</v>
      </c>
      <c r="P149" s="64">
        <v>0</v>
      </c>
      <c r="Q149" s="64">
        <v>0</v>
      </c>
      <c r="R149" s="64">
        <v>1</v>
      </c>
      <c r="S149" s="64">
        <v>73152101</v>
      </c>
      <c r="T149" s="64" t="s">
        <v>66</v>
      </c>
      <c r="U149" s="64" t="s">
        <v>66</v>
      </c>
      <c r="W149" s="66">
        <v>180000</v>
      </c>
      <c r="X149" s="66">
        <f t="shared" si="171"/>
        <v>34200</v>
      </c>
      <c r="Y149" s="66">
        <f t="shared" si="172"/>
        <v>214200</v>
      </c>
      <c r="Z149" s="66">
        <v>180000</v>
      </c>
      <c r="AA149" s="66">
        <f t="shared" si="173"/>
        <v>34200</v>
      </c>
      <c r="AB149" s="66">
        <f t="shared" si="174"/>
        <v>214200</v>
      </c>
      <c r="AC149" s="66">
        <v>305000</v>
      </c>
      <c r="AD149" s="66">
        <f t="shared" si="175"/>
        <v>57950</v>
      </c>
      <c r="AE149" s="66">
        <f t="shared" si="176"/>
        <v>362950</v>
      </c>
      <c r="AG149" s="67" t="str">
        <f t="shared" si="177"/>
        <v>MANTENIMIENTO (CAMBIO DE TERMÓMETRO DIGITAL)</v>
      </c>
      <c r="AH149" s="58" t="str">
        <f t="shared" si="178"/>
        <v>ÚNICO</v>
      </c>
      <c r="AI149" s="58" t="str">
        <f t="shared" si="179"/>
        <v>ÚNICO</v>
      </c>
      <c r="AJ149" s="59" t="str">
        <f t="shared" si="180"/>
        <v>ÚNICO</v>
      </c>
      <c r="AK149" s="59" t="str">
        <f t="shared" si="181"/>
        <v>ÚNICO</v>
      </c>
      <c r="AL149" s="59" t="str">
        <f t="shared" si="182"/>
        <v/>
      </c>
      <c r="AM149" s="59" t="str">
        <f t="shared" si="183"/>
        <v/>
      </c>
      <c r="AN149" s="60" t="str">
        <f t="shared" si="184"/>
        <v/>
      </c>
      <c r="AP149" s="61">
        <f t="shared" si="185"/>
        <v>221667</v>
      </c>
      <c r="AQ149" s="61">
        <f t="shared" si="186"/>
        <v>180000</v>
      </c>
      <c r="AR149" s="61">
        <f t="shared" si="187"/>
        <v>72169</v>
      </c>
      <c r="AS149" s="62">
        <f t="shared" si="188"/>
        <v>0.3255739465053436</v>
      </c>
      <c r="AT149" s="61">
        <f t="shared" si="189"/>
        <v>180000</v>
      </c>
      <c r="AU149" s="61">
        <f t="shared" si="190"/>
        <v>305000</v>
      </c>
      <c r="AV149" s="61">
        <f>IF(NOT(ISNUMBER(A149)),"",ROUND(_xlfn.QUARTILE.INC(CHOOSE({1;2;3},W149,Z149,AC149),1),0))</f>
        <v>180000</v>
      </c>
      <c r="AW149" s="61">
        <f>IF(NOT(ISNUMBER(A149)),"",ROUND(_xlfn.QUARTILE.INC(CHOOSE({1;2;3},W149,Z149,AC149),3),0))</f>
        <v>242500</v>
      </c>
      <c r="AX149" s="61">
        <f t="shared" si="191"/>
        <v>62500</v>
      </c>
      <c r="AY149" s="61">
        <f t="shared" si="192"/>
        <v>180000</v>
      </c>
      <c r="AZ149" s="61">
        <f t="shared" si="193"/>
        <v>34200</v>
      </c>
      <c r="BA149" s="61">
        <f t="shared" si="194"/>
        <v>214200</v>
      </c>
      <c r="BB149" s="68" t="str">
        <f t="shared" si="195"/>
        <v>PROMEDIO 2 MENORES</v>
      </c>
      <c r="BD149" s="69" t="str">
        <f t="shared" si="196"/>
        <v>MANTENIMIENTO (CAMBIO DE TERMÓMETRO DIGITAL)</v>
      </c>
      <c r="BE149" s="58" t="str">
        <f t="shared" si="197"/>
        <v>ÚNICO</v>
      </c>
      <c r="BF149" s="58" t="str" cm="1">
        <f t="array" ref="BF149">IF(BE149&lt;&gt;"REPETIDO","",_xlfn.TEXTJOIN(", ",TRUE,IF($AG$14:$AG$1000=$AG149,$A$14:$A$1000,"")))</f>
        <v/>
      </c>
      <c r="BG149" s="70" t="str">
        <f t="shared" si="198"/>
        <v>NO APLICA</v>
      </c>
      <c r="BH149" s="58" t="str">
        <f t="shared" si="199"/>
        <v>REVISAR DISPERSIÓN</v>
      </c>
    </row>
    <row r="150" spans="1:60" ht="27" x14ac:dyDescent="0.35">
      <c r="A150" s="64">
        <f>IF(C150="","",MAX($A$14:A149)+1)</f>
        <v>128</v>
      </c>
      <c r="B150" s="64">
        <v>8715699</v>
      </c>
      <c r="C150" s="65" t="s">
        <v>202</v>
      </c>
      <c r="D150" s="64" t="s">
        <v>65</v>
      </c>
      <c r="E150" s="64">
        <v>0</v>
      </c>
      <c r="F150" s="64">
        <v>1</v>
      </c>
      <c r="G150" s="64">
        <v>1</v>
      </c>
      <c r="H150" s="64">
        <v>0</v>
      </c>
      <c r="I150" s="64">
        <v>0</v>
      </c>
      <c r="J150" s="64">
        <v>0</v>
      </c>
      <c r="K150" s="64">
        <v>0</v>
      </c>
      <c r="L150" s="64">
        <v>0</v>
      </c>
      <c r="M150" s="64">
        <v>0</v>
      </c>
      <c r="N150" s="64">
        <v>0</v>
      </c>
      <c r="O150" s="64">
        <v>0</v>
      </c>
      <c r="P150" s="64">
        <v>0</v>
      </c>
      <c r="Q150" s="64">
        <v>0</v>
      </c>
      <c r="R150" s="64">
        <v>1</v>
      </c>
      <c r="S150" s="64">
        <v>73152101</v>
      </c>
      <c r="T150" s="64" t="s">
        <v>66</v>
      </c>
      <c r="U150" s="64" t="s">
        <v>66</v>
      </c>
      <c r="W150" s="66">
        <v>124000</v>
      </c>
      <c r="X150" s="66">
        <f t="shared" si="171"/>
        <v>23560</v>
      </c>
      <c r="Y150" s="66">
        <f t="shared" si="172"/>
        <v>147560</v>
      </c>
      <c r="Z150" s="66">
        <v>124000</v>
      </c>
      <c r="AA150" s="66">
        <f t="shared" si="173"/>
        <v>23560</v>
      </c>
      <c r="AB150" s="66">
        <f t="shared" si="174"/>
        <v>147560</v>
      </c>
      <c r="AC150" s="66">
        <v>295000</v>
      </c>
      <c r="AD150" s="66">
        <f t="shared" si="175"/>
        <v>56050</v>
      </c>
      <c r="AE150" s="66">
        <f t="shared" si="176"/>
        <v>351050</v>
      </c>
      <c r="AF150" s="22"/>
      <c r="AG150" s="67" t="str">
        <f t="shared" si="177"/>
        <v>MANTENIMIENTO Y (CAMBIO DEL FILTRO SECADOR)</v>
      </c>
      <c r="AH150" s="58" t="str">
        <f t="shared" si="178"/>
        <v>ÚNICO</v>
      </c>
      <c r="AI150" s="58" t="str">
        <f t="shared" si="179"/>
        <v>ÚNICO</v>
      </c>
      <c r="AJ150" s="59" t="str">
        <f t="shared" si="180"/>
        <v>ÚNICO</v>
      </c>
      <c r="AK150" s="59" t="str">
        <f t="shared" si="181"/>
        <v>ÚNICO</v>
      </c>
      <c r="AL150" s="59" t="str">
        <f t="shared" si="182"/>
        <v/>
      </c>
      <c r="AM150" s="59" t="str">
        <f t="shared" si="183"/>
        <v/>
      </c>
      <c r="AN150" s="60" t="str">
        <f t="shared" si="184"/>
        <v/>
      </c>
      <c r="AP150" s="61">
        <f t="shared" si="185"/>
        <v>181000</v>
      </c>
      <c r="AQ150" s="61">
        <f t="shared" si="186"/>
        <v>124000</v>
      </c>
      <c r="AR150" s="61">
        <f t="shared" si="187"/>
        <v>98727</v>
      </c>
      <c r="AS150" s="62">
        <f t="shared" si="188"/>
        <v>0.54545303867403316</v>
      </c>
      <c r="AT150" s="61">
        <f t="shared" si="189"/>
        <v>124000</v>
      </c>
      <c r="AU150" s="61">
        <f t="shared" si="190"/>
        <v>295000</v>
      </c>
      <c r="AV150" s="61">
        <f>IF(NOT(ISNUMBER(A150)),"",ROUND(_xlfn.QUARTILE.INC(CHOOSE({1;2;3},W150,Z150,AC150),1),0))</f>
        <v>124000</v>
      </c>
      <c r="AW150" s="61">
        <f>IF(NOT(ISNUMBER(A150)),"",ROUND(_xlfn.QUARTILE.INC(CHOOSE({1;2;3},W150,Z150,AC150),3),0))</f>
        <v>209500</v>
      </c>
      <c r="AX150" s="61">
        <f t="shared" si="191"/>
        <v>85500</v>
      </c>
      <c r="AY150" s="61">
        <f t="shared" si="192"/>
        <v>124000</v>
      </c>
      <c r="AZ150" s="61">
        <f t="shared" si="193"/>
        <v>23560</v>
      </c>
      <c r="BA150" s="61">
        <f t="shared" si="194"/>
        <v>147560</v>
      </c>
      <c r="BB150" s="68" t="str">
        <f t="shared" si="195"/>
        <v>MEDIANA</v>
      </c>
      <c r="BD150" s="69" t="str">
        <f t="shared" si="196"/>
        <v>MANTENIMIENTO Y (CAMBIO DEL FILTRO SECADOR)</v>
      </c>
      <c r="BE150" s="58" t="str">
        <f t="shared" si="197"/>
        <v>ÚNICO</v>
      </c>
      <c r="BF150" s="58" t="str" cm="1">
        <f t="array" ref="BF150">IF(BE150&lt;&gt;"REPETIDO","",_xlfn.TEXTJOIN(", ",TRUE,IF($AG$14:$AG$1000=$AG150,$A$14:$A$1000,"")))</f>
        <v/>
      </c>
      <c r="BG150" s="70" t="str">
        <f t="shared" si="198"/>
        <v>NO APLICA</v>
      </c>
      <c r="BH150" s="58" t="str">
        <f t="shared" si="199"/>
        <v>ALERTA ALTA - REVISAR MERCADO</v>
      </c>
    </row>
    <row r="151" spans="1:60" x14ac:dyDescent="0.35">
      <c r="A151" s="98" t="s">
        <v>203</v>
      </c>
      <c r="B151" s="98"/>
      <c r="C151" s="98"/>
      <c r="D151" s="98"/>
      <c r="E151" s="98"/>
      <c r="F151" s="98"/>
      <c r="G151" s="98"/>
      <c r="H151" s="98"/>
      <c r="I151" s="98"/>
      <c r="J151" s="98"/>
      <c r="K151" s="98"/>
      <c r="L151" s="98"/>
      <c r="M151" s="98"/>
      <c r="N151" s="98"/>
      <c r="O151" s="98"/>
      <c r="P151" s="98"/>
      <c r="Q151" s="98"/>
      <c r="R151" s="98"/>
      <c r="S151" s="98"/>
      <c r="T151" s="98"/>
      <c r="U151" s="98"/>
      <c r="W151" s="66"/>
      <c r="X151" s="66"/>
      <c r="Y151" s="66"/>
      <c r="Z151" s="74"/>
      <c r="AA151" s="74"/>
      <c r="AB151" s="74"/>
      <c r="AC151" s="74"/>
      <c r="AD151" s="74"/>
      <c r="AE151" s="74"/>
      <c r="AF151" s="22"/>
      <c r="AG151" s="67"/>
      <c r="AH151" s="58"/>
      <c r="AI151" s="58"/>
      <c r="AJ151" s="59"/>
      <c r="AK151" s="59"/>
      <c r="AL151" s="59"/>
      <c r="AM151" s="59"/>
      <c r="AN151" s="60"/>
      <c r="AP151" s="75"/>
      <c r="AQ151" s="75"/>
      <c r="AR151" s="75"/>
      <c r="AS151" s="76"/>
      <c r="AT151" s="75"/>
      <c r="AU151" s="61"/>
      <c r="AV151" s="75"/>
      <c r="AW151" s="75"/>
      <c r="AX151" s="75"/>
      <c r="AY151" s="75"/>
      <c r="AZ151" s="75"/>
      <c r="BA151" s="75"/>
      <c r="BB151" s="75"/>
      <c r="BD151" s="63"/>
      <c r="BE151" s="63"/>
      <c r="BF151" s="63"/>
      <c r="BG151" s="63"/>
      <c r="BH151" s="63"/>
    </row>
    <row r="152" spans="1:60" ht="51" x14ac:dyDescent="0.35">
      <c r="A152" s="64">
        <f>IF(C152="","",MAX($A$14:A151)+1)</f>
        <v>129</v>
      </c>
      <c r="B152" s="93">
        <v>8715699</v>
      </c>
      <c r="C152" s="99" t="s">
        <v>188</v>
      </c>
      <c r="D152" s="93" t="s">
        <v>65</v>
      </c>
      <c r="E152" s="93">
        <v>0</v>
      </c>
      <c r="F152" s="93">
        <v>1</v>
      </c>
      <c r="G152" s="93">
        <v>0</v>
      </c>
      <c r="H152" s="93">
        <v>0</v>
      </c>
      <c r="I152" s="93">
        <v>0</v>
      </c>
      <c r="J152" s="93">
        <v>0</v>
      </c>
      <c r="K152" s="93">
        <v>1</v>
      </c>
      <c r="L152" s="93">
        <v>0</v>
      </c>
      <c r="M152" s="93">
        <v>0</v>
      </c>
      <c r="N152" s="93"/>
      <c r="O152" s="93"/>
      <c r="P152" s="93"/>
      <c r="Q152" s="93"/>
      <c r="R152" s="93">
        <v>1</v>
      </c>
      <c r="S152" s="93">
        <v>73152108</v>
      </c>
      <c r="T152" s="93" t="s">
        <v>66</v>
      </c>
      <c r="U152" s="93" t="s">
        <v>66</v>
      </c>
      <c r="W152" s="100">
        <v>96000</v>
      </c>
      <c r="X152" s="100">
        <f t="shared" ref="X152:X171" si="200">ROUND(W152*19%,0)</f>
        <v>18240</v>
      </c>
      <c r="Y152" s="100">
        <f t="shared" ref="Y152:Y171" si="201">ROUND(W152+X152,0)</f>
        <v>114240</v>
      </c>
      <c r="Z152" s="100">
        <v>100000</v>
      </c>
      <c r="AA152" s="100">
        <f t="shared" ref="AA152:AA171" si="202">Z152*19%</f>
        <v>19000</v>
      </c>
      <c r="AB152" s="100">
        <f t="shared" ref="AB152:AB171" si="203">Z152+AA152</f>
        <v>119000</v>
      </c>
      <c r="AC152" s="100">
        <v>125000</v>
      </c>
      <c r="AD152" s="100">
        <f t="shared" ref="AD152:AD171" si="204">AC152*19%</f>
        <v>23750</v>
      </c>
      <c r="AE152" s="100">
        <f t="shared" ref="AE152:AE171" si="205">AC152+AD152</f>
        <v>148750</v>
      </c>
      <c r="AF152" s="22"/>
      <c r="AG152" s="67" t="str">
        <f t="shared" ref="AG152:AG171" si="206">IF(NOT(ISNUMBER(A152)),"",LEFT(C152,200))</f>
        <v>MANTENIMIENTO - LIMPIEZA GENERAL DEL EVAPORADOR Y CONDENSADOR</v>
      </c>
      <c r="AH152" s="58" t="str">
        <f t="shared" ref="AH152:AH171" si="207">IF($AG152="","",IF(COUNTIFS($AG:$AG,$AG152,$W:$W,"&lt;&gt;"&amp;$W152)&gt;0,"DIFERENTE","ÚNICO"))</f>
        <v>ÚNICO</v>
      </c>
      <c r="AI152" s="58" t="str">
        <f t="shared" ref="AI152:AI171" si="208">IF($AG152="","",IF(COUNTIFS($AG:$AG,$AG152,$Z:$Z,"&lt;&gt;"&amp;$Z152)&gt;0,"DIFERENTE","ÚNICO"))</f>
        <v>DIFERENTE</v>
      </c>
      <c r="AJ152" s="59" t="str">
        <f t="shared" ref="AJ152:AJ171" si="209">IF($AG152="","",IF(COUNTIFS($AG:$AG,$AG152,$AC:$AC,"&lt;&gt;"&amp;$AC152)&gt;0,"DIFERENTE","ÚNICO"))</f>
        <v>ÚNICO</v>
      </c>
      <c r="AK152" s="59" t="str">
        <f t="shared" ref="AK152:AK171" si="210">IF($AG152="","",IF(OR(AH152="DIFERENTE",AI152="DIFERENTE",AJ152="DIFERENTE"),"REVISAR","ÚNICO"))</f>
        <v>REVISAR</v>
      </c>
      <c r="AL152" s="59" t="str">
        <f t="shared" ref="AL152:AL171" si="211">IF(AH152="DIFERENTE",_xlfn.MAXIFS($W:$W,$AG:$AG,$AG152)-_xlfn.MINIFS($W:$W,$AG:$AG,$AG152),"")</f>
        <v/>
      </c>
      <c r="AM152" s="59">
        <f t="shared" ref="AM152:AM171" si="212">IF(AI152="DIFERENTE",_xlfn.MAXIFS($Z:$Z,$AG:$AG,$AG152)-_xlfn.MINIFS($Z:$Z,$AG:$AG,$AG152),"")</f>
        <v>4000</v>
      </c>
      <c r="AN152" s="60" t="str">
        <f t="shared" ref="AN152:AN171" si="213">IF(AJ152="DIFERENTE",_xlfn.MAXIFS($AC:$AC,$AG:$AG,$AG152)-_xlfn.MINIFS($AC:$AC,$AG:$AG,$AG152),"")</f>
        <v/>
      </c>
      <c r="AP152" s="61">
        <f t="shared" ref="AP152:AP171" si="214">IF(NOT(ISNUMBER(A152)),"",ROUND(AVERAGE(W152,Z152,AC152),0))</f>
        <v>107000</v>
      </c>
      <c r="AQ152" s="61">
        <f t="shared" ref="AQ152:AQ171" si="215">IF(NOT(ISNUMBER(A152)),"",ROUND(MEDIAN(W152,Z152,AC152),0))</f>
        <v>100000</v>
      </c>
      <c r="AR152" s="61">
        <f t="shared" ref="AR152:AR171" si="216">IF(NOT(ISNUMBER(A152)),"",ROUND(_xlfn.STDEV.S(W152,Z152,AC152),0))</f>
        <v>15716</v>
      </c>
      <c r="AS152" s="62">
        <f t="shared" ref="AS152:AS171" si="217">IF(NOT(ISNUMBER(A152)),"",IFERROR(AR152/AP152,0))</f>
        <v>0.1468785046728972</v>
      </c>
      <c r="AT152" s="61">
        <f t="shared" ref="AT152:AT171" si="218">IF(NOT(ISNUMBER(A152)),"",ROUND(MIN(W152,Z152,AC152),0))</f>
        <v>96000</v>
      </c>
      <c r="AU152" s="61">
        <f t="shared" ref="AU152:AU171" si="219">IF(NOT(ISNUMBER(A152)),"",ROUND(MAX(W152,Z152,AC152),0))</f>
        <v>125000</v>
      </c>
      <c r="AV152" s="61">
        <f>IF(NOT(ISNUMBER(A152)),"",ROUND(_xlfn.QUARTILE.INC(CHOOSE({1;2;3},W152,Z152,AC152),1),0))</f>
        <v>98000</v>
      </c>
      <c r="AW152" s="61">
        <f>IF(NOT(ISNUMBER(A152)),"",ROUND(_xlfn.QUARTILE.INC(CHOOSE({1;2;3},W152,Z152,AC152),3),0))</f>
        <v>112500</v>
      </c>
      <c r="AX152" s="61">
        <f t="shared" ref="AX152:AX171" si="220">IF(NOT(ISNUMBER(A152)),"",ROUND(AW152-AV152,0))</f>
        <v>14500</v>
      </c>
      <c r="AY152" s="61">
        <f t="shared" ref="AY152:AY171" si="221">IF(NOT(ISNUMBER(A152)),"",IF(BB152="MENOR VALOR",ROUND(MIN(W152,Z152,AC152),0),IF(BB152="PROMEDIO 2 MENORES",ROUND((SUM(W152,Z152,AC152)-MAX(W152,Z152,AC152))/2,0),IF(BB152="MEDIANA",ROUND(MEDIAN(W152,Z152,AC152),0),""))))</f>
        <v>96000</v>
      </c>
      <c r="AZ152" s="61">
        <f t="shared" ref="AZ152:AZ171" si="222">+AY152*19%</f>
        <v>18240</v>
      </c>
      <c r="BA152" s="61">
        <f t="shared" ref="BA152:BA171" si="223">IF(AY152="","",AY152+AZ152)</f>
        <v>114240</v>
      </c>
      <c r="BB152" s="68" t="str">
        <f t="shared" ref="BB152:BB171" si="224">IF(NOT(ISNUMBER(A152)),"",IF(AS152&lt;=20%,"MENOR VALOR",IF(AS152&lt;=40%,"PROMEDIO 2 MENORES","MEDIANA")))</f>
        <v>MENOR VALOR</v>
      </c>
      <c r="BD152" s="69" t="str">
        <f t="shared" ref="BD152:BD171" si="225">IF(NOT(ISNUMBER(A152)),"",UPPER(TRIM(CLEAN(LEFT(C152,200)))))</f>
        <v>MANTENIMIENTO - LIMPIEZA GENERAL DEL EVAPORADOR Y CONDENSADOR</v>
      </c>
      <c r="BE152" s="58" t="str">
        <f t="shared" ref="BE152:BE171" si="226">IF($AG152="","",IF(COUNTIF($AG:$AG,$AG152)&gt;1,"REPETIDO","ÚNICO"))</f>
        <v>REPETIDO</v>
      </c>
      <c r="BF152" s="58" t="str" cm="1">
        <f t="array" ref="BF152">IF(BE152&lt;&gt;"REPETIDO","",_xlfn.TEXTJOIN(", ",TRUE,IF($AG$14:$AG$1000=$AG152,$A$14:$A$1000,"")))</f>
        <v>114, 129</v>
      </c>
      <c r="BG152" s="70" t="str">
        <f t="shared" ref="BG152:BG171" si="227">IF($AG152="","",IF(BE152&lt;&gt;"REPETIDO","NO APLICA",IF(COUNTIFS($AG:$AG,$AG152,$AY:$AY,"&lt;&gt;"&amp;$AY152)&gt;0,"PRECIO REF. DIFERENTE","MISMO PRECIO REF.")))</f>
        <v>MISMO PRECIO REF.</v>
      </c>
      <c r="BH152" s="58" t="str">
        <f t="shared" ref="BH152:BH171" si="228">IF($AG152="","",IF(BG152="PRECIO REF. DIFERENTE","CRÍTICO - PRECIO REF. INCONSISTENTE",IF(AS152&gt;50%,"ALERTA ALTA - REVISAR MERCADO",IF(AS152&gt;30%,"REVISAR DISPERSIÓN","OK"))))</f>
        <v>OK</v>
      </c>
    </row>
    <row r="153" spans="1:60" ht="38.25" x14ac:dyDescent="0.35">
      <c r="A153" s="64">
        <f>IF(C153="","",MAX($A$14:A152)+1)</f>
        <v>130</v>
      </c>
      <c r="B153" s="64">
        <v>8715699</v>
      </c>
      <c r="C153" s="65" t="s">
        <v>190</v>
      </c>
      <c r="D153" s="64" t="s">
        <v>65</v>
      </c>
      <c r="E153" s="64">
        <v>0</v>
      </c>
      <c r="F153" s="64">
        <v>1</v>
      </c>
      <c r="G153" s="64">
        <v>0</v>
      </c>
      <c r="H153" s="64">
        <v>0</v>
      </c>
      <c r="I153" s="64">
        <v>0</v>
      </c>
      <c r="J153" s="64">
        <v>0</v>
      </c>
      <c r="K153" s="64">
        <v>1</v>
      </c>
      <c r="L153" s="64">
        <v>0</v>
      </c>
      <c r="M153" s="64">
        <v>0</v>
      </c>
      <c r="N153" s="64">
        <v>0</v>
      </c>
      <c r="O153" s="64">
        <v>0</v>
      </c>
      <c r="P153" s="64">
        <v>0</v>
      </c>
      <c r="Q153" s="64">
        <v>0</v>
      </c>
      <c r="R153" s="64">
        <v>1</v>
      </c>
      <c r="S153" s="64">
        <v>73152108</v>
      </c>
      <c r="T153" s="64" t="s">
        <v>66</v>
      </c>
      <c r="U153" s="64" t="s">
        <v>66</v>
      </c>
      <c r="W153" s="66">
        <v>108000</v>
      </c>
      <c r="X153" s="66">
        <f t="shared" si="200"/>
        <v>20520</v>
      </c>
      <c r="Y153" s="66">
        <f t="shared" si="201"/>
        <v>128520</v>
      </c>
      <c r="Z153" s="66">
        <v>116000</v>
      </c>
      <c r="AA153" s="66">
        <f t="shared" si="202"/>
        <v>22040</v>
      </c>
      <c r="AB153" s="66">
        <f t="shared" si="203"/>
        <v>138040</v>
      </c>
      <c r="AC153" s="66">
        <v>150000</v>
      </c>
      <c r="AD153" s="66">
        <f t="shared" si="204"/>
        <v>28500</v>
      </c>
      <c r="AE153" s="66">
        <f t="shared" si="205"/>
        <v>178500</v>
      </c>
      <c r="AF153" s="22"/>
      <c r="AG153" s="67" t="str">
        <f t="shared" si="206"/>
        <v>MANTENIMIENTO - LIMPIEZA INTERNA Y EXTERNA DE LA ESTRUCTURA</v>
      </c>
      <c r="AH153" s="58" t="str">
        <f t="shared" si="207"/>
        <v>ÚNICO</v>
      </c>
      <c r="AI153" s="58" t="str">
        <f t="shared" si="208"/>
        <v>DIFERENTE</v>
      </c>
      <c r="AJ153" s="59" t="str">
        <f t="shared" si="209"/>
        <v>ÚNICO</v>
      </c>
      <c r="AK153" s="59" t="str">
        <f t="shared" si="210"/>
        <v>REVISAR</v>
      </c>
      <c r="AL153" s="59" t="str">
        <f t="shared" si="211"/>
        <v/>
      </c>
      <c r="AM153" s="59">
        <f t="shared" si="212"/>
        <v>8000</v>
      </c>
      <c r="AN153" s="60" t="str">
        <f t="shared" si="213"/>
        <v/>
      </c>
      <c r="AP153" s="61">
        <f t="shared" si="214"/>
        <v>124667</v>
      </c>
      <c r="AQ153" s="61">
        <f t="shared" si="215"/>
        <v>116000</v>
      </c>
      <c r="AR153" s="61">
        <f t="shared" si="216"/>
        <v>22301</v>
      </c>
      <c r="AS153" s="62">
        <f t="shared" si="217"/>
        <v>0.17888454843703627</v>
      </c>
      <c r="AT153" s="61">
        <f t="shared" si="218"/>
        <v>108000</v>
      </c>
      <c r="AU153" s="61">
        <f t="shared" si="219"/>
        <v>150000</v>
      </c>
      <c r="AV153" s="61">
        <f>IF(NOT(ISNUMBER(A153)),"",ROUND(_xlfn.QUARTILE.INC(CHOOSE({1;2;3},W153,Z153,AC153),1),0))</f>
        <v>112000</v>
      </c>
      <c r="AW153" s="61">
        <f>IF(NOT(ISNUMBER(A153)),"",ROUND(_xlfn.QUARTILE.INC(CHOOSE({1;2;3},W153,Z153,AC153),3),0))</f>
        <v>133000</v>
      </c>
      <c r="AX153" s="61">
        <f t="shared" si="220"/>
        <v>21000</v>
      </c>
      <c r="AY153" s="61">
        <f t="shared" si="221"/>
        <v>108000</v>
      </c>
      <c r="AZ153" s="61">
        <f t="shared" si="222"/>
        <v>20520</v>
      </c>
      <c r="BA153" s="61">
        <f t="shared" si="223"/>
        <v>128520</v>
      </c>
      <c r="BB153" s="68" t="str">
        <f t="shared" si="224"/>
        <v>MENOR VALOR</v>
      </c>
      <c r="BD153" s="69" t="str">
        <f t="shared" si="225"/>
        <v>MANTENIMIENTO - LIMPIEZA INTERNA Y EXTERNA DE LA ESTRUCTURA</v>
      </c>
      <c r="BE153" s="58" t="str">
        <f t="shared" si="226"/>
        <v>REPETIDO</v>
      </c>
      <c r="BF153" s="58" t="str" cm="1">
        <f t="array" ref="BF153">IF(BE153&lt;&gt;"REPETIDO","",_xlfn.TEXTJOIN(", ",TRUE,IF($AG$14:$AG$1000=$AG153,$A$14:$A$1000,"")))</f>
        <v>116, 130</v>
      </c>
      <c r="BG153" s="70" t="str">
        <f t="shared" si="227"/>
        <v>MISMO PRECIO REF.</v>
      </c>
      <c r="BH153" s="58" t="str">
        <f t="shared" si="228"/>
        <v>OK</v>
      </c>
    </row>
    <row r="154" spans="1:60" ht="27" x14ac:dyDescent="0.35">
      <c r="A154" s="64">
        <f>IF(C154="","",MAX($A$14:A153)+1)</f>
        <v>131</v>
      </c>
      <c r="B154" s="64">
        <v>8715699</v>
      </c>
      <c r="C154" s="65" t="s">
        <v>191</v>
      </c>
      <c r="D154" s="64" t="s">
        <v>65</v>
      </c>
      <c r="E154" s="64">
        <v>0</v>
      </c>
      <c r="F154" s="64">
        <v>1</v>
      </c>
      <c r="G154" s="64">
        <v>0</v>
      </c>
      <c r="H154" s="64">
        <v>0</v>
      </c>
      <c r="I154" s="64">
        <v>0</v>
      </c>
      <c r="J154" s="64">
        <v>0</v>
      </c>
      <c r="K154" s="64">
        <v>1</v>
      </c>
      <c r="L154" s="64">
        <v>0</v>
      </c>
      <c r="M154" s="64">
        <v>0</v>
      </c>
      <c r="N154" s="64">
        <v>0</v>
      </c>
      <c r="O154" s="64">
        <v>0</v>
      </c>
      <c r="P154" s="64">
        <v>0</v>
      </c>
      <c r="Q154" s="64">
        <v>0</v>
      </c>
      <c r="R154" s="64">
        <v>1</v>
      </c>
      <c r="S154" s="64">
        <v>73152108</v>
      </c>
      <c r="T154" s="64" t="s">
        <v>66</v>
      </c>
      <c r="U154" s="64" t="s">
        <v>66</v>
      </c>
      <c r="W154" s="66">
        <v>112000</v>
      </c>
      <c r="X154" s="66">
        <f t="shared" si="200"/>
        <v>21280</v>
      </c>
      <c r="Y154" s="66">
        <f t="shared" si="201"/>
        <v>133280</v>
      </c>
      <c r="Z154" s="66">
        <v>148000</v>
      </c>
      <c r="AA154" s="66">
        <f t="shared" si="202"/>
        <v>28120</v>
      </c>
      <c r="AB154" s="66">
        <f t="shared" si="203"/>
        <v>176120</v>
      </c>
      <c r="AC154" s="66">
        <v>285000</v>
      </c>
      <c r="AD154" s="66">
        <f t="shared" si="204"/>
        <v>54150</v>
      </c>
      <c r="AE154" s="66">
        <f t="shared" si="205"/>
        <v>339150</v>
      </c>
      <c r="AF154" s="22"/>
      <c r="AG154" s="67" t="str">
        <f t="shared" si="206"/>
        <v>MANTENIMIENTO GENERAL DEL SISTEMA ELÉCTRICO</v>
      </c>
      <c r="AH154" s="58" t="str">
        <f t="shared" si="207"/>
        <v>ÚNICO</v>
      </c>
      <c r="AI154" s="58" t="str">
        <f t="shared" si="208"/>
        <v>DIFERENTE</v>
      </c>
      <c r="AJ154" s="59" t="str">
        <f t="shared" si="209"/>
        <v>ÚNICO</v>
      </c>
      <c r="AK154" s="59" t="str">
        <f t="shared" si="210"/>
        <v>REVISAR</v>
      </c>
      <c r="AL154" s="59" t="str">
        <f t="shared" si="211"/>
        <v/>
      </c>
      <c r="AM154" s="59">
        <f t="shared" si="212"/>
        <v>36000</v>
      </c>
      <c r="AN154" s="60" t="str">
        <f t="shared" si="213"/>
        <v/>
      </c>
      <c r="AP154" s="61">
        <f t="shared" si="214"/>
        <v>181667</v>
      </c>
      <c r="AQ154" s="61">
        <f t="shared" si="215"/>
        <v>148000</v>
      </c>
      <c r="AR154" s="61">
        <f t="shared" si="216"/>
        <v>91282</v>
      </c>
      <c r="AS154" s="62">
        <f t="shared" si="217"/>
        <v>0.5024688028095361</v>
      </c>
      <c r="AT154" s="61">
        <f t="shared" si="218"/>
        <v>112000</v>
      </c>
      <c r="AU154" s="61">
        <f t="shared" si="219"/>
        <v>285000</v>
      </c>
      <c r="AV154" s="61">
        <f>IF(NOT(ISNUMBER(A154)),"",ROUND(_xlfn.QUARTILE.INC(CHOOSE({1;2;3},W154,Z154,AC154),1),0))</f>
        <v>130000</v>
      </c>
      <c r="AW154" s="61">
        <f>IF(NOT(ISNUMBER(A154)),"",ROUND(_xlfn.QUARTILE.INC(CHOOSE({1;2;3},W154,Z154,AC154),3),0))</f>
        <v>216500</v>
      </c>
      <c r="AX154" s="61">
        <f t="shared" si="220"/>
        <v>86500</v>
      </c>
      <c r="AY154" s="61">
        <f t="shared" si="221"/>
        <v>148000</v>
      </c>
      <c r="AZ154" s="61">
        <f t="shared" si="222"/>
        <v>28120</v>
      </c>
      <c r="BA154" s="61">
        <f t="shared" si="223"/>
        <v>176120</v>
      </c>
      <c r="BB154" s="68" t="str">
        <f t="shared" si="224"/>
        <v>MEDIANA</v>
      </c>
      <c r="BD154" s="69" t="str">
        <f t="shared" si="225"/>
        <v>MANTENIMIENTO GENERAL DEL SISTEMA ELÉCTRICO</v>
      </c>
      <c r="BE154" s="58" t="str">
        <f t="shared" si="226"/>
        <v>REPETIDO</v>
      </c>
      <c r="BF154" s="58" t="str" cm="1">
        <f t="array" ref="BF154">IF(BE154&lt;&gt;"REPETIDO","",_xlfn.TEXTJOIN(", ",TRUE,IF($AG$14:$AG$1000=$AG154,$A$14:$A$1000,"")))</f>
        <v>117, 131</v>
      </c>
      <c r="BG154" s="70" t="str">
        <f t="shared" si="227"/>
        <v>PRECIO REF. DIFERENTE</v>
      </c>
      <c r="BH154" s="58" t="str">
        <f t="shared" si="228"/>
        <v>CRÍTICO - PRECIO REF. INCONSISTENTE</v>
      </c>
    </row>
    <row r="155" spans="1:60" ht="38.25" x14ac:dyDescent="0.35">
      <c r="A155" s="64">
        <f>IF(C155="","",MAX($A$14:A154)+1)</f>
        <v>132</v>
      </c>
      <c r="B155" s="64">
        <v>8715699</v>
      </c>
      <c r="C155" s="65" t="s">
        <v>192</v>
      </c>
      <c r="D155" s="64" t="s">
        <v>65</v>
      </c>
      <c r="E155" s="64">
        <v>0</v>
      </c>
      <c r="F155" s="64">
        <v>1</v>
      </c>
      <c r="G155" s="64">
        <v>0</v>
      </c>
      <c r="H155" s="64">
        <v>0</v>
      </c>
      <c r="I155" s="64">
        <v>0</v>
      </c>
      <c r="J155" s="64">
        <v>0</v>
      </c>
      <c r="K155" s="64">
        <v>1</v>
      </c>
      <c r="L155" s="64">
        <v>0</v>
      </c>
      <c r="M155" s="64">
        <v>0</v>
      </c>
      <c r="N155" s="64">
        <v>0</v>
      </c>
      <c r="O155" s="64">
        <v>0</v>
      </c>
      <c r="P155" s="64">
        <v>0</v>
      </c>
      <c r="Q155" s="64">
        <v>0</v>
      </c>
      <c r="R155" s="64">
        <v>1</v>
      </c>
      <c r="S155" s="64">
        <v>73152108</v>
      </c>
      <c r="T155" s="64" t="s">
        <v>66</v>
      </c>
      <c r="U155" s="64" t="s">
        <v>66</v>
      </c>
      <c r="W155" s="66">
        <v>136000</v>
      </c>
      <c r="X155" s="66">
        <f t="shared" si="200"/>
        <v>25840</v>
      </c>
      <c r="Y155" s="66">
        <f t="shared" si="201"/>
        <v>161840</v>
      </c>
      <c r="Z155" s="66">
        <v>168000</v>
      </c>
      <c r="AA155" s="66">
        <f t="shared" si="202"/>
        <v>31920</v>
      </c>
      <c r="AB155" s="66">
        <f t="shared" si="203"/>
        <v>199920</v>
      </c>
      <c r="AC155" s="66">
        <v>610000</v>
      </c>
      <c r="AD155" s="66">
        <f t="shared" si="204"/>
        <v>115900</v>
      </c>
      <c r="AE155" s="66">
        <f t="shared" si="205"/>
        <v>725900</v>
      </c>
      <c r="AF155" s="22"/>
      <c r="AG155" s="67" t="str">
        <f t="shared" si="206"/>
        <v>MANTENIMIENTO CORRECTIVO CABLEADO ELÉCTRICO</v>
      </c>
      <c r="AH155" s="58" t="str">
        <f t="shared" si="207"/>
        <v>ÚNICO</v>
      </c>
      <c r="AI155" s="58" t="str">
        <f t="shared" si="208"/>
        <v>DIFERENTE</v>
      </c>
      <c r="AJ155" s="59" t="str">
        <f t="shared" si="209"/>
        <v>DIFERENTE</v>
      </c>
      <c r="AK155" s="59" t="str">
        <f t="shared" si="210"/>
        <v>REVISAR</v>
      </c>
      <c r="AL155" s="59" t="str">
        <f t="shared" si="211"/>
        <v/>
      </c>
      <c r="AM155" s="59">
        <f t="shared" si="212"/>
        <v>32000</v>
      </c>
      <c r="AN155" s="60">
        <f t="shared" si="213"/>
        <v>235000</v>
      </c>
      <c r="AP155" s="61">
        <f t="shared" si="214"/>
        <v>304667</v>
      </c>
      <c r="AQ155" s="61">
        <f t="shared" si="215"/>
        <v>168000</v>
      </c>
      <c r="AR155" s="61">
        <f t="shared" si="216"/>
        <v>264910</v>
      </c>
      <c r="AS155" s="62">
        <f t="shared" si="217"/>
        <v>0.86950670732307733</v>
      </c>
      <c r="AT155" s="61">
        <f t="shared" si="218"/>
        <v>136000</v>
      </c>
      <c r="AU155" s="61">
        <f t="shared" si="219"/>
        <v>610000</v>
      </c>
      <c r="AV155" s="61">
        <f>IF(NOT(ISNUMBER(A155)),"",ROUND(_xlfn.QUARTILE.INC(CHOOSE({1;2;3},W155,Z155,AC155),1),0))</f>
        <v>152000</v>
      </c>
      <c r="AW155" s="61">
        <f>IF(NOT(ISNUMBER(A155)),"",ROUND(_xlfn.QUARTILE.INC(CHOOSE({1;2;3},W155,Z155,AC155),3),0))</f>
        <v>389000</v>
      </c>
      <c r="AX155" s="61">
        <f t="shared" si="220"/>
        <v>237000</v>
      </c>
      <c r="AY155" s="61">
        <f t="shared" si="221"/>
        <v>168000</v>
      </c>
      <c r="AZ155" s="61">
        <f t="shared" si="222"/>
        <v>31920</v>
      </c>
      <c r="BA155" s="61">
        <f t="shared" si="223"/>
        <v>199920</v>
      </c>
      <c r="BB155" s="68" t="str">
        <f t="shared" si="224"/>
        <v>MEDIANA</v>
      </c>
      <c r="BD155" s="69" t="str">
        <f t="shared" si="225"/>
        <v>MANTENIMIENTO CORRECTIVO CABLEADO ELÉCTRICO</v>
      </c>
      <c r="BE155" s="58" t="str">
        <f t="shared" si="226"/>
        <v>REPETIDO</v>
      </c>
      <c r="BF155" s="58" t="str" cm="1">
        <f t="array" ref="BF155">IF(BE155&lt;&gt;"REPETIDO","",_xlfn.TEXTJOIN(", ",TRUE,IF($AG$14:$AG$1000=$AG155,$A$14:$A$1000,"")))</f>
        <v>118, 132</v>
      </c>
      <c r="BG155" s="70" t="str">
        <f t="shared" si="227"/>
        <v>PRECIO REF. DIFERENTE</v>
      </c>
      <c r="BH155" s="58" t="str">
        <f t="shared" si="228"/>
        <v>CRÍTICO - PRECIO REF. INCONSISTENTE</v>
      </c>
    </row>
    <row r="156" spans="1:60" ht="38.25" x14ac:dyDescent="0.35">
      <c r="A156" s="64">
        <f>IF(C156="","",MAX($A$14:A155)+1)</f>
        <v>133</v>
      </c>
      <c r="B156" s="64">
        <v>8715699</v>
      </c>
      <c r="C156" s="65" t="s">
        <v>193</v>
      </c>
      <c r="D156" s="64" t="s">
        <v>65</v>
      </c>
      <c r="E156" s="64">
        <v>0</v>
      </c>
      <c r="F156" s="64">
        <v>1</v>
      </c>
      <c r="G156" s="64">
        <v>0</v>
      </c>
      <c r="H156" s="64">
        <v>0</v>
      </c>
      <c r="I156" s="64">
        <v>0</v>
      </c>
      <c r="J156" s="64">
        <v>0</v>
      </c>
      <c r="K156" s="64">
        <v>1</v>
      </c>
      <c r="L156" s="64">
        <v>0</v>
      </c>
      <c r="M156" s="64">
        <v>0</v>
      </c>
      <c r="N156" s="64">
        <v>0</v>
      </c>
      <c r="O156" s="64">
        <v>0</v>
      </c>
      <c r="P156" s="64">
        <v>0</v>
      </c>
      <c r="Q156" s="64">
        <v>0</v>
      </c>
      <c r="R156" s="64">
        <v>1</v>
      </c>
      <c r="S156" s="64">
        <v>73152108</v>
      </c>
      <c r="T156" s="64" t="s">
        <v>66</v>
      </c>
      <c r="U156" s="64" t="s">
        <v>66</v>
      </c>
      <c r="W156" s="66">
        <v>152000</v>
      </c>
      <c r="X156" s="66">
        <f t="shared" si="200"/>
        <v>28880</v>
      </c>
      <c r="Y156" s="66">
        <f t="shared" si="201"/>
        <v>180880</v>
      </c>
      <c r="Z156" s="66">
        <v>172000</v>
      </c>
      <c r="AA156" s="66">
        <f t="shared" si="202"/>
        <v>32680</v>
      </c>
      <c r="AB156" s="66">
        <f t="shared" si="203"/>
        <v>204680</v>
      </c>
      <c r="AC156" s="66">
        <v>615000</v>
      </c>
      <c r="AD156" s="66">
        <f t="shared" si="204"/>
        <v>116850</v>
      </c>
      <c r="AE156" s="66">
        <f t="shared" si="205"/>
        <v>731850</v>
      </c>
      <c r="AF156" s="22"/>
      <c r="AG156" s="67" t="str">
        <f t="shared" si="206"/>
        <v>MANTENIMIENTO CORRECTIVO DE TABLERO DE CONTROL</v>
      </c>
      <c r="AH156" s="58" t="str">
        <f t="shared" si="207"/>
        <v>ÚNICO</v>
      </c>
      <c r="AI156" s="58" t="str">
        <f t="shared" si="208"/>
        <v>DIFERENTE</v>
      </c>
      <c r="AJ156" s="59" t="str">
        <f t="shared" si="209"/>
        <v>ÚNICO</v>
      </c>
      <c r="AK156" s="59" t="str">
        <f t="shared" si="210"/>
        <v>REVISAR</v>
      </c>
      <c r="AL156" s="59" t="str">
        <f t="shared" si="211"/>
        <v/>
      </c>
      <c r="AM156" s="59">
        <f t="shared" si="212"/>
        <v>20000</v>
      </c>
      <c r="AN156" s="60" t="str">
        <f t="shared" si="213"/>
        <v/>
      </c>
      <c r="AP156" s="61">
        <f t="shared" si="214"/>
        <v>313000</v>
      </c>
      <c r="AQ156" s="61">
        <f t="shared" si="215"/>
        <v>172000</v>
      </c>
      <c r="AR156" s="61">
        <f t="shared" si="216"/>
        <v>261731</v>
      </c>
      <c r="AS156" s="62">
        <f t="shared" si="217"/>
        <v>0.83620127795527155</v>
      </c>
      <c r="AT156" s="61">
        <f t="shared" si="218"/>
        <v>152000</v>
      </c>
      <c r="AU156" s="61">
        <f t="shared" si="219"/>
        <v>615000</v>
      </c>
      <c r="AV156" s="61">
        <f>IF(NOT(ISNUMBER(A156)),"",ROUND(_xlfn.QUARTILE.INC(CHOOSE({1;2;3},W156,Z156,AC156),1),0))</f>
        <v>162000</v>
      </c>
      <c r="AW156" s="61">
        <f>IF(NOT(ISNUMBER(A156)),"",ROUND(_xlfn.QUARTILE.INC(CHOOSE({1;2;3},W156,Z156,AC156),3),0))</f>
        <v>393500</v>
      </c>
      <c r="AX156" s="61">
        <f t="shared" si="220"/>
        <v>231500</v>
      </c>
      <c r="AY156" s="61">
        <f t="shared" si="221"/>
        <v>172000</v>
      </c>
      <c r="AZ156" s="61">
        <f t="shared" si="222"/>
        <v>32680</v>
      </c>
      <c r="BA156" s="61">
        <f t="shared" si="223"/>
        <v>204680</v>
      </c>
      <c r="BB156" s="68" t="str">
        <f t="shared" si="224"/>
        <v>MEDIANA</v>
      </c>
      <c r="BD156" s="69" t="str">
        <f t="shared" si="225"/>
        <v>MANTENIMIENTO CORRECTIVO DE TABLERO DE CONTROL</v>
      </c>
      <c r="BE156" s="58" t="str">
        <f t="shared" si="226"/>
        <v>REPETIDO</v>
      </c>
      <c r="BF156" s="58" t="str" cm="1">
        <f t="array" ref="BF156">IF(BE156&lt;&gt;"REPETIDO","",_xlfn.TEXTJOIN(", ",TRUE,IF($AG$14:$AG$1000=$AG156,$A$14:$A$1000,"")))</f>
        <v>119, 133</v>
      </c>
      <c r="BG156" s="70" t="str">
        <f t="shared" si="227"/>
        <v>PRECIO REF. DIFERENTE</v>
      </c>
      <c r="BH156" s="58" t="str">
        <f t="shared" si="228"/>
        <v>CRÍTICO - PRECIO REF. INCONSISTENTE</v>
      </c>
    </row>
    <row r="157" spans="1:60" ht="51" x14ac:dyDescent="0.35">
      <c r="A157" s="64">
        <f>IF(C157="","",MAX($A$14:A156)+1)</f>
        <v>134</v>
      </c>
      <c r="B157" s="64">
        <v>8715699</v>
      </c>
      <c r="C157" s="65" t="s">
        <v>204</v>
      </c>
      <c r="D157" s="64" t="s">
        <v>65</v>
      </c>
      <c r="E157" s="64">
        <v>0</v>
      </c>
      <c r="F157" s="64">
        <v>1</v>
      </c>
      <c r="G157" s="64">
        <v>0</v>
      </c>
      <c r="H157" s="64">
        <v>0</v>
      </c>
      <c r="I157" s="64">
        <v>0</v>
      </c>
      <c r="J157" s="64">
        <v>0</v>
      </c>
      <c r="K157" s="64">
        <v>1</v>
      </c>
      <c r="L157" s="64">
        <v>0</v>
      </c>
      <c r="M157" s="64">
        <v>0</v>
      </c>
      <c r="N157" s="64">
        <v>0</v>
      </c>
      <c r="O157" s="64">
        <v>0</v>
      </c>
      <c r="P157" s="64">
        <v>0</v>
      </c>
      <c r="Q157" s="64">
        <v>0</v>
      </c>
      <c r="R157" s="64">
        <v>1</v>
      </c>
      <c r="S157" s="64">
        <v>73152108</v>
      </c>
      <c r="T157" s="64" t="s">
        <v>66</v>
      </c>
      <c r="U157" s="64" t="s">
        <v>66</v>
      </c>
      <c r="W157" s="66">
        <v>152000</v>
      </c>
      <c r="X157" s="66">
        <f t="shared" si="200"/>
        <v>28880</v>
      </c>
      <c r="Y157" s="66">
        <f t="shared" si="201"/>
        <v>180880</v>
      </c>
      <c r="Z157" s="66">
        <v>152000</v>
      </c>
      <c r="AA157" s="66">
        <f t="shared" si="202"/>
        <v>28880</v>
      </c>
      <c r="AB157" s="66">
        <f t="shared" si="203"/>
        <v>180880</v>
      </c>
      <c r="AC157" s="66">
        <v>340000</v>
      </c>
      <c r="AD157" s="66">
        <f t="shared" si="204"/>
        <v>64600</v>
      </c>
      <c r="AE157" s="66">
        <f t="shared" si="205"/>
        <v>404600</v>
      </c>
      <c r="AF157" s="22"/>
      <c r="AG157" s="67" t="str">
        <f t="shared" si="206"/>
        <v>MANTENIMIENTO - REVISIÓN DE LA PRESIÓN DE ALTA Y DE BAJA DEL SISTEMA DE REFRIGERACIÓN</v>
      </c>
      <c r="AH157" s="58" t="str">
        <f t="shared" si="207"/>
        <v>ÚNICO</v>
      </c>
      <c r="AI157" s="58" t="str">
        <f t="shared" si="208"/>
        <v>ÚNICO</v>
      </c>
      <c r="AJ157" s="59" t="str">
        <f t="shared" si="209"/>
        <v>ÚNICO</v>
      </c>
      <c r="AK157" s="59" t="str">
        <f t="shared" si="210"/>
        <v>ÚNICO</v>
      </c>
      <c r="AL157" s="59" t="str">
        <f t="shared" si="211"/>
        <v/>
      </c>
      <c r="AM157" s="59" t="str">
        <f t="shared" si="212"/>
        <v/>
      </c>
      <c r="AN157" s="60" t="str">
        <f t="shared" si="213"/>
        <v/>
      </c>
      <c r="AP157" s="61">
        <f t="shared" si="214"/>
        <v>214667</v>
      </c>
      <c r="AQ157" s="61">
        <f t="shared" si="215"/>
        <v>152000</v>
      </c>
      <c r="AR157" s="61">
        <f t="shared" si="216"/>
        <v>108542</v>
      </c>
      <c r="AS157" s="62">
        <f t="shared" si="217"/>
        <v>0.50562964964340118</v>
      </c>
      <c r="AT157" s="61">
        <f t="shared" si="218"/>
        <v>152000</v>
      </c>
      <c r="AU157" s="61">
        <f t="shared" si="219"/>
        <v>340000</v>
      </c>
      <c r="AV157" s="61">
        <f>IF(NOT(ISNUMBER(A157)),"",ROUND(_xlfn.QUARTILE.INC(CHOOSE({1;2;3},W157,Z157,AC157),1),0))</f>
        <v>152000</v>
      </c>
      <c r="AW157" s="61">
        <f>IF(NOT(ISNUMBER(A157)),"",ROUND(_xlfn.QUARTILE.INC(CHOOSE({1;2;3},W157,Z157,AC157),3),0))</f>
        <v>246000</v>
      </c>
      <c r="AX157" s="61">
        <f t="shared" si="220"/>
        <v>94000</v>
      </c>
      <c r="AY157" s="61">
        <f t="shared" si="221"/>
        <v>152000</v>
      </c>
      <c r="AZ157" s="61">
        <f t="shared" si="222"/>
        <v>28880</v>
      </c>
      <c r="BA157" s="61">
        <f t="shared" si="223"/>
        <v>180880</v>
      </c>
      <c r="BB157" s="68" t="str">
        <f t="shared" si="224"/>
        <v>MEDIANA</v>
      </c>
      <c r="BD157" s="69" t="str">
        <f t="shared" si="225"/>
        <v>MANTENIMIENTO - REVISIÓN DE LA PRESIÓN DE ALTA Y DE BAJA DEL SISTEMA DE REFRIGERACIÓN</v>
      </c>
      <c r="BE157" s="58" t="str">
        <f t="shared" si="226"/>
        <v>ÚNICO</v>
      </c>
      <c r="BF157" s="58" t="str" cm="1">
        <f t="array" ref="BF157">IF(BE157&lt;&gt;"REPETIDO","",_xlfn.TEXTJOIN(", ",TRUE,IF($AG$14:$AG$1000=$AG157,$A$14:$A$1000,"")))</f>
        <v/>
      </c>
      <c r="BG157" s="70" t="str">
        <f t="shared" si="227"/>
        <v>NO APLICA</v>
      </c>
      <c r="BH157" s="58" t="str">
        <f t="shared" si="228"/>
        <v>ALERTA ALTA - REVISAR MERCADO</v>
      </c>
    </row>
    <row r="158" spans="1:60" ht="38.25" x14ac:dyDescent="0.35">
      <c r="A158" s="64">
        <f>IF(C158="","",MAX($A$14:A157)+1)</f>
        <v>135</v>
      </c>
      <c r="B158" s="64">
        <v>8715699</v>
      </c>
      <c r="C158" s="65" t="s">
        <v>205</v>
      </c>
      <c r="D158" s="64" t="s">
        <v>65</v>
      </c>
      <c r="E158" s="64">
        <v>0</v>
      </c>
      <c r="F158" s="64">
        <v>1</v>
      </c>
      <c r="G158" s="64">
        <v>0</v>
      </c>
      <c r="H158" s="64">
        <v>0</v>
      </c>
      <c r="I158" s="64">
        <v>0</v>
      </c>
      <c r="J158" s="64">
        <v>0</v>
      </c>
      <c r="K158" s="64">
        <v>1</v>
      </c>
      <c r="L158" s="64">
        <v>0</v>
      </c>
      <c r="M158" s="64">
        <v>0</v>
      </c>
      <c r="N158" s="64">
        <v>0</v>
      </c>
      <c r="O158" s="64">
        <v>0</v>
      </c>
      <c r="P158" s="64">
        <v>0</v>
      </c>
      <c r="Q158" s="64">
        <v>0</v>
      </c>
      <c r="R158" s="64">
        <v>1</v>
      </c>
      <c r="S158" s="64">
        <v>73152108</v>
      </c>
      <c r="T158" s="64" t="s">
        <v>66</v>
      </c>
      <c r="U158" s="64" t="s">
        <v>66</v>
      </c>
      <c r="W158" s="66">
        <v>112000</v>
      </c>
      <c r="X158" s="66">
        <f t="shared" si="200"/>
        <v>21280</v>
      </c>
      <c r="Y158" s="66">
        <f t="shared" si="201"/>
        <v>133280</v>
      </c>
      <c r="Z158" s="66">
        <v>152000</v>
      </c>
      <c r="AA158" s="66">
        <f t="shared" si="202"/>
        <v>28880</v>
      </c>
      <c r="AB158" s="66">
        <f t="shared" si="203"/>
        <v>180880</v>
      </c>
      <c r="AC158" s="66">
        <v>310000</v>
      </c>
      <c r="AD158" s="66">
        <f t="shared" si="204"/>
        <v>58900</v>
      </c>
      <c r="AE158" s="66">
        <f t="shared" si="205"/>
        <v>368900</v>
      </c>
      <c r="AF158" s="22"/>
      <c r="AG158" s="67" t="str">
        <f t="shared" si="206"/>
        <v>MANTENIMIENTO - REVISIÓN DE LA UNIDAD COMPRESORA</v>
      </c>
      <c r="AH158" s="58" t="str">
        <f t="shared" si="207"/>
        <v>ÚNICO</v>
      </c>
      <c r="AI158" s="58" t="str">
        <f t="shared" si="208"/>
        <v>DIFERENTE</v>
      </c>
      <c r="AJ158" s="59" t="str">
        <f t="shared" si="209"/>
        <v>ÚNICO</v>
      </c>
      <c r="AK158" s="59" t="str">
        <f t="shared" si="210"/>
        <v>REVISAR</v>
      </c>
      <c r="AL158" s="59" t="str">
        <f t="shared" si="211"/>
        <v/>
      </c>
      <c r="AM158" s="59">
        <f t="shared" si="212"/>
        <v>40000</v>
      </c>
      <c r="AN158" s="60" t="str">
        <f t="shared" si="213"/>
        <v/>
      </c>
      <c r="AP158" s="61">
        <f t="shared" si="214"/>
        <v>191333</v>
      </c>
      <c r="AQ158" s="61">
        <f t="shared" si="215"/>
        <v>152000</v>
      </c>
      <c r="AR158" s="61">
        <f t="shared" si="216"/>
        <v>104696</v>
      </c>
      <c r="AS158" s="62">
        <f t="shared" si="217"/>
        <v>0.54719259092785877</v>
      </c>
      <c r="AT158" s="61">
        <f t="shared" si="218"/>
        <v>112000</v>
      </c>
      <c r="AU158" s="61">
        <f t="shared" si="219"/>
        <v>310000</v>
      </c>
      <c r="AV158" s="61">
        <f>IF(NOT(ISNUMBER(A158)),"",ROUND(_xlfn.QUARTILE.INC(CHOOSE({1;2;3},W158,Z158,AC158),1),0))</f>
        <v>132000</v>
      </c>
      <c r="AW158" s="61">
        <f>IF(NOT(ISNUMBER(A158)),"",ROUND(_xlfn.QUARTILE.INC(CHOOSE({1;2;3},W158,Z158,AC158),3),0))</f>
        <v>231000</v>
      </c>
      <c r="AX158" s="61">
        <f t="shared" si="220"/>
        <v>99000</v>
      </c>
      <c r="AY158" s="61">
        <f t="shared" si="221"/>
        <v>152000</v>
      </c>
      <c r="AZ158" s="61">
        <f t="shared" si="222"/>
        <v>28880</v>
      </c>
      <c r="BA158" s="61">
        <f t="shared" si="223"/>
        <v>180880</v>
      </c>
      <c r="BB158" s="68" t="str">
        <f t="shared" si="224"/>
        <v>MEDIANA</v>
      </c>
      <c r="BD158" s="69" t="str">
        <f t="shared" si="225"/>
        <v>MANTENIMIENTO - REVISIÓN DE LA UNIDAD COMPRESORA</v>
      </c>
      <c r="BE158" s="58" t="str">
        <f t="shared" si="226"/>
        <v>REPETIDO</v>
      </c>
      <c r="BF158" s="58" t="str" cm="1">
        <f t="array" ref="BF158">IF(BE158&lt;&gt;"REPETIDO","",_xlfn.TEXTJOIN(", ",TRUE,IF($AG$14:$AG$1000=$AG158,$A$14:$A$1000,"")))</f>
        <v>135, 193, 363</v>
      </c>
      <c r="BG158" s="70" t="str">
        <f t="shared" si="227"/>
        <v>PRECIO REF. DIFERENTE</v>
      </c>
      <c r="BH158" s="58" t="str">
        <f t="shared" si="228"/>
        <v>CRÍTICO - PRECIO REF. INCONSISTENTE</v>
      </c>
    </row>
    <row r="159" spans="1:60" ht="38.25" x14ac:dyDescent="0.35">
      <c r="A159" s="64">
        <f>IF(C159="","",MAX($A$14:A158)+1)</f>
        <v>136</v>
      </c>
      <c r="B159" s="64">
        <v>8715699</v>
      </c>
      <c r="C159" s="65" t="s">
        <v>196</v>
      </c>
      <c r="D159" s="64" t="s">
        <v>65</v>
      </c>
      <c r="E159" s="64">
        <v>0</v>
      </c>
      <c r="F159" s="64">
        <v>1</v>
      </c>
      <c r="G159" s="64">
        <v>0</v>
      </c>
      <c r="H159" s="64">
        <v>0</v>
      </c>
      <c r="I159" s="64">
        <v>0</v>
      </c>
      <c r="J159" s="64">
        <v>0</v>
      </c>
      <c r="K159" s="64">
        <v>1</v>
      </c>
      <c r="L159" s="64">
        <v>0</v>
      </c>
      <c r="M159" s="64">
        <v>0</v>
      </c>
      <c r="N159" s="64">
        <v>0</v>
      </c>
      <c r="O159" s="64">
        <v>0</v>
      </c>
      <c r="P159" s="64">
        <v>0</v>
      </c>
      <c r="Q159" s="64">
        <v>0</v>
      </c>
      <c r="R159" s="64">
        <v>1</v>
      </c>
      <c r="S159" s="64">
        <v>73152108</v>
      </c>
      <c r="T159" s="64" t="s">
        <v>66</v>
      </c>
      <c r="U159" s="64" t="s">
        <v>66</v>
      </c>
      <c r="W159" s="66">
        <v>112000</v>
      </c>
      <c r="X159" s="66">
        <f t="shared" si="200"/>
        <v>21280</v>
      </c>
      <c r="Y159" s="66">
        <f t="shared" si="201"/>
        <v>133280</v>
      </c>
      <c r="Z159" s="66">
        <v>160000</v>
      </c>
      <c r="AA159" s="66">
        <f t="shared" si="202"/>
        <v>30400</v>
      </c>
      <c r="AB159" s="66">
        <f t="shared" si="203"/>
        <v>190400</v>
      </c>
      <c r="AC159" s="66">
        <v>225000</v>
      </c>
      <c r="AD159" s="66">
        <f t="shared" si="204"/>
        <v>42750</v>
      </c>
      <c r="AE159" s="66">
        <f t="shared" si="205"/>
        <v>267750</v>
      </c>
      <c r="AF159" s="22"/>
      <c r="AG159" s="67" t="str">
        <f t="shared" si="206"/>
        <v>MANTENIMIENTO - REVISIÓN ELÉCTRICA UNIDAD COMPRESORA</v>
      </c>
      <c r="AH159" s="58" t="str">
        <f t="shared" si="207"/>
        <v>ÚNICO</v>
      </c>
      <c r="AI159" s="58" t="str">
        <f t="shared" si="208"/>
        <v>DIFERENTE</v>
      </c>
      <c r="AJ159" s="59" t="str">
        <f t="shared" si="209"/>
        <v>ÚNICO</v>
      </c>
      <c r="AK159" s="59" t="str">
        <f t="shared" si="210"/>
        <v>REVISAR</v>
      </c>
      <c r="AL159" s="59" t="str">
        <f t="shared" si="211"/>
        <v/>
      </c>
      <c r="AM159" s="59">
        <f t="shared" si="212"/>
        <v>48000</v>
      </c>
      <c r="AN159" s="60" t="str">
        <f t="shared" si="213"/>
        <v/>
      </c>
      <c r="AP159" s="61">
        <f t="shared" si="214"/>
        <v>165667</v>
      </c>
      <c r="AQ159" s="61">
        <f t="shared" si="215"/>
        <v>160000</v>
      </c>
      <c r="AR159" s="61">
        <f t="shared" si="216"/>
        <v>56713</v>
      </c>
      <c r="AS159" s="62">
        <f t="shared" si="217"/>
        <v>0.3423313031563317</v>
      </c>
      <c r="AT159" s="61">
        <f t="shared" si="218"/>
        <v>112000</v>
      </c>
      <c r="AU159" s="61">
        <f t="shared" si="219"/>
        <v>225000</v>
      </c>
      <c r="AV159" s="61">
        <f>IF(NOT(ISNUMBER(A159)),"",ROUND(_xlfn.QUARTILE.INC(CHOOSE({1;2;3},W159,Z159,AC159),1),0))</f>
        <v>136000</v>
      </c>
      <c r="AW159" s="61">
        <f>IF(NOT(ISNUMBER(A159)),"",ROUND(_xlfn.QUARTILE.INC(CHOOSE({1;2;3},W159,Z159,AC159),3),0))</f>
        <v>192500</v>
      </c>
      <c r="AX159" s="61">
        <f t="shared" si="220"/>
        <v>56500</v>
      </c>
      <c r="AY159" s="61">
        <f t="shared" si="221"/>
        <v>136000</v>
      </c>
      <c r="AZ159" s="61">
        <f t="shared" si="222"/>
        <v>25840</v>
      </c>
      <c r="BA159" s="61">
        <f t="shared" si="223"/>
        <v>161840</v>
      </c>
      <c r="BB159" s="68" t="str">
        <f t="shared" si="224"/>
        <v>PROMEDIO 2 MENORES</v>
      </c>
      <c r="BD159" s="69" t="str">
        <f t="shared" si="225"/>
        <v>MANTENIMIENTO - REVISIÓN ELÉCTRICA UNIDAD COMPRESORA</v>
      </c>
      <c r="BE159" s="58" t="str">
        <f t="shared" si="226"/>
        <v>REPETIDO</v>
      </c>
      <c r="BF159" s="58" t="str" cm="1">
        <f t="array" ref="BF159">IF(BE159&lt;&gt;"REPETIDO","",_xlfn.TEXTJOIN(", ",TRUE,IF($AG$14:$AG$1000=$AG159,$A$14:$A$1000,"")))</f>
        <v>122, 136</v>
      </c>
      <c r="BG159" s="70" t="str">
        <f t="shared" si="227"/>
        <v>PRECIO REF. DIFERENTE</v>
      </c>
      <c r="BH159" s="58" t="str">
        <f t="shared" si="228"/>
        <v>CRÍTICO - PRECIO REF. INCONSISTENTE</v>
      </c>
    </row>
    <row r="160" spans="1:60" ht="51" x14ac:dyDescent="0.35">
      <c r="A160" s="64">
        <f>IF(C160="","",MAX($A$14:A159)+1)</f>
        <v>137</v>
      </c>
      <c r="B160" s="64">
        <v>8715699</v>
      </c>
      <c r="C160" s="65" t="s">
        <v>197</v>
      </c>
      <c r="D160" s="64" t="s">
        <v>65</v>
      </c>
      <c r="E160" s="64">
        <v>0</v>
      </c>
      <c r="F160" s="64">
        <v>1</v>
      </c>
      <c r="G160" s="64">
        <v>0</v>
      </c>
      <c r="H160" s="64">
        <v>0</v>
      </c>
      <c r="I160" s="64">
        <v>0</v>
      </c>
      <c r="J160" s="64">
        <v>0</v>
      </c>
      <c r="K160" s="64">
        <v>1</v>
      </c>
      <c r="L160" s="64">
        <v>0</v>
      </c>
      <c r="M160" s="64">
        <v>0</v>
      </c>
      <c r="N160" s="64">
        <v>0</v>
      </c>
      <c r="O160" s="64">
        <v>0</v>
      </c>
      <c r="P160" s="64">
        <v>0</v>
      </c>
      <c r="Q160" s="64">
        <v>0</v>
      </c>
      <c r="R160" s="64">
        <v>1</v>
      </c>
      <c r="S160" s="64">
        <v>73152108</v>
      </c>
      <c r="T160" s="64" t="s">
        <v>66</v>
      </c>
      <c r="U160" s="64" t="s">
        <v>66</v>
      </c>
      <c r="W160" s="66">
        <v>100000</v>
      </c>
      <c r="X160" s="66">
        <f t="shared" si="200"/>
        <v>19000</v>
      </c>
      <c r="Y160" s="66">
        <f t="shared" si="201"/>
        <v>119000</v>
      </c>
      <c r="Z160" s="66">
        <v>144000</v>
      </c>
      <c r="AA160" s="66">
        <f t="shared" si="202"/>
        <v>27360</v>
      </c>
      <c r="AB160" s="66">
        <f t="shared" si="203"/>
        <v>171360</v>
      </c>
      <c r="AC160" s="66">
        <v>285000</v>
      </c>
      <c r="AD160" s="66">
        <f t="shared" si="204"/>
        <v>54150</v>
      </c>
      <c r="AE160" s="66">
        <f t="shared" si="205"/>
        <v>339150</v>
      </c>
      <c r="AF160" s="22"/>
      <c r="AG160" s="67" t="str">
        <f t="shared" si="206"/>
        <v>MANTENIMIENTO - ADECUACIÓN DE TUBERÍAS DE GAS Y EMPAQUES DE PAREDES</v>
      </c>
      <c r="AH160" s="58" t="str">
        <f t="shared" si="207"/>
        <v>ÚNICO</v>
      </c>
      <c r="AI160" s="58" t="str">
        <f t="shared" si="208"/>
        <v>DIFERENTE</v>
      </c>
      <c r="AJ160" s="59" t="str">
        <f t="shared" si="209"/>
        <v>ÚNICO</v>
      </c>
      <c r="AK160" s="59" t="str">
        <f t="shared" si="210"/>
        <v>REVISAR</v>
      </c>
      <c r="AL160" s="59" t="str">
        <f t="shared" si="211"/>
        <v/>
      </c>
      <c r="AM160" s="59">
        <f t="shared" si="212"/>
        <v>44000</v>
      </c>
      <c r="AN160" s="60" t="str">
        <f t="shared" si="213"/>
        <v/>
      </c>
      <c r="AP160" s="61">
        <f t="shared" si="214"/>
        <v>176333</v>
      </c>
      <c r="AQ160" s="61">
        <f t="shared" si="215"/>
        <v>144000</v>
      </c>
      <c r="AR160" s="61">
        <f t="shared" si="216"/>
        <v>96645</v>
      </c>
      <c r="AS160" s="62">
        <f t="shared" si="217"/>
        <v>0.5480823215166758</v>
      </c>
      <c r="AT160" s="61">
        <f t="shared" si="218"/>
        <v>100000</v>
      </c>
      <c r="AU160" s="61">
        <f t="shared" si="219"/>
        <v>285000</v>
      </c>
      <c r="AV160" s="61">
        <f>IF(NOT(ISNUMBER(A160)),"",ROUND(_xlfn.QUARTILE.INC(CHOOSE({1;2;3},W160,Z160,AC160),1),0))</f>
        <v>122000</v>
      </c>
      <c r="AW160" s="61">
        <f>IF(NOT(ISNUMBER(A160)),"",ROUND(_xlfn.QUARTILE.INC(CHOOSE({1;2;3},W160,Z160,AC160),3),0))</f>
        <v>214500</v>
      </c>
      <c r="AX160" s="61">
        <f t="shared" si="220"/>
        <v>92500</v>
      </c>
      <c r="AY160" s="61">
        <f t="shared" si="221"/>
        <v>144000</v>
      </c>
      <c r="AZ160" s="61">
        <f t="shared" si="222"/>
        <v>27360</v>
      </c>
      <c r="BA160" s="61">
        <f t="shared" si="223"/>
        <v>171360</v>
      </c>
      <c r="BB160" s="68" t="str">
        <f t="shared" si="224"/>
        <v>MEDIANA</v>
      </c>
      <c r="BD160" s="69" t="str">
        <f t="shared" si="225"/>
        <v>MANTENIMIENTO - ADECUACIÓN DE TUBERÍAS DE GAS Y EMPAQUES DE PAREDES</v>
      </c>
      <c r="BE160" s="58" t="str">
        <f t="shared" si="226"/>
        <v>REPETIDO</v>
      </c>
      <c r="BF160" s="58" t="str" cm="1">
        <f t="array" ref="BF160">IF(BE160&lt;&gt;"REPETIDO","",_xlfn.TEXTJOIN(", ",TRUE,IF($AG$14:$AG$1000=$AG160,$A$14:$A$1000,"")))</f>
        <v>123, 137</v>
      </c>
      <c r="BG160" s="70" t="str">
        <f t="shared" si="227"/>
        <v>PRECIO REF. DIFERENTE</v>
      </c>
      <c r="BH160" s="58" t="str">
        <f t="shared" si="228"/>
        <v>CRÍTICO - PRECIO REF. INCONSISTENTE</v>
      </c>
    </row>
    <row r="161" spans="1:60" ht="38.25" x14ac:dyDescent="0.35">
      <c r="A161" s="64">
        <f>IF(C161="","",MAX($A$14:A160)+1)</f>
        <v>138</v>
      </c>
      <c r="B161" s="64">
        <v>8715699</v>
      </c>
      <c r="C161" s="65" t="s">
        <v>198</v>
      </c>
      <c r="D161" s="64" t="s">
        <v>65</v>
      </c>
      <c r="E161" s="64">
        <v>0</v>
      </c>
      <c r="F161" s="64">
        <v>1</v>
      </c>
      <c r="G161" s="64">
        <v>0</v>
      </c>
      <c r="H161" s="64">
        <v>0</v>
      </c>
      <c r="I161" s="64">
        <v>0</v>
      </c>
      <c r="J161" s="64">
        <v>0</v>
      </c>
      <c r="K161" s="64">
        <v>1</v>
      </c>
      <c r="L161" s="64">
        <v>0</v>
      </c>
      <c r="M161" s="64">
        <v>0</v>
      </c>
      <c r="N161" s="64">
        <v>0</v>
      </c>
      <c r="O161" s="64">
        <v>0</v>
      </c>
      <c r="P161" s="64">
        <v>0</v>
      </c>
      <c r="Q161" s="64">
        <v>0</v>
      </c>
      <c r="R161" s="64">
        <v>1</v>
      </c>
      <c r="S161" s="64">
        <v>73152108</v>
      </c>
      <c r="T161" s="64" t="s">
        <v>66</v>
      </c>
      <c r="U161" s="64" t="s">
        <v>66</v>
      </c>
      <c r="W161" s="66">
        <v>216000</v>
      </c>
      <c r="X161" s="66">
        <f t="shared" si="200"/>
        <v>41040</v>
      </c>
      <c r="Y161" s="66">
        <f t="shared" si="201"/>
        <v>257040</v>
      </c>
      <c r="Z161" s="66">
        <v>220000</v>
      </c>
      <c r="AA161" s="66">
        <f t="shared" si="202"/>
        <v>41800</v>
      </c>
      <c r="AB161" s="66">
        <f t="shared" si="203"/>
        <v>261800</v>
      </c>
      <c r="AC161" s="66">
        <v>280000</v>
      </c>
      <c r="AD161" s="66">
        <f t="shared" si="204"/>
        <v>53200</v>
      </c>
      <c r="AE161" s="66">
        <f t="shared" si="205"/>
        <v>333200</v>
      </c>
      <c r="AF161" s="22"/>
      <c r="AG161" s="67" t="str">
        <f t="shared" si="206"/>
        <v>MANTENIMIENTO A MOTO VENTILADORES EVAPORADOR</v>
      </c>
      <c r="AH161" s="58" t="str">
        <f t="shared" si="207"/>
        <v>ÚNICO</v>
      </c>
      <c r="AI161" s="58" t="str">
        <f t="shared" si="208"/>
        <v>DIFERENTE</v>
      </c>
      <c r="AJ161" s="59" t="str">
        <f t="shared" si="209"/>
        <v>ÚNICO</v>
      </c>
      <c r="AK161" s="59" t="str">
        <f t="shared" si="210"/>
        <v>REVISAR</v>
      </c>
      <c r="AL161" s="59" t="str">
        <f t="shared" si="211"/>
        <v/>
      </c>
      <c r="AM161" s="59">
        <f t="shared" si="212"/>
        <v>8000</v>
      </c>
      <c r="AN161" s="60" t="str">
        <f t="shared" si="213"/>
        <v/>
      </c>
      <c r="AP161" s="61">
        <f t="shared" si="214"/>
        <v>238667</v>
      </c>
      <c r="AQ161" s="61">
        <f t="shared" si="215"/>
        <v>220000</v>
      </c>
      <c r="AR161" s="61">
        <f t="shared" si="216"/>
        <v>35852</v>
      </c>
      <c r="AS161" s="62">
        <f t="shared" si="217"/>
        <v>0.15021766729376076</v>
      </c>
      <c r="AT161" s="61">
        <f t="shared" si="218"/>
        <v>216000</v>
      </c>
      <c r="AU161" s="61">
        <f t="shared" si="219"/>
        <v>280000</v>
      </c>
      <c r="AV161" s="61">
        <f>IF(NOT(ISNUMBER(A161)),"",ROUND(_xlfn.QUARTILE.INC(CHOOSE({1;2;3},W161,Z161,AC161),1),0))</f>
        <v>218000</v>
      </c>
      <c r="AW161" s="61">
        <f>IF(NOT(ISNUMBER(A161)),"",ROUND(_xlfn.QUARTILE.INC(CHOOSE({1;2;3},W161,Z161,AC161),3),0))</f>
        <v>250000</v>
      </c>
      <c r="AX161" s="61">
        <f t="shared" si="220"/>
        <v>32000</v>
      </c>
      <c r="AY161" s="61">
        <f t="shared" si="221"/>
        <v>216000</v>
      </c>
      <c r="AZ161" s="61">
        <f t="shared" si="222"/>
        <v>41040</v>
      </c>
      <c r="BA161" s="61">
        <f t="shared" si="223"/>
        <v>257040</v>
      </c>
      <c r="BB161" s="68" t="str">
        <f t="shared" si="224"/>
        <v>MENOR VALOR</v>
      </c>
      <c r="BD161" s="69" t="str">
        <f t="shared" si="225"/>
        <v>MANTENIMIENTO A MOTO VENTILADORES EVAPORADOR</v>
      </c>
      <c r="BE161" s="58" t="str">
        <f t="shared" si="226"/>
        <v>REPETIDO</v>
      </c>
      <c r="BF161" s="58" t="str" cm="1">
        <f t="array" ref="BF161">IF(BE161&lt;&gt;"REPETIDO","",_xlfn.TEXTJOIN(", ",TRUE,IF($AG$14:$AG$1000=$AG161,$A$14:$A$1000,"")))</f>
        <v>124, 138, 194, 364</v>
      </c>
      <c r="BG161" s="70" t="str">
        <f t="shared" si="227"/>
        <v>MISMO PRECIO REF.</v>
      </c>
      <c r="BH161" s="58" t="str">
        <f t="shared" si="228"/>
        <v>OK</v>
      </c>
    </row>
    <row r="162" spans="1:60" ht="38.25" x14ac:dyDescent="0.35">
      <c r="A162" s="64">
        <f>IF(C162="","",MAX($A$14:A161)+1)</f>
        <v>139</v>
      </c>
      <c r="B162" s="64">
        <v>8715699</v>
      </c>
      <c r="C162" s="65" t="s">
        <v>199</v>
      </c>
      <c r="D162" s="64" t="s">
        <v>65</v>
      </c>
      <c r="E162" s="64">
        <v>0</v>
      </c>
      <c r="F162" s="64">
        <v>1</v>
      </c>
      <c r="G162" s="64">
        <v>0</v>
      </c>
      <c r="H162" s="64">
        <v>0</v>
      </c>
      <c r="I162" s="64">
        <v>0</v>
      </c>
      <c r="J162" s="64">
        <v>0</v>
      </c>
      <c r="K162" s="64">
        <v>1</v>
      </c>
      <c r="L162" s="64">
        <v>0</v>
      </c>
      <c r="M162" s="64">
        <v>0</v>
      </c>
      <c r="N162" s="64">
        <v>0</v>
      </c>
      <c r="O162" s="64">
        <v>0</v>
      </c>
      <c r="P162" s="64">
        <v>0</v>
      </c>
      <c r="Q162" s="64">
        <v>0</v>
      </c>
      <c r="R162" s="64">
        <v>1</v>
      </c>
      <c r="S162" s="64">
        <v>73152108</v>
      </c>
      <c r="T162" s="64" t="s">
        <v>66</v>
      </c>
      <c r="U162" s="64" t="s">
        <v>66</v>
      </c>
      <c r="W162" s="66">
        <v>112000</v>
      </c>
      <c r="X162" s="66">
        <f t="shared" si="200"/>
        <v>21280</v>
      </c>
      <c r="Y162" s="66">
        <f t="shared" si="201"/>
        <v>133280</v>
      </c>
      <c r="Z162" s="66">
        <v>152000</v>
      </c>
      <c r="AA162" s="66">
        <f t="shared" si="202"/>
        <v>28880</v>
      </c>
      <c r="AB162" s="66">
        <f t="shared" si="203"/>
        <v>180880</v>
      </c>
      <c r="AC162" s="66">
        <v>220000</v>
      </c>
      <c r="AD162" s="66">
        <f t="shared" si="204"/>
        <v>41800</v>
      </c>
      <c r="AE162" s="66">
        <f t="shared" si="205"/>
        <v>261800</v>
      </c>
      <c r="AF162" s="22"/>
      <c r="AG162" s="67" t="str">
        <f t="shared" si="206"/>
        <v>MANTENIMIENTO - AJUSTES DEL PROGRAMADOR O TERMOSTATO</v>
      </c>
      <c r="AH162" s="58" t="str">
        <f t="shared" si="207"/>
        <v>ÚNICO</v>
      </c>
      <c r="AI162" s="58" t="str">
        <f t="shared" si="208"/>
        <v>DIFERENTE</v>
      </c>
      <c r="AJ162" s="59" t="str">
        <f t="shared" si="209"/>
        <v>ÚNICO</v>
      </c>
      <c r="AK162" s="59" t="str">
        <f t="shared" si="210"/>
        <v>REVISAR</v>
      </c>
      <c r="AL162" s="59" t="str">
        <f t="shared" si="211"/>
        <v/>
      </c>
      <c r="AM162" s="59">
        <f t="shared" si="212"/>
        <v>40000</v>
      </c>
      <c r="AN162" s="60" t="str">
        <f t="shared" si="213"/>
        <v/>
      </c>
      <c r="AP162" s="61">
        <f t="shared" si="214"/>
        <v>161333</v>
      </c>
      <c r="AQ162" s="61">
        <f t="shared" si="215"/>
        <v>152000</v>
      </c>
      <c r="AR162" s="61">
        <f t="shared" si="216"/>
        <v>54602</v>
      </c>
      <c r="AS162" s="62">
        <f t="shared" si="217"/>
        <v>0.33844284802241326</v>
      </c>
      <c r="AT162" s="61">
        <f t="shared" si="218"/>
        <v>112000</v>
      </c>
      <c r="AU162" s="61">
        <f t="shared" si="219"/>
        <v>220000</v>
      </c>
      <c r="AV162" s="61">
        <f>IF(NOT(ISNUMBER(A162)),"",ROUND(_xlfn.QUARTILE.INC(CHOOSE({1;2;3},W162,Z162,AC162),1),0))</f>
        <v>132000</v>
      </c>
      <c r="AW162" s="61">
        <f>IF(NOT(ISNUMBER(A162)),"",ROUND(_xlfn.QUARTILE.INC(CHOOSE({1;2;3},W162,Z162,AC162),3),0))</f>
        <v>186000</v>
      </c>
      <c r="AX162" s="61">
        <f t="shared" si="220"/>
        <v>54000</v>
      </c>
      <c r="AY162" s="61">
        <f t="shared" si="221"/>
        <v>132000</v>
      </c>
      <c r="AZ162" s="61">
        <f t="shared" si="222"/>
        <v>25080</v>
      </c>
      <c r="BA162" s="61">
        <f t="shared" si="223"/>
        <v>157080</v>
      </c>
      <c r="BB162" s="68" t="str">
        <f t="shared" si="224"/>
        <v>PROMEDIO 2 MENORES</v>
      </c>
      <c r="BD162" s="69" t="str">
        <f t="shared" si="225"/>
        <v>MANTENIMIENTO - AJUSTES DEL PROGRAMADOR O TERMOSTATO</v>
      </c>
      <c r="BE162" s="58" t="str">
        <f t="shared" si="226"/>
        <v>REPETIDO</v>
      </c>
      <c r="BF162" s="58" t="str" cm="1">
        <f t="array" ref="BF162">IF(BE162&lt;&gt;"REPETIDO","",_xlfn.TEXTJOIN(", ",TRUE,IF($AG$14:$AG$1000=$AG162,$A$14:$A$1000,"")))</f>
        <v>125, 139</v>
      </c>
      <c r="BG162" s="70" t="str">
        <f t="shared" si="227"/>
        <v>PRECIO REF. DIFERENTE</v>
      </c>
      <c r="BH162" s="58" t="str">
        <f t="shared" si="228"/>
        <v>CRÍTICO - PRECIO REF. INCONSISTENTE</v>
      </c>
    </row>
    <row r="163" spans="1:60" ht="38.25" x14ac:dyDescent="0.35">
      <c r="A163" s="64">
        <f>IF(C163="","",MAX($A$14:A162)+1)</f>
        <v>140</v>
      </c>
      <c r="B163" s="64">
        <v>8715699</v>
      </c>
      <c r="C163" s="65" t="s">
        <v>200</v>
      </c>
      <c r="D163" s="64" t="s">
        <v>65</v>
      </c>
      <c r="E163" s="64">
        <v>0</v>
      </c>
      <c r="F163" s="64">
        <v>1</v>
      </c>
      <c r="G163" s="64">
        <v>0</v>
      </c>
      <c r="H163" s="64">
        <v>0</v>
      </c>
      <c r="I163" s="64">
        <v>0</v>
      </c>
      <c r="J163" s="64">
        <v>0</v>
      </c>
      <c r="K163" s="64">
        <v>1</v>
      </c>
      <c r="L163" s="64">
        <v>0</v>
      </c>
      <c r="M163" s="64">
        <v>0</v>
      </c>
      <c r="N163" s="64">
        <v>0</v>
      </c>
      <c r="O163" s="64">
        <v>0</v>
      </c>
      <c r="P163" s="64">
        <v>0</v>
      </c>
      <c r="Q163" s="64">
        <v>0</v>
      </c>
      <c r="R163" s="64">
        <v>1</v>
      </c>
      <c r="S163" s="64">
        <v>73152108</v>
      </c>
      <c r="T163" s="64" t="s">
        <v>66</v>
      </c>
      <c r="U163" s="64" t="s">
        <v>66</v>
      </c>
      <c r="W163" s="66">
        <v>108000</v>
      </c>
      <c r="X163" s="66">
        <f t="shared" si="200"/>
        <v>20520</v>
      </c>
      <c r="Y163" s="66">
        <f t="shared" si="201"/>
        <v>128520</v>
      </c>
      <c r="Z163" s="66">
        <v>160000</v>
      </c>
      <c r="AA163" s="66">
        <f t="shared" si="202"/>
        <v>30400</v>
      </c>
      <c r="AB163" s="66">
        <f t="shared" si="203"/>
        <v>190400</v>
      </c>
      <c r="AC163" s="66">
        <v>225000</v>
      </c>
      <c r="AD163" s="66">
        <f t="shared" si="204"/>
        <v>42750</v>
      </c>
      <c r="AE163" s="66">
        <f t="shared" si="205"/>
        <v>267750</v>
      </c>
      <c r="AF163" s="22"/>
      <c r="AG163" s="67" t="str">
        <f t="shared" si="206"/>
        <v>MANTENIMIENTO - CALIBRACIÓN DE TEMPERATURA</v>
      </c>
      <c r="AH163" s="58" t="str">
        <f t="shared" si="207"/>
        <v>ÚNICO</v>
      </c>
      <c r="AI163" s="58" t="str">
        <f t="shared" si="208"/>
        <v>DIFERENTE</v>
      </c>
      <c r="AJ163" s="59" t="str">
        <f t="shared" si="209"/>
        <v>ÚNICO</v>
      </c>
      <c r="AK163" s="59" t="str">
        <f t="shared" si="210"/>
        <v>REVISAR</v>
      </c>
      <c r="AL163" s="59" t="str">
        <f t="shared" si="211"/>
        <v/>
      </c>
      <c r="AM163" s="59">
        <f t="shared" si="212"/>
        <v>52000</v>
      </c>
      <c r="AN163" s="60" t="str">
        <f t="shared" si="213"/>
        <v/>
      </c>
      <c r="AP163" s="61">
        <f t="shared" si="214"/>
        <v>164333</v>
      </c>
      <c r="AQ163" s="61">
        <f t="shared" si="215"/>
        <v>160000</v>
      </c>
      <c r="AR163" s="61">
        <f t="shared" si="216"/>
        <v>58620</v>
      </c>
      <c r="AS163" s="62">
        <f t="shared" si="217"/>
        <v>0.35671471950247363</v>
      </c>
      <c r="AT163" s="61">
        <f t="shared" si="218"/>
        <v>108000</v>
      </c>
      <c r="AU163" s="61">
        <f t="shared" si="219"/>
        <v>225000</v>
      </c>
      <c r="AV163" s="61">
        <f>IF(NOT(ISNUMBER(A163)),"",ROUND(_xlfn.QUARTILE.INC(CHOOSE({1;2;3},W163,Z163,AC163),1),0))</f>
        <v>134000</v>
      </c>
      <c r="AW163" s="61">
        <f>IF(NOT(ISNUMBER(A163)),"",ROUND(_xlfn.QUARTILE.INC(CHOOSE({1;2;3},W163,Z163,AC163),3),0))</f>
        <v>192500</v>
      </c>
      <c r="AX163" s="61">
        <f t="shared" si="220"/>
        <v>58500</v>
      </c>
      <c r="AY163" s="61">
        <f t="shared" si="221"/>
        <v>134000</v>
      </c>
      <c r="AZ163" s="61">
        <f t="shared" si="222"/>
        <v>25460</v>
      </c>
      <c r="BA163" s="61">
        <f t="shared" si="223"/>
        <v>159460</v>
      </c>
      <c r="BB163" s="68" t="str">
        <f t="shared" si="224"/>
        <v>PROMEDIO 2 MENORES</v>
      </c>
      <c r="BD163" s="69" t="str">
        <f t="shared" si="225"/>
        <v>MANTENIMIENTO - CALIBRACIÓN DE TEMPERATURA</v>
      </c>
      <c r="BE163" s="58" t="str">
        <f t="shared" si="226"/>
        <v>REPETIDO</v>
      </c>
      <c r="BF163" s="58" t="str" cm="1">
        <f t="array" ref="BF163">IF(BE163&lt;&gt;"REPETIDO","",_xlfn.TEXTJOIN(", ",TRUE,IF($AG$14:$AG$1000=$AG163,$A$14:$A$1000,"")))</f>
        <v>126, 140</v>
      </c>
      <c r="BG163" s="70" t="str">
        <f t="shared" si="227"/>
        <v>PRECIO REF. DIFERENTE</v>
      </c>
      <c r="BH163" s="58" t="str">
        <f t="shared" si="228"/>
        <v>CRÍTICO - PRECIO REF. INCONSISTENTE</v>
      </c>
    </row>
    <row r="164" spans="1:60" ht="27" x14ac:dyDescent="0.35">
      <c r="A164" s="64">
        <f>IF(C164="","",MAX($A$14:A163)+1)</f>
        <v>141</v>
      </c>
      <c r="B164" s="64">
        <v>8715699</v>
      </c>
      <c r="C164" s="65" t="s">
        <v>206</v>
      </c>
      <c r="D164" s="64" t="s">
        <v>65</v>
      </c>
      <c r="E164" s="64">
        <v>0</v>
      </c>
      <c r="F164" s="64">
        <v>1</v>
      </c>
      <c r="G164" s="64">
        <v>0</v>
      </c>
      <c r="H164" s="64">
        <v>0</v>
      </c>
      <c r="I164" s="64">
        <v>0</v>
      </c>
      <c r="J164" s="64">
        <v>0</v>
      </c>
      <c r="K164" s="64">
        <v>1</v>
      </c>
      <c r="L164" s="64">
        <v>0</v>
      </c>
      <c r="M164" s="64">
        <v>0</v>
      </c>
      <c r="N164" s="64">
        <v>0</v>
      </c>
      <c r="O164" s="64">
        <v>0</v>
      </c>
      <c r="P164" s="64">
        <v>0</v>
      </c>
      <c r="Q164" s="64">
        <v>0</v>
      </c>
      <c r="R164" s="64">
        <v>1</v>
      </c>
      <c r="S164" s="64">
        <v>73152108</v>
      </c>
      <c r="T164" s="64" t="s">
        <v>66</v>
      </c>
      <c r="U164" s="64" t="s">
        <v>66</v>
      </c>
      <c r="W164" s="66">
        <v>148000</v>
      </c>
      <c r="X164" s="66">
        <f t="shared" si="200"/>
        <v>28120</v>
      </c>
      <c r="Y164" s="66">
        <f t="shared" si="201"/>
        <v>176120</v>
      </c>
      <c r="Z164" s="66">
        <v>148000</v>
      </c>
      <c r="AA164" s="66">
        <f t="shared" si="202"/>
        <v>28120</v>
      </c>
      <c r="AB164" s="66">
        <f t="shared" si="203"/>
        <v>176120</v>
      </c>
      <c r="AC164" s="66">
        <v>250000</v>
      </c>
      <c r="AD164" s="66">
        <f t="shared" si="204"/>
        <v>47500</v>
      </c>
      <c r="AE164" s="66">
        <f t="shared" si="205"/>
        <v>297500</v>
      </c>
      <c r="AF164" s="22"/>
      <c r="AG164" s="67" t="str">
        <f t="shared" si="206"/>
        <v>MANTENIMIENTO - REVISIÓN DE VÁLVULA DE EXPANSIÓN</v>
      </c>
      <c r="AH164" s="58" t="str">
        <f t="shared" si="207"/>
        <v>ÚNICO</v>
      </c>
      <c r="AI164" s="58" t="str">
        <f t="shared" si="208"/>
        <v>ÚNICO</v>
      </c>
      <c r="AJ164" s="59" t="str">
        <f t="shared" si="209"/>
        <v>ÚNICO</v>
      </c>
      <c r="AK164" s="59" t="str">
        <f t="shared" si="210"/>
        <v>ÚNICO</v>
      </c>
      <c r="AL164" s="59" t="str">
        <f t="shared" si="211"/>
        <v/>
      </c>
      <c r="AM164" s="59" t="str">
        <f t="shared" si="212"/>
        <v/>
      </c>
      <c r="AN164" s="60" t="str">
        <f t="shared" si="213"/>
        <v/>
      </c>
      <c r="AP164" s="61">
        <f t="shared" si="214"/>
        <v>182000</v>
      </c>
      <c r="AQ164" s="61">
        <f t="shared" si="215"/>
        <v>148000</v>
      </c>
      <c r="AR164" s="61">
        <f t="shared" si="216"/>
        <v>58890</v>
      </c>
      <c r="AS164" s="62">
        <f t="shared" si="217"/>
        <v>0.32357142857142857</v>
      </c>
      <c r="AT164" s="61">
        <f t="shared" si="218"/>
        <v>148000</v>
      </c>
      <c r="AU164" s="61">
        <f t="shared" si="219"/>
        <v>250000</v>
      </c>
      <c r="AV164" s="61">
        <f>IF(NOT(ISNUMBER(A164)),"",ROUND(_xlfn.QUARTILE.INC(CHOOSE({1;2;3},W164,Z164,AC164),1),0))</f>
        <v>148000</v>
      </c>
      <c r="AW164" s="61">
        <f>IF(NOT(ISNUMBER(A164)),"",ROUND(_xlfn.QUARTILE.INC(CHOOSE({1;2;3},W164,Z164,AC164),3),0))</f>
        <v>199000</v>
      </c>
      <c r="AX164" s="61">
        <f t="shared" si="220"/>
        <v>51000</v>
      </c>
      <c r="AY164" s="61">
        <f t="shared" si="221"/>
        <v>148000</v>
      </c>
      <c r="AZ164" s="61">
        <f t="shared" si="222"/>
        <v>28120</v>
      </c>
      <c r="BA164" s="61">
        <f t="shared" si="223"/>
        <v>176120</v>
      </c>
      <c r="BB164" s="68" t="str">
        <f t="shared" si="224"/>
        <v>PROMEDIO 2 MENORES</v>
      </c>
      <c r="BD164" s="69" t="str">
        <f t="shared" si="225"/>
        <v>MANTENIMIENTO - REVISIÓN DE VÁLVULA DE EXPANSIÓN</v>
      </c>
      <c r="BE164" s="58" t="str">
        <f t="shared" si="226"/>
        <v>ÚNICO</v>
      </c>
      <c r="BF164" s="58" t="str" cm="1">
        <f t="array" ref="BF164">IF(BE164&lt;&gt;"REPETIDO","",_xlfn.TEXTJOIN(", ",TRUE,IF($AG$14:$AG$1000=$AG164,$A$14:$A$1000,"")))</f>
        <v/>
      </c>
      <c r="BG164" s="70" t="str">
        <f t="shared" si="227"/>
        <v>NO APLICA</v>
      </c>
      <c r="BH164" s="58" t="str">
        <f t="shared" si="228"/>
        <v>REVISAR DISPERSIÓN</v>
      </c>
    </row>
    <row r="165" spans="1:60" ht="51" x14ac:dyDescent="0.35">
      <c r="A165" s="64">
        <f>IF(C165="","",MAX($A$14:A164)+1)</f>
        <v>142</v>
      </c>
      <c r="B165" s="64">
        <v>8715699</v>
      </c>
      <c r="C165" s="65" t="s">
        <v>207</v>
      </c>
      <c r="D165" s="64" t="s">
        <v>65</v>
      </c>
      <c r="E165" s="64">
        <v>0</v>
      </c>
      <c r="F165" s="64">
        <v>1</v>
      </c>
      <c r="G165" s="64">
        <v>0</v>
      </c>
      <c r="H165" s="64">
        <v>0</v>
      </c>
      <c r="I165" s="64">
        <v>0</v>
      </c>
      <c r="J165" s="64">
        <v>0</v>
      </c>
      <c r="K165" s="64">
        <v>1</v>
      </c>
      <c r="L165" s="64">
        <v>0</v>
      </c>
      <c r="M165" s="64">
        <v>0</v>
      </c>
      <c r="N165" s="64">
        <v>0</v>
      </c>
      <c r="O165" s="64">
        <v>0</v>
      </c>
      <c r="P165" s="64">
        <v>0</v>
      </c>
      <c r="Q165" s="64">
        <v>0</v>
      </c>
      <c r="R165" s="64">
        <v>1</v>
      </c>
      <c r="S165" s="64">
        <v>73152108</v>
      </c>
      <c r="T165" s="64" t="s">
        <v>66</v>
      </c>
      <c r="U165" s="64" t="s">
        <v>66</v>
      </c>
      <c r="W165" s="66">
        <v>144000</v>
      </c>
      <c r="X165" s="66">
        <f t="shared" si="200"/>
        <v>27360</v>
      </c>
      <c r="Y165" s="66">
        <f t="shared" si="201"/>
        <v>171360</v>
      </c>
      <c r="Z165" s="66">
        <v>144000</v>
      </c>
      <c r="AA165" s="66">
        <f t="shared" si="202"/>
        <v>27360</v>
      </c>
      <c r="AB165" s="66">
        <f t="shared" si="203"/>
        <v>171360</v>
      </c>
      <c r="AC165" s="66">
        <v>345000</v>
      </c>
      <c r="AD165" s="66">
        <f t="shared" si="204"/>
        <v>65550</v>
      </c>
      <c r="AE165" s="66">
        <f t="shared" si="205"/>
        <v>410550</v>
      </c>
      <c r="AF165" s="22"/>
      <c r="AG165" s="67" t="str">
        <f t="shared" si="206"/>
        <v>MANTENIMIENTO - AJUSTE DE CONTROL DE SEGURIDAD DE BAJA Y ALTA PRESIÓN</v>
      </c>
      <c r="AH165" s="58" t="str">
        <f t="shared" si="207"/>
        <v>ÚNICO</v>
      </c>
      <c r="AI165" s="58" t="str">
        <f t="shared" si="208"/>
        <v>ÚNICO</v>
      </c>
      <c r="AJ165" s="59" t="str">
        <f t="shared" si="209"/>
        <v>ÚNICO</v>
      </c>
      <c r="AK165" s="59" t="str">
        <f t="shared" si="210"/>
        <v>ÚNICO</v>
      </c>
      <c r="AL165" s="59" t="str">
        <f t="shared" si="211"/>
        <v/>
      </c>
      <c r="AM165" s="59" t="str">
        <f t="shared" si="212"/>
        <v/>
      </c>
      <c r="AN165" s="60" t="str">
        <f t="shared" si="213"/>
        <v/>
      </c>
      <c r="AP165" s="61">
        <f t="shared" si="214"/>
        <v>211000</v>
      </c>
      <c r="AQ165" s="61">
        <f t="shared" si="215"/>
        <v>144000</v>
      </c>
      <c r="AR165" s="61">
        <f t="shared" si="216"/>
        <v>116047</v>
      </c>
      <c r="AS165" s="62">
        <f t="shared" si="217"/>
        <v>0.54998578199052128</v>
      </c>
      <c r="AT165" s="61">
        <f t="shared" si="218"/>
        <v>144000</v>
      </c>
      <c r="AU165" s="61">
        <f t="shared" si="219"/>
        <v>345000</v>
      </c>
      <c r="AV165" s="61">
        <f>IF(NOT(ISNUMBER(A165)),"",ROUND(_xlfn.QUARTILE.INC(CHOOSE({1;2;3},W165,Z165,AC165),1),0))</f>
        <v>144000</v>
      </c>
      <c r="AW165" s="61">
        <f>IF(NOT(ISNUMBER(A165)),"",ROUND(_xlfn.QUARTILE.INC(CHOOSE({1;2;3},W165,Z165,AC165),3),0))</f>
        <v>244500</v>
      </c>
      <c r="AX165" s="61">
        <f t="shared" si="220"/>
        <v>100500</v>
      </c>
      <c r="AY165" s="61">
        <f t="shared" si="221"/>
        <v>144000</v>
      </c>
      <c r="AZ165" s="61">
        <f t="shared" si="222"/>
        <v>27360</v>
      </c>
      <c r="BA165" s="61">
        <f t="shared" si="223"/>
        <v>171360</v>
      </c>
      <c r="BB165" s="68" t="str">
        <f t="shared" si="224"/>
        <v>MEDIANA</v>
      </c>
      <c r="BD165" s="69" t="str">
        <f t="shared" si="225"/>
        <v>MANTENIMIENTO - AJUSTE DE CONTROL DE SEGURIDAD DE BAJA Y ALTA PRESIÓN</v>
      </c>
      <c r="BE165" s="58" t="str">
        <f t="shared" si="226"/>
        <v>ÚNICO</v>
      </c>
      <c r="BF165" s="58" t="str" cm="1">
        <f t="array" ref="BF165">IF(BE165&lt;&gt;"REPETIDO","",_xlfn.TEXTJOIN(", ",TRUE,IF($AG$14:$AG$1000=$AG165,$A$14:$A$1000,"")))</f>
        <v/>
      </c>
      <c r="BG165" s="70" t="str">
        <f t="shared" si="227"/>
        <v>NO APLICA</v>
      </c>
      <c r="BH165" s="58" t="str">
        <f t="shared" si="228"/>
        <v>ALERTA ALTA - REVISAR MERCADO</v>
      </c>
    </row>
    <row r="166" spans="1:60" ht="27" x14ac:dyDescent="0.35">
      <c r="A166" s="64">
        <f>IF(C166="","",MAX($A$14:A165)+1)</f>
        <v>143</v>
      </c>
      <c r="B166" s="64">
        <v>8715699</v>
      </c>
      <c r="C166" s="65" t="s">
        <v>208</v>
      </c>
      <c r="D166" s="64" t="s">
        <v>65</v>
      </c>
      <c r="E166" s="64">
        <v>0</v>
      </c>
      <c r="F166" s="64">
        <v>1</v>
      </c>
      <c r="G166" s="64">
        <v>0</v>
      </c>
      <c r="H166" s="64">
        <v>0</v>
      </c>
      <c r="I166" s="64">
        <v>0</v>
      </c>
      <c r="J166" s="64">
        <v>0</v>
      </c>
      <c r="K166" s="64">
        <v>1</v>
      </c>
      <c r="L166" s="64">
        <v>0</v>
      </c>
      <c r="M166" s="64">
        <v>0</v>
      </c>
      <c r="N166" s="64">
        <v>0</v>
      </c>
      <c r="O166" s="64">
        <v>0</v>
      </c>
      <c r="P166" s="64">
        <v>0</v>
      </c>
      <c r="Q166" s="64">
        <v>0</v>
      </c>
      <c r="R166" s="64">
        <v>1</v>
      </c>
      <c r="S166" s="64">
        <v>73152101</v>
      </c>
      <c r="T166" s="64" t="s">
        <v>66</v>
      </c>
      <c r="U166" s="64" t="s">
        <v>66</v>
      </c>
      <c r="W166" s="66">
        <v>268000</v>
      </c>
      <c r="X166" s="66">
        <f t="shared" si="200"/>
        <v>50920</v>
      </c>
      <c r="Y166" s="66">
        <f t="shared" si="201"/>
        <v>318920</v>
      </c>
      <c r="Z166" s="66">
        <v>268000</v>
      </c>
      <c r="AA166" s="66">
        <f t="shared" si="202"/>
        <v>50920</v>
      </c>
      <c r="AB166" s="66">
        <f t="shared" si="203"/>
        <v>318920</v>
      </c>
      <c r="AC166" s="66">
        <v>360000</v>
      </c>
      <c r="AD166" s="66">
        <f t="shared" si="204"/>
        <v>68400</v>
      </c>
      <c r="AE166" s="66">
        <f t="shared" si="205"/>
        <v>428400</v>
      </c>
      <c r="AF166" s="22"/>
      <c r="AG166" s="67" t="str">
        <f t="shared" si="206"/>
        <v>MANTENIMIENTO Y  (CAMBIO DE DIFUSORES)</v>
      </c>
      <c r="AH166" s="58" t="str">
        <f t="shared" si="207"/>
        <v>ÚNICO</v>
      </c>
      <c r="AI166" s="58" t="str">
        <f t="shared" si="208"/>
        <v>ÚNICO</v>
      </c>
      <c r="AJ166" s="59" t="str">
        <f t="shared" si="209"/>
        <v>ÚNICO</v>
      </c>
      <c r="AK166" s="59" t="str">
        <f t="shared" si="210"/>
        <v>ÚNICO</v>
      </c>
      <c r="AL166" s="59" t="str">
        <f t="shared" si="211"/>
        <v/>
      </c>
      <c r="AM166" s="59" t="str">
        <f t="shared" si="212"/>
        <v/>
      </c>
      <c r="AN166" s="60" t="str">
        <f t="shared" si="213"/>
        <v/>
      </c>
      <c r="AP166" s="61">
        <f t="shared" si="214"/>
        <v>298667</v>
      </c>
      <c r="AQ166" s="61">
        <f t="shared" si="215"/>
        <v>268000</v>
      </c>
      <c r="AR166" s="61">
        <f t="shared" si="216"/>
        <v>53116</v>
      </c>
      <c r="AS166" s="62">
        <f t="shared" si="217"/>
        <v>0.17784355151389339</v>
      </c>
      <c r="AT166" s="61">
        <f t="shared" si="218"/>
        <v>268000</v>
      </c>
      <c r="AU166" s="61">
        <f t="shared" si="219"/>
        <v>360000</v>
      </c>
      <c r="AV166" s="61">
        <f>IF(NOT(ISNUMBER(A166)),"",ROUND(_xlfn.QUARTILE.INC(CHOOSE({1;2;3},W166,Z166,AC166),1),0))</f>
        <v>268000</v>
      </c>
      <c r="AW166" s="61">
        <f>IF(NOT(ISNUMBER(A166)),"",ROUND(_xlfn.QUARTILE.INC(CHOOSE({1;2;3},W166,Z166,AC166),3),0))</f>
        <v>314000</v>
      </c>
      <c r="AX166" s="61">
        <f t="shared" si="220"/>
        <v>46000</v>
      </c>
      <c r="AY166" s="61">
        <f t="shared" si="221"/>
        <v>268000</v>
      </c>
      <c r="AZ166" s="61">
        <f t="shared" si="222"/>
        <v>50920</v>
      </c>
      <c r="BA166" s="61">
        <f t="shared" si="223"/>
        <v>318920</v>
      </c>
      <c r="BB166" s="68" t="str">
        <f t="shared" si="224"/>
        <v>MENOR VALOR</v>
      </c>
      <c r="BD166" s="69" t="str">
        <f t="shared" si="225"/>
        <v>MANTENIMIENTO Y (CAMBIO DE DIFUSORES)</v>
      </c>
      <c r="BE166" s="58" t="str">
        <f t="shared" si="226"/>
        <v>ÚNICO</v>
      </c>
      <c r="BF166" s="58" t="str" cm="1">
        <f t="array" ref="BF166">IF(BE166&lt;&gt;"REPETIDO","",_xlfn.TEXTJOIN(", ",TRUE,IF($AG$14:$AG$1000=$AG166,$A$14:$A$1000,"")))</f>
        <v/>
      </c>
      <c r="BG166" s="70" t="str">
        <f t="shared" si="227"/>
        <v>NO APLICA</v>
      </c>
      <c r="BH166" s="58" t="str">
        <f t="shared" si="228"/>
        <v>OK</v>
      </c>
    </row>
    <row r="167" spans="1:60" ht="27" x14ac:dyDescent="0.35">
      <c r="A167" s="64">
        <f>IF(C167="","",MAX($A$14:A166)+1)</f>
        <v>144</v>
      </c>
      <c r="B167" s="64">
        <v>8715699</v>
      </c>
      <c r="C167" s="65" t="s">
        <v>209</v>
      </c>
      <c r="D167" s="64" t="s">
        <v>65</v>
      </c>
      <c r="E167" s="64">
        <v>0</v>
      </c>
      <c r="F167" s="64">
        <v>1</v>
      </c>
      <c r="G167" s="64">
        <v>0</v>
      </c>
      <c r="H167" s="64">
        <v>0</v>
      </c>
      <c r="I167" s="64">
        <v>0</v>
      </c>
      <c r="J167" s="64">
        <v>0</v>
      </c>
      <c r="K167" s="64">
        <v>1</v>
      </c>
      <c r="L167" s="64">
        <v>0</v>
      </c>
      <c r="M167" s="64">
        <v>0</v>
      </c>
      <c r="N167" s="64">
        <v>0</v>
      </c>
      <c r="O167" s="64">
        <v>0</v>
      </c>
      <c r="P167" s="64">
        <v>0</v>
      </c>
      <c r="Q167" s="64">
        <v>0</v>
      </c>
      <c r="R167" s="64">
        <v>1</v>
      </c>
      <c r="S167" s="64">
        <v>73152101</v>
      </c>
      <c r="T167" s="64" t="s">
        <v>66</v>
      </c>
      <c r="U167" s="64" t="s">
        <v>66</v>
      </c>
      <c r="W167" s="66">
        <v>200000</v>
      </c>
      <c r="X167" s="66">
        <f t="shared" si="200"/>
        <v>38000</v>
      </c>
      <c r="Y167" s="66">
        <f t="shared" si="201"/>
        <v>238000</v>
      </c>
      <c r="Z167" s="66">
        <v>200000</v>
      </c>
      <c r="AA167" s="66">
        <f t="shared" si="202"/>
        <v>38000</v>
      </c>
      <c r="AB167" s="66">
        <f t="shared" si="203"/>
        <v>238000</v>
      </c>
      <c r="AC167" s="66">
        <v>350000</v>
      </c>
      <c r="AD167" s="66">
        <f t="shared" si="204"/>
        <v>66500</v>
      </c>
      <c r="AE167" s="66">
        <f t="shared" si="205"/>
        <v>416500</v>
      </c>
      <c r="AF167" s="22"/>
      <c r="AG167" s="67" t="str">
        <f t="shared" si="206"/>
        <v>MANTENIMIENTO Y (CAMBIO DE TERMÓMETRO DIGITAL)</v>
      </c>
      <c r="AH167" s="58" t="str">
        <f t="shared" si="207"/>
        <v>ÚNICO</v>
      </c>
      <c r="AI167" s="58" t="str">
        <f t="shared" si="208"/>
        <v>ÚNICO</v>
      </c>
      <c r="AJ167" s="59" t="str">
        <f t="shared" si="209"/>
        <v>ÚNICO</v>
      </c>
      <c r="AK167" s="59" t="str">
        <f t="shared" si="210"/>
        <v>ÚNICO</v>
      </c>
      <c r="AL167" s="59" t="str">
        <f t="shared" si="211"/>
        <v/>
      </c>
      <c r="AM167" s="59" t="str">
        <f t="shared" si="212"/>
        <v/>
      </c>
      <c r="AN167" s="60" t="str">
        <f t="shared" si="213"/>
        <v/>
      </c>
      <c r="AP167" s="61">
        <f t="shared" si="214"/>
        <v>250000</v>
      </c>
      <c r="AQ167" s="61">
        <f t="shared" si="215"/>
        <v>200000</v>
      </c>
      <c r="AR167" s="61">
        <f t="shared" si="216"/>
        <v>86603</v>
      </c>
      <c r="AS167" s="62">
        <f t="shared" si="217"/>
        <v>0.346412</v>
      </c>
      <c r="AT167" s="61">
        <f t="shared" si="218"/>
        <v>200000</v>
      </c>
      <c r="AU167" s="61">
        <f t="shared" si="219"/>
        <v>350000</v>
      </c>
      <c r="AV167" s="61">
        <f>IF(NOT(ISNUMBER(A167)),"",ROUND(_xlfn.QUARTILE.INC(CHOOSE({1;2;3},W167,Z167,AC167),1),0))</f>
        <v>200000</v>
      </c>
      <c r="AW167" s="61">
        <f>IF(NOT(ISNUMBER(A167)),"",ROUND(_xlfn.QUARTILE.INC(CHOOSE({1;2;3},W167,Z167,AC167),3),0))</f>
        <v>275000</v>
      </c>
      <c r="AX167" s="61">
        <f t="shared" si="220"/>
        <v>75000</v>
      </c>
      <c r="AY167" s="61">
        <f t="shared" si="221"/>
        <v>200000</v>
      </c>
      <c r="AZ167" s="61">
        <f t="shared" si="222"/>
        <v>38000</v>
      </c>
      <c r="BA167" s="61">
        <f t="shared" si="223"/>
        <v>238000</v>
      </c>
      <c r="BB167" s="68" t="str">
        <f t="shared" si="224"/>
        <v>PROMEDIO 2 MENORES</v>
      </c>
      <c r="BD167" s="69" t="str">
        <f t="shared" si="225"/>
        <v>MANTENIMIENTO Y (CAMBIO DE TERMÓMETRO DIGITAL)</v>
      </c>
      <c r="BE167" s="58" t="str">
        <f t="shared" si="226"/>
        <v>ÚNICO</v>
      </c>
      <c r="BF167" s="58" t="str" cm="1">
        <f t="array" ref="BF167">IF(BE167&lt;&gt;"REPETIDO","",_xlfn.TEXTJOIN(", ",TRUE,IF($AG$14:$AG$1000=$AG167,$A$14:$A$1000,"")))</f>
        <v/>
      </c>
      <c r="BG167" s="70" t="str">
        <f t="shared" si="227"/>
        <v>NO APLICA</v>
      </c>
      <c r="BH167" s="58" t="str">
        <f t="shared" si="228"/>
        <v>REVISAR DISPERSIÓN</v>
      </c>
    </row>
    <row r="168" spans="1:60" ht="40.5" x14ac:dyDescent="0.35">
      <c r="A168" s="64">
        <f>IF(C168="","",MAX($A$14:A167)+1)</f>
        <v>145</v>
      </c>
      <c r="B168" s="64">
        <v>8715699</v>
      </c>
      <c r="C168" s="65" t="s">
        <v>210</v>
      </c>
      <c r="D168" s="64" t="s">
        <v>65</v>
      </c>
      <c r="E168" s="64">
        <v>0</v>
      </c>
      <c r="F168" s="64">
        <v>1</v>
      </c>
      <c r="G168" s="64">
        <v>0</v>
      </c>
      <c r="H168" s="64">
        <v>0</v>
      </c>
      <c r="I168" s="64">
        <v>0</v>
      </c>
      <c r="J168" s="64">
        <v>0</v>
      </c>
      <c r="K168" s="64">
        <v>1</v>
      </c>
      <c r="L168" s="64">
        <v>0</v>
      </c>
      <c r="M168" s="64">
        <v>0</v>
      </c>
      <c r="N168" s="64">
        <v>0</v>
      </c>
      <c r="O168" s="64">
        <v>0</v>
      </c>
      <c r="P168" s="64">
        <v>0</v>
      </c>
      <c r="Q168" s="64">
        <v>0</v>
      </c>
      <c r="R168" s="64">
        <v>1</v>
      </c>
      <c r="S168" s="64">
        <v>73152101</v>
      </c>
      <c r="T168" s="64" t="s">
        <v>66</v>
      </c>
      <c r="U168" s="64" t="s">
        <v>66</v>
      </c>
      <c r="W168" s="66">
        <v>152000</v>
      </c>
      <c r="X168" s="66">
        <f t="shared" si="200"/>
        <v>28880</v>
      </c>
      <c r="Y168" s="66">
        <f t="shared" si="201"/>
        <v>180880</v>
      </c>
      <c r="Z168" s="66">
        <v>152000</v>
      </c>
      <c r="AA168" s="66">
        <f t="shared" si="202"/>
        <v>28880</v>
      </c>
      <c r="AB168" s="66">
        <f t="shared" si="203"/>
        <v>180880</v>
      </c>
      <c r="AC168" s="66">
        <v>380000</v>
      </c>
      <c r="AD168" s="66">
        <f t="shared" si="204"/>
        <v>72200</v>
      </c>
      <c r="AE168" s="66">
        <f t="shared" si="205"/>
        <v>452200</v>
      </c>
      <c r="AF168" s="22"/>
      <c r="AG168" s="67" t="str">
        <f t="shared" si="206"/>
        <v>MANTENIMIENTO (CAMBIO DE EMPAQUETADURA DE LA PUERTA Y CORTINA)</v>
      </c>
      <c r="AH168" s="58" t="str">
        <f t="shared" si="207"/>
        <v>ÚNICO</v>
      </c>
      <c r="AI168" s="58" t="str">
        <f t="shared" si="208"/>
        <v>ÚNICO</v>
      </c>
      <c r="AJ168" s="59" t="str">
        <f t="shared" si="209"/>
        <v>ÚNICO</v>
      </c>
      <c r="AK168" s="59" t="str">
        <f t="shared" si="210"/>
        <v>ÚNICO</v>
      </c>
      <c r="AL168" s="59" t="str">
        <f t="shared" si="211"/>
        <v/>
      </c>
      <c r="AM168" s="59" t="str">
        <f t="shared" si="212"/>
        <v/>
      </c>
      <c r="AN168" s="60" t="str">
        <f t="shared" si="213"/>
        <v/>
      </c>
      <c r="AP168" s="61">
        <f t="shared" si="214"/>
        <v>228000</v>
      </c>
      <c r="AQ168" s="61">
        <f t="shared" si="215"/>
        <v>152000</v>
      </c>
      <c r="AR168" s="61">
        <f t="shared" si="216"/>
        <v>131636</v>
      </c>
      <c r="AS168" s="62">
        <f t="shared" si="217"/>
        <v>0.5773508771929825</v>
      </c>
      <c r="AT168" s="61">
        <f t="shared" si="218"/>
        <v>152000</v>
      </c>
      <c r="AU168" s="61">
        <f t="shared" si="219"/>
        <v>380000</v>
      </c>
      <c r="AV168" s="61">
        <f>IF(NOT(ISNUMBER(A168)),"",ROUND(_xlfn.QUARTILE.INC(CHOOSE({1;2;3},W168,Z168,AC168),1),0))</f>
        <v>152000</v>
      </c>
      <c r="AW168" s="61">
        <f>IF(NOT(ISNUMBER(A168)),"",ROUND(_xlfn.QUARTILE.INC(CHOOSE({1;2;3},W168,Z168,AC168),3),0))</f>
        <v>266000</v>
      </c>
      <c r="AX168" s="61">
        <f t="shared" si="220"/>
        <v>114000</v>
      </c>
      <c r="AY168" s="61">
        <f t="shared" si="221"/>
        <v>152000</v>
      </c>
      <c r="AZ168" s="61">
        <f t="shared" si="222"/>
        <v>28880</v>
      </c>
      <c r="BA168" s="61">
        <f t="shared" si="223"/>
        <v>180880</v>
      </c>
      <c r="BB168" s="68" t="str">
        <f t="shared" si="224"/>
        <v>MEDIANA</v>
      </c>
      <c r="BD168" s="69" t="str">
        <f t="shared" si="225"/>
        <v>MANTENIMIENTO (CAMBIO DE EMPAQUETADURA DE LA PUERTA Y CORTINA)</v>
      </c>
      <c r="BE168" s="58" t="str">
        <f t="shared" si="226"/>
        <v>ÚNICO</v>
      </c>
      <c r="BF168" s="58" t="str" cm="1">
        <f t="array" ref="BF168">IF(BE168&lt;&gt;"REPETIDO","",_xlfn.TEXTJOIN(", ",TRUE,IF($AG$14:$AG$1000=$AG168,$A$14:$A$1000,"")))</f>
        <v/>
      </c>
      <c r="BG168" s="70" t="str">
        <f t="shared" si="227"/>
        <v>NO APLICA</v>
      </c>
      <c r="BH168" s="58" t="str">
        <f t="shared" si="228"/>
        <v>ALERTA ALTA - REVISAR MERCADO</v>
      </c>
    </row>
    <row r="169" spans="1:60" ht="38.25" x14ac:dyDescent="0.35">
      <c r="A169" s="64">
        <f>IF(C169="","",MAX($A$14:A168)+1)</f>
        <v>146</v>
      </c>
      <c r="B169" s="64">
        <v>8715699</v>
      </c>
      <c r="C169" s="65" t="s">
        <v>211</v>
      </c>
      <c r="D169" s="64" t="s">
        <v>65</v>
      </c>
      <c r="E169" s="64">
        <v>0</v>
      </c>
      <c r="F169" s="64">
        <v>1</v>
      </c>
      <c r="G169" s="64">
        <v>0</v>
      </c>
      <c r="H169" s="64">
        <v>0</v>
      </c>
      <c r="I169" s="64">
        <v>0</v>
      </c>
      <c r="J169" s="64">
        <v>0</v>
      </c>
      <c r="K169" s="64">
        <v>1</v>
      </c>
      <c r="L169" s="64">
        <v>0</v>
      </c>
      <c r="M169" s="64">
        <v>0</v>
      </c>
      <c r="N169" s="64">
        <v>0</v>
      </c>
      <c r="O169" s="64">
        <v>0</v>
      </c>
      <c r="P169" s="64">
        <v>0</v>
      </c>
      <c r="Q169" s="64">
        <v>0</v>
      </c>
      <c r="R169" s="64">
        <v>1</v>
      </c>
      <c r="S169" s="64">
        <v>73152101</v>
      </c>
      <c r="T169" s="64" t="s">
        <v>66</v>
      </c>
      <c r="U169" s="64" t="s">
        <v>66</v>
      </c>
      <c r="W169" s="66">
        <v>132000</v>
      </c>
      <c r="X169" s="66">
        <f t="shared" si="200"/>
        <v>25080</v>
      </c>
      <c r="Y169" s="66">
        <f t="shared" si="201"/>
        <v>157080</v>
      </c>
      <c r="Z169" s="66">
        <v>132000</v>
      </c>
      <c r="AA169" s="66">
        <f t="shared" si="202"/>
        <v>25080</v>
      </c>
      <c r="AB169" s="66">
        <f t="shared" si="203"/>
        <v>157080</v>
      </c>
      <c r="AC169" s="66">
        <v>255000</v>
      </c>
      <c r="AD169" s="66">
        <f t="shared" si="204"/>
        <v>48450</v>
      </c>
      <c r="AE169" s="66">
        <f t="shared" si="205"/>
        <v>303450</v>
      </c>
      <c r="AF169" s="22"/>
      <c r="AG169" s="67" t="str">
        <f t="shared" si="206"/>
        <v>MANTENIMIENTO DEL FILTRO SECADOR (CAMBIO DEL FILTRO SECADOR)</v>
      </c>
      <c r="AH169" s="58" t="str">
        <f t="shared" si="207"/>
        <v>ÚNICO</v>
      </c>
      <c r="AI169" s="58" t="str">
        <f t="shared" si="208"/>
        <v>ÚNICO</v>
      </c>
      <c r="AJ169" s="59" t="str">
        <f t="shared" si="209"/>
        <v>ÚNICO</v>
      </c>
      <c r="AK169" s="59" t="str">
        <f t="shared" si="210"/>
        <v>ÚNICO</v>
      </c>
      <c r="AL169" s="59" t="str">
        <f t="shared" si="211"/>
        <v/>
      </c>
      <c r="AM169" s="59" t="str">
        <f t="shared" si="212"/>
        <v/>
      </c>
      <c r="AN169" s="60" t="str">
        <f t="shared" si="213"/>
        <v/>
      </c>
      <c r="AP169" s="61">
        <f t="shared" si="214"/>
        <v>173000</v>
      </c>
      <c r="AQ169" s="61">
        <f t="shared" si="215"/>
        <v>132000</v>
      </c>
      <c r="AR169" s="61">
        <f t="shared" si="216"/>
        <v>71014</v>
      </c>
      <c r="AS169" s="62">
        <f t="shared" si="217"/>
        <v>0.41048554913294799</v>
      </c>
      <c r="AT169" s="61">
        <f t="shared" si="218"/>
        <v>132000</v>
      </c>
      <c r="AU169" s="61">
        <f t="shared" si="219"/>
        <v>255000</v>
      </c>
      <c r="AV169" s="61">
        <f>IF(NOT(ISNUMBER(A169)),"",ROUND(_xlfn.QUARTILE.INC(CHOOSE({1;2;3},W169,Z169,AC169),1),0))</f>
        <v>132000</v>
      </c>
      <c r="AW169" s="61">
        <f>IF(NOT(ISNUMBER(A169)),"",ROUND(_xlfn.QUARTILE.INC(CHOOSE({1;2;3},W169,Z169,AC169),3),0))</f>
        <v>193500</v>
      </c>
      <c r="AX169" s="61">
        <f t="shared" si="220"/>
        <v>61500</v>
      </c>
      <c r="AY169" s="61">
        <f t="shared" si="221"/>
        <v>132000</v>
      </c>
      <c r="AZ169" s="61">
        <f t="shared" si="222"/>
        <v>25080</v>
      </c>
      <c r="BA169" s="61">
        <f t="shared" si="223"/>
        <v>157080</v>
      </c>
      <c r="BB169" s="68" t="str">
        <f t="shared" si="224"/>
        <v>MEDIANA</v>
      </c>
      <c r="BD169" s="69" t="str">
        <f t="shared" si="225"/>
        <v>MANTENIMIENTO DEL FILTRO SECADOR (CAMBIO DEL FILTRO SECADOR)</v>
      </c>
      <c r="BE169" s="58" t="str">
        <f t="shared" si="226"/>
        <v>ÚNICO</v>
      </c>
      <c r="BF169" s="58" t="str" cm="1">
        <f t="array" ref="BF169">IF(BE169&lt;&gt;"REPETIDO","",_xlfn.TEXTJOIN(", ",TRUE,IF($AG$14:$AG$1000=$AG169,$A$14:$A$1000,"")))</f>
        <v/>
      </c>
      <c r="BG169" s="70" t="str">
        <f t="shared" si="227"/>
        <v>NO APLICA</v>
      </c>
      <c r="BH169" s="58" t="str">
        <f t="shared" si="228"/>
        <v>REVISAR DISPERSIÓN</v>
      </c>
    </row>
    <row r="170" spans="1:60" ht="25.5" x14ac:dyDescent="0.35">
      <c r="A170" s="64">
        <f>IF(C170="","",MAX($A$14:A169)+1)</f>
        <v>147</v>
      </c>
      <c r="B170" s="64">
        <v>8715699</v>
      </c>
      <c r="C170" s="65" t="s">
        <v>212</v>
      </c>
      <c r="D170" s="64" t="s">
        <v>65</v>
      </c>
      <c r="E170" s="64">
        <v>0</v>
      </c>
      <c r="F170" s="64">
        <v>1</v>
      </c>
      <c r="G170" s="64">
        <v>0</v>
      </c>
      <c r="H170" s="64">
        <v>0</v>
      </c>
      <c r="I170" s="64">
        <v>0</v>
      </c>
      <c r="J170" s="64">
        <v>0</v>
      </c>
      <c r="K170" s="64">
        <v>1</v>
      </c>
      <c r="L170" s="64">
        <v>0</v>
      </c>
      <c r="M170" s="64">
        <v>0</v>
      </c>
      <c r="N170" s="64">
        <v>0</v>
      </c>
      <c r="O170" s="64">
        <v>0</v>
      </c>
      <c r="P170" s="64">
        <v>0</v>
      </c>
      <c r="Q170" s="64">
        <v>0</v>
      </c>
      <c r="R170" s="64">
        <v>1</v>
      </c>
      <c r="S170" s="64">
        <v>73152101</v>
      </c>
      <c r="T170" s="64" t="s">
        <v>66</v>
      </c>
      <c r="U170" s="64" t="s">
        <v>66</v>
      </c>
      <c r="W170" s="66">
        <v>164000</v>
      </c>
      <c r="X170" s="66">
        <f t="shared" si="200"/>
        <v>31160</v>
      </c>
      <c r="Y170" s="66">
        <f t="shared" si="201"/>
        <v>195160</v>
      </c>
      <c r="Z170" s="66">
        <v>164000</v>
      </c>
      <c r="AA170" s="66">
        <f t="shared" si="202"/>
        <v>31160</v>
      </c>
      <c r="AB170" s="66">
        <f t="shared" si="203"/>
        <v>195160</v>
      </c>
      <c r="AC170" s="66">
        <v>430000</v>
      </c>
      <c r="AD170" s="66">
        <f t="shared" si="204"/>
        <v>81700</v>
      </c>
      <c r="AE170" s="66">
        <f t="shared" si="205"/>
        <v>511700</v>
      </c>
      <c r="AG170" s="67" t="str">
        <f t="shared" si="206"/>
        <v>MANTENIMIENTO MACRO MEDIDOR</v>
      </c>
      <c r="AH170" s="58" t="str">
        <f t="shared" si="207"/>
        <v>ÚNICO</v>
      </c>
      <c r="AI170" s="58" t="str">
        <f t="shared" si="208"/>
        <v>ÚNICO</v>
      </c>
      <c r="AJ170" s="59" t="str">
        <f t="shared" si="209"/>
        <v>ÚNICO</v>
      </c>
      <c r="AK170" s="59" t="str">
        <f t="shared" si="210"/>
        <v>ÚNICO</v>
      </c>
      <c r="AL170" s="59" t="str">
        <f t="shared" si="211"/>
        <v/>
      </c>
      <c r="AM170" s="59" t="str">
        <f t="shared" si="212"/>
        <v/>
      </c>
      <c r="AN170" s="60" t="str">
        <f t="shared" si="213"/>
        <v/>
      </c>
      <c r="AP170" s="61">
        <f t="shared" si="214"/>
        <v>252667</v>
      </c>
      <c r="AQ170" s="61">
        <f t="shared" si="215"/>
        <v>164000</v>
      </c>
      <c r="AR170" s="61">
        <f t="shared" si="216"/>
        <v>153575</v>
      </c>
      <c r="AS170" s="62">
        <f t="shared" si="217"/>
        <v>0.60781582082345542</v>
      </c>
      <c r="AT170" s="61">
        <f t="shared" si="218"/>
        <v>164000</v>
      </c>
      <c r="AU170" s="61">
        <f t="shared" si="219"/>
        <v>430000</v>
      </c>
      <c r="AV170" s="61">
        <f>IF(NOT(ISNUMBER(A170)),"",ROUND(_xlfn.QUARTILE.INC(CHOOSE({1;2;3},W170,Z170,AC170),1),0))</f>
        <v>164000</v>
      </c>
      <c r="AW170" s="61">
        <f>IF(NOT(ISNUMBER(A170)),"",ROUND(_xlfn.QUARTILE.INC(CHOOSE({1;2;3},W170,Z170,AC170),3),0))</f>
        <v>297000</v>
      </c>
      <c r="AX170" s="61">
        <f t="shared" si="220"/>
        <v>133000</v>
      </c>
      <c r="AY170" s="61">
        <f t="shared" si="221"/>
        <v>164000</v>
      </c>
      <c r="AZ170" s="61">
        <f t="shared" si="222"/>
        <v>31160</v>
      </c>
      <c r="BA170" s="61">
        <f t="shared" si="223"/>
        <v>195160</v>
      </c>
      <c r="BB170" s="68" t="str">
        <f t="shared" si="224"/>
        <v>MEDIANA</v>
      </c>
      <c r="BD170" s="69" t="str">
        <f t="shared" si="225"/>
        <v>MANTENIMIENTO MACRO MEDIDOR</v>
      </c>
      <c r="BE170" s="58" t="str">
        <f t="shared" si="226"/>
        <v>ÚNICO</v>
      </c>
      <c r="BF170" s="58" t="str" cm="1">
        <f t="array" ref="BF170">IF(BE170&lt;&gt;"REPETIDO","",_xlfn.TEXTJOIN(", ",TRUE,IF($AG$14:$AG$1000=$AG170,$A$14:$A$1000,"")))</f>
        <v/>
      </c>
      <c r="BG170" s="70" t="str">
        <f t="shared" si="227"/>
        <v>NO APLICA</v>
      </c>
      <c r="BH170" s="58" t="str">
        <f t="shared" si="228"/>
        <v>ALERTA ALTA - REVISAR MERCADO</v>
      </c>
    </row>
    <row r="171" spans="1:60" ht="51" x14ac:dyDescent="0.35">
      <c r="A171" s="64">
        <f>IF(C171="","",MAX($A$14:A170)+1)</f>
        <v>148</v>
      </c>
      <c r="B171" s="78">
        <v>8715699</v>
      </c>
      <c r="C171" s="65" t="s">
        <v>213</v>
      </c>
      <c r="D171" s="64" t="s">
        <v>214</v>
      </c>
      <c r="E171" s="64">
        <v>0</v>
      </c>
      <c r="F171" s="64">
        <v>1</v>
      </c>
      <c r="G171" s="64">
        <v>0</v>
      </c>
      <c r="H171" s="64">
        <v>0</v>
      </c>
      <c r="I171" s="64">
        <v>0</v>
      </c>
      <c r="J171" s="64">
        <v>0</v>
      </c>
      <c r="K171" s="64">
        <v>1</v>
      </c>
      <c r="L171" s="64">
        <v>0</v>
      </c>
      <c r="M171" s="64">
        <v>0</v>
      </c>
      <c r="N171" s="64">
        <v>0</v>
      </c>
      <c r="O171" s="64">
        <v>0</v>
      </c>
      <c r="P171" s="64">
        <v>0</v>
      </c>
      <c r="Q171" s="64">
        <v>0</v>
      </c>
      <c r="R171" s="64">
        <v>1</v>
      </c>
      <c r="S171" s="78">
        <v>73152101</v>
      </c>
      <c r="T171" s="78" t="s">
        <v>66</v>
      </c>
      <c r="U171" s="78" t="s">
        <v>215</v>
      </c>
      <c r="W171" s="66">
        <v>196000</v>
      </c>
      <c r="X171" s="66">
        <f t="shared" si="200"/>
        <v>37240</v>
      </c>
      <c r="Y171" s="66">
        <f t="shared" si="201"/>
        <v>233240</v>
      </c>
      <c r="Z171" s="66">
        <v>196000</v>
      </c>
      <c r="AA171" s="66">
        <f t="shared" si="202"/>
        <v>37240</v>
      </c>
      <c r="AB171" s="66">
        <f t="shared" si="203"/>
        <v>233240</v>
      </c>
      <c r="AC171" s="66">
        <v>430000</v>
      </c>
      <c r="AD171" s="66">
        <f t="shared" si="204"/>
        <v>81700</v>
      </c>
      <c r="AE171" s="66">
        <f t="shared" si="205"/>
        <v>511700</v>
      </c>
      <c r="AG171" s="67" t="str">
        <f t="shared" si="206"/>
        <v>MANTENIMIENTO - ADECUACIÓN DE TUBERÍAS DE GAS Y EMPAQUES DE PAREDES MT LINEAL 5/8"</v>
      </c>
      <c r="AH171" s="58" t="str">
        <f t="shared" si="207"/>
        <v>ÚNICO</v>
      </c>
      <c r="AI171" s="58" t="str">
        <f t="shared" si="208"/>
        <v>ÚNICO</v>
      </c>
      <c r="AJ171" s="59" t="str">
        <f t="shared" si="209"/>
        <v>ÚNICO</v>
      </c>
      <c r="AK171" s="59" t="str">
        <f t="shared" si="210"/>
        <v>ÚNICO</v>
      </c>
      <c r="AL171" s="59" t="str">
        <f t="shared" si="211"/>
        <v/>
      </c>
      <c r="AM171" s="59" t="str">
        <f t="shared" si="212"/>
        <v/>
      </c>
      <c r="AN171" s="60" t="str">
        <f t="shared" si="213"/>
        <v/>
      </c>
      <c r="AP171" s="61">
        <f t="shared" si="214"/>
        <v>274000</v>
      </c>
      <c r="AQ171" s="61">
        <f t="shared" si="215"/>
        <v>196000</v>
      </c>
      <c r="AR171" s="61">
        <f t="shared" si="216"/>
        <v>135100</v>
      </c>
      <c r="AS171" s="62">
        <f t="shared" si="217"/>
        <v>0.49306569343065693</v>
      </c>
      <c r="AT171" s="61">
        <f t="shared" si="218"/>
        <v>196000</v>
      </c>
      <c r="AU171" s="61">
        <f t="shared" si="219"/>
        <v>430000</v>
      </c>
      <c r="AV171" s="61">
        <f>IF(NOT(ISNUMBER(A171)),"",ROUND(_xlfn.QUARTILE.INC(CHOOSE({1;2;3},W171,Z171,AC171),1),0))</f>
        <v>196000</v>
      </c>
      <c r="AW171" s="61">
        <f>IF(NOT(ISNUMBER(A171)),"",ROUND(_xlfn.QUARTILE.INC(CHOOSE({1;2;3},W171,Z171,AC171),3),0))</f>
        <v>313000</v>
      </c>
      <c r="AX171" s="61">
        <f t="shared" si="220"/>
        <v>117000</v>
      </c>
      <c r="AY171" s="61">
        <f t="shared" si="221"/>
        <v>196000</v>
      </c>
      <c r="AZ171" s="61">
        <f t="shared" si="222"/>
        <v>37240</v>
      </c>
      <c r="BA171" s="61">
        <f t="shared" si="223"/>
        <v>233240</v>
      </c>
      <c r="BB171" s="68" t="str">
        <f t="shared" si="224"/>
        <v>MEDIANA</v>
      </c>
      <c r="BD171" s="69" t="str">
        <f t="shared" si="225"/>
        <v>MANTENIMIENTO - ADECUACIÓN DE TUBERÍAS DE GAS Y EMPAQUES DE PAREDES MT LINEAL 5/8"</v>
      </c>
      <c r="BE171" s="58" t="str">
        <f t="shared" si="226"/>
        <v>ÚNICO</v>
      </c>
      <c r="BF171" s="58" t="str" cm="1">
        <f t="array" ref="BF171">IF(BE171&lt;&gt;"REPETIDO","",_xlfn.TEXTJOIN(", ",TRUE,IF($AG$14:$AG$1000=$AG171,$A$14:$A$1000,"")))</f>
        <v/>
      </c>
      <c r="BG171" s="70" t="str">
        <f t="shared" si="227"/>
        <v>NO APLICA</v>
      </c>
      <c r="BH171" s="58" t="str">
        <f t="shared" si="228"/>
        <v>REVISAR DISPERSIÓN</v>
      </c>
    </row>
    <row r="172" spans="1:60" x14ac:dyDescent="0.35">
      <c r="A172" s="101" t="s">
        <v>216</v>
      </c>
      <c r="B172" s="102"/>
      <c r="C172" s="102"/>
      <c r="D172" s="102"/>
      <c r="E172" s="102"/>
      <c r="F172" s="102"/>
      <c r="G172" s="102"/>
      <c r="H172" s="102"/>
      <c r="I172" s="102"/>
      <c r="J172" s="102"/>
      <c r="K172" s="102"/>
      <c r="L172" s="102"/>
      <c r="M172" s="102"/>
      <c r="N172" s="102"/>
      <c r="O172" s="102"/>
      <c r="P172" s="102"/>
      <c r="Q172" s="102"/>
      <c r="R172" s="102"/>
      <c r="S172" s="102"/>
      <c r="T172" s="102"/>
      <c r="U172" s="103"/>
      <c r="W172" s="66"/>
      <c r="X172" s="66"/>
      <c r="Y172" s="66"/>
      <c r="Z172" s="74"/>
      <c r="AA172" s="74"/>
      <c r="AB172" s="74"/>
      <c r="AC172" s="74"/>
      <c r="AD172" s="74"/>
      <c r="AE172" s="74"/>
      <c r="AF172" s="22"/>
      <c r="AG172" s="67"/>
      <c r="AH172" s="58"/>
      <c r="AI172" s="58"/>
      <c r="AJ172" s="59"/>
      <c r="AK172" s="59"/>
      <c r="AL172" s="59"/>
      <c r="AM172" s="59"/>
      <c r="AN172" s="60"/>
      <c r="AP172" s="75"/>
      <c r="AQ172" s="75"/>
      <c r="AR172" s="75"/>
      <c r="AS172" s="76"/>
      <c r="AT172" s="75"/>
      <c r="AU172" s="61"/>
      <c r="AV172" s="75"/>
      <c r="AW172" s="75"/>
      <c r="AX172" s="75"/>
      <c r="AY172" s="75"/>
      <c r="AZ172" s="75"/>
      <c r="BA172" s="75"/>
      <c r="BB172" s="75"/>
      <c r="BD172" s="63"/>
      <c r="BE172" s="63"/>
      <c r="BF172" s="63"/>
      <c r="BG172" s="63"/>
      <c r="BH172" s="63"/>
    </row>
    <row r="173" spans="1:60" x14ac:dyDescent="0.35">
      <c r="A173" s="101" t="s">
        <v>217</v>
      </c>
      <c r="B173" s="102"/>
      <c r="C173" s="102"/>
      <c r="D173" s="102"/>
      <c r="E173" s="102"/>
      <c r="F173" s="102"/>
      <c r="G173" s="102"/>
      <c r="H173" s="102"/>
      <c r="I173" s="102"/>
      <c r="J173" s="102"/>
      <c r="K173" s="102"/>
      <c r="L173" s="102"/>
      <c r="M173" s="102"/>
      <c r="N173" s="102"/>
      <c r="O173" s="102"/>
      <c r="P173" s="102"/>
      <c r="Q173" s="102"/>
      <c r="R173" s="102"/>
      <c r="S173" s="102"/>
      <c r="T173" s="102"/>
      <c r="U173" s="103"/>
      <c r="W173" s="66"/>
      <c r="X173" s="66"/>
      <c r="Y173" s="66"/>
      <c r="Z173" s="74"/>
      <c r="AA173" s="74"/>
      <c r="AB173" s="74"/>
      <c r="AC173" s="74"/>
      <c r="AD173" s="74"/>
      <c r="AE173" s="74"/>
      <c r="AF173" s="22"/>
      <c r="AG173" s="67"/>
      <c r="AH173" s="58"/>
      <c r="AI173" s="58"/>
      <c r="AJ173" s="59"/>
      <c r="AK173" s="59"/>
      <c r="AL173" s="59"/>
      <c r="AM173" s="59"/>
      <c r="AN173" s="60"/>
      <c r="AP173" s="61"/>
      <c r="AQ173" s="61"/>
      <c r="AR173" s="61"/>
      <c r="AS173" s="62"/>
      <c r="AT173" s="61"/>
      <c r="AU173" s="61"/>
      <c r="AV173" s="61"/>
      <c r="AW173" s="61"/>
      <c r="AX173" s="61"/>
      <c r="AY173" s="61"/>
      <c r="AZ173" s="61"/>
      <c r="BA173" s="61"/>
      <c r="BB173" s="61"/>
      <c r="BD173" s="63"/>
      <c r="BE173" s="63"/>
      <c r="BF173" s="63"/>
      <c r="BG173" s="63"/>
      <c r="BH173" s="63"/>
    </row>
    <row r="174" spans="1:60" ht="51" x14ac:dyDescent="0.35">
      <c r="A174" s="64">
        <f>IF(C174="","",MAX($A$14:A173)+1)</f>
        <v>149</v>
      </c>
      <c r="B174" s="64">
        <v>8715999</v>
      </c>
      <c r="C174" s="65" t="s">
        <v>218</v>
      </c>
      <c r="D174" s="64" t="s">
        <v>214</v>
      </c>
      <c r="E174" s="64">
        <v>0</v>
      </c>
      <c r="F174" s="64">
        <v>0</v>
      </c>
      <c r="G174" s="64">
        <v>1</v>
      </c>
      <c r="H174" s="64">
        <v>0</v>
      </c>
      <c r="I174" s="64">
        <v>0</v>
      </c>
      <c r="J174" s="64">
        <v>0</v>
      </c>
      <c r="K174" s="64">
        <v>0</v>
      </c>
      <c r="L174" s="64">
        <v>0</v>
      </c>
      <c r="M174" s="64">
        <v>0</v>
      </c>
      <c r="N174" s="64">
        <v>0</v>
      </c>
      <c r="O174" s="64">
        <v>0</v>
      </c>
      <c r="P174" s="64">
        <v>0</v>
      </c>
      <c r="Q174" s="64">
        <v>0</v>
      </c>
      <c r="R174" s="64">
        <v>1</v>
      </c>
      <c r="S174" s="64">
        <v>73152101</v>
      </c>
      <c r="T174" s="104">
        <v>2000231</v>
      </c>
      <c r="U174" s="64" t="s">
        <v>66</v>
      </c>
      <c r="W174" s="66">
        <v>228000</v>
      </c>
      <c r="X174" s="66">
        <f t="shared" ref="X174:X219" si="229">ROUND(W174*19%,0)</f>
        <v>43320</v>
      </c>
      <c r="Y174" s="66">
        <f t="shared" ref="Y174:Y219" si="230">ROUND(W174+X174,0)</f>
        <v>271320</v>
      </c>
      <c r="Z174" s="66">
        <v>228000</v>
      </c>
      <c r="AA174" s="66">
        <f t="shared" ref="AA174:AA219" si="231">Z174*19%</f>
        <v>43320</v>
      </c>
      <c r="AB174" s="66">
        <f t="shared" ref="AB174:AB219" si="232">Z174+AA174</f>
        <v>271320</v>
      </c>
      <c r="AC174" s="66">
        <v>285000</v>
      </c>
      <c r="AD174" s="66">
        <f t="shared" ref="AD174:AD219" si="233">AC174*19%</f>
        <v>54150</v>
      </c>
      <c r="AE174" s="66">
        <f t="shared" ref="AE174:AE219" si="234">AC174+AD174</f>
        <v>339150</v>
      </c>
      <c r="AF174" s="22"/>
      <c r="AG174" s="67" t="str">
        <f t="shared" ref="AG174:AG219" si="235">IF(NOT(ISNUMBER(A174)),"",LEFT(C174,200))</f>
        <v>MANTENIMIENTO (CAMBIO DE LOS VENTILADORES EVAPORADOR CON SUS CONECTORES)</v>
      </c>
      <c r="AH174" s="58" t="str">
        <f t="shared" ref="AH174:AH219" si="236">IF($AG174="","",IF(COUNTIFS($AG:$AG,$AG174,$W:$W,"&lt;&gt;"&amp;$W174)&gt;0,"DIFERENTE","ÚNICO"))</f>
        <v>ÚNICO</v>
      </c>
      <c r="AI174" s="58" t="str">
        <f t="shared" ref="AI174:AI219" si="237">IF($AG174="","",IF(COUNTIFS($AG:$AG,$AG174,$Z:$Z,"&lt;&gt;"&amp;$Z174)&gt;0,"DIFERENTE","ÚNICO"))</f>
        <v>DIFERENTE</v>
      </c>
      <c r="AJ174" s="59" t="str">
        <f t="shared" ref="AJ174:AJ219" si="238">IF($AG174="","",IF(COUNTIFS($AG:$AG,$AG174,$AC:$AC,"&lt;&gt;"&amp;$AC174)&gt;0,"DIFERENTE","ÚNICO"))</f>
        <v>DIFERENTE</v>
      </c>
      <c r="AK174" s="59" t="str">
        <f t="shared" ref="AK174:AK219" si="239">IF($AG174="","",IF(OR(AH174="DIFERENTE",AI174="DIFERENTE",AJ174="DIFERENTE"),"REVISAR","ÚNICO"))</f>
        <v>REVISAR</v>
      </c>
      <c r="AL174" s="59" t="str">
        <f t="shared" ref="AL174:AL219" si="240">IF(AH174="DIFERENTE",_xlfn.MAXIFS($W:$W,$AG:$AG,$AG174)-_xlfn.MINIFS($W:$W,$AG:$AG,$AG174),"")</f>
        <v/>
      </c>
      <c r="AM174" s="59">
        <f t="shared" ref="AM174:AM219" si="241">IF(AI174="DIFERENTE",_xlfn.MAXIFS($Z:$Z,$AG:$AG,$AG174)-_xlfn.MINIFS($Z:$Z,$AG:$AG,$AG174),"")</f>
        <v>28000</v>
      </c>
      <c r="AN174" s="60">
        <f t="shared" ref="AN174:AN219" si="242">IF(AJ174="DIFERENTE",_xlfn.MAXIFS($AC:$AC,$AG:$AG,$AG174)-_xlfn.MINIFS($AC:$AC,$AG:$AG,$AG174),"")</f>
        <v>40000</v>
      </c>
      <c r="AP174" s="61">
        <f t="shared" ref="AP174:AP219" si="243">IF(NOT(ISNUMBER(A174)),"",ROUND(AVERAGE(W174,Z174,AC174),0))</f>
        <v>247000</v>
      </c>
      <c r="AQ174" s="61">
        <f t="shared" ref="AQ174:AQ219" si="244">IF(NOT(ISNUMBER(A174)),"",ROUND(MEDIAN(W174,Z174,AC174),0))</f>
        <v>228000</v>
      </c>
      <c r="AR174" s="61">
        <f t="shared" ref="AR174:AR219" si="245">IF(NOT(ISNUMBER(A174)),"",ROUND(_xlfn.STDEV.S(W174,Z174,AC174),0))</f>
        <v>32909</v>
      </c>
      <c r="AS174" s="62">
        <f t="shared" ref="AS174:AS219" si="246">IF(NOT(ISNUMBER(A174)),"",IFERROR(AR174/AP174,0))</f>
        <v>0.13323481781376517</v>
      </c>
      <c r="AT174" s="61">
        <f t="shared" ref="AT174:AT219" si="247">IF(NOT(ISNUMBER(A174)),"",ROUND(MIN(W174,Z174,AC174),0))</f>
        <v>228000</v>
      </c>
      <c r="AU174" s="61">
        <f t="shared" ref="AU174:AU219" si="248">IF(NOT(ISNUMBER(A174)),"",ROUND(MAX(W174,Z174,AC174),0))</f>
        <v>285000</v>
      </c>
      <c r="AV174" s="61">
        <f>IF(NOT(ISNUMBER(A174)),"",ROUND(_xlfn.QUARTILE.INC(CHOOSE({1;2;3},W174,Z174,AC174),1),0))</f>
        <v>228000</v>
      </c>
      <c r="AW174" s="61">
        <f>IF(NOT(ISNUMBER(A174)),"",ROUND(_xlfn.QUARTILE.INC(CHOOSE({1;2;3},W174,Z174,AC174),3),0))</f>
        <v>256500</v>
      </c>
      <c r="AX174" s="61">
        <f t="shared" ref="AX174:AX219" si="249">IF(NOT(ISNUMBER(A174)),"",ROUND(AW174-AV174,0))</f>
        <v>28500</v>
      </c>
      <c r="AY174" s="61">
        <f t="shared" ref="AY174:AY219" si="250">IF(NOT(ISNUMBER(A174)),"",IF(BB174="MENOR VALOR",ROUND(MIN(W174,Z174,AC174),0),IF(BB174="PROMEDIO 2 MENORES",ROUND((SUM(W174,Z174,AC174)-MAX(W174,Z174,AC174))/2,0),IF(BB174="MEDIANA",ROUND(MEDIAN(W174,Z174,AC174),0),""))))</f>
        <v>228000</v>
      </c>
      <c r="AZ174" s="61">
        <f t="shared" ref="AZ174:AZ219" si="251">+AY174*19%</f>
        <v>43320</v>
      </c>
      <c r="BA174" s="61">
        <f t="shared" ref="BA174:BA219" si="252">IF(AY174="","",AY174+AZ174)</f>
        <v>271320</v>
      </c>
      <c r="BB174" s="68" t="str">
        <f t="shared" ref="BB174:BB219" si="253">IF(NOT(ISNUMBER(A174)),"",IF(AS174&lt;=20%,"MENOR VALOR",IF(AS174&lt;=40%,"PROMEDIO 2 MENORES","MEDIANA")))</f>
        <v>MENOR VALOR</v>
      </c>
      <c r="BD174" s="69" t="str">
        <f t="shared" ref="BD174:BD219" si="254">IF(NOT(ISNUMBER(A174)),"",UPPER(TRIM(CLEAN(LEFT(C174,200)))))</f>
        <v>MANTENIMIENTO (CAMBIO DE LOS VENTILADORES EVAPORADOR CON SUS CONECTORES)</v>
      </c>
      <c r="BE174" s="58" t="str">
        <f t="shared" ref="BE174:BE219" si="255">IF($AG174="","",IF(COUNTIF($AG:$AG,$AG174)&gt;1,"REPETIDO","ÚNICO"))</f>
        <v>REPETIDO</v>
      </c>
      <c r="BF174" s="58" t="str" cm="1">
        <f t="array" ref="BF174">IF(BE174&lt;&gt;"REPETIDO","",_xlfn.TEXTJOIN(", ",TRUE,IF($AG$14:$AG$1000=$AG174,$A$14:$A$1000,"")))</f>
        <v>149, 320</v>
      </c>
      <c r="BG174" s="70" t="str">
        <f t="shared" ref="BG174:BG219" si="256">IF($AG174="","",IF(BE174&lt;&gt;"REPETIDO","NO APLICA",IF(COUNTIFS($AG:$AG,$AG174,$AY:$AY,"&lt;&gt;"&amp;$AY174)&gt;0,"PRECIO REF. DIFERENTE","MISMO PRECIO REF.")))</f>
        <v>MISMO PRECIO REF.</v>
      </c>
      <c r="BH174" s="58" t="str">
        <f t="shared" ref="BH174:BH219" si="257">IF($AG174="","",IF(BG174="PRECIO REF. DIFERENTE","CRÍTICO - PRECIO REF. INCONSISTENTE",IF(AS174&gt;50%,"ALERTA ALTA - REVISAR MERCADO",IF(AS174&gt;30%,"REVISAR DISPERSIÓN","OK"))))</f>
        <v>OK</v>
      </c>
    </row>
    <row r="175" spans="1:60" ht="27" x14ac:dyDescent="0.35">
      <c r="A175" s="64">
        <f>IF(C175="","",MAX($A$14:A174)+1)</f>
        <v>150</v>
      </c>
      <c r="B175" s="64">
        <v>8715999</v>
      </c>
      <c r="C175" s="65" t="s">
        <v>219</v>
      </c>
      <c r="D175" s="64" t="s">
        <v>214</v>
      </c>
      <c r="E175" s="64">
        <v>0</v>
      </c>
      <c r="F175" s="64">
        <v>0</v>
      </c>
      <c r="G175" s="64">
        <v>1</v>
      </c>
      <c r="H175" s="64">
        <v>0</v>
      </c>
      <c r="I175" s="64">
        <v>0</v>
      </c>
      <c r="J175" s="64">
        <v>0</v>
      </c>
      <c r="K175" s="64">
        <v>0</v>
      </c>
      <c r="L175" s="64">
        <v>0</v>
      </c>
      <c r="M175" s="64">
        <v>0</v>
      </c>
      <c r="N175" s="64">
        <v>0</v>
      </c>
      <c r="O175" s="64">
        <v>0</v>
      </c>
      <c r="P175" s="64">
        <v>0</v>
      </c>
      <c r="Q175" s="64">
        <v>0</v>
      </c>
      <c r="R175" s="64">
        <v>1</v>
      </c>
      <c r="S175" s="64">
        <v>73152101</v>
      </c>
      <c r="T175" s="104">
        <v>2000231</v>
      </c>
      <c r="U175" s="64" t="s">
        <v>66</v>
      </c>
      <c r="W175" s="66">
        <v>128000</v>
      </c>
      <c r="X175" s="66">
        <f t="shared" si="229"/>
        <v>24320</v>
      </c>
      <c r="Y175" s="66">
        <f t="shared" si="230"/>
        <v>152320</v>
      </c>
      <c r="Z175" s="66">
        <v>128000</v>
      </c>
      <c r="AA175" s="66">
        <f t="shared" si="231"/>
        <v>24320</v>
      </c>
      <c r="AB175" s="66">
        <f t="shared" si="232"/>
        <v>152320</v>
      </c>
      <c r="AC175" s="66">
        <v>255000</v>
      </c>
      <c r="AD175" s="66">
        <f t="shared" si="233"/>
        <v>48450</v>
      </c>
      <c r="AE175" s="66">
        <f t="shared" si="234"/>
        <v>303450</v>
      </c>
      <c r="AF175" s="22"/>
      <c r="AG175" s="67" t="str">
        <f t="shared" si="235"/>
        <v>MANTENIMIENTO (CAMBIO DE FILTRO SECADOR)</v>
      </c>
      <c r="AH175" s="58" t="str">
        <f t="shared" si="236"/>
        <v>ÚNICO</v>
      </c>
      <c r="AI175" s="58" t="str">
        <f t="shared" si="237"/>
        <v>ÚNICO</v>
      </c>
      <c r="AJ175" s="59" t="str">
        <f t="shared" si="238"/>
        <v>DIFERENTE</v>
      </c>
      <c r="AK175" s="59" t="str">
        <f t="shared" si="239"/>
        <v>REVISAR</v>
      </c>
      <c r="AL175" s="59" t="str">
        <f t="shared" si="240"/>
        <v/>
      </c>
      <c r="AM175" s="59" t="str">
        <f t="shared" si="241"/>
        <v/>
      </c>
      <c r="AN175" s="60">
        <f t="shared" si="242"/>
        <v>35000</v>
      </c>
      <c r="AP175" s="61">
        <f t="shared" si="243"/>
        <v>170333</v>
      </c>
      <c r="AQ175" s="61">
        <f t="shared" si="244"/>
        <v>128000</v>
      </c>
      <c r="AR175" s="61">
        <f t="shared" si="245"/>
        <v>73323</v>
      </c>
      <c r="AS175" s="62">
        <f t="shared" si="246"/>
        <v>0.43046855277603285</v>
      </c>
      <c r="AT175" s="61">
        <f t="shared" si="247"/>
        <v>128000</v>
      </c>
      <c r="AU175" s="61">
        <f t="shared" si="248"/>
        <v>255000</v>
      </c>
      <c r="AV175" s="61">
        <f>IF(NOT(ISNUMBER(A175)),"",ROUND(_xlfn.QUARTILE.INC(CHOOSE({1;2;3},W175,Z175,AC175),1),0))</f>
        <v>128000</v>
      </c>
      <c r="AW175" s="61">
        <f>IF(NOT(ISNUMBER(A175)),"",ROUND(_xlfn.QUARTILE.INC(CHOOSE({1;2;3},W175,Z175,AC175),3),0))</f>
        <v>191500</v>
      </c>
      <c r="AX175" s="61">
        <f t="shared" si="249"/>
        <v>63500</v>
      </c>
      <c r="AY175" s="61">
        <f t="shared" si="250"/>
        <v>128000</v>
      </c>
      <c r="AZ175" s="61">
        <f t="shared" si="251"/>
        <v>24320</v>
      </c>
      <c r="BA175" s="61">
        <f t="shared" si="252"/>
        <v>152320</v>
      </c>
      <c r="BB175" s="68" t="str">
        <f t="shared" si="253"/>
        <v>MEDIANA</v>
      </c>
      <c r="BD175" s="69" t="str">
        <f t="shared" si="254"/>
        <v>MANTENIMIENTO (CAMBIO DE FILTRO SECADOR)</v>
      </c>
      <c r="BE175" s="58" t="str">
        <f t="shared" si="255"/>
        <v>REPETIDO</v>
      </c>
      <c r="BF175" s="58" t="str" cm="1">
        <f t="array" ref="BF175">IF(BE175&lt;&gt;"REPETIDO","",_xlfn.TEXTJOIN(", ",TRUE,IF($AG$14:$AG$1000=$AG175,$A$14:$A$1000,"")))</f>
        <v>150, 321</v>
      </c>
      <c r="BG175" s="70" t="str">
        <f t="shared" si="256"/>
        <v>MISMO PRECIO REF.</v>
      </c>
      <c r="BH175" s="58" t="str">
        <f t="shared" si="257"/>
        <v>REVISAR DISPERSIÓN</v>
      </c>
    </row>
    <row r="176" spans="1:60" ht="38.25" x14ac:dyDescent="0.35">
      <c r="A176" s="64">
        <f>IF(C176="","",MAX($A$14:A175)+1)</f>
        <v>151</v>
      </c>
      <c r="B176" s="64">
        <v>8715999</v>
      </c>
      <c r="C176" s="65" t="s">
        <v>220</v>
      </c>
      <c r="D176" s="64" t="s">
        <v>214</v>
      </c>
      <c r="E176" s="64">
        <v>0</v>
      </c>
      <c r="F176" s="64">
        <v>0</v>
      </c>
      <c r="G176" s="64">
        <v>1</v>
      </c>
      <c r="H176" s="64">
        <v>0</v>
      </c>
      <c r="I176" s="64">
        <v>0</v>
      </c>
      <c r="J176" s="64">
        <v>0</v>
      </c>
      <c r="K176" s="64">
        <v>0</v>
      </c>
      <c r="L176" s="64">
        <v>0</v>
      </c>
      <c r="M176" s="64">
        <v>0</v>
      </c>
      <c r="N176" s="64">
        <v>0</v>
      </c>
      <c r="O176" s="64">
        <v>0</v>
      </c>
      <c r="P176" s="64">
        <v>0</v>
      </c>
      <c r="Q176" s="64">
        <v>0</v>
      </c>
      <c r="R176" s="64">
        <v>1</v>
      </c>
      <c r="S176" s="64">
        <v>73152101</v>
      </c>
      <c r="T176" s="104">
        <v>2000231</v>
      </c>
      <c r="U176" s="64" t="s">
        <v>66</v>
      </c>
      <c r="W176" s="66">
        <v>188000</v>
      </c>
      <c r="X176" s="66">
        <f t="shared" si="229"/>
        <v>35720</v>
      </c>
      <c r="Y176" s="66">
        <f t="shared" si="230"/>
        <v>223720</v>
      </c>
      <c r="Z176" s="66">
        <v>204000</v>
      </c>
      <c r="AA176" s="66">
        <f t="shared" si="231"/>
        <v>38760</v>
      </c>
      <c r="AB176" s="66">
        <f t="shared" si="232"/>
        <v>242760</v>
      </c>
      <c r="AC176" s="66">
        <v>275000</v>
      </c>
      <c r="AD176" s="66">
        <f t="shared" si="233"/>
        <v>52250</v>
      </c>
      <c r="AE176" s="66">
        <f t="shared" si="234"/>
        <v>327250</v>
      </c>
      <c r="AF176" s="22"/>
      <c r="AG176" s="67" t="str">
        <f t="shared" si="235"/>
        <v>MANTENIMIENTO (CAMBIO DE MANGUERAS DE EXTRACCIÓN)</v>
      </c>
      <c r="AH176" s="58" t="str">
        <f t="shared" si="236"/>
        <v>ÚNICO</v>
      </c>
      <c r="AI176" s="58" t="str">
        <f t="shared" si="237"/>
        <v>DIFERENTE</v>
      </c>
      <c r="AJ176" s="59" t="str">
        <f t="shared" si="238"/>
        <v>DIFERENTE</v>
      </c>
      <c r="AK176" s="59" t="str">
        <f t="shared" si="239"/>
        <v>REVISAR</v>
      </c>
      <c r="AL176" s="59" t="str">
        <f t="shared" si="240"/>
        <v/>
      </c>
      <c r="AM176" s="59">
        <f t="shared" si="241"/>
        <v>16000</v>
      </c>
      <c r="AN176" s="60">
        <f t="shared" si="242"/>
        <v>35000</v>
      </c>
      <c r="AP176" s="61">
        <f t="shared" si="243"/>
        <v>222333</v>
      </c>
      <c r="AQ176" s="61">
        <f t="shared" si="244"/>
        <v>204000</v>
      </c>
      <c r="AR176" s="61">
        <f t="shared" si="245"/>
        <v>46307</v>
      </c>
      <c r="AS176" s="62">
        <f t="shared" si="246"/>
        <v>0.20827767357972052</v>
      </c>
      <c r="AT176" s="61">
        <f t="shared" si="247"/>
        <v>188000</v>
      </c>
      <c r="AU176" s="61">
        <f t="shared" si="248"/>
        <v>275000</v>
      </c>
      <c r="AV176" s="61">
        <f>IF(NOT(ISNUMBER(A176)),"",ROUND(_xlfn.QUARTILE.INC(CHOOSE({1;2;3},W176,Z176,AC176),1),0))</f>
        <v>196000</v>
      </c>
      <c r="AW176" s="61">
        <f>IF(NOT(ISNUMBER(A176)),"",ROUND(_xlfn.QUARTILE.INC(CHOOSE({1;2;3},W176,Z176,AC176),3),0))</f>
        <v>239500</v>
      </c>
      <c r="AX176" s="61">
        <f t="shared" si="249"/>
        <v>43500</v>
      </c>
      <c r="AY176" s="61">
        <f t="shared" si="250"/>
        <v>196000</v>
      </c>
      <c r="AZ176" s="61">
        <f t="shared" si="251"/>
        <v>37240</v>
      </c>
      <c r="BA176" s="61">
        <f t="shared" si="252"/>
        <v>233240</v>
      </c>
      <c r="BB176" s="68" t="str">
        <f t="shared" si="253"/>
        <v>PROMEDIO 2 MENORES</v>
      </c>
      <c r="BD176" s="69" t="str">
        <f t="shared" si="254"/>
        <v>MANTENIMIENTO (CAMBIO DE MANGUERAS DE EXTRACCIÓN)</v>
      </c>
      <c r="BE176" s="58" t="str">
        <f t="shared" si="255"/>
        <v>REPETIDO</v>
      </c>
      <c r="BF176" s="58" t="str" cm="1">
        <f t="array" ref="BF176">IF(BE176&lt;&gt;"REPETIDO","",_xlfn.TEXTJOIN(", ",TRUE,IF($AG$14:$AG$1000=$AG176,$A$14:$A$1000,"")))</f>
        <v>151, 322</v>
      </c>
      <c r="BG176" s="70" t="str">
        <f t="shared" si="256"/>
        <v>PRECIO REF. DIFERENTE</v>
      </c>
      <c r="BH176" s="58" t="str">
        <f t="shared" si="257"/>
        <v>CRÍTICO - PRECIO REF. INCONSISTENTE</v>
      </c>
    </row>
    <row r="177" spans="1:60" ht="51" x14ac:dyDescent="0.35">
      <c r="A177" s="64">
        <f>IF(C177="","",MAX($A$14:A176)+1)</f>
        <v>152</v>
      </c>
      <c r="B177" s="64">
        <v>8715999</v>
      </c>
      <c r="C177" s="65" t="s">
        <v>221</v>
      </c>
      <c r="D177" s="64" t="s">
        <v>214</v>
      </c>
      <c r="E177" s="64">
        <v>0</v>
      </c>
      <c r="F177" s="64">
        <v>0</v>
      </c>
      <c r="G177" s="64">
        <v>1</v>
      </c>
      <c r="H177" s="64">
        <v>0</v>
      </c>
      <c r="I177" s="64">
        <v>0</v>
      </c>
      <c r="J177" s="64">
        <v>0</v>
      </c>
      <c r="K177" s="64">
        <v>0</v>
      </c>
      <c r="L177" s="64">
        <v>0</v>
      </c>
      <c r="M177" s="64">
        <v>0</v>
      </c>
      <c r="N177" s="64">
        <v>0</v>
      </c>
      <c r="O177" s="64">
        <v>0</v>
      </c>
      <c r="P177" s="64">
        <v>0</v>
      </c>
      <c r="Q177" s="64">
        <v>0</v>
      </c>
      <c r="R177" s="64">
        <v>1</v>
      </c>
      <c r="S177" s="64">
        <v>73152101</v>
      </c>
      <c r="T177" s="104">
        <v>2000231</v>
      </c>
      <c r="U177" s="64" t="s">
        <v>66</v>
      </c>
      <c r="W177" s="66">
        <v>148000</v>
      </c>
      <c r="X177" s="66">
        <f t="shared" si="229"/>
        <v>28120</v>
      </c>
      <c r="Y177" s="66">
        <f t="shared" si="230"/>
        <v>176120</v>
      </c>
      <c r="Z177" s="66">
        <v>180000</v>
      </c>
      <c r="AA177" s="66">
        <f t="shared" si="231"/>
        <v>34200</v>
      </c>
      <c r="AB177" s="66">
        <f t="shared" si="232"/>
        <v>214200</v>
      </c>
      <c r="AC177" s="66">
        <v>265000</v>
      </c>
      <c r="AD177" s="66">
        <f t="shared" si="233"/>
        <v>50350</v>
      </c>
      <c r="AE177" s="66">
        <f t="shared" si="234"/>
        <v>315350</v>
      </c>
      <c r="AF177" s="22"/>
      <c r="AG177" s="67" t="str">
        <f t="shared" si="235"/>
        <v>MANTENIMIENTO (CAMBIO DE HERRAJES EN BRONCE CROMADOS TIPO PESADO PARA PUERTAS)</v>
      </c>
      <c r="AH177" s="58" t="str">
        <f t="shared" si="236"/>
        <v>ÚNICO</v>
      </c>
      <c r="AI177" s="58" t="str">
        <f t="shared" si="237"/>
        <v>DIFERENTE</v>
      </c>
      <c r="AJ177" s="59" t="str">
        <f t="shared" si="238"/>
        <v>DIFERENTE</v>
      </c>
      <c r="AK177" s="59" t="str">
        <f t="shared" si="239"/>
        <v>REVISAR</v>
      </c>
      <c r="AL177" s="59" t="str">
        <f t="shared" si="240"/>
        <v/>
      </c>
      <c r="AM177" s="59">
        <f t="shared" si="241"/>
        <v>32000</v>
      </c>
      <c r="AN177" s="60">
        <f t="shared" si="242"/>
        <v>35000</v>
      </c>
      <c r="AP177" s="61">
        <f t="shared" si="243"/>
        <v>197667</v>
      </c>
      <c r="AQ177" s="61">
        <f t="shared" si="244"/>
        <v>180000</v>
      </c>
      <c r="AR177" s="61">
        <f t="shared" si="245"/>
        <v>60468</v>
      </c>
      <c r="AS177" s="62">
        <f t="shared" si="246"/>
        <v>0.30590842173959232</v>
      </c>
      <c r="AT177" s="61">
        <f t="shared" si="247"/>
        <v>148000</v>
      </c>
      <c r="AU177" s="61">
        <f t="shared" si="248"/>
        <v>265000</v>
      </c>
      <c r="AV177" s="61">
        <f>IF(NOT(ISNUMBER(A177)),"",ROUND(_xlfn.QUARTILE.INC(CHOOSE({1;2;3},W177,Z177,AC177),1),0))</f>
        <v>164000</v>
      </c>
      <c r="AW177" s="61">
        <f>IF(NOT(ISNUMBER(A177)),"",ROUND(_xlfn.QUARTILE.INC(CHOOSE({1;2;3},W177,Z177,AC177),3),0))</f>
        <v>222500</v>
      </c>
      <c r="AX177" s="61">
        <f t="shared" si="249"/>
        <v>58500</v>
      </c>
      <c r="AY177" s="61">
        <f t="shared" si="250"/>
        <v>164000</v>
      </c>
      <c r="AZ177" s="61">
        <f t="shared" si="251"/>
        <v>31160</v>
      </c>
      <c r="BA177" s="61">
        <f t="shared" si="252"/>
        <v>195160</v>
      </c>
      <c r="BB177" s="68" t="str">
        <f t="shared" si="253"/>
        <v>PROMEDIO 2 MENORES</v>
      </c>
      <c r="BD177" s="69" t="str">
        <f t="shared" si="254"/>
        <v>MANTENIMIENTO (CAMBIO DE HERRAJES EN BRONCE CROMADOS TIPO PESADO PARA PUERTAS)</v>
      </c>
      <c r="BE177" s="58" t="str">
        <f t="shared" si="255"/>
        <v>REPETIDO</v>
      </c>
      <c r="BF177" s="58" t="str" cm="1">
        <f t="array" ref="BF177">IF(BE177&lt;&gt;"REPETIDO","",_xlfn.TEXTJOIN(", ",TRUE,IF($AG$14:$AG$1000=$AG177,$A$14:$A$1000,"")))</f>
        <v>152, 323</v>
      </c>
      <c r="BG177" s="70" t="str">
        <f t="shared" si="256"/>
        <v>PRECIO REF. DIFERENTE</v>
      </c>
      <c r="BH177" s="58" t="str">
        <f t="shared" si="257"/>
        <v>CRÍTICO - PRECIO REF. INCONSISTENTE</v>
      </c>
    </row>
    <row r="178" spans="1:60" ht="38.25" x14ac:dyDescent="0.35">
      <c r="A178" s="64">
        <f>IF(C178="","",MAX($A$14:A177)+1)</f>
        <v>153</v>
      </c>
      <c r="B178" s="64">
        <v>8715999</v>
      </c>
      <c r="C178" s="65" t="s">
        <v>222</v>
      </c>
      <c r="D178" s="64" t="s">
        <v>214</v>
      </c>
      <c r="E178" s="64">
        <v>0</v>
      </c>
      <c r="F178" s="64">
        <v>0</v>
      </c>
      <c r="G178" s="64">
        <v>1</v>
      </c>
      <c r="H178" s="64">
        <v>0</v>
      </c>
      <c r="I178" s="64">
        <v>0</v>
      </c>
      <c r="J178" s="64">
        <v>0</v>
      </c>
      <c r="K178" s="64">
        <v>0</v>
      </c>
      <c r="L178" s="64">
        <v>0</v>
      </c>
      <c r="M178" s="64">
        <v>0</v>
      </c>
      <c r="N178" s="64">
        <v>0</v>
      </c>
      <c r="O178" s="64">
        <v>0</v>
      </c>
      <c r="P178" s="64">
        <v>0</v>
      </c>
      <c r="Q178" s="64">
        <v>0</v>
      </c>
      <c r="R178" s="64">
        <v>1</v>
      </c>
      <c r="S178" s="64">
        <v>73152101</v>
      </c>
      <c r="T178" s="104">
        <v>2000231</v>
      </c>
      <c r="U178" s="64" t="s">
        <v>66</v>
      </c>
      <c r="W178" s="66">
        <v>192000</v>
      </c>
      <c r="X178" s="66">
        <f t="shared" si="229"/>
        <v>36480</v>
      </c>
      <c r="Y178" s="66">
        <f t="shared" si="230"/>
        <v>228480</v>
      </c>
      <c r="Z178" s="66">
        <v>192000</v>
      </c>
      <c r="AA178" s="66">
        <f t="shared" si="231"/>
        <v>36480</v>
      </c>
      <c r="AB178" s="66">
        <f t="shared" si="232"/>
        <v>228480</v>
      </c>
      <c r="AC178" s="66">
        <v>250000</v>
      </c>
      <c r="AD178" s="66">
        <f t="shared" si="233"/>
        <v>47500</v>
      </c>
      <c r="AE178" s="66">
        <f t="shared" si="234"/>
        <v>297500</v>
      </c>
      <c r="AF178" s="22"/>
      <c r="AG178" s="67" t="str">
        <f t="shared" si="235"/>
        <v>MANTENIMIENTO (CAMBIO DE CORTINA DE AIRE EN TERMO-FILM)</v>
      </c>
      <c r="AH178" s="58" t="str">
        <f t="shared" si="236"/>
        <v>ÚNICO</v>
      </c>
      <c r="AI178" s="58" t="str">
        <f t="shared" si="237"/>
        <v>DIFERENTE</v>
      </c>
      <c r="AJ178" s="59" t="str">
        <f t="shared" si="238"/>
        <v>DIFERENTE</v>
      </c>
      <c r="AK178" s="59" t="str">
        <f t="shared" si="239"/>
        <v>REVISAR</v>
      </c>
      <c r="AL178" s="59" t="str">
        <f t="shared" si="240"/>
        <v/>
      </c>
      <c r="AM178" s="59">
        <f t="shared" si="241"/>
        <v>12000</v>
      </c>
      <c r="AN178" s="60">
        <f t="shared" si="242"/>
        <v>35000</v>
      </c>
      <c r="AP178" s="61">
        <f t="shared" si="243"/>
        <v>211333</v>
      </c>
      <c r="AQ178" s="61">
        <f t="shared" si="244"/>
        <v>192000</v>
      </c>
      <c r="AR178" s="61">
        <f t="shared" si="245"/>
        <v>33486</v>
      </c>
      <c r="AS178" s="62">
        <f t="shared" si="246"/>
        <v>0.1584513540242177</v>
      </c>
      <c r="AT178" s="61">
        <f t="shared" si="247"/>
        <v>192000</v>
      </c>
      <c r="AU178" s="61">
        <f t="shared" si="248"/>
        <v>250000</v>
      </c>
      <c r="AV178" s="61">
        <f>IF(NOT(ISNUMBER(A178)),"",ROUND(_xlfn.QUARTILE.INC(CHOOSE({1;2;3},W178,Z178,AC178),1),0))</f>
        <v>192000</v>
      </c>
      <c r="AW178" s="61">
        <f>IF(NOT(ISNUMBER(A178)),"",ROUND(_xlfn.QUARTILE.INC(CHOOSE({1;2;3},W178,Z178,AC178),3),0))</f>
        <v>221000</v>
      </c>
      <c r="AX178" s="61">
        <f t="shared" si="249"/>
        <v>29000</v>
      </c>
      <c r="AY178" s="61">
        <f t="shared" si="250"/>
        <v>192000</v>
      </c>
      <c r="AZ178" s="61">
        <f t="shared" si="251"/>
        <v>36480</v>
      </c>
      <c r="BA178" s="61">
        <f t="shared" si="252"/>
        <v>228480</v>
      </c>
      <c r="BB178" s="68" t="str">
        <f t="shared" si="253"/>
        <v>MENOR VALOR</v>
      </c>
      <c r="BD178" s="69" t="str">
        <f t="shared" si="254"/>
        <v>MANTENIMIENTO (CAMBIO DE CORTINA DE AIRE EN TERMO-FILM)</v>
      </c>
      <c r="BE178" s="58" t="str">
        <f t="shared" si="255"/>
        <v>REPETIDO</v>
      </c>
      <c r="BF178" s="58" t="str" cm="1">
        <f t="array" ref="BF178">IF(BE178&lt;&gt;"REPETIDO","",_xlfn.TEXTJOIN(", ",TRUE,IF($AG$14:$AG$1000=$AG178,$A$14:$A$1000,"")))</f>
        <v>153, 324</v>
      </c>
      <c r="BG178" s="70" t="str">
        <f t="shared" si="256"/>
        <v>PRECIO REF. DIFERENTE</v>
      </c>
      <c r="BH178" s="58" t="str">
        <f t="shared" si="257"/>
        <v>CRÍTICO - PRECIO REF. INCONSISTENTE</v>
      </c>
    </row>
    <row r="179" spans="1:60" ht="89.25" x14ac:dyDescent="0.35">
      <c r="A179" s="64">
        <f>IF(C179="","",MAX($A$14:A178)+1)</f>
        <v>154</v>
      </c>
      <c r="B179" s="64">
        <v>8715999</v>
      </c>
      <c r="C179" s="65" t="s">
        <v>223</v>
      </c>
      <c r="D179" s="64" t="s">
        <v>214</v>
      </c>
      <c r="E179" s="64">
        <v>0</v>
      </c>
      <c r="F179" s="64">
        <v>0</v>
      </c>
      <c r="G179" s="64">
        <v>1</v>
      </c>
      <c r="H179" s="64">
        <v>0</v>
      </c>
      <c r="I179" s="64">
        <v>0</v>
      </c>
      <c r="J179" s="64">
        <v>0</v>
      </c>
      <c r="K179" s="64">
        <v>0</v>
      </c>
      <c r="L179" s="64">
        <v>0</v>
      </c>
      <c r="M179" s="64">
        <v>0</v>
      </c>
      <c r="N179" s="64">
        <v>0</v>
      </c>
      <c r="O179" s="64">
        <v>0</v>
      </c>
      <c r="P179" s="64">
        <v>0</v>
      </c>
      <c r="Q179" s="64">
        <v>0</v>
      </c>
      <c r="R179" s="64">
        <v>1</v>
      </c>
      <c r="S179" s="64">
        <v>73152101</v>
      </c>
      <c r="T179" s="104">
        <v>2000231</v>
      </c>
      <c r="U179" s="64" t="s">
        <v>66</v>
      </c>
      <c r="W179" s="66">
        <v>260000</v>
      </c>
      <c r="X179" s="66">
        <f t="shared" si="229"/>
        <v>49400</v>
      </c>
      <c r="Y179" s="66">
        <f t="shared" si="230"/>
        <v>309400</v>
      </c>
      <c r="Z179" s="66">
        <v>260000</v>
      </c>
      <c r="AA179" s="66">
        <f t="shared" si="231"/>
        <v>49400</v>
      </c>
      <c r="AB179" s="66">
        <f t="shared" si="232"/>
        <v>309400</v>
      </c>
      <c r="AC179" s="66">
        <v>445000</v>
      </c>
      <c r="AD179" s="66">
        <f t="shared" si="233"/>
        <v>84550</v>
      </c>
      <c r="AE179" s="66">
        <f t="shared" si="234"/>
        <v>529550</v>
      </c>
      <c r="AF179" s="22"/>
      <c r="AG179" s="67" t="str">
        <f t="shared" si="235"/>
        <v>MANTENIMIENTO Y PUESTA EN FUNCIONAMIENTO (CAMBIO DE UNIDAD DE 2.5 HP INCLUYE RECARGA, RELAY POTENCIAL, CAPACITOR, RECARGA DE GAS, FILTRO)</v>
      </c>
      <c r="AH179" s="58" t="str">
        <f t="shared" si="236"/>
        <v>ÚNICO</v>
      </c>
      <c r="AI179" s="58" t="str">
        <f t="shared" si="237"/>
        <v>ÚNICO</v>
      </c>
      <c r="AJ179" s="59" t="str">
        <f t="shared" si="238"/>
        <v>ÚNICO</v>
      </c>
      <c r="AK179" s="59" t="str">
        <f t="shared" si="239"/>
        <v>ÚNICO</v>
      </c>
      <c r="AL179" s="59" t="str">
        <f t="shared" si="240"/>
        <v/>
      </c>
      <c r="AM179" s="59" t="str">
        <f t="shared" si="241"/>
        <v/>
      </c>
      <c r="AN179" s="60" t="str">
        <f t="shared" si="242"/>
        <v/>
      </c>
      <c r="AP179" s="61">
        <f t="shared" si="243"/>
        <v>321667</v>
      </c>
      <c r="AQ179" s="61">
        <f t="shared" si="244"/>
        <v>260000</v>
      </c>
      <c r="AR179" s="61">
        <f t="shared" si="245"/>
        <v>106810</v>
      </c>
      <c r="AS179" s="62">
        <f t="shared" si="246"/>
        <v>0.33205146937671565</v>
      </c>
      <c r="AT179" s="61">
        <f t="shared" si="247"/>
        <v>260000</v>
      </c>
      <c r="AU179" s="61">
        <f t="shared" si="248"/>
        <v>445000</v>
      </c>
      <c r="AV179" s="61">
        <f>IF(NOT(ISNUMBER(A179)),"",ROUND(_xlfn.QUARTILE.INC(CHOOSE({1;2;3},W179,Z179,AC179),1),0))</f>
        <v>260000</v>
      </c>
      <c r="AW179" s="61">
        <f>IF(NOT(ISNUMBER(A179)),"",ROUND(_xlfn.QUARTILE.INC(CHOOSE({1;2;3},W179,Z179,AC179),3),0))</f>
        <v>352500</v>
      </c>
      <c r="AX179" s="61">
        <f t="shared" si="249"/>
        <v>92500</v>
      </c>
      <c r="AY179" s="61">
        <f t="shared" si="250"/>
        <v>260000</v>
      </c>
      <c r="AZ179" s="61">
        <f t="shared" si="251"/>
        <v>49400</v>
      </c>
      <c r="BA179" s="61">
        <f t="shared" si="252"/>
        <v>309400</v>
      </c>
      <c r="BB179" s="68" t="str">
        <f t="shared" si="253"/>
        <v>PROMEDIO 2 MENORES</v>
      </c>
      <c r="BD179" s="69" t="str">
        <f t="shared" si="254"/>
        <v>MANTENIMIENTO Y PUESTA EN FUNCIONAMIENTO (CAMBIO DE UNIDAD DE 2.5 HP INCLUYE RECARGA, RELAY POTENCIAL, CAPACITOR, RECARGA DE GAS, FILTRO)</v>
      </c>
      <c r="BE179" s="58" t="str">
        <f t="shared" si="255"/>
        <v>ÚNICO</v>
      </c>
      <c r="BF179" s="58" t="str" cm="1">
        <f t="array" ref="BF179">IF(BE179&lt;&gt;"REPETIDO","",_xlfn.TEXTJOIN(", ",TRUE,IF($AG$14:$AG$1000=$AG179,$A$14:$A$1000,"")))</f>
        <v/>
      </c>
      <c r="BG179" s="70" t="str">
        <f t="shared" si="256"/>
        <v>NO APLICA</v>
      </c>
      <c r="BH179" s="58" t="str">
        <f t="shared" si="257"/>
        <v>REVISAR DISPERSIÓN</v>
      </c>
    </row>
    <row r="180" spans="1:60" ht="38.25" x14ac:dyDescent="0.35">
      <c r="A180" s="64">
        <f>IF(C180="","",MAX($A$14:A179)+1)</f>
        <v>155</v>
      </c>
      <c r="B180" s="64">
        <v>8715999</v>
      </c>
      <c r="C180" s="65" t="s">
        <v>224</v>
      </c>
      <c r="D180" s="64" t="s">
        <v>214</v>
      </c>
      <c r="E180" s="64">
        <v>0</v>
      </c>
      <c r="F180" s="64">
        <v>0</v>
      </c>
      <c r="G180" s="64">
        <v>1</v>
      </c>
      <c r="H180" s="64">
        <v>0</v>
      </c>
      <c r="I180" s="64">
        <v>0</v>
      </c>
      <c r="J180" s="64">
        <v>0</v>
      </c>
      <c r="K180" s="64">
        <v>0</v>
      </c>
      <c r="L180" s="64">
        <v>0</v>
      </c>
      <c r="M180" s="64">
        <v>0</v>
      </c>
      <c r="N180" s="64">
        <v>0</v>
      </c>
      <c r="O180" s="64">
        <v>0</v>
      </c>
      <c r="P180" s="64">
        <v>0</v>
      </c>
      <c r="Q180" s="64">
        <v>0</v>
      </c>
      <c r="R180" s="64">
        <v>1</v>
      </c>
      <c r="S180" s="64">
        <v>73152101</v>
      </c>
      <c r="T180" s="104">
        <v>2000231</v>
      </c>
      <c r="U180" s="64" t="s">
        <v>66</v>
      </c>
      <c r="W180" s="66">
        <v>128000</v>
      </c>
      <c r="X180" s="66">
        <f t="shared" si="229"/>
        <v>24320</v>
      </c>
      <c r="Y180" s="66">
        <f t="shared" si="230"/>
        <v>152320</v>
      </c>
      <c r="Z180" s="66">
        <v>132000</v>
      </c>
      <c r="AA180" s="66">
        <f t="shared" si="231"/>
        <v>25080</v>
      </c>
      <c r="AB180" s="66">
        <f t="shared" si="232"/>
        <v>157080</v>
      </c>
      <c r="AC180" s="66">
        <v>220000</v>
      </c>
      <c r="AD180" s="66">
        <f t="shared" si="233"/>
        <v>41800</v>
      </c>
      <c r="AE180" s="66">
        <f t="shared" si="234"/>
        <v>261800</v>
      </c>
      <c r="AF180" s="22"/>
      <c r="AG180" s="67" t="str">
        <f t="shared" si="235"/>
        <v>MANTENIMIENTO (CAMBIO DE RELAY POTENCIAL 220 Y CAPACITOR)</v>
      </c>
      <c r="AH180" s="58" t="str">
        <f t="shared" si="236"/>
        <v>ÚNICO</v>
      </c>
      <c r="AI180" s="58" t="str">
        <f t="shared" si="237"/>
        <v>DIFERENTE</v>
      </c>
      <c r="AJ180" s="59" t="str">
        <f t="shared" si="238"/>
        <v>ÚNICO</v>
      </c>
      <c r="AK180" s="59" t="str">
        <f t="shared" si="239"/>
        <v>REVISAR</v>
      </c>
      <c r="AL180" s="59" t="str">
        <f t="shared" si="240"/>
        <v/>
      </c>
      <c r="AM180" s="59">
        <f t="shared" si="241"/>
        <v>4000</v>
      </c>
      <c r="AN180" s="60" t="str">
        <f t="shared" si="242"/>
        <v/>
      </c>
      <c r="AP180" s="61">
        <f t="shared" si="243"/>
        <v>160000</v>
      </c>
      <c r="AQ180" s="61">
        <f t="shared" si="244"/>
        <v>132000</v>
      </c>
      <c r="AR180" s="61">
        <f t="shared" si="245"/>
        <v>52000</v>
      </c>
      <c r="AS180" s="62">
        <f t="shared" si="246"/>
        <v>0.32500000000000001</v>
      </c>
      <c r="AT180" s="61">
        <f t="shared" si="247"/>
        <v>128000</v>
      </c>
      <c r="AU180" s="61">
        <f t="shared" si="248"/>
        <v>220000</v>
      </c>
      <c r="AV180" s="61">
        <f>IF(NOT(ISNUMBER(A180)),"",ROUND(_xlfn.QUARTILE.INC(CHOOSE({1;2;3},W180,Z180,AC180),1),0))</f>
        <v>130000</v>
      </c>
      <c r="AW180" s="61">
        <f>IF(NOT(ISNUMBER(A180)),"",ROUND(_xlfn.QUARTILE.INC(CHOOSE({1;2;3},W180,Z180,AC180),3),0))</f>
        <v>176000</v>
      </c>
      <c r="AX180" s="61">
        <f t="shared" si="249"/>
        <v>46000</v>
      </c>
      <c r="AY180" s="61">
        <f t="shared" si="250"/>
        <v>130000</v>
      </c>
      <c r="AZ180" s="61">
        <f t="shared" si="251"/>
        <v>24700</v>
      </c>
      <c r="BA180" s="61">
        <f t="shared" si="252"/>
        <v>154700</v>
      </c>
      <c r="BB180" s="68" t="str">
        <f t="shared" si="253"/>
        <v>PROMEDIO 2 MENORES</v>
      </c>
      <c r="BD180" s="69" t="str">
        <f t="shared" si="254"/>
        <v>MANTENIMIENTO (CAMBIO DE RELAY POTENCIAL 220 Y CAPACITOR)</v>
      </c>
      <c r="BE180" s="58" t="str">
        <f t="shared" si="255"/>
        <v>REPETIDO</v>
      </c>
      <c r="BF180" s="58" t="str" cm="1">
        <f t="array" ref="BF180">IF(BE180&lt;&gt;"REPETIDO","",_xlfn.TEXTJOIN(", ",TRUE,IF($AG$14:$AG$1000=$AG180,$A$14:$A$1000,"")))</f>
        <v>155, 326</v>
      </c>
      <c r="BG180" s="70" t="str">
        <f t="shared" si="256"/>
        <v>PRECIO REF. DIFERENTE</v>
      </c>
      <c r="BH180" s="58" t="str">
        <f t="shared" si="257"/>
        <v>CRÍTICO - PRECIO REF. INCONSISTENTE</v>
      </c>
    </row>
    <row r="181" spans="1:60" ht="27" x14ac:dyDescent="0.35">
      <c r="A181" s="64">
        <f>IF(C181="","",MAX($A$14:A180)+1)</f>
        <v>156</v>
      </c>
      <c r="B181" s="64">
        <v>8715999</v>
      </c>
      <c r="C181" s="65" t="s">
        <v>225</v>
      </c>
      <c r="D181" s="64" t="s">
        <v>214</v>
      </c>
      <c r="E181" s="64">
        <v>0</v>
      </c>
      <c r="F181" s="64">
        <v>0</v>
      </c>
      <c r="G181" s="64">
        <v>1</v>
      </c>
      <c r="H181" s="64">
        <v>0</v>
      </c>
      <c r="I181" s="64">
        <v>0</v>
      </c>
      <c r="J181" s="64">
        <v>0</v>
      </c>
      <c r="K181" s="64">
        <v>0</v>
      </c>
      <c r="L181" s="64">
        <v>0</v>
      </c>
      <c r="M181" s="64">
        <v>0</v>
      </c>
      <c r="N181" s="64">
        <v>0</v>
      </c>
      <c r="O181" s="64">
        <v>0</v>
      </c>
      <c r="P181" s="64">
        <v>0</v>
      </c>
      <c r="Q181" s="64">
        <v>0</v>
      </c>
      <c r="R181" s="64">
        <v>1</v>
      </c>
      <c r="S181" s="64">
        <v>73152101</v>
      </c>
      <c r="T181" s="104">
        <v>2000231</v>
      </c>
      <c r="U181" s="64" t="s">
        <v>66</v>
      </c>
      <c r="W181" s="66">
        <v>128000</v>
      </c>
      <c r="X181" s="66">
        <f t="shared" si="229"/>
        <v>24320</v>
      </c>
      <c r="Y181" s="66">
        <f t="shared" si="230"/>
        <v>152320</v>
      </c>
      <c r="Z181" s="66">
        <v>128000</v>
      </c>
      <c r="AA181" s="66">
        <f t="shared" si="231"/>
        <v>24320</v>
      </c>
      <c r="AB181" s="66">
        <f t="shared" si="232"/>
        <v>152320</v>
      </c>
      <c r="AC181" s="66">
        <v>170000</v>
      </c>
      <c r="AD181" s="66">
        <f t="shared" si="233"/>
        <v>32300</v>
      </c>
      <c r="AE181" s="66">
        <f t="shared" si="234"/>
        <v>202300</v>
      </c>
      <c r="AF181" s="22"/>
      <c r="AG181" s="67" t="str">
        <f t="shared" si="235"/>
        <v>MANTENIMIENTO (CAMBIO DE CAPACITOR 25MFD440)</v>
      </c>
      <c r="AH181" s="58" t="str">
        <f t="shared" si="236"/>
        <v>ÚNICO</v>
      </c>
      <c r="AI181" s="58" t="str">
        <f t="shared" si="237"/>
        <v>DIFERENTE</v>
      </c>
      <c r="AJ181" s="59" t="str">
        <f t="shared" si="238"/>
        <v>ÚNICO</v>
      </c>
      <c r="AK181" s="59" t="str">
        <f t="shared" si="239"/>
        <v>REVISAR</v>
      </c>
      <c r="AL181" s="59" t="str">
        <f t="shared" si="240"/>
        <v/>
      </c>
      <c r="AM181" s="59">
        <f t="shared" si="241"/>
        <v>8000</v>
      </c>
      <c r="AN181" s="60" t="str">
        <f t="shared" si="242"/>
        <v/>
      </c>
      <c r="AP181" s="61">
        <f t="shared" si="243"/>
        <v>142000</v>
      </c>
      <c r="AQ181" s="61">
        <f t="shared" si="244"/>
        <v>128000</v>
      </c>
      <c r="AR181" s="61">
        <f t="shared" si="245"/>
        <v>24249</v>
      </c>
      <c r="AS181" s="62">
        <f t="shared" si="246"/>
        <v>0.1707676056338028</v>
      </c>
      <c r="AT181" s="61">
        <f t="shared" si="247"/>
        <v>128000</v>
      </c>
      <c r="AU181" s="61">
        <f t="shared" si="248"/>
        <v>170000</v>
      </c>
      <c r="AV181" s="61">
        <f>IF(NOT(ISNUMBER(A181)),"",ROUND(_xlfn.QUARTILE.INC(CHOOSE({1;2;3},W181,Z181,AC181),1),0))</f>
        <v>128000</v>
      </c>
      <c r="AW181" s="61">
        <f>IF(NOT(ISNUMBER(A181)),"",ROUND(_xlfn.QUARTILE.INC(CHOOSE({1;2;3},W181,Z181,AC181),3),0))</f>
        <v>149000</v>
      </c>
      <c r="AX181" s="61">
        <f t="shared" si="249"/>
        <v>21000</v>
      </c>
      <c r="AY181" s="61">
        <f t="shared" si="250"/>
        <v>128000</v>
      </c>
      <c r="AZ181" s="61">
        <f t="shared" si="251"/>
        <v>24320</v>
      </c>
      <c r="BA181" s="61">
        <f t="shared" si="252"/>
        <v>152320</v>
      </c>
      <c r="BB181" s="68" t="str">
        <f t="shared" si="253"/>
        <v>MENOR VALOR</v>
      </c>
      <c r="BD181" s="69" t="str">
        <f t="shared" si="254"/>
        <v>MANTENIMIENTO (CAMBIO DE CAPACITOR 25MFD440)</v>
      </c>
      <c r="BE181" s="58" t="str">
        <f t="shared" si="255"/>
        <v>REPETIDO</v>
      </c>
      <c r="BF181" s="58" t="str" cm="1">
        <f t="array" ref="BF181">IF(BE181&lt;&gt;"REPETIDO","",_xlfn.TEXTJOIN(", ",TRUE,IF($AG$14:$AG$1000=$AG181,$A$14:$A$1000,"")))</f>
        <v>156, 327</v>
      </c>
      <c r="BG181" s="70" t="str">
        <f t="shared" si="256"/>
        <v>MISMO PRECIO REF.</v>
      </c>
      <c r="BH181" s="58" t="str">
        <f t="shared" si="257"/>
        <v>OK</v>
      </c>
    </row>
    <row r="182" spans="1:60" ht="38.25" x14ac:dyDescent="0.35">
      <c r="A182" s="64">
        <f>IF(C182="","",MAX($A$14:A181)+1)</f>
        <v>157</v>
      </c>
      <c r="B182" s="64">
        <v>8715999</v>
      </c>
      <c r="C182" s="65" t="s">
        <v>226</v>
      </c>
      <c r="D182" s="64" t="s">
        <v>214</v>
      </c>
      <c r="E182" s="64">
        <v>0</v>
      </c>
      <c r="F182" s="64">
        <v>0</v>
      </c>
      <c r="G182" s="64">
        <v>1</v>
      </c>
      <c r="H182" s="64">
        <v>0</v>
      </c>
      <c r="I182" s="64">
        <v>0</v>
      </c>
      <c r="J182" s="64">
        <v>0</v>
      </c>
      <c r="K182" s="64">
        <v>0</v>
      </c>
      <c r="L182" s="64">
        <v>0</v>
      </c>
      <c r="M182" s="64">
        <v>0</v>
      </c>
      <c r="N182" s="64">
        <v>0</v>
      </c>
      <c r="O182" s="64">
        <v>0</v>
      </c>
      <c r="P182" s="64">
        <v>0</v>
      </c>
      <c r="Q182" s="64">
        <v>0</v>
      </c>
      <c r="R182" s="64">
        <v>1</v>
      </c>
      <c r="S182" s="64">
        <v>73152101</v>
      </c>
      <c r="T182" s="104">
        <v>2000231</v>
      </c>
      <c r="U182" s="64" t="s">
        <v>66</v>
      </c>
      <c r="W182" s="66">
        <v>204000</v>
      </c>
      <c r="X182" s="66">
        <f t="shared" si="229"/>
        <v>38760</v>
      </c>
      <c r="Y182" s="66">
        <f t="shared" si="230"/>
        <v>242760</v>
      </c>
      <c r="Z182" s="66">
        <v>204000</v>
      </c>
      <c r="AA182" s="66">
        <f t="shared" si="231"/>
        <v>38760</v>
      </c>
      <c r="AB182" s="66">
        <f t="shared" si="232"/>
        <v>242760</v>
      </c>
      <c r="AC182" s="66">
        <v>270000</v>
      </c>
      <c r="AD182" s="66">
        <f t="shared" si="233"/>
        <v>51300</v>
      </c>
      <c r="AE182" s="66">
        <f t="shared" si="234"/>
        <v>321300</v>
      </c>
      <c r="AF182" s="22"/>
      <c r="AG182" s="67" t="str">
        <f t="shared" si="235"/>
        <v>MANTENIMIENTO (CAMBIO DE CONTRACTOR 3X60 AMPERIOS)</v>
      </c>
      <c r="AH182" s="58" t="str">
        <f t="shared" si="236"/>
        <v>ÚNICO</v>
      </c>
      <c r="AI182" s="58" t="str">
        <f t="shared" si="237"/>
        <v>DIFERENTE</v>
      </c>
      <c r="AJ182" s="59" t="str">
        <f t="shared" si="238"/>
        <v>DIFERENTE</v>
      </c>
      <c r="AK182" s="59" t="str">
        <f t="shared" si="239"/>
        <v>REVISAR</v>
      </c>
      <c r="AL182" s="59" t="str">
        <f t="shared" si="240"/>
        <v/>
      </c>
      <c r="AM182" s="59">
        <f t="shared" si="241"/>
        <v>20000</v>
      </c>
      <c r="AN182" s="60">
        <f t="shared" si="242"/>
        <v>35000</v>
      </c>
      <c r="AP182" s="61">
        <f t="shared" si="243"/>
        <v>226000</v>
      </c>
      <c r="AQ182" s="61">
        <f t="shared" si="244"/>
        <v>204000</v>
      </c>
      <c r="AR182" s="61">
        <f t="shared" si="245"/>
        <v>38105</v>
      </c>
      <c r="AS182" s="62">
        <f t="shared" si="246"/>
        <v>0.1686061946902655</v>
      </c>
      <c r="AT182" s="61">
        <f t="shared" si="247"/>
        <v>204000</v>
      </c>
      <c r="AU182" s="61">
        <f t="shared" si="248"/>
        <v>270000</v>
      </c>
      <c r="AV182" s="61">
        <f>IF(NOT(ISNUMBER(A182)),"",ROUND(_xlfn.QUARTILE.INC(CHOOSE({1;2;3},W182,Z182,AC182),1),0))</f>
        <v>204000</v>
      </c>
      <c r="AW182" s="61">
        <f>IF(NOT(ISNUMBER(A182)),"",ROUND(_xlfn.QUARTILE.INC(CHOOSE({1;2;3},W182,Z182,AC182),3),0))</f>
        <v>237000</v>
      </c>
      <c r="AX182" s="61">
        <f t="shared" si="249"/>
        <v>33000</v>
      </c>
      <c r="AY182" s="61">
        <f t="shared" si="250"/>
        <v>204000</v>
      </c>
      <c r="AZ182" s="61">
        <f t="shared" si="251"/>
        <v>38760</v>
      </c>
      <c r="BA182" s="61">
        <f t="shared" si="252"/>
        <v>242760</v>
      </c>
      <c r="BB182" s="68" t="str">
        <f t="shared" si="253"/>
        <v>MENOR VALOR</v>
      </c>
      <c r="BD182" s="69" t="str">
        <f t="shared" si="254"/>
        <v>MANTENIMIENTO (CAMBIO DE CONTRACTOR 3X60 AMPERIOS)</v>
      </c>
      <c r="BE182" s="58" t="str">
        <f t="shared" si="255"/>
        <v>REPETIDO</v>
      </c>
      <c r="BF182" s="58" t="str" cm="1">
        <f t="array" ref="BF182">IF(BE182&lt;&gt;"REPETIDO","",_xlfn.TEXTJOIN(", ",TRUE,IF($AG$14:$AG$1000=$AG182,$A$14:$A$1000,"")))</f>
        <v>157, 328</v>
      </c>
      <c r="BG182" s="70" t="str">
        <f t="shared" si="256"/>
        <v>PRECIO REF. DIFERENTE</v>
      </c>
      <c r="BH182" s="58" t="str">
        <f t="shared" si="257"/>
        <v>CRÍTICO - PRECIO REF. INCONSISTENTE</v>
      </c>
    </row>
    <row r="183" spans="1:60" ht="63.75" x14ac:dyDescent="0.35">
      <c r="A183" s="64">
        <f>IF(C183="","",MAX($A$14:A182)+1)</f>
        <v>158</v>
      </c>
      <c r="B183" s="64">
        <v>8715999</v>
      </c>
      <c r="C183" s="65" t="s">
        <v>227</v>
      </c>
      <c r="D183" s="64" t="s">
        <v>214</v>
      </c>
      <c r="E183" s="64">
        <v>0</v>
      </c>
      <c r="F183" s="64">
        <v>0</v>
      </c>
      <c r="G183" s="64">
        <v>1</v>
      </c>
      <c r="H183" s="64">
        <v>0</v>
      </c>
      <c r="I183" s="64">
        <v>0</v>
      </c>
      <c r="J183" s="64">
        <v>0</v>
      </c>
      <c r="K183" s="64">
        <v>0</v>
      </c>
      <c r="L183" s="64">
        <v>0</v>
      </c>
      <c r="M183" s="64">
        <v>0</v>
      </c>
      <c r="N183" s="64">
        <v>0</v>
      </c>
      <c r="O183" s="64">
        <v>0</v>
      </c>
      <c r="P183" s="64">
        <v>0</v>
      </c>
      <c r="Q183" s="64">
        <v>0</v>
      </c>
      <c r="R183" s="64">
        <v>1</v>
      </c>
      <c r="S183" s="64">
        <v>73152101</v>
      </c>
      <c r="T183" s="104">
        <v>2000231</v>
      </c>
      <c r="U183" s="64" t="s">
        <v>66</v>
      </c>
      <c r="W183" s="66">
        <v>124000</v>
      </c>
      <c r="X183" s="66">
        <f t="shared" si="229"/>
        <v>23560</v>
      </c>
      <c r="Y183" s="66">
        <f t="shared" si="230"/>
        <v>147560</v>
      </c>
      <c r="Z183" s="66">
        <v>152000</v>
      </c>
      <c r="AA183" s="66">
        <f t="shared" si="231"/>
        <v>28880</v>
      </c>
      <c r="AB183" s="66">
        <f t="shared" si="232"/>
        <v>180880</v>
      </c>
      <c r="AC183" s="66">
        <v>255000</v>
      </c>
      <c r="AD183" s="66">
        <f t="shared" si="233"/>
        <v>48450</v>
      </c>
      <c r="AE183" s="66">
        <f t="shared" si="234"/>
        <v>303450</v>
      </c>
      <c r="AF183" s="22"/>
      <c r="AG183" s="67" t="str">
        <f t="shared" si="235"/>
        <v>MANTENIMIENTO DEL EMPAQUE SELLO DE LAS PUERTAS (CAMBIO DEL EMPAQUE SELLO DE LAS PUERTAS)</v>
      </c>
      <c r="AH183" s="58" t="str">
        <f t="shared" si="236"/>
        <v>ÚNICO</v>
      </c>
      <c r="AI183" s="58" t="str">
        <f t="shared" si="237"/>
        <v>DIFERENTE</v>
      </c>
      <c r="AJ183" s="59" t="str">
        <f t="shared" si="238"/>
        <v>ÚNICO</v>
      </c>
      <c r="AK183" s="59" t="str">
        <f t="shared" si="239"/>
        <v>REVISAR</v>
      </c>
      <c r="AL183" s="59" t="str">
        <f t="shared" si="240"/>
        <v/>
      </c>
      <c r="AM183" s="59">
        <f t="shared" si="241"/>
        <v>28000</v>
      </c>
      <c r="AN183" s="60" t="str">
        <f t="shared" si="242"/>
        <v/>
      </c>
      <c r="AP183" s="61">
        <f t="shared" si="243"/>
        <v>177000</v>
      </c>
      <c r="AQ183" s="61">
        <f t="shared" si="244"/>
        <v>152000</v>
      </c>
      <c r="AR183" s="61">
        <f t="shared" si="245"/>
        <v>68986</v>
      </c>
      <c r="AS183" s="62">
        <f t="shared" si="246"/>
        <v>0.38975141242937855</v>
      </c>
      <c r="AT183" s="61">
        <f t="shared" si="247"/>
        <v>124000</v>
      </c>
      <c r="AU183" s="61">
        <f t="shared" si="248"/>
        <v>255000</v>
      </c>
      <c r="AV183" s="61">
        <f>IF(NOT(ISNUMBER(A183)),"",ROUND(_xlfn.QUARTILE.INC(CHOOSE({1;2;3},W183,Z183,AC183),1),0))</f>
        <v>138000</v>
      </c>
      <c r="AW183" s="61">
        <f>IF(NOT(ISNUMBER(A183)),"",ROUND(_xlfn.QUARTILE.INC(CHOOSE({1;2;3},W183,Z183,AC183),3),0))</f>
        <v>203500</v>
      </c>
      <c r="AX183" s="61">
        <f t="shared" si="249"/>
        <v>65500</v>
      </c>
      <c r="AY183" s="61">
        <f t="shared" si="250"/>
        <v>138000</v>
      </c>
      <c r="AZ183" s="61">
        <f t="shared" si="251"/>
        <v>26220</v>
      </c>
      <c r="BA183" s="61">
        <f t="shared" si="252"/>
        <v>164220</v>
      </c>
      <c r="BB183" s="68" t="str">
        <f t="shared" si="253"/>
        <v>PROMEDIO 2 MENORES</v>
      </c>
      <c r="BD183" s="69" t="str">
        <f t="shared" si="254"/>
        <v>MANTENIMIENTO DEL EMPAQUE SELLO DE LAS PUERTAS (CAMBIO DEL EMPAQUE SELLO DE LAS PUERTAS)</v>
      </c>
      <c r="BE183" s="58" t="str">
        <f t="shared" si="255"/>
        <v>REPETIDO</v>
      </c>
      <c r="BF183" s="58" t="str" cm="1">
        <f t="array" ref="BF183">IF(BE183&lt;&gt;"REPETIDO","",_xlfn.TEXTJOIN(", ",TRUE,IF($AG$14:$AG$1000=$AG183,$A$14:$A$1000,"")))</f>
        <v>158, 329</v>
      </c>
      <c r="BG183" s="70" t="str">
        <f t="shared" si="256"/>
        <v>PRECIO REF. DIFERENTE</v>
      </c>
      <c r="BH183" s="58" t="str">
        <f t="shared" si="257"/>
        <v>CRÍTICO - PRECIO REF. INCONSISTENTE</v>
      </c>
    </row>
    <row r="184" spans="1:60" ht="51" x14ac:dyDescent="0.35">
      <c r="A184" s="64">
        <f>IF(C184="","",MAX($A$14:A183)+1)</f>
        <v>159</v>
      </c>
      <c r="B184" s="64">
        <v>8715999</v>
      </c>
      <c r="C184" s="65" t="s">
        <v>228</v>
      </c>
      <c r="D184" s="64" t="s">
        <v>214</v>
      </c>
      <c r="E184" s="64">
        <v>0</v>
      </c>
      <c r="F184" s="64">
        <v>0</v>
      </c>
      <c r="G184" s="64">
        <v>1</v>
      </c>
      <c r="H184" s="64">
        <v>0</v>
      </c>
      <c r="I184" s="64">
        <v>0</v>
      </c>
      <c r="J184" s="64">
        <v>0</v>
      </c>
      <c r="K184" s="64">
        <v>0</v>
      </c>
      <c r="L184" s="64">
        <v>0</v>
      </c>
      <c r="M184" s="64">
        <v>0</v>
      </c>
      <c r="N184" s="64">
        <v>0</v>
      </c>
      <c r="O184" s="64">
        <v>0</v>
      </c>
      <c r="P184" s="64">
        <v>0</v>
      </c>
      <c r="Q184" s="64">
        <v>0</v>
      </c>
      <c r="R184" s="64">
        <v>1</v>
      </c>
      <c r="S184" s="64">
        <v>73152101</v>
      </c>
      <c r="T184" s="104">
        <v>2000231</v>
      </c>
      <c r="U184" s="64" t="s">
        <v>66</v>
      </c>
      <c r="W184" s="66">
        <v>516000</v>
      </c>
      <c r="X184" s="66">
        <f t="shared" si="229"/>
        <v>98040</v>
      </c>
      <c r="Y184" s="66">
        <f t="shared" si="230"/>
        <v>614040</v>
      </c>
      <c r="Z184" s="66">
        <v>544000</v>
      </c>
      <c r="AA184" s="66">
        <f t="shared" si="231"/>
        <v>103360</v>
      </c>
      <c r="AB184" s="66">
        <f t="shared" si="232"/>
        <v>647360</v>
      </c>
      <c r="AC184" s="66">
        <v>1580000</v>
      </c>
      <c r="AD184" s="66">
        <f t="shared" si="233"/>
        <v>300200</v>
      </c>
      <c r="AE184" s="66">
        <f t="shared" si="234"/>
        <v>1880200</v>
      </c>
      <c r="AF184" s="22"/>
      <c r="AG184" s="67" t="str">
        <f t="shared" si="235"/>
        <v>MANTENIMIENTO DEL SISTEMA ELÉCTRICO (CAMBIO DE CABLEADO Y BOMBILLAS A TODO COSTO)</v>
      </c>
      <c r="AH184" s="58" t="str">
        <f t="shared" si="236"/>
        <v>ÚNICO</v>
      </c>
      <c r="AI184" s="58" t="str">
        <f t="shared" si="237"/>
        <v>DIFERENTE</v>
      </c>
      <c r="AJ184" s="59" t="str">
        <f t="shared" si="238"/>
        <v>DIFERENTE</v>
      </c>
      <c r="AK184" s="59" t="str">
        <f t="shared" si="239"/>
        <v>REVISAR</v>
      </c>
      <c r="AL184" s="59" t="str">
        <f t="shared" si="240"/>
        <v/>
      </c>
      <c r="AM184" s="59">
        <f t="shared" si="241"/>
        <v>28000</v>
      </c>
      <c r="AN184" s="60">
        <f t="shared" si="242"/>
        <v>65000</v>
      </c>
      <c r="AP184" s="61">
        <f t="shared" si="243"/>
        <v>880000</v>
      </c>
      <c r="AQ184" s="61">
        <f t="shared" si="244"/>
        <v>544000</v>
      </c>
      <c r="AR184" s="61">
        <f t="shared" si="245"/>
        <v>606379</v>
      </c>
      <c r="AS184" s="62">
        <f t="shared" si="246"/>
        <v>0.68906704545454545</v>
      </c>
      <c r="AT184" s="61">
        <f t="shared" si="247"/>
        <v>516000</v>
      </c>
      <c r="AU184" s="61">
        <f t="shared" si="248"/>
        <v>1580000</v>
      </c>
      <c r="AV184" s="61">
        <f>IF(NOT(ISNUMBER(A184)),"",ROUND(_xlfn.QUARTILE.INC(CHOOSE({1;2;3},W184,Z184,AC184),1),0))</f>
        <v>530000</v>
      </c>
      <c r="AW184" s="61">
        <f>IF(NOT(ISNUMBER(A184)),"",ROUND(_xlfn.QUARTILE.INC(CHOOSE({1;2;3},W184,Z184,AC184),3),0))</f>
        <v>1062000</v>
      </c>
      <c r="AX184" s="61">
        <f t="shared" si="249"/>
        <v>532000</v>
      </c>
      <c r="AY184" s="61">
        <f t="shared" si="250"/>
        <v>544000</v>
      </c>
      <c r="AZ184" s="61">
        <f t="shared" si="251"/>
        <v>103360</v>
      </c>
      <c r="BA184" s="61">
        <f t="shared" si="252"/>
        <v>647360</v>
      </c>
      <c r="BB184" s="68" t="str">
        <f t="shared" si="253"/>
        <v>MEDIANA</v>
      </c>
      <c r="BD184" s="69" t="str">
        <f t="shared" si="254"/>
        <v>MANTENIMIENTO DEL SISTEMA ELÉCTRICO (CAMBIO DE CABLEADO Y BOMBILLAS A TODO COSTO)</v>
      </c>
      <c r="BE184" s="58" t="str">
        <f t="shared" si="255"/>
        <v>REPETIDO</v>
      </c>
      <c r="BF184" s="58" t="str" cm="1">
        <f t="array" ref="BF184">IF(BE184&lt;&gt;"REPETIDO","",_xlfn.TEXTJOIN(", ",TRUE,IF($AG$14:$AG$1000=$AG184,$A$14:$A$1000,"")))</f>
        <v>159, 330</v>
      </c>
      <c r="BG184" s="70" t="str">
        <f t="shared" si="256"/>
        <v>PRECIO REF. DIFERENTE</v>
      </c>
      <c r="BH184" s="58" t="str">
        <f t="shared" si="257"/>
        <v>CRÍTICO - PRECIO REF. INCONSISTENTE</v>
      </c>
    </row>
    <row r="185" spans="1:60" ht="27" x14ac:dyDescent="0.35">
      <c r="A185" s="64">
        <f>IF(C185="","",MAX($A$14:A184)+1)</f>
        <v>160</v>
      </c>
      <c r="B185" s="64">
        <v>8715999</v>
      </c>
      <c r="C185" s="65" t="s">
        <v>229</v>
      </c>
      <c r="D185" s="64" t="s">
        <v>214</v>
      </c>
      <c r="E185" s="64">
        <v>0</v>
      </c>
      <c r="F185" s="64">
        <v>0</v>
      </c>
      <c r="G185" s="64">
        <v>1</v>
      </c>
      <c r="H185" s="64">
        <v>0</v>
      </c>
      <c r="I185" s="64">
        <v>0</v>
      </c>
      <c r="J185" s="64">
        <v>0</v>
      </c>
      <c r="K185" s="64">
        <v>0</v>
      </c>
      <c r="L185" s="64">
        <v>0</v>
      </c>
      <c r="M185" s="64">
        <v>0</v>
      </c>
      <c r="N185" s="64">
        <v>0</v>
      </c>
      <c r="O185" s="64">
        <v>0</v>
      </c>
      <c r="P185" s="64">
        <v>0</v>
      </c>
      <c r="Q185" s="64">
        <v>0</v>
      </c>
      <c r="R185" s="64">
        <v>1</v>
      </c>
      <c r="S185" s="64">
        <v>73152101</v>
      </c>
      <c r="T185" s="104">
        <v>2000231</v>
      </c>
      <c r="U185" s="64" t="s">
        <v>66</v>
      </c>
      <c r="W185" s="66">
        <v>144000</v>
      </c>
      <c r="X185" s="66">
        <f t="shared" si="229"/>
        <v>27360</v>
      </c>
      <c r="Y185" s="66">
        <f t="shared" si="230"/>
        <v>171360</v>
      </c>
      <c r="Z185" s="66">
        <v>164000</v>
      </c>
      <c r="AA185" s="66">
        <f t="shared" si="231"/>
        <v>31160</v>
      </c>
      <c r="AB185" s="66">
        <f t="shared" si="232"/>
        <v>195160</v>
      </c>
      <c r="AC185" s="66">
        <v>610000</v>
      </c>
      <c r="AD185" s="66">
        <f t="shared" si="233"/>
        <v>115900</v>
      </c>
      <c r="AE185" s="66">
        <f t="shared" si="234"/>
        <v>725900</v>
      </c>
      <c r="AF185" s="22"/>
      <c r="AG185" s="67" t="str">
        <f t="shared" si="235"/>
        <v>MANTENIMIENTO (CAMBIO DE TERMOSTATO)</v>
      </c>
      <c r="AH185" s="58" t="str">
        <f t="shared" si="236"/>
        <v>ÚNICO</v>
      </c>
      <c r="AI185" s="58" t="str">
        <f t="shared" si="237"/>
        <v>DIFERENTE</v>
      </c>
      <c r="AJ185" s="59" t="str">
        <f t="shared" si="238"/>
        <v>DIFERENTE</v>
      </c>
      <c r="AK185" s="59" t="str">
        <f t="shared" si="239"/>
        <v>REVISAR</v>
      </c>
      <c r="AL185" s="59" t="str">
        <f t="shared" si="240"/>
        <v/>
      </c>
      <c r="AM185" s="59">
        <f t="shared" si="241"/>
        <v>20000</v>
      </c>
      <c r="AN185" s="60">
        <f t="shared" si="242"/>
        <v>165000</v>
      </c>
      <c r="AP185" s="61">
        <f t="shared" si="243"/>
        <v>306000</v>
      </c>
      <c r="AQ185" s="61">
        <f t="shared" si="244"/>
        <v>164000</v>
      </c>
      <c r="AR185" s="61">
        <f t="shared" si="245"/>
        <v>263462</v>
      </c>
      <c r="AS185" s="62">
        <f t="shared" si="246"/>
        <v>0.86098692810457511</v>
      </c>
      <c r="AT185" s="61">
        <f t="shared" si="247"/>
        <v>144000</v>
      </c>
      <c r="AU185" s="61">
        <f t="shared" si="248"/>
        <v>610000</v>
      </c>
      <c r="AV185" s="61">
        <f>IF(NOT(ISNUMBER(A185)),"",ROUND(_xlfn.QUARTILE.INC(CHOOSE({1;2;3},W185,Z185,AC185),1),0))</f>
        <v>154000</v>
      </c>
      <c r="AW185" s="61">
        <f>IF(NOT(ISNUMBER(A185)),"",ROUND(_xlfn.QUARTILE.INC(CHOOSE({1;2;3},W185,Z185,AC185),3),0))</f>
        <v>387000</v>
      </c>
      <c r="AX185" s="61">
        <f t="shared" si="249"/>
        <v>233000</v>
      </c>
      <c r="AY185" s="61">
        <f t="shared" si="250"/>
        <v>164000</v>
      </c>
      <c r="AZ185" s="61">
        <f t="shared" si="251"/>
        <v>31160</v>
      </c>
      <c r="BA185" s="61">
        <f t="shared" si="252"/>
        <v>195160</v>
      </c>
      <c r="BB185" s="68" t="str">
        <f t="shared" si="253"/>
        <v>MEDIANA</v>
      </c>
      <c r="BD185" s="69" t="str">
        <f t="shared" si="254"/>
        <v>MANTENIMIENTO (CAMBIO DE TERMOSTATO)</v>
      </c>
      <c r="BE185" s="58" t="str">
        <f t="shared" si="255"/>
        <v>REPETIDO</v>
      </c>
      <c r="BF185" s="58" t="str" cm="1">
        <f t="array" ref="BF185">IF(BE185&lt;&gt;"REPETIDO","",_xlfn.TEXTJOIN(", ",TRUE,IF($AG$14:$AG$1000=$AG185,$A$14:$A$1000,"")))</f>
        <v>160, 331</v>
      </c>
      <c r="BG185" s="70" t="str">
        <f t="shared" si="256"/>
        <v>PRECIO REF. DIFERENTE</v>
      </c>
      <c r="BH185" s="58" t="str">
        <f t="shared" si="257"/>
        <v>CRÍTICO - PRECIO REF. INCONSISTENTE</v>
      </c>
    </row>
    <row r="186" spans="1:60" ht="63.75" x14ac:dyDescent="0.35">
      <c r="A186" s="64">
        <f>IF(C186="","",MAX($A$14:A185)+1)</f>
        <v>161</v>
      </c>
      <c r="B186" s="93">
        <v>8715999</v>
      </c>
      <c r="C186" s="99" t="s">
        <v>230</v>
      </c>
      <c r="D186" s="64" t="s">
        <v>214</v>
      </c>
      <c r="E186" s="64">
        <v>0</v>
      </c>
      <c r="F186" s="64">
        <v>0</v>
      </c>
      <c r="G186" s="64">
        <v>1</v>
      </c>
      <c r="H186" s="64">
        <v>0</v>
      </c>
      <c r="I186" s="64">
        <v>0</v>
      </c>
      <c r="J186" s="64">
        <v>0</v>
      </c>
      <c r="K186" s="64">
        <v>0</v>
      </c>
      <c r="L186" s="64">
        <v>0</v>
      </c>
      <c r="M186" s="64">
        <v>0</v>
      </c>
      <c r="N186" s="64">
        <v>0</v>
      </c>
      <c r="O186" s="64">
        <v>0</v>
      </c>
      <c r="P186" s="64">
        <v>0</v>
      </c>
      <c r="Q186" s="64">
        <v>0</v>
      </c>
      <c r="R186" s="64">
        <v>1</v>
      </c>
      <c r="S186" s="93">
        <v>73152101</v>
      </c>
      <c r="T186" s="105">
        <v>2000231</v>
      </c>
      <c r="U186" s="93" t="s">
        <v>66</v>
      </c>
      <c r="W186" s="66">
        <v>156000</v>
      </c>
      <c r="X186" s="66">
        <f t="shared" si="229"/>
        <v>29640</v>
      </c>
      <c r="Y186" s="66">
        <f t="shared" si="230"/>
        <v>185640</v>
      </c>
      <c r="Z186" s="66">
        <v>176000</v>
      </c>
      <c r="AA186" s="66">
        <f t="shared" si="231"/>
        <v>33440</v>
      </c>
      <c r="AB186" s="66">
        <f t="shared" si="232"/>
        <v>209440</v>
      </c>
      <c r="AC186" s="66">
        <v>420000</v>
      </c>
      <c r="AD186" s="66">
        <f t="shared" si="233"/>
        <v>79800</v>
      </c>
      <c r="AE186" s="66">
        <f t="shared" si="234"/>
        <v>499800</v>
      </c>
      <c r="AF186" s="22"/>
      <c r="AG186" s="67" t="str">
        <f t="shared" si="235"/>
        <v>MANTENIMIENTO DEL PRESOSTATO DUAL DE ALTA Y BAJA (CAMBIO DEL PRESOSTATO DUAL DE ALTA Y BAJA)</v>
      </c>
      <c r="AH186" s="58" t="str">
        <f t="shared" si="236"/>
        <v>ÚNICO</v>
      </c>
      <c r="AI186" s="58" t="str">
        <f t="shared" si="237"/>
        <v>DIFERENTE</v>
      </c>
      <c r="AJ186" s="59" t="str">
        <f t="shared" si="238"/>
        <v>ÚNICO</v>
      </c>
      <c r="AK186" s="59" t="str">
        <f t="shared" si="239"/>
        <v>REVISAR</v>
      </c>
      <c r="AL186" s="59" t="str">
        <f t="shared" si="240"/>
        <v/>
      </c>
      <c r="AM186" s="59">
        <f t="shared" si="241"/>
        <v>20000</v>
      </c>
      <c r="AN186" s="60" t="str">
        <f t="shared" si="242"/>
        <v/>
      </c>
      <c r="AP186" s="61">
        <f t="shared" si="243"/>
        <v>250667</v>
      </c>
      <c r="AQ186" s="61">
        <f t="shared" si="244"/>
        <v>176000</v>
      </c>
      <c r="AR186" s="61">
        <f t="shared" si="245"/>
        <v>146988</v>
      </c>
      <c r="AS186" s="62">
        <f t="shared" si="246"/>
        <v>0.58638751810170464</v>
      </c>
      <c r="AT186" s="61">
        <f t="shared" si="247"/>
        <v>156000</v>
      </c>
      <c r="AU186" s="61">
        <f t="shared" si="248"/>
        <v>420000</v>
      </c>
      <c r="AV186" s="61">
        <f>IF(NOT(ISNUMBER(A186)),"",ROUND(_xlfn.QUARTILE.INC(CHOOSE({1;2;3},W186,Z186,AC186),1),0))</f>
        <v>166000</v>
      </c>
      <c r="AW186" s="61">
        <f>IF(NOT(ISNUMBER(A186)),"",ROUND(_xlfn.QUARTILE.INC(CHOOSE({1;2;3},W186,Z186,AC186),3),0))</f>
        <v>298000</v>
      </c>
      <c r="AX186" s="61">
        <f t="shared" si="249"/>
        <v>132000</v>
      </c>
      <c r="AY186" s="61">
        <f t="shared" si="250"/>
        <v>176000</v>
      </c>
      <c r="AZ186" s="61">
        <f t="shared" si="251"/>
        <v>33440</v>
      </c>
      <c r="BA186" s="61">
        <f t="shared" si="252"/>
        <v>209440</v>
      </c>
      <c r="BB186" s="68" t="str">
        <f t="shared" si="253"/>
        <v>MEDIANA</v>
      </c>
      <c r="BD186" s="69" t="str">
        <f t="shared" si="254"/>
        <v>MANTENIMIENTO DEL PRESOSTATO DUAL DE ALTA Y BAJA (CAMBIO DEL PRESOSTATO DUAL DE ALTA Y BAJA)</v>
      </c>
      <c r="BE186" s="58" t="str">
        <f t="shared" si="255"/>
        <v>REPETIDO</v>
      </c>
      <c r="BF186" s="58" t="str" cm="1">
        <f t="array" ref="BF186">IF(BE186&lt;&gt;"REPETIDO","",_xlfn.TEXTJOIN(", ",TRUE,IF($AG$14:$AG$1000=$AG186,$A$14:$A$1000,"")))</f>
        <v>161, 332</v>
      </c>
      <c r="BG186" s="70" t="str">
        <f t="shared" si="256"/>
        <v>PRECIO REF. DIFERENTE</v>
      </c>
      <c r="BH186" s="58" t="str">
        <f t="shared" si="257"/>
        <v>CRÍTICO - PRECIO REF. INCONSISTENTE</v>
      </c>
    </row>
    <row r="187" spans="1:60" ht="38.25" x14ac:dyDescent="0.35">
      <c r="A187" s="64">
        <f>IF(C187="","",MAX($A$14:A186)+1)</f>
        <v>162</v>
      </c>
      <c r="B187" s="64">
        <v>8715999</v>
      </c>
      <c r="C187" s="65" t="s">
        <v>231</v>
      </c>
      <c r="D187" s="64" t="s">
        <v>214</v>
      </c>
      <c r="E187" s="64">
        <v>0</v>
      </c>
      <c r="F187" s="64">
        <v>0</v>
      </c>
      <c r="G187" s="64">
        <v>1</v>
      </c>
      <c r="H187" s="64">
        <v>0</v>
      </c>
      <c r="I187" s="64">
        <v>0</v>
      </c>
      <c r="J187" s="64">
        <v>0</v>
      </c>
      <c r="K187" s="64">
        <v>0</v>
      </c>
      <c r="L187" s="64">
        <v>0</v>
      </c>
      <c r="M187" s="64">
        <v>0</v>
      </c>
      <c r="N187" s="64">
        <v>0</v>
      </c>
      <c r="O187" s="64">
        <v>0</v>
      </c>
      <c r="P187" s="64">
        <v>0</v>
      </c>
      <c r="Q187" s="64">
        <v>0</v>
      </c>
      <c r="R187" s="64">
        <f t="shared" ref="R187:R219" si="258">SUM(F187:M187)</f>
        <v>1</v>
      </c>
      <c r="S187" s="64">
        <v>73152101</v>
      </c>
      <c r="T187" s="104">
        <v>2000231</v>
      </c>
      <c r="U187" s="64" t="s">
        <v>66</v>
      </c>
      <c r="W187" s="66">
        <v>220000</v>
      </c>
      <c r="X187" s="66">
        <f t="shared" si="229"/>
        <v>41800</v>
      </c>
      <c r="Y187" s="66">
        <f t="shared" si="230"/>
        <v>261800</v>
      </c>
      <c r="Z187" s="66">
        <v>240000</v>
      </c>
      <c r="AA187" s="66">
        <f t="shared" si="231"/>
        <v>45600</v>
      </c>
      <c r="AB187" s="66">
        <f t="shared" si="232"/>
        <v>285600</v>
      </c>
      <c r="AC187" s="66">
        <v>1675000</v>
      </c>
      <c r="AD187" s="66">
        <f t="shared" si="233"/>
        <v>318250</v>
      </c>
      <c r="AE187" s="66">
        <f t="shared" si="234"/>
        <v>1993250</v>
      </c>
      <c r="AF187" s="22"/>
      <c r="AG187" s="67" t="str">
        <f t="shared" si="235"/>
        <v>MANTENIMIENTO (CAMBIO DE VÁLVULA DE EXPANSIÓN)</v>
      </c>
      <c r="AH187" s="58" t="str">
        <f t="shared" si="236"/>
        <v>ÚNICO</v>
      </c>
      <c r="AI187" s="58" t="str">
        <f t="shared" si="237"/>
        <v>DIFERENTE</v>
      </c>
      <c r="AJ187" s="59" t="str">
        <f t="shared" si="238"/>
        <v>DIFERENTE</v>
      </c>
      <c r="AK187" s="59" t="str">
        <f t="shared" si="239"/>
        <v>REVISAR</v>
      </c>
      <c r="AL187" s="59" t="str">
        <f t="shared" si="240"/>
        <v/>
      </c>
      <c r="AM187" s="59">
        <f t="shared" si="241"/>
        <v>20000</v>
      </c>
      <c r="AN187" s="60">
        <f t="shared" si="242"/>
        <v>75000</v>
      </c>
      <c r="AP187" s="61">
        <f t="shared" si="243"/>
        <v>711667</v>
      </c>
      <c r="AQ187" s="61">
        <f t="shared" si="244"/>
        <v>240000</v>
      </c>
      <c r="AR187" s="61">
        <f t="shared" si="245"/>
        <v>834331</v>
      </c>
      <c r="AS187" s="62">
        <f t="shared" si="246"/>
        <v>1.1723615117744675</v>
      </c>
      <c r="AT187" s="61">
        <f t="shared" si="247"/>
        <v>220000</v>
      </c>
      <c r="AU187" s="61">
        <f t="shared" si="248"/>
        <v>1675000</v>
      </c>
      <c r="AV187" s="61">
        <f>IF(NOT(ISNUMBER(A187)),"",ROUND(_xlfn.QUARTILE.INC(CHOOSE({1;2;3},W187,Z187,AC187),1),0))</f>
        <v>230000</v>
      </c>
      <c r="AW187" s="61">
        <f>IF(NOT(ISNUMBER(A187)),"",ROUND(_xlfn.QUARTILE.INC(CHOOSE({1;2;3},W187,Z187,AC187),3),0))</f>
        <v>957500</v>
      </c>
      <c r="AX187" s="61">
        <f t="shared" si="249"/>
        <v>727500</v>
      </c>
      <c r="AY187" s="61">
        <f t="shared" si="250"/>
        <v>240000</v>
      </c>
      <c r="AZ187" s="61">
        <f t="shared" si="251"/>
        <v>45600</v>
      </c>
      <c r="BA187" s="61">
        <f t="shared" si="252"/>
        <v>285600</v>
      </c>
      <c r="BB187" s="68" t="str">
        <f t="shared" si="253"/>
        <v>MEDIANA</v>
      </c>
      <c r="BD187" s="69" t="str">
        <f t="shared" si="254"/>
        <v>MANTENIMIENTO (CAMBIO DE VÁLVULA DE EXPANSIÓN)</v>
      </c>
      <c r="BE187" s="58" t="str">
        <f t="shared" si="255"/>
        <v>REPETIDO</v>
      </c>
      <c r="BF187" s="58" t="str" cm="1">
        <f t="array" ref="BF187">IF(BE187&lt;&gt;"REPETIDO","",_xlfn.TEXTJOIN(", ",TRUE,IF($AG$14:$AG$1000=$AG187,$A$14:$A$1000,"")))</f>
        <v>162, 333</v>
      </c>
      <c r="BG187" s="70" t="str">
        <f t="shared" si="256"/>
        <v>PRECIO REF. DIFERENTE</v>
      </c>
      <c r="BH187" s="58" t="str">
        <f t="shared" si="257"/>
        <v>CRÍTICO - PRECIO REF. INCONSISTENTE</v>
      </c>
    </row>
    <row r="188" spans="1:60" ht="38.25" x14ac:dyDescent="0.35">
      <c r="A188" s="64">
        <f>IF(C188="","",MAX($A$14:A187)+1)</f>
        <v>163</v>
      </c>
      <c r="B188" s="64">
        <v>8715999</v>
      </c>
      <c r="C188" s="65" t="s">
        <v>232</v>
      </c>
      <c r="D188" s="64" t="s">
        <v>214</v>
      </c>
      <c r="E188" s="64">
        <v>0</v>
      </c>
      <c r="F188" s="64">
        <v>0</v>
      </c>
      <c r="G188" s="64">
        <v>1</v>
      </c>
      <c r="H188" s="64">
        <v>0</v>
      </c>
      <c r="I188" s="64">
        <v>0</v>
      </c>
      <c r="J188" s="64">
        <v>0</v>
      </c>
      <c r="K188" s="64">
        <v>0</v>
      </c>
      <c r="L188" s="64">
        <v>0</v>
      </c>
      <c r="M188" s="64">
        <v>0</v>
      </c>
      <c r="N188" s="64">
        <v>0</v>
      </c>
      <c r="O188" s="64">
        <v>0</v>
      </c>
      <c r="P188" s="64">
        <v>0</v>
      </c>
      <c r="Q188" s="64">
        <v>0</v>
      </c>
      <c r="R188" s="64">
        <f t="shared" si="258"/>
        <v>1</v>
      </c>
      <c r="S188" s="64">
        <v>73152101</v>
      </c>
      <c r="T188" s="104">
        <v>2000231</v>
      </c>
      <c r="U188" s="64" t="s">
        <v>66</v>
      </c>
      <c r="W188" s="66">
        <v>272000</v>
      </c>
      <c r="X188" s="66">
        <f t="shared" si="229"/>
        <v>51680</v>
      </c>
      <c r="Y188" s="66">
        <f t="shared" si="230"/>
        <v>323680</v>
      </c>
      <c r="Z188" s="66">
        <v>320000</v>
      </c>
      <c r="AA188" s="66">
        <f t="shared" si="231"/>
        <v>60800</v>
      </c>
      <c r="AB188" s="66">
        <f t="shared" si="232"/>
        <v>380800</v>
      </c>
      <c r="AC188" s="66">
        <v>640000</v>
      </c>
      <c r="AD188" s="66">
        <f t="shared" si="233"/>
        <v>121600</v>
      </c>
      <c r="AE188" s="66">
        <f t="shared" si="234"/>
        <v>761600</v>
      </c>
      <c r="AF188" s="22"/>
      <c r="AG188" s="67" t="str">
        <f t="shared" si="235"/>
        <v>MANTENIMIENTO DEL AUTOMÁTICO (CAMBIO DEL AUTOMÁTICO)</v>
      </c>
      <c r="AH188" s="58" t="str">
        <f t="shared" si="236"/>
        <v>ÚNICO</v>
      </c>
      <c r="AI188" s="58" t="str">
        <f t="shared" si="237"/>
        <v>DIFERENTE</v>
      </c>
      <c r="AJ188" s="59" t="str">
        <f t="shared" si="238"/>
        <v>ÚNICO</v>
      </c>
      <c r="AK188" s="59" t="str">
        <f t="shared" si="239"/>
        <v>REVISAR</v>
      </c>
      <c r="AL188" s="59" t="str">
        <f t="shared" si="240"/>
        <v/>
      </c>
      <c r="AM188" s="59">
        <f t="shared" si="241"/>
        <v>48000</v>
      </c>
      <c r="AN188" s="60" t="str">
        <f t="shared" si="242"/>
        <v/>
      </c>
      <c r="AP188" s="61">
        <f t="shared" si="243"/>
        <v>410667</v>
      </c>
      <c r="AQ188" s="61">
        <f t="shared" si="244"/>
        <v>320000</v>
      </c>
      <c r="AR188" s="61">
        <f t="shared" si="245"/>
        <v>200053</v>
      </c>
      <c r="AS188" s="62">
        <f t="shared" si="246"/>
        <v>0.48714165004736198</v>
      </c>
      <c r="AT188" s="61">
        <f t="shared" si="247"/>
        <v>272000</v>
      </c>
      <c r="AU188" s="61">
        <f t="shared" si="248"/>
        <v>640000</v>
      </c>
      <c r="AV188" s="61">
        <f>IF(NOT(ISNUMBER(A188)),"",ROUND(_xlfn.QUARTILE.INC(CHOOSE({1;2;3},W188,Z188,AC188),1),0))</f>
        <v>296000</v>
      </c>
      <c r="AW188" s="61">
        <f>IF(NOT(ISNUMBER(A188)),"",ROUND(_xlfn.QUARTILE.INC(CHOOSE({1;2;3},W188,Z188,AC188),3),0))</f>
        <v>480000</v>
      </c>
      <c r="AX188" s="61">
        <f t="shared" si="249"/>
        <v>184000</v>
      </c>
      <c r="AY188" s="61">
        <f t="shared" si="250"/>
        <v>320000</v>
      </c>
      <c r="AZ188" s="61">
        <f t="shared" si="251"/>
        <v>60800</v>
      </c>
      <c r="BA188" s="61">
        <f t="shared" si="252"/>
        <v>380800</v>
      </c>
      <c r="BB188" s="68" t="str">
        <f t="shared" si="253"/>
        <v>MEDIANA</v>
      </c>
      <c r="BD188" s="69" t="str">
        <f t="shared" si="254"/>
        <v>MANTENIMIENTO DEL AUTOMÁTICO (CAMBIO DEL AUTOMÁTICO)</v>
      </c>
      <c r="BE188" s="58" t="str">
        <f t="shared" si="255"/>
        <v>REPETIDO</v>
      </c>
      <c r="BF188" s="58" t="str" cm="1">
        <f t="array" ref="BF188">IF(BE188&lt;&gt;"REPETIDO","",_xlfn.TEXTJOIN(", ",TRUE,IF($AG$14:$AG$1000=$AG188,$A$14:$A$1000,"")))</f>
        <v>163, 334</v>
      </c>
      <c r="BG188" s="70" t="str">
        <f t="shared" si="256"/>
        <v>PRECIO REF. DIFERENTE</v>
      </c>
      <c r="BH188" s="58" t="str">
        <f t="shared" si="257"/>
        <v>CRÍTICO - PRECIO REF. INCONSISTENTE</v>
      </c>
    </row>
    <row r="189" spans="1:60" ht="76.5" x14ac:dyDescent="0.35">
      <c r="A189" s="64">
        <f>IF(C189="","",MAX($A$14:A188)+1)</f>
        <v>164</v>
      </c>
      <c r="B189" s="64">
        <v>8715999</v>
      </c>
      <c r="C189" s="65" t="s">
        <v>233</v>
      </c>
      <c r="D189" s="64" t="s">
        <v>214</v>
      </c>
      <c r="E189" s="64">
        <v>0</v>
      </c>
      <c r="F189" s="64">
        <v>0</v>
      </c>
      <c r="G189" s="64">
        <v>1</v>
      </c>
      <c r="H189" s="64">
        <v>0</v>
      </c>
      <c r="I189" s="64">
        <v>0</v>
      </c>
      <c r="J189" s="64">
        <v>0</v>
      </c>
      <c r="K189" s="64">
        <v>0</v>
      </c>
      <c r="L189" s="64">
        <v>0</v>
      </c>
      <c r="M189" s="64">
        <v>0</v>
      </c>
      <c r="N189" s="64">
        <v>0</v>
      </c>
      <c r="O189" s="64">
        <v>0</v>
      </c>
      <c r="P189" s="64">
        <v>0</v>
      </c>
      <c r="Q189" s="64">
        <v>0</v>
      </c>
      <c r="R189" s="64">
        <f t="shared" si="258"/>
        <v>1</v>
      </c>
      <c r="S189" s="64">
        <v>73152101</v>
      </c>
      <c r="T189" s="104">
        <v>2000231</v>
      </c>
      <c r="U189" s="64" t="s">
        <v>66</v>
      </c>
      <c r="W189" s="66">
        <v>256000</v>
      </c>
      <c r="X189" s="66">
        <f t="shared" si="229"/>
        <v>48640</v>
      </c>
      <c r="Y189" s="66">
        <f t="shared" si="230"/>
        <v>304640</v>
      </c>
      <c r="Z189" s="66">
        <v>256000</v>
      </c>
      <c r="AA189" s="66">
        <f t="shared" si="231"/>
        <v>48640</v>
      </c>
      <c r="AB189" s="66">
        <f t="shared" si="232"/>
        <v>304640</v>
      </c>
      <c r="AC189" s="66">
        <v>320000</v>
      </c>
      <c r="AD189" s="66">
        <f t="shared" si="233"/>
        <v>60800</v>
      </c>
      <c r="AE189" s="66">
        <f t="shared" si="234"/>
        <v>380800</v>
      </c>
      <c r="AF189" s="22"/>
      <c r="AG189" s="67" t="str">
        <f t="shared" si="235"/>
        <v>MANTENIMIENTO - LIMPIEZA DE TUBERÍAS RADIADOR CONDENSADOR Y AJUSTE DE LOS VENTILADORES DEL EVAPORADOR Y PANEL (CAMBIO DE RODAMIENTOS)</v>
      </c>
      <c r="AH189" s="58" t="str">
        <f t="shared" si="236"/>
        <v>ÚNICO</v>
      </c>
      <c r="AI189" s="58" t="str">
        <f t="shared" si="237"/>
        <v>ÚNICO</v>
      </c>
      <c r="AJ189" s="59" t="str">
        <f t="shared" si="238"/>
        <v>ÚNICO</v>
      </c>
      <c r="AK189" s="59" t="str">
        <f t="shared" si="239"/>
        <v>ÚNICO</v>
      </c>
      <c r="AL189" s="59" t="str">
        <f t="shared" si="240"/>
        <v/>
      </c>
      <c r="AM189" s="59" t="str">
        <f t="shared" si="241"/>
        <v/>
      </c>
      <c r="AN189" s="60" t="str">
        <f t="shared" si="242"/>
        <v/>
      </c>
      <c r="AP189" s="61">
        <f t="shared" si="243"/>
        <v>277333</v>
      </c>
      <c r="AQ189" s="61">
        <f t="shared" si="244"/>
        <v>256000</v>
      </c>
      <c r="AR189" s="61">
        <f t="shared" si="245"/>
        <v>36950</v>
      </c>
      <c r="AS189" s="62">
        <f t="shared" si="246"/>
        <v>0.13323333321314088</v>
      </c>
      <c r="AT189" s="61">
        <f t="shared" si="247"/>
        <v>256000</v>
      </c>
      <c r="AU189" s="61">
        <f t="shared" si="248"/>
        <v>320000</v>
      </c>
      <c r="AV189" s="61">
        <f>IF(NOT(ISNUMBER(A189)),"",ROUND(_xlfn.QUARTILE.INC(CHOOSE({1;2;3},W189,Z189,AC189),1),0))</f>
        <v>256000</v>
      </c>
      <c r="AW189" s="61">
        <f>IF(NOT(ISNUMBER(A189)),"",ROUND(_xlfn.QUARTILE.INC(CHOOSE({1;2;3},W189,Z189,AC189),3),0))</f>
        <v>288000</v>
      </c>
      <c r="AX189" s="61">
        <f t="shared" si="249"/>
        <v>32000</v>
      </c>
      <c r="AY189" s="61">
        <f t="shared" si="250"/>
        <v>256000</v>
      </c>
      <c r="AZ189" s="61">
        <f t="shared" si="251"/>
        <v>48640</v>
      </c>
      <c r="BA189" s="61">
        <f t="shared" si="252"/>
        <v>304640</v>
      </c>
      <c r="BB189" s="68" t="str">
        <f t="shared" si="253"/>
        <v>MENOR VALOR</v>
      </c>
      <c r="BD189" s="69" t="str">
        <f t="shared" si="254"/>
        <v>MANTENIMIENTO - LIMPIEZA DE TUBERÍAS RADIADOR CONDENSADOR Y AJUSTE DE LOS VENTILADORES DEL EVAPORADOR Y PANEL (CAMBIO DE RODAMIENTOS)</v>
      </c>
      <c r="BE189" s="58" t="str">
        <f t="shared" si="255"/>
        <v>REPETIDO</v>
      </c>
      <c r="BF189" s="58" t="str" cm="1">
        <f t="array" ref="BF189">IF(BE189&lt;&gt;"REPETIDO","",_xlfn.TEXTJOIN(", ",TRUE,IF($AG$14:$AG$1000=$AG189,$A$14:$A$1000,"")))</f>
        <v>164, 335</v>
      </c>
      <c r="BG189" s="70" t="str">
        <f t="shared" si="256"/>
        <v>MISMO PRECIO REF.</v>
      </c>
      <c r="BH189" s="58" t="str">
        <f t="shared" si="257"/>
        <v>OK</v>
      </c>
    </row>
    <row r="190" spans="1:60" ht="40.5" x14ac:dyDescent="0.35">
      <c r="A190" s="64">
        <f>IF(C190="","",MAX($A$14:A189)+1)</f>
        <v>165</v>
      </c>
      <c r="B190" s="64">
        <v>8715999</v>
      </c>
      <c r="C190" s="65" t="s">
        <v>234</v>
      </c>
      <c r="D190" s="64" t="s">
        <v>214</v>
      </c>
      <c r="E190" s="64">
        <v>0</v>
      </c>
      <c r="F190" s="64">
        <v>0</v>
      </c>
      <c r="G190" s="64">
        <v>1</v>
      </c>
      <c r="H190" s="64">
        <v>0</v>
      </c>
      <c r="I190" s="64">
        <v>0</v>
      </c>
      <c r="J190" s="64">
        <v>0</v>
      </c>
      <c r="K190" s="64">
        <v>0</v>
      </c>
      <c r="L190" s="64">
        <v>0</v>
      </c>
      <c r="M190" s="64">
        <v>0</v>
      </c>
      <c r="N190" s="64">
        <v>0</v>
      </c>
      <c r="O190" s="64">
        <v>0</v>
      </c>
      <c r="P190" s="64">
        <v>0</v>
      </c>
      <c r="Q190" s="64">
        <v>0</v>
      </c>
      <c r="R190" s="64">
        <f t="shared" si="258"/>
        <v>1</v>
      </c>
      <c r="S190" s="64">
        <v>73152101</v>
      </c>
      <c r="T190" s="104">
        <v>2000231</v>
      </c>
      <c r="U190" s="64" t="s">
        <v>66</v>
      </c>
      <c r="W190" s="66">
        <v>132000</v>
      </c>
      <c r="X190" s="66">
        <f t="shared" si="229"/>
        <v>25080</v>
      </c>
      <c r="Y190" s="66">
        <f t="shared" si="230"/>
        <v>157080</v>
      </c>
      <c r="Z190" s="66">
        <v>132000</v>
      </c>
      <c r="AA190" s="66">
        <f t="shared" si="231"/>
        <v>25080</v>
      </c>
      <c r="AB190" s="66">
        <f t="shared" si="232"/>
        <v>157080</v>
      </c>
      <c r="AC190" s="66">
        <v>170000</v>
      </c>
      <c r="AD190" s="66">
        <f t="shared" si="233"/>
        <v>32300</v>
      </c>
      <c r="AE190" s="66">
        <f t="shared" si="234"/>
        <v>202300</v>
      </c>
      <c r="AF190" s="22"/>
      <c r="AG190" s="67" t="str">
        <f t="shared" si="235"/>
        <v>MANTENIMIENTO (CAMBIO DE CONDENSADOR DE ARRANQUE 250 MF 110 V)</v>
      </c>
      <c r="AH190" s="58" t="str">
        <f t="shared" si="236"/>
        <v>ÚNICO</v>
      </c>
      <c r="AI190" s="58" t="str">
        <f t="shared" si="237"/>
        <v>DIFERENTE</v>
      </c>
      <c r="AJ190" s="59" t="str">
        <f t="shared" si="238"/>
        <v>ÚNICO</v>
      </c>
      <c r="AK190" s="59" t="str">
        <f t="shared" si="239"/>
        <v>REVISAR</v>
      </c>
      <c r="AL190" s="59" t="str">
        <f t="shared" si="240"/>
        <v/>
      </c>
      <c r="AM190" s="59">
        <f t="shared" si="241"/>
        <v>4000</v>
      </c>
      <c r="AN190" s="60" t="str">
        <f t="shared" si="242"/>
        <v/>
      </c>
      <c r="AP190" s="61">
        <f t="shared" si="243"/>
        <v>144667</v>
      </c>
      <c r="AQ190" s="61">
        <f t="shared" si="244"/>
        <v>132000</v>
      </c>
      <c r="AR190" s="61">
        <f t="shared" si="245"/>
        <v>21939</v>
      </c>
      <c r="AS190" s="62">
        <f t="shared" si="246"/>
        <v>0.15165172430478271</v>
      </c>
      <c r="AT190" s="61">
        <f t="shared" si="247"/>
        <v>132000</v>
      </c>
      <c r="AU190" s="61">
        <f t="shared" si="248"/>
        <v>170000</v>
      </c>
      <c r="AV190" s="61">
        <f>IF(NOT(ISNUMBER(A190)),"",ROUND(_xlfn.QUARTILE.INC(CHOOSE({1;2;3},W190,Z190,AC190),1),0))</f>
        <v>132000</v>
      </c>
      <c r="AW190" s="61">
        <f>IF(NOT(ISNUMBER(A190)),"",ROUND(_xlfn.QUARTILE.INC(CHOOSE({1;2;3},W190,Z190,AC190),3),0))</f>
        <v>151000</v>
      </c>
      <c r="AX190" s="61">
        <f t="shared" si="249"/>
        <v>19000</v>
      </c>
      <c r="AY190" s="61">
        <f t="shared" si="250"/>
        <v>132000</v>
      </c>
      <c r="AZ190" s="61">
        <f t="shared" si="251"/>
        <v>25080</v>
      </c>
      <c r="BA190" s="61">
        <f t="shared" si="252"/>
        <v>157080</v>
      </c>
      <c r="BB190" s="68" t="str">
        <f t="shared" si="253"/>
        <v>MENOR VALOR</v>
      </c>
      <c r="BD190" s="69" t="str">
        <f t="shared" si="254"/>
        <v>MANTENIMIENTO (CAMBIO DE CONDENSADOR DE ARRANQUE 250 MF 110 V)</v>
      </c>
      <c r="BE190" s="58" t="str">
        <f t="shared" si="255"/>
        <v>REPETIDO</v>
      </c>
      <c r="BF190" s="58" t="str" cm="1">
        <f t="array" ref="BF190">IF(BE190&lt;&gt;"REPETIDO","",_xlfn.TEXTJOIN(", ",TRUE,IF($AG$14:$AG$1000=$AG190,$A$14:$A$1000,"")))</f>
        <v>165, 336</v>
      </c>
      <c r="BG190" s="70" t="str">
        <f t="shared" si="256"/>
        <v>MISMO PRECIO REF.</v>
      </c>
      <c r="BH190" s="58" t="str">
        <f t="shared" si="257"/>
        <v>OK</v>
      </c>
    </row>
    <row r="191" spans="1:60" ht="27" x14ac:dyDescent="0.35">
      <c r="A191" s="64">
        <f>IF(C191="","",MAX($A$14:A190)+1)</f>
        <v>166</v>
      </c>
      <c r="B191" s="64">
        <v>8715999</v>
      </c>
      <c r="C191" s="65" t="s">
        <v>235</v>
      </c>
      <c r="D191" s="64" t="s">
        <v>214</v>
      </c>
      <c r="E191" s="64">
        <v>0</v>
      </c>
      <c r="F191" s="64">
        <v>0</v>
      </c>
      <c r="G191" s="64">
        <v>1</v>
      </c>
      <c r="H191" s="64">
        <v>0</v>
      </c>
      <c r="I191" s="64">
        <v>0</v>
      </c>
      <c r="J191" s="64">
        <v>0</v>
      </c>
      <c r="K191" s="64">
        <v>0</v>
      </c>
      <c r="L191" s="64">
        <v>0</v>
      </c>
      <c r="M191" s="64">
        <v>0</v>
      </c>
      <c r="N191" s="64">
        <v>0</v>
      </c>
      <c r="O191" s="64">
        <v>0</v>
      </c>
      <c r="P191" s="64">
        <v>0</v>
      </c>
      <c r="Q191" s="64">
        <v>0</v>
      </c>
      <c r="R191" s="64">
        <f t="shared" si="258"/>
        <v>1</v>
      </c>
      <c r="S191" s="64">
        <v>73152101</v>
      </c>
      <c r="T191" s="104">
        <v>2000231</v>
      </c>
      <c r="U191" s="64" t="s">
        <v>66</v>
      </c>
      <c r="W191" s="66">
        <v>192000</v>
      </c>
      <c r="X191" s="66">
        <f t="shared" si="229"/>
        <v>36480</v>
      </c>
      <c r="Y191" s="66">
        <f t="shared" si="230"/>
        <v>228480</v>
      </c>
      <c r="Z191" s="66">
        <v>204000</v>
      </c>
      <c r="AA191" s="66">
        <f t="shared" si="231"/>
        <v>38760</v>
      </c>
      <c r="AB191" s="66">
        <f t="shared" si="232"/>
        <v>242760</v>
      </c>
      <c r="AC191" s="66">
        <v>445000</v>
      </c>
      <c r="AD191" s="66">
        <f t="shared" si="233"/>
        <v>84550</v>
      </c>
      <c r="AE191" s="66">
        <f t="shared" si="234"/>
        <v>529550</v>
      </c>
      <c r="AF191" s="22"/>
      <c r="AG191" s="67" t="str">
        <f t="shared" si="235"/>
        <v>MANTENIMIENTO (CAMBIO DE CONTACTOR 18 10)</v>
      </c>
      <c r="AH191" s="58" t="str">
        <f t="shared" si="236"/>
        <v>ÚNICO</v>
      </c>
      <c r="AI191" s="58" t="str">
        <f t="shared" si="237"/>
        <v>DIFERENTE</v>
      </c>
      <c r="AJ191" s="59" t="str">
        <f t="shared" si="238"/>
        <v>DIFERENTE</v>
      </c>
      <c r="AK191" s="59" t="str">
        <f t="shared" si="239"/>
        <v>REVISAR</v>
      </c>
      <c r="AL191" s="59" t="str">
        <f t="shared" si="240"/>
        <v/>
      </c>
      <c r="AM191" s="59">
        <f t="shared" si="241"/>
        <v>12000</v>
      </c>
      <c r="AN191" s="60">
        <f t="shared" si="242"/>
        <v>100000</v>
      </c>
      <c r="AP191" s="61">
        <f t="shared" si="243"/>
        <v>280333</v>
      </c>
      <c r="AQ191" s="61">
        <f t="shared" si="244"/>
        <v>204000</v>
      </c>
      <c r="AR191" s="61">
        <f t="shared" si="245"/>
        <v>142732</v>
      </c>
      <c r="AS191" s="62">
        <f t="shared" si="246"/>
        <v>0.50915161611369331</v>
      </c>
      <c r="AT191" s="61">
        <f t="shared" si="247"/>
        <v>192000</v>
      </c>
      <c r="AU191" s="61">
        <f t="shared" si="248"/>
        <v>445000</v>
      </c>
      <c r="AV191" s="61">
        <f>IF(NOT(ISNUMBER(A191)),"",ROUND(_xlfn.QUARTILE.INC(CHOOSE({1;2;3},W191,Z191,AC191),1),0))</f>
        <v>198000</v>
      </c>
      <c r="AW191" s="61">
        <f>IF(NOT(ISNUMBER(A191)),"",ROUND(_xlfn.QUARTILE.INC(CHOOSE({1;2;3},W191,Z191,AC191),3),0))</f>
        <v>324500</v>
      </c>
      <c r="AX191" s="61">
        <f t="shared" si="249"/>
        <v>126500</v>
      </c>
      <c r="AY191" s="61">
        <f t="shared" si="250"/>
        <v>204000</v>
      </c>
      <c r="AZ191" s="61">
        <f t="shared" si="251"/>
        <v>38760</v>
      </c>
      <c r="BA191" s="61">
        <f t="shared" si="252"/>
        <v>242760</v>
      </c>
      <c r="BB191" s="68" t="str">
        <f t="shared" si="253"/>
        <v>MEDIANA</v>
      </c>
      <c r="BD191" s="69" t="str">
        <f t="shared" si="254"/>
        <v>MANTENIMIENTO (CAMBIO DE CONTACTOR 18 10)</v>
      </c>
      <c r="BE191" s="58" t="str">
        <f t="shared" si="255"/>
        <v>REPETIDO</v>
      </c>
      <c r="BF191" s="58" t="str" cm="1">
        <f t="array" ref="BF191">IF(BE191&lt;&gt;"REPETIDO","",_xlfn.TEXTJOIN(", ",TRUE,IF($AG$14:$AG$1000=$AG191,$A$14:$A$1000,"")))</f>
        <v>166, 337</v>
      </c>
      <c r="BG191" s="70" t="str">
        <f t="shared" si="256"/>
        <v>PRECIO REF. DIFERENTE</v>
      </c>
      <c r="BH191" s="58" t="str">
        <f t="shared" si="257"/>
        <v>CRÍTICO - PRECIO REF. INCONSISTENTE</v>
      </c>
    </row>
    <row r="192" spans="1:60" ht="25.5" x14ac:dyDescent="0.35">
      <c r="A192" s="64">
        <f>IF(C192="","",MAX($A$14:A191)+1)</f>
        <v>167</v>
      </c>
      <c r="B192" s="64">
        <v>8715999</v>
      </c>
      <c r="C192" s="65" t="s">
        <v>236</v>
      </c>
      <c r="D192" s="64" t="s">
        <v>214</v>
      </c>
      <c r="E192" s="64">
        <v>0</v>
      </c>
      <c r="F192" s="64">
        <v>0</v>
      </c>
      <c r="G192" s="64">
        <v>1</v>
      </c>
      <c r="H192" s="64">
        <v>0</v>
      </c>
      <c r="I192" s="64">
        <v>0</v>
      </c>
      <c r="J192" s="64">
        <v>0</v>
      </c>
      <c r="K192" s="64">
        <v>0</v>
      </c>
      <c r="L192" s="64">
        <v>0</v>
      </c>
      <c r="M192" s="64">
        <v>0</v>
      </c>
      <c r="N192" s="64">
        <v>0</v>
      </c>
      <c r="O192" s="64">
        <v>0</v>
      </c>
      <c r="P192" s="64">
        <v>0</v>
      </c>
      <c r="Q192" s="64">
        <v>0</v>
      </c>
      <c r="R192" s="64">
        <f t="shared" si="258"/>
        <v>1</v>
      </c>
      <c r="S192" s="64">
        <v>73152101</v>
      </c>
      <c r="T192" s="104">
        <v>2000231</v>
      </c>
      <c r="U192" s="64" t="s">
        <v>66</v>
      </c>
      <c r="W192" s="66">
        <v>276000</v>
      </c>
      <c r="X192" s="66">
        <f t="shared" si="229"/>
        <v>52440</v>
      </c>
      <c r="Y192" s="66">
        <f t="shared" si="230"/>
        <v>328440</v>
      </c>
      <c r="Z192" s="66">
        <v>300000</v>
      </c>
      <c r="AA192" s="66">
        <f t="shared" si="231"/>
        <v>57000</v>
      </c>
      <c r="AB192" s="66">
        <f t="shared" si="232"/>
        <v>357000</v>
      </c>
      <c r="AC192" s="66">
        <v>450000</v>
      </c>
      <c r="AD192" s="66">
        <f t="shared" si="233"/>
        <v>85500</v>
      </c>
      <c r="AE192" s="66">
        <f t="shared" si="234"/>
        <v>535500</v>
      </c>
      <c r="AF192" s="22"/>
      <c r="AG192" s="67" t="str">
        <f t="shared" si="235"/>
        <v>MANTENIMIENTO (CAMBIO DE LAMPARAS)</v>
      </c>
      <c r="AH192" s="58" t="str">
        <f t="shared" si="236"/>
        <v>ÚNICO</v>
      </c>
      <c r="AI192" s="58" t="str">
        <f t="shared" si="237"/>
        <v>ÚNICO</v>
      </c>
      <c r="AJ192" s="59" t="str">
        <f t="shared" si="238"/>
        <v>ÚNICO</v>
      </c>
      <c r="AK192" s="59" t="str">
        <f t="shared" si="239"/>
        <v>ÚNICO</v>
      </c>
      <c r="AL192" s="59" t="str">
        <f t="shared" si="240"/>
        <v/>
      </c>
      <c r="AM192" s="59" t="str">
        <f t="shared" si="241"/>
        <v/>
      </c>
      <c r="AN192" s="60" t="str">
        <f t="shared" si="242"/>
        <v/>
      </c>
      <c r="AP192" s="61">
        <f t="shared" si="243"/>
        <v>342000</v>
      </c>
      <c r="AQ192" s="61">
        <f t="shared" si="244"/>
        <v>300000</v>
      </c>
      <c r="AR192" s="61">
        <f t="shared" si="245"/>
        <v>94297</v>
      </c>
      <c r="AS192" s="62">
        <f t="shared" si="246"/>
        <v>0.2757222222222222</v>
      </c>
      <c r="AT192" s="61">
        <f t="shared" si="247"/>
        <v>276000</v>
      </c>
      <c r="AU192" s="61">
        <f t="shared" si="248"/>
        <v>450000</v>
      </c>
      <c r="AV192" s="61">
        <f>IF(NOT(ISNUMBER(A192)),"",ROUND(_xlfn.QUARTILE.INC(CHOOSE({1;2;3},W192,Z192,AC192),1),0))</f>
        <v>288000</v>
      </c>
      <c r="AW192" s="61">
        <f>IF(NOT(ISNUMBER(A192)),"",ROUND(_xlfn.QUARTILE.INC(CHOOSE({1;2;3},W192,Z192,AC192),3),0))</f>
        <v>375000</v>
      </c>
      <c r="AX192" s="61">
        <f t="shared" si="249"/>
        <v>87000</v>
      </c>
      <c r="AY192" s="61">
        <f t="shared" si="250"/>
        <v>288000</v>
      </c>
      <c r="AZ192" s="61">
        <f t="shared" si="251"/>
        <v>54720</v>
      </c>
      <c r="BA192" s="61">
        <f t="shared" si="252"/>
        <v>342720</v>
      </c>
      <c r="BB192" s="68" t="str">
        <f t="shared" si="253"/>
        <v>PROMEDIO 2 MENORES</v>
      </c>
      <c r="BD192" s="69" t="str">
        <f t="shared" si="254"/>
        <v>MANTENIMIENTO (CAMBIO DE LAMPARAS)</v>
      </c>
      <c r="BE192" s="58" t="str">
        <f t="shared" si="255"/>
        <v>ÚNICO</v>
      </c>
      <c r="BF192" s="58" t="str" cm="1">
        <f t="array" ref="BF192">IF(BE192&lt;&gt;"REPETIDO","",_xlfn.TEXTJOIN(", ",TRUE,IF($AG$14:$AG$1000=$AG192,$A$14:$A$1000,"")))</f>
        <v/>
      </c>
      <c r="BG192" s="70" t="str">
        <f t="shared" si="256"/>
        <v>NO APLICA</v>
      </c>
      <c r="BH192" s="58" t="str">
        <f t="shared" si="257"/>
        <v>OK</v>
      </c>
    </row>
    <row r="193" spans="1:60" ht="27" x14ac:dyDescent="0.35">
      <c r="A193" s="64">
        <f>IF(C193="","",MAX($A$14:A192)+1)</f>
        <v>168</v>
      </c>
      <c r="B193" s="64">
        <v>8715999</v>
      </c>
      <c r="C193" s="65" t="s">
        <v>237</v>
      </c>
      <c r="D193" s="64" t="s">
        <v>214</v>
      </c>
      <c r="E193" s="64">
        <v>0</v>
      </c>
      <c r="F193" s="64">
        <v>0</v>
      </c>
      <c r="G193" s="64">
        <v>1</v>
      </c>
      <c r="H193" s="64">
        <v>0</v>
      </c>
      <c r="I193" s="64">
        <v>0</v>
      </c>
      <c r="J193" s="64">
        <v>0</v>
      </c>
      <c r="K193" s="64">
        <v>0</v>
      </c>
      <c r="L193" s="64">
        <v>0</v>
      </c>
      <c r="M193" s="64">
        <v>0</v>
      </c>
      <c r="N193" s="64">
        <v>0</v>
      </c>
      <c r="O193" s="64">
        <v>0</v>
      </c>
      <c r="P193" s="64">
        <v>0</v>
      </c>
      <c r="Q193" s="64">
        <v>0</v>
      </c>
      <c r="R193" s="64">
        <f t="shared" si="258"/>
        <v>1</v>
      </c>
      <c r="S193" s="64">
        <v>73152101</v>
      </c>
      <c r="T193" s="104">
        <v>2000231</v>
      </c>
      <c r="U193" s="64" t="s">
        <v>66</v>
      </c>
      <c r="W193" s="66">
        <v>104000</v>
      </c>
      <c r="X193" s="66">
        <f t="shared" si="229"/>
        <v>19760</v>
      </c>
      <c r="Y193" s="66">
        <f t="shared" si="230"/>
        <v>123760</v>
      </c>
      <c r="Z193" s="66">
        <v>140000</v>
      </c>
      <c r="AA193" s="66">
        <f t="shared" si="231"/>
        <v>26600</v>
      </c>
      <c r="AB193" s="66">
        <f t="shared" si="232"/>
        <v>166600</v>
      </c>
      <c r="AC193" s="66">
        <v>480000</v>
      </c>
      <c r="AD193" s="66">
        <f t="shared" si="233"/>
        <v>91200</v>
      </c>
      <c r="AE193" s="66">
        <f t="shared" si="234"/>
        <v>571200</v>
      </c>
      <c r="AF193" s="22"/>
      <c r="AG193" s="67" t="str">
        <f t="shared" si="235"/>
        <v>MANTENIMIENTO (CAMBIO DE SECADOR DE SILICA)</v>
      </c>
      <c r="AH193" s="58" t="str">
        <f t="shared" si="236"/>
        <v>ÚNICO</v>
      </c>
      <c r="AI193" s="58" t="str">
        <f t="shared" si="237"/>
        <v>DIFERENTE</v>
      </c>
      <c r="AJ193" s="59" t="str">
        <f t="shared" si="238"/>
        <v>DIFERENTE</v>
      </c>
      <c r="AK193" s="59" t="str">
        <f t="shared" si="239"/>
        <v>REVISAR</v>
      </c>
      <c r="AL193" s="59" t="str">
        <f t="shared" si="240"/>
        <v/>
      </c>
      <c r="AM193" s="59">
        <f t="shared" si="241"/>
        <v>36000</v>
      </c>
      <c r="AN193" s="60">
        <f t="shared" si="242"/>
        <v>105000</v>
      </c>
      <c r="AP193" s="61">
        <f t="shared" si="243"/>
        <v>241333</v>
      </c>
      <c r="AQ193" s="61">
        <f t="shared" si="244"/>
        <v>140000</v>
      </c>
      <c r="AR193" s="61">
        <f t="shared" si="245"/>
        <v>207474</v>
      </c>
      <c r="AS193" s="62">
        <f t="shared" si="246"/>
        <v>0.85970008245867746</v>
      </c>
      <c r="AT193" s="61">
        <f t="shared" si="247"/>
        <v>104000</v>
      </c>
      <c r="AU193" s="61">
        <f t="shared" si="248"/>
        <v>480000</v>
      </c>
      <c r="AV193" s="61">
        <f>IF(NOT(ISNUMBER(A193)),"",ROUND(_xlfn.QUARTILE.INC(CHOOSE({1;2;3},W193,Z193,AC193),1),0))</f>
        <v>122000</v>
      </c>
      <c r="AW193" s="61">
        <f>IF(NOT(ISNUMBER(A193)),"",ROUND(_xlfn.QUARTILE.INC(CHOOSE({1;2;3},W193,Z193,AC193),3),0))</f>
        <v>310000</v>
      </c>
      <c r="AX193" s="61">
        <f t="shared" si="249"/>
        <v>188000</v>
      </c>
      <c r="AY193" s="61">
        <f t="shared" si="250"/>
        <v>140000</v>
      </c>
      <c r="AZ193" s="61">
        <f t="shared" si="251"/>
        <v>26600</v>
      </c>
      <c r="BA193" s="61">
        <f t="shared" si="252"/>
        <v>166600</v>
      </c>
      <c r="BB193" s="68" t="str">
        <f t="shared" si="253"/>
        <v>MEDIANA</v>
      </c>
      <c r="BD193" s="69" t="str">
        <f t="shared" si="254"/>
        <v>MANTENIMIENTO (CAMBIO DE SECADOR DE SILICA)</v>
      </c>
      <c r="BE193" s="58" t="str">
        <f t="shared" si="255"/>
        <v>REPETIDO</v>
      </c>
      <c r="BF193" s="58" t="str" cm="1">
        <f t="array" ref="BF193">IF(BE193&lt;&gt;"REPETIDO","",_xlfn.TEXTJOIN(", ",TRUE,IF($AG$14:$AG$1000=$AG193,$A$14:$A$1000,"")))</f>
        <v>168, 339</v>
      </c>
      <c r="BG193" s="70" t="str">
        <f t="shared" si="256"/>
        <v>PRECIO REF. DIFERENTE</v>
      </c>
      <c r="BH193" s="58" t="str">
        <f t="shared" si="257"/>
        <v>CRÍTICO - PRECIO REF. INCONSISTENTE</v>
      </c>
    </row>
    <row r="194" spans="1:60" ht="38.25" x14ac:dyDescent="0.35">
      <c r="A194" s="64">
        <f>IF(C194="","",MAX($A$14:A193)+1)</f>
        <v>169</v>
      </c>
      <c r="B194" s="64">
        <v>8715999</v>
      </c>
      <c r="C194" s="65" t="s">
        <v>238</v>
      </c>
      <c r="D194" s="64" t="s">
        <v>214</v>
      </c>
      <c r="E194" s="64">
        <v>0</v>
      </c>
      <c r="F194" s="64">
        <v>0</v>
      </c>
      <c r="G194" s="64">
        <v>1</v>
      </c>
      <c r="H194" s="64">
        <v>0</v>
      </c>
      <c r="I194" s="64">
        <v>0</v>
      </c>
      <c r="J194" s="64">
        <v>0</v>
      </c>
      <c r="K194" s="64">
        <v>0</v>
      </c>
      <c r="L194" s="64">
        <v>0</v>
      </c>
      <c r="M194" s="64">
        <v>0</v>
      </c>
      <c r="N194" s="64">
        <v>0</v>
      </c>
      <c r="O194" s="64">
        <v>0</v>
      </c>
      <c r="P194" s="64">
        <v>0</v>
      </c>
      <c r="Q194" s="64">
        <v>0</v>
      </c>
      <c r="R194" s="64">
        <f t="shared" si="258"/>
        <v>1</v>
      </c>
      <c r="S194" s="64">
        <v>73152101</v>
      </c>
      <c r="T194" s="104">
        <v>2000231</v>
      </c>
      <c r="U194" s="64" t="s">
        <v>66</v>
      </c>
      <c r="W194" s="66">
        <v>300000</v>
      </c>
      <c r="X194" s="66">
        <f t="shared" si="229"/>
        <v>57000</v>
      </c>
      <c r="Y194" s="66">
        <f t="shared" si="230"/>
        <v>357000</v>
      </c>
      <c r="Z194" s="66">
        <v>368000</v>
      </c>
      <c r="AA194" s="66">
        <f t="shared" si="231"/>
        <v>69920</v>
      </c>
      <c r="AB194" s="66">
        <f t="shared" si="232"/>
        <v>437920</v>
      </c>
      <c r="AC194" s="66">
        <v>460000</v>
      </c>
      <c r="AD194" s="66">
        <f t="shared" si="233"/>
        <v>87400</v>
      </c>
      <c r="AE194" s="66">
        <f t="shared" si="234"/>
        <v>547400</v>
      </c>
      <c r="AF194" s="22"/>
      <c r="AG194" s="67" t="str">
        <f t="shared" si="235"/>
        <v>MANTENIMIENTO (CAMBIO DE TARJETA DE VIGILANTE TENSION)</v>
      </c>
      <c r="AH194" s="58" t="str">
        <f t="shared" si="236"/>
        <v>ÚNICO</v>
      </c>
      <c r="AI194" s="58" t="str">
        <f t="shared" si="237"/>
        <v>ÚNICO</v>
      </c>
      <c r="AJ194" s="59" t="str">
        <f t="shared" si="238"/>
        <v>ÚNICO</v>
      </c>
      <c r="AK194" s="59" t="str">
        <f t="shared" si="239"/>
        <v>ÚNICO</v>
      </c>
      <c r="AL194" s="59" t="str">
        <f t="shared" si="240"/>
        <v/>
      </c>
      <c r="AM194" s="59" t="str">
        <f t="shared" si="241"/>
        <v/>
      </c>
      <c r="AN194" s="60" t="str">
        <f t="shared" si="242"/>
        <v/>
      </c>
      <c r="AP194" s="61">
        <f t="shared" si="243"/>
        <v>376000</v>
      </c>
      <c r="AQ194" s="61">
        <f t="shared" si="244"/>
        <v>368000</v>
      </c>
      <c r="AR194" s="61">
        <f t="shared" si="245"/>
        <v>80299</v>
      </c>
      <c r="AS194" s="62">
        <f t="shared" si="246"/>
        <v>0.21356117021276597</v>
      </c>
      <c r="AT194" s="61">
        <f t="shared" si="247"/>
        <v>300000</v>
      </c>
      <c r="AU194" s="61">
        <f t="shared" si="248"/>
        <v>460000</v>
      </c>
      <c r="AV194" s="61">
        <f>IF(NOT(ISNUMBER(A194)),"",ROUND(_xlfn.QUARTILE.INC(CHOOSE({1;2;3},W194,Z194,AC194),1),0))</f>
        <v>334000</v>
      </c>
      <c r="AW194" s="61">
        <f>IF(NOT(ISNUMBER(A194)),"",ROUND(_xlfn.QUARTILE.INC(CHOOSE({1;2;3},W194,Z194,AC194),3),0))</f>
        <v>414000</v>
      </c>
      <c r="AX194" s="61">
        <f t="shared" si="249"/>
        <v>80000</v>
      </c>
      <c r="AY194" s="61">
        <f t="shared" si="250"/>
        <v>334000</v>
      </c>
      <c r="AZ194" s="61">
        <f t="shared" si="251"/>
        <v>63460</v>
      </c>
      <c r="BA194" s="61">
        <f t="shared" si="252"/>
        <v>397460</v>
      </c>
      <c r="BB194" s="68" t="str">
        <f t="shared" si="253"/>
        <v>PROMEDIO 2 MENORES</v>
      </c>
      <c r="BD194" s="69" t="str">
        <f t="shared" si="254"/>
        <v>MANTENIMIENTO (CAMBIO DE TARJETA DE VIGILANTE TENSION)</v>
      </c>
      <c r="BE194" s="58" t="str">
        <f t="shared" si="255"/>
        <v>ÚNICO</v>
      </c>
      <c r="BF194" s="58" t="str" cm="1">
        <f t="array" ref="BF194">IF(BE194&lt;&gt;"REPETIDO","",_xlfn.TEXTJOIN(", ",TRUE,IF($AG$14:$AG$1000=$AG194,$A$14:$A$1000,"")))</f>
        <v/>
      </c>
      <c r="BG194" s="70" t="str">
        <f t="shared" si="256"/>
        <v>NO APLICA</v>
      </c>
      <c r="BH194" s="58" t="str">
        <f t="shared" si="257"/>
        <v>OK</v>
      </c>
    </row>
    <row r="195" spans="1:60" ht="27" x14ac:dyDescent="0.35">
      <c r="A195" s="64">
        <f>IF(C195="","",MAX($A$14:A194)+1)</f>
        <v>170</v>
      </c>
      <c r="B195" s="64">
        <v>8715999</v>
      </c>
      <c r="C195" s="65" t="s">
        <v>239</v>
      </c>
      <c r="D195" s="64" t="s">
        <v>214</v>
      </c>
      <c r="E195" s="64">
        <v>0</v>
      </c>
      <c r="F195" s="64">
        <v>0</v>
      </c>
      <c r="G195" s="64">
        <v>1</v>
      </c>
      <c r="H195" s="64">
        <v>0</v>
      </c>
      <c r="I195" s="64">
        <v>0</v>
      </c>
      <c r="J195" s="64">
        <v>0</v>
      </c>
      <c r="K195" s="64">
        <v>0</v>
      </c>
      <c r="L195" s="64">
        <v>0</v>
      </c>
      <c r="M195" s="64">
        <v>0</v>
      </c>
      <c r="N195" s="64">
        <v>0</v>
      </c>
      <c r="O195" s="64">
        <v>0</v>
      </c>
      <c r="P195" s="64">
        <v>0</v>
      </c>
      <c r="Q195" s="64">
        <v>0</v>
      </c>
      <c r="R195" s="64">
        <f t="shared" si="258"/>
        <v>1</v>
      </c>
      <c r="S195" s="64">
        <v>73152101</v>
      </c>
      <c r="T195" s="104">
        <v>2000231</v>
      </c>
      <c r="U195" s="64" t="s">
        <v>66</v>
      </c>
      <c r="W195" s="66">
        <v>368000</v>
      </c>
      <c r="X195" s="66">
        <f t="shared" si="229"/>
        <v>69920</v>
      </c>
      <c r="Y195" s="66">
        <f t="shared" si="230"/>
        <v>437920</v>
      </c>
      <c r="Z195" s="66">
        <v>368000</v>
      </c>
      <c r="AA195" s="66">
        <f t="shared" si="231"/>
        <v>69920</v>
      </c>
      <c r="AB195" s="66">
        <f t="shared" si="232"/>
        <v>437920</v>
      </c>
      <c r="AC195" s="66">
        <v>460000</v>
      </c>
      <c r="AD195" s="66">
        <f t="shared" si="233"/>
        <v>87400</v>
      </c>
      <c r="AE195" s="66">
        <f t="shared" si="234"/>
        <v>547400</v>
      </c>
      <c r="AF195" s="22"/>
      <c r="AG195" s="67" t="str">
        <f t="shared" si="235"/>
        <v>MANTENIMIENTO (CAMBIO DE VISAGRA DE PUERTAS)</v>
      </c>
      <c r="AH195" s="58" t="str">
        <f t="shared" si="236"/>
        <v>ÚNICO</v>
      </c>
      <c r="AI195" s="58" t="str">
        <f t="shared" si="237"/>
        <v>ÚNICO</v>
      </c>
      <c r="AJ195" s="59" t="str">
        <f t="shared" si="238"/>
        <v>ÚNICO</v>
      </c>
      <c r="AK195" s="59" t="str">
        <f t="shared" si="239"/>
        <v>ÚNICO</v>
      </c>
      <c r="AL195" s="59" t="str">
        <f t="shared" si="240"/>
        <v/>
      </c>
      <c r="AM195" s="59" t="str">
        <f t="shared" si="241"/>
        <v/>
      </c>
      <c r="AN195" s="60" t="str">
        <f t="shared" si="242"/>
        <v/>
      </c>
      <c r="AP195" s="61">
        <f t="shared" si="243"/>
        <v>398667</v>
      </c>
      <c r="AQ195" s="61">
        <f t="shared" si="244"/>
        <v>368000</v>
      </c>
      <c r="AR195" s="61">
        <f t="shared" si="245"/>
        <v>53116</v>
      </c>
      <c r="AS195" s="62">
        <f t="shared" si="246"/>
        <v>0.1332340023127071</v>
      </c>
      <c r="AT195" s="61">
        <f t="shared" si="247"/>
        <v>368000</v>
      </c>
      <c r="AU195" s="61">
        <f t="shared" si="248"/>
        <v>460000</v>
      </c>
      <c r="AV195" s="61">
        <f>IF(NOT(ISNUMBER(A195)),"",ROUND(_xlfn.QUARTILE.INC(CHOOSE({1;2;3},W195,Z195,AC195),1),0))</f>
        <v>368000</v>
      </c>
      <c r="AW195" s="61">
        <f>IF(NOT(ISNUMBER(A195)),"",ROUND(_xlfn.QUARTILE.INC(CHOOSE({1;2;3},W195,Z195,AC195),3),0))</f>
        <v>414000</v>
      </c>
      <c r="AX195" s="61">
        <f t="shared" si="249"/>
        <v>46000</v>
      </c>
      <c r="AY195" s="61">
        <f t="shared" si="250"/>
        <v>368000</v>
      </c>
      <c r="AZ195" s="61">
        <f t="shared" si="251"/>
        <v>69920</v>
      </c>
      <c r="BA195" s="61">
        <f t="shared" si="252"/>
        <v>437920</v>
      </c>
      <c r="BB195" s="68" t="str">
        <f t="shared" si="253"/>
        <v>MENOR VALOR</v>
      </c>
      <c r="BD195" s="69" t="str">
        <f t="shared" si="254"/>
        <v>MANTENIMIENTO (CAMBIO DE VISAGRA DE PUERTAS)</v>
      </c>
      <c r="BE195" s="58" t="str">
        <f t="shared" si="255"/>
        <v>ÚNICO</v>
      </c>
      <c r="BF195" s="58" t="str" cm="1">
        <f t="array" ref="BF195">IF(BE195&lt;&gt;"REPETIDO","",_xlfn.TEXTJOIN(", ",TRUE,IF($AG$14:$AG$1000=$AG195,$A$14:$A$1000,"")))</f>
        <v/>
      </c>
      <c r="BG195" s="70" t="str">
        <f t="shared" si="256"/>
        <v>NO APLICA</v>
      </c>
      <c r="BH195" s="58" t="str">
        <f t="shared" si="257"/>
        <v>OK</v>
      </c>
    </row>
    <row r="196" spans="1:60" ht="25.5" x14ac:dyDescent="0.35">
      <c r="A196" s="64">
        <f>IF(C196="","",MAX($A$14:A195)+1)</f>
        <v>171</v>
      </c>
      <c r="B196" s="64">
        <v>8715999</v>
      </c>
      <c r="C196" s="65" t="s">
        <v>240</v>
      </c>
      <c r="D196" s="64" t="s">
        <v>214</v>
      </c>
      <c r="E196" s="64">
        <v>0</v>
      </c>
      <c r="F196" s="64">
        <v>0</v>
      </c>
      <c r="G196" s="64">
        <v>1</v>
      </c>
      <c r="H196" s="64">
        <v>0</v>
      </c>
      <c r="I196" s="64">
        <v>0</v>
      </c>
      <c r="J196" s="64">
        <v>0</v>
      </c>
      <c r="K196" s="64">
        <v>0</v>
      </c>
      <c r="L196" s="64">
        <v>0</v>
      </c>
      <c r="M196" s="64">
        <v>0</v>
      </c>
      <c r="N196" s="64">
        <v>0</v>
      </c>
      <c r="O196" s="64">
        <v>0</v>
      </c>
      <c r="P196" s="64">
        <v>0</v>
      </c>
      <c r="Q196" s="64">
        <v>0</v>
      </c>
      <c r="R196" s="64">
        <f t="shared" si="258"/>
        <v>1</v>
      </c>
      <c r="S196" s="64">
        <v>73152101</v>
      </c>
      <c r="T196" s="104">
        <v>2000231</v>
      </c>
      <c r="U196" s="64" t="s">
        <v>66</v>
      </c>
      <c r="W196" s="66">
        <v>248000</v>
      </c>
      <c r="X196" s="66">
        <f t="shared" si="229"/>
        <v>47120</v>
      </c>
      <c r="Y196" s="66">
        <f t="shared" si="230"/>
        <v>295120</v>
      </c>
      <c r="Z196" s="66">
        <v>296000</v>
      </c>
      <c r="AA196" s="66">
        <f t="shared" si="231"/>
        <v>56240</v>
      </c>
      <c r="AB196" s="66">
        <f t="shared" si="232"/>
        <v>352240</v>
      </c>
      <c r="AC196" s="66">
        <v>455000</v>
      </c>
      <c r="AD196" s="66">
        <f t="shared" si="233"/>
        <v>86450</v>
      </c>
      <c r="AE196" s="66">
        <f t="shared" si="234"/>
        <v>541450</v>
      </c>
      <c r="AF196" s="22"/>
      <c r="AG196" s="67" t="str">
        <f t="shared" si="235"/>
        <v>MANTENIMIENTO (CAMBIO DE ACEITE)</v>
      </c>
      <c r="AH196" s="58" t="str">
        <f t="shared" si="236"/>
        <v>ÚNICO</v>
      </c>
      <c r="AI196" s="58" t="str">
        <f t="shared" si="237"/>
        <v>DIFERENTE</v>
      </c>
      <c r="AJ196" s="59" t="str">
        <f t="shared" si="238"/>
        <v>DIFERENTE</v>
      </c>
      <c r="AK196" s="59" t="str">
        <f t="shared" si="239"/>
        <v>REVISAR</v>
      </c>
      <c r="AL196" s="59" t="str">
        <f t="shared" si="240"/>
        <v/>
      </c>
      <c r="AM196" s="59">
        <f t="shared" si="241"/>
        <v>88000</v>
      </c>
      <c r="AN196" s="60">
        <f t="shared" si="242"/>
        <v>95000</v>
      </c>
      <c r="AP196" s="61">
        <f t="shared" si="243"/>
        <v>333000</v>
      </c>
      <c r="AQ196" s="61">
        <f t="shared" si="244"/>
        <v>296000</v>
      </c>
      <c r="AR196" s="61">
        <f t="shared" si="245"/>
        <v>108347</v>
      </c>
      <c r="AS196" s="62">
        <f t="shared" si="246"/>
        <v>0.32536636636636634</v>
      </c>
      <c r="AT196" s="61">
        <f t="shared" si="247"/>
        <v>248000</v>
      </c>
      <c r="AU196" s="61">
        <f t="shared" si="248"/>
        <v>455000</v>
      </c>
      <c r="AV196" s="61">
        <f>IF(NOT(ISNUMBER(A196)),"",ROUND(_xlfn.QUARTILE.INC(CHOOSE({1;2;3},W196,Z196,AC196),1),0))</f>
        <v>272000</v>
      </c>
      <c r="AW196" s="61">
        <f>IF(NOT(ISNUMBER(A196)),"",ROUND(_xlfn.QUARTILE.INC(CHOOSE({1;2;3},W196,Z196,AC196),3),0))</f>
        <v>375500</v>
      </c>
      <c r="AX196" s="61">
        <f t="shared" si="249"/>
        <v>103500</v>
      </c>
      <c r="AY196" s="61">
        <f t="shared" si="250"/>
        <v>272000</v>
      </c>
      <c r="AZ196" s="61">
        <f t="shared" si="251"/>
        <v>51680</v>
      </c>
      <c r="BA196" s="61">
        <f t="shared" si="252"/>
        <v>323680</v>
      </c>
      <c r="BB196" s="68" t="str">
        <f t="shared" si="253"/>
        <v>PROMEDIO 2 MENORES</v>
      </c>
      <c r="BD196" s="69" t="str">
        <f t="shared" si="254"/>
        <v>MANTENIMIENTO (CAMBIO DE ACEITE)</v>
      </c>
      <c r="BE196" s="58" t="str">
        <f t="shared" si="255"/>
        <v>REPETIDO</v>
      </c>
      <c r="BF196" s="58" t="str" cm="1">
        <f t="array" ref="BF196">IF(BE196&lt;&gt;"REPETIDO","",_xlfn.TEXTJOIN(", ",TRUE,IF($AG$14:$AG$1000=$AG196,$A$14:$A$1000,"")))</f>
        <v>171, 342, 418</v>
      </c>
      <c r="BG196" s="70" t="str">
        <f t="shared" si="256"/>
        <v>PRECIO REF. DIFERENTE</v>
      </c>
      <c r="BH196" s="58" t="str">
        <f t="shared" si="257"/>
        <v>CRÍTICO - PRECIO REF. INCONSISTENTE</v>
      </c>
    </row>
    <row r="197" spans="1:60" ht="38.25" x14ac:dyDescent="0.35">
      <c r="A197" s="64">
        <f>IF(C197="","",MAX($A$14:A196)+1)</f>
        <v>172</v>
      </c>
      <c r="B197" s="64">
        <v>8715999</v>
      </c>
      <c r="C197" s="65" t="s">
        <v>241</v>
      </c>
      <c r="D197" s="64" t="s">
        <v>214</v>
      </c>
      <c r="E197" s="64">
        <v>0</v>
      </c>
      <c r="F197" s="64">
        <v>0</v>
      </c>
      <c r="G197" s="64">
        <v>1</v>
      </c>
      <c r="H197" s="64">
        <v>0</v>
      </c>
      <c r="I197" s="64">
        <v>0</v>
      </c>
      <c r="J197" s="64">
        <v>0</v>
      </c>
      <c r="K197" s="64">
        <v>0</v>
      </c>
      <c r="L197" s="64">
        <v>0</v>
      </c>
      <c r="M197" s="64">
        <v>0</v>
      </c>
      <c r="N197" s="64">
        <v>0</v>
      </c>
      <c r="O197" s="64">
        <v>0</v>
      </c>
      <c r="P197" s="64">
        <v>0</v>
      </c>
      <c r="Q197" s="64">
        <v>0</v>
      </c>
      <c r="R197" s="64">
        <f t="shared" si="258"/>
        <v>1</v>
      </c>
      <c r="S197" s="64">
        <v>73152101</v>
      </c>
      <c r="T197" s="104">
        <v>2000231</v>
      </c>
      <c r="U197" s="64" t="s">
        <v>66</v>
      </c>
      <c r="W197" s="66">
        <v>192000</v>
      </c>
      <c r="X197" s="66">
        <f t="shared" si="229"/>
        <v>36480</v>
      </c>
      <c r="Y197" s="66">
        <f t="shared" si="230"/>
        <v>228480</v>
      </c>
      <c r="Z197" s="66">
        <v>192000</v>
      </c>
      <c r="AA197" s="66">
        <f t="shared" si="231"/>
        <v>36480</v>
      </c>
      <c r="AB197" s="66">
        <f t="shared" si="232"/>
        <v>228480</v>
      </c>
      <c r="AC197" s="66">
        <v>455000</v>
      </c>
      <c r="AD197" s="66">
        <f t="shared" si="233"/>
        <v>86450</v>
      </c>
      <c r="AE197" s="66">
        <f t="shared" si="234"/>
        <v>541450</v>
      </c>
      <c r="AF197" s="22"/>
      <c r="AG197" s="67" t="str">
        <f t="shared" si="235"/>
        <v>MANTENIMIENTO PREVENTIVO CUARTO FRIO (GENERAL)</v>
      </c>
      <c r="AH197" s="58" t="str">
        <f t="shared" si="236"/>
        <v>ÚNICO</v>
      </c>
      <c r="AI197" s="58" t="str">
        <f t="shared" si="237"/>
        <v>ÚNICO</v>
      </c>
      <c r="AJ197" s="59" t="str">
        <f t="shared" si="238"/>
        <v>ÚNICO</v>
      </c>
      <c r="AK197" s="59" t="str">
        <f t="shared" si="239"/>
        <v>ÚNICO</v>
      </c>
      <c r="AL197" s="59" t="str">
        <f t="shared" si="240"/>
        <v/>
      </c>
      <c r="AM197" s="59" t="str">
        <f t="shared" si="241"/>
        <v/>
      </c>
      <c r="AN197" s="60" t="str">
        <f t="shared" si="242"/>
        <v/>
      </c>
      <c r="AP197" s="61">
        <f t="shared" si="243"/>
        <v>279667</v>
      </c>
      <c r="AQ197" s="61">
        <f t="shared" si="244"/>
        <v>192000</v>
      </c>
      <c r="AR197" s="61">
        <f t="shared" si="245"/>
        <v>151843</v>
      </c>
      <c r="AS197" s="62">
        <f t="shared" si="246"/>
        <v>0.5429421419044792</v>
      </c>
      <c r="AT197" s="61">
        <f t="shared" si="247"/>
        <v>192000</v>
      </c>
      <c r="AU197" s="61">
        <f t="shared" si="248"/>
        <v>455000</v>
      </c>
      <c r="AV197" s="61">
        <f>IF(NOT(ISNUMBER(A197)),"",ROUND(_xlfn.QUARTILE.INC(CHOOSE({1;2;3},W197,Z197,AC197),1),0))</f>
        <v>192000</v>
      </c>
      <c r="AW197" s="61">
        <f>IF(NOT(ISNUMBER(A197)),"",ROUND(_xlfn.QUARTILE.INC(CHOOSE({1;2;3},W197,Z197,AC197),3),0))</f>
        <v>323500</v>
      </c>
      <c r="AX197" s="61">
        <f t="shared" si="249"/>
        <v>131500</v>
      </c>
      <c r="AY197" s="61">
        <f t="shared" si="250"/>
        <v>192000</v>
      </c>
      <c r="AZ197" s="61">
        <f t="shared" si="251"/>
        <v>36480</v>
      </c>
      <c r="BA197" s="61">
        <f t="shared" si="252"/>
        <v>228480</v>
      </c>
      <c r="BB197" s="68" t="str">
        <f t="shared" si="253"/>
        <v>MEDIANA</v>
      </c>
      <c r="BD197" s="69" t="str">
        <f t="shared" si="254"/>
        <v>MANTENIMIENTO PREVENTIVO CUARTO FRIO (GENERAL)</v>
      </c>
      <c r="BE197" s="58" t="str">
        <f t="shared" si="255"/>
        <v>ÚNICO</v>
      </c>
      <c r="BF197" s="58" t="str" cm="1">
        <f t="array" ref="BF197">IF(BE197&lt;&gt;"REPETIDO","",_xlfn.TEXTJOIN(", ",TRUE,IF($AG$14:$AG$1000=$AG197,$A$14:$A$1000,"")))</f>
        <v/>
      </c>
      <c r="BG197" s="70" t="str">
        <f t="shared" si="256"/>
        <v>NO APLICA</v>
      </c>
      <c r="BH197" s="58" t="str">
        <f t="shared" si="257"/>
        <v>ALERTA ALTA - REVISAR MERCADO</v>
      </c>
    </row>
    <row r="198" spans="1:60" ht="27" x14ac:dyDescent="0.35">
      <c r="A198" s="64">
        <f>IF(C198="","",MAX($A$14:A197)+1)</f>
        <v>173</v>
      </c>
      <c r="B198" s="64">
        <v>8715999</v>
      </c>
      <c r="C198" s="65" t="s">
        <v>242</v>
      </c>
      <c r="D198" s="64" t="s">
        <v>214</v>
      </c>
      <c r="E198" s="64">
        <v>0</v>
      </c>
      <c r="F198" s="64">
        <v>0</v>
      </c>
      <c r="G198" s="64">
        <v>1</v>
      </c>
      <c r="H198" s="64">
        <v>0</v>
      </c>
      <c r="I198" s="64">
        <v>0</v>
      </c>
      <c r="J198" s="64">
        <v>0</v>
      </c>
      <c r="K198" s="64">
        <v>0</v>
      </c>
      <c r="L198" s="64">
        <v>0</v>
      </c>
      <c r="M198" s="64">
        <v>0</v>
      </c>
      <c r="N198" s="64">
        <v>0</v>
      </c>
      <c r="O198" s="64">
        <v>0</v>
      </c>
      <c r="P198" s="64">
        <v>0</v>
      </c>
      <c r="Q198" s="64">
        <v>0</v>
      </c>
      <c r="R198" s="64">
        <f t="shared" si="258"/>
        <v>1</v>
      </c>
      <c r="S198" s="64">
        <v>73152101</v>
      </c>
      <c r="T198" s="104">
        <v>2000231</v>
      </c>
      <c r="U198" s="64" t="s">
        <v>66</v>
      </c>
      <c r="W198" s="66">
        <v>124000</v>
      </c>
      <c r="X198" s="66">
        <f t="shared" si="229"/>
        <v>23560</v>
      </c>
      <c r="Y198" s="66">
        <f t="shared" si="230"/>
        <v>147560</v>
      </c>
      <c r="Z198" s="66">
        <v>156000</v>
      </c>
      <c r="AA198" s="66">
        <f t="shared" si="231"/>
        <v>29640</v>
      </c>
      <c r="AB198" s="66">
        <f t="shared" si="232"/>
        <v>185640</v>
      </c>
      <c r="AC198" s="66">
        <v>480000</v>
      </c>
      <c r="AD198" s="66">
        <f t="shared" si="233"/>
        <v>91200</v>
      </c>
      <c r="AE198" s="66">
        <f t="shared" si="234"/>
        <v>571200</v>
      </c>
      <c r="AF198" s="22"/>
      <c r="AG198" s="67" t="str">
        <f t="shared" si="235"/>
        <v>MANTENIMIENTO A LA UNIDAD DE CONGELACIÓN</v>
      </c>
      <c r="AH198" s="58" t="str">
        <f t="shared" si="236"/>
        <v>ÚNICO</v>
      </c>
      <c r="AI198" s="58" t="str">
        <f t="shared" si="237"/>
        <v>DIFERENTE</v>
      </c>
      <c r="AJ198" s="59" t="str">
        <f t="shared" si="238"/>
        <v>ÚNICO</v>
      </c>
      <c r="AK198" s="59" t="str">
        <f t="shared" si="239"/>
        <v>REVISAR</v>
      </c>
      <c r="AL198" s="59" t="str">
        <f t="shared" si="240"/>
        <v/>
      </c>
      <c r="AM198" s="59">
        <f t="shared" si="241"/>
        <v>32000</v>
      </c>
      <c r="AN198" s="60" t="str">
        <f t="shared" si="242"/>
        <v/>
      </c>
      <c r="AP198" s="61">
        <f t="shared" si="243"/>
        <v>253333</v>
      </c>
      <c r="AQ198" s="61">
        <f t="shared" si="244"/>
        <v>156000</v>
      </c>
      <c r="AR198" s="61">
        <f t="shared" si="245"/>
        <v>196950</v>
      </c>
      <c r="AS198" s="62">
        <f t="shared" si="246"/>
        <v>0.7774352334674125</v>
      </c>
      <c r="AT198" s="61">
        <f t="shared" si="247"/>
        <v>124000</v>
      </c>
      <c r="AU198" s="61">
        <f t="shared" si="248"/>
        <v>480000</v>
      </c>
      <c r="AV198" s="61">
        <f>IF(NOT(ISNUMBER(A198)),"",ROUND(_xlfn.QUARTILE.INC(CHOOSE({1;2;3},W198,Z198,AC198),1),0))</f>
        <v>140000</v>
      </c>
      <c r="AW198" s="61">
        <f>IF(NOT(ISNUMBER(A198)),"",ROUND(_xlfn.QUARTILE.INC(CHOOSE({1;2;3},W198,Z198,AC198),3),0))</f>
        <v>318000</v>
      </c>
      <c r="AX198" s="61">
        <f t="shared" si="249"/>
        <v>178000</v>
      </c>
      <c r="AY198" s="61">
        <f t="shared" si="250"/>
        <v>156000</v>
      </c>
      <c r="AZ198" s="61">
        <f t="shared" si="251"/>
        <v>29640</v>
      </c>
      <c r="BA198" s="61">
        <f t="shared" si="252"/>
        <v>185640</v>
      </c>
      <c r="BB198" s="68" t="str">
        <f t="shared" si="253"/>
        <v>MEDIANA</v>
      </c>
      <c r="BD198" s="69" t="str">
        <f t="shared" si="254"/>
        <v>MANTENIMIENTO A LA UNIDAD DE CONGELACIÓN</v>
      </c>
      <c r="BE198" s="58" t="str">
        <f t="shared" si="255"/>
        <v>REPETIDO</v>
      </c>
      <c r="BF198" s="58" t="str" cm="1">
        <f t="array" ref="BF198">IF(BE198&lt;&gt;"REPETIDO","",_xlfn.TEXTJOIN(", ",TRUE,IF($AG$14:$AG$1000=$AG198,$A$14:$A$1000,"")))</f>
        <v>173, 344</v>
      </c>
      <c r="BG198" s="70" t="str">
        <f t="shared" si="256"/>
        <v>PRECIO REF. DIFERENTE</v>
      </c>
      <c r="BH198" s="58" t="str">
        <f t="shared" si="257"/>
        <v>CRÍTICO - PRECIO REF. INCONSISTENTE</v>
      </c>
    </row>
    <row r="199" spans="1:60" ht="27" x14ac:dyDescent="0.35">
      <c r="A199" s="64">
        <f>IF(C199="","",MAX($A$14:A198)+1)</f>
        <v>174</v>
      </c>
      <c r="B199" s="64">
        <v>8715999</v>
      </c>
      <c r="C199" s="65" t="s">
        <v>243</v>
      </c>
      <c r="D199" s="64" t="s">
        <v>214</v>
      </c>
      <c r="E199" s="64">
        <v>0</v>
      </c>
      <c r="F199" s="64">
        <v>0</v>
      </c>
      <c r="G199" s="64">
        <v>1</v>
      </c>
      <c r="H199" s="64">
        <v>0</v>
      </c>
      <c r="I199" s="64">
        <v>0</v>
      </c>
      <c r="J199" s="64">
        <v>0</v>
      </c>
      <c r="K199" s="64">
        <v>0</v>
      </c>
      <c r="L199" s="64">
        <v>0</v>
      </c>
      <c r="M199" s="64">
        <v>0</v>
      </c>
      <c r="N199" s="64">
        <v>0</v>
      </c>
      <c r="O199" s="64">
        <v>0</v>
      </c>
      <c r="P199" s="64">
        <v>0</v>
      </c>
      <c r="Q199" s="64">
        <v>0</v>
      </c>
      <c r="R199" s="64">
        <f t="shared" si="258"/>
        <v>1</v>
      </c>
      <c r="S199" s="64">
        <v>73152101</v>
      </c>
      <c r="T199" s="104">
        <v>2000231</v>
      </c>
      <c r="U199" s="64" t="s">
        <v>66</v>
      </c>
      <c r="W199" s="66">
        <v>128000</v>
      </c>
      <c r="X199" s="66">
        <f t="shared" si="229"/>
        <v>24320</v>
      </c>
      <c r="Y199" s="66">
        <f t="shared" si="230"/>
        <v>152320</v>
      </c>
      <c r="Z199" s="66">
        <v>160000</v>
      </c>
      <c r="AA199" s="66">
        <f t="shared" si="231"/>
        <v>30400</v>
      </c>
      <c r="AB199" s="66">
        <f t="shared" si="232"/>
        <v>190400</v>
      </c>
      <c r="AC199" s="66">
        <v>510000</v>
      </c>
      <c r="AD199" s="66">
        <f t="shared" si="233"/>
        <v>96900</v>
      </c>
      <c r="AE199" s="66">
        <f t="shared" si="234"/>
        <v>606900</v>
      </c>
      <c r="AF199" s="22"/>
      <c r="AG199" s="67" t="str">
        <f t="shared" si="235"/>
        <v>MANTENIMIENTO AL TABLERO ELÉCTRICO</v>
      </c>
      <c r="AH199" s="58" t="str">
        <f t="shared" si="236"/>
        <v>ÚNICO</v>
      </c>
      <c r="AI199" s="58" t="str">
        <f t="shared" si="237"/>
        <v>DIFERENTE</v>
      </c>
      <c r="AJ199" s="59" t="str">
        <f t="shared" si="238"/>
        <v>ÚNICO</v>
      </c>
      <c r="AK199" s="59" t="str">
        <f t="shared" si="239"/>
        <v>REVISAR</v>
      </c>
      <c r="AL199" s="59" t="str">
        <f t="shared" si="240"/>
        <v/>
      </c>
      <c r="AM199" s="59">
        <f t="shared" si="241"/>
        <v>32000</v>
      </c>
      <c r="AN199" s="60" t="str">
        <f t="shared" si="242"/>
        <v/>
      </c>
      <c r="AP199" s="61">
        <f t="shared" si="243"/>
        <v>266000</v>
      </c>
      <c r="AQ199" s="61">
        <f t="shared" si="244"/>
        <v>160000</v>
      </c>
      <c r="AR199" s="61">
        <f t="shared" si="245"/>
        <v>211915</v>
      </c>
      <c r="AS199" s="62">
        <f t="shared" si="246"/>
        <v>0.79667293233082703</v>
      </c>
      <c r="AT199" s="61">
        <f t="shared" si="247"/>
        <v>128000</v>
      </c>
      <c r="AU199" s="61">
        <f t="shared" si="248"/>
        <v>510000</v>
      </c>
      <c r="AV199" s="61">
        <f>IF(NOT(ISNUMBER(A199)),"",ROUND(_xlfn.QUARTILE.INC(CHOOSE({1;2;3},W199,Z199,AC199),1),0))</f>
        <v>144000</v>
      </c>
      <c r="AW199" s="61">
        <f>IF(NOT(ISNUMBER(A199)),"",ROUND(_xlfn.QUARTILE.INC(CHOOSE({1;2;3},W199,Z199,AC199),3),0))</f>
        <v>335000</v>
      </c>
      <c r="AX199" s="61">
        <f t="shared" si="249"/>
        <v>191000</v>
      </c>
      <c r="AY199" s="61">
        <f t="shared" si="250"/>
        <v>160000</v>
      </c>
      <c r="AZ199" s="61">
        <f t="shared" si="251"/>
        <v>30400</v>
      </c>
      <c r="BA199" s="61">
        <f t="shared" si="252"/>
        <v>190400</v>
      </c>
      <c r="BB199" s="68" t="str">
        <f t="shared" si="253"/>
        <v>MEDIANA</v>
      </c>
      <c r="BD199" s="69" t="str">
        <f t="shared" si="254"/>
        <v>MANTENIMIENTO AL TABLERO ELÉCTRICO</v>
      </c>
      <c r="BE199" s="58" t="str">
        <f t="shared" si="255"/>
        <v>REPETIDO</v>
      </c>
      <c r="BF199" s="58" t="str" cm="1">
        <f t="array" ref="BF199">IF(BE199&lt;&gt;"REPETIDO","",_xlfn.TEXTJOIN(", ",TRUE,IF($AG$14:$AG$1000=$AG199,$A$14:$A$1000,"")))</f>
        <v>174, 345</v>
      </c>
      <c r="BG199" s="70" t="str">
        <f t="shared" si="256"/>
        <v>PRECIO REF. DIFERENTE</v>
      </c>
      <c r="BH199" s="58" t="str">
        <f t="shared" si="257"/>
        <v>CRÍTICO - PRECIO REF. INCONSISTENTE</v>
      </c>
    </row>
    <row r="200" spans="1:60" ht="25.5" x14ac:dyDescent="0.35">
      <c r="A200" s="64">
        <f>IF(C200="","",MAX($A$14:A199)+1)</f>
        <v>175</v>
      </c>
      <c r="B200" s="64">
        <v>8715999</v>
      </c>
      <c r="C200" s="65" t="s">
        <v>244</v>
      </c>
      <c r="D200" s="64" t="s">
        <v>214</v>
      </c>
      <c r="E200" s="64">
        <v>0</v>
      </c>
      <c r="F200" s="64">
        <v>0</v>
      </c>
      <c r="G200" s="64">
        <v>1</v>
      </c>
      <c r="H200" s="64">
        <v>0</v>
      </c>
      <c r="I200" s="64">
        <v>0</v>
      </c>
      <c r="J200" s="64">
        <v>0</v>
      </c>
      <c r="K200" s="64">
        <v>0</v>
      </c>
      <c r="L200" s="64">
        <v>0</v>
      </c>
      <c r="M200" s="64">
        <v>0</v>
      </c>
      <c r="N200" s="64">
        <v>0</v>
      </c>
      <c r="O200" s="64">
        <v>0</v>
      </c>
      <c r="P200" s="64">
        <v>0</v>
      </c>
      <c r="Q200" s="64">
        <v>0</v>
      </c>
      <c r="R200" s="64">
        <f t="shared" si="258"/>
        <v>1</v>
      </c>
      <c r="S200" s="64">
        <v>73152101</v>
      </c>
      <c r="T200" s="104">
        <v>2000231</v>
      </c>
      <c r="U200" s="64" t="s">
        <v>66</v>
      </c>
      <c r="W200" s="66">
        <v>128000</v>
      </c>
      <c r="X200" s="66">
        <f t="shared" si="229"/>
        <v>24320</v>
      </c>
      <c r="Y200" s="66">
        <f t="shared" si="230"/>
        <v>152320</v>
      </c>
      <c r="Z200" s="66">
        <v>144000</v>
      </c>
      <c r="AA200" s="66">
        <f t="shared" si="231"/>
        <v>27360</v>
      </c>
      <c r="AB200" s="66">
        <f t="shared" si="232"/>
        <v>171360</v>
      </c>
      <c r="AC200" s="66">
        <v>465000</v>
      </c>
      <c r="AD200" s="66">
        <f t="shared" si="233"/>
        <v>88350</v>
      </c>
      <c r="AE200" s="66">
        <f t="shared" si="234"/>
        <v>553350</v>
      </c>
      <c r="AF200" s="22"/>
      <c r="AG200" s="67" t="str">
        <f t="shared" si="235"/>
        <v>MANTENIMIENTO AL TEMPORIZADOR</v>
      </c>
      <c r="AH200" s="58" t="str">
        <f t="shared" si="236"/>
        <v>ÚNICO</v>
      </c>
      <c r="AI200" s="58" t="str">
        <f t="shared" si="237"/>
        <v>DIFERENTE</v>
      </c>
      <c r="AJ200" s="59" t="str">
        <f t="shared" si="238"/>
        <v>ÚNICO</v>
      </c>
      <c r="AK200" s="59" t="str">
        <f t="shared" si="239"/>
        <v>REVISAR</v>
      </c>
      <c r="AL200" s="59" t="str">
        <f t="shared" si="240"/>
        <v/>
      </c>
      <c r="AM200" s="59">
        <f t="shared" si="241"/>
        <v>16000</v>
      </c>
      <c r="AN200" s="60" t="str">
        <f t="shared" si="242"/>
        <v/>
      </c>
      <c r="AP200" s="61">
        <f t="shared" si="243"/>
        <v>245667</v>
      </c>
      <c r="AQ200" s="61">
        <f t="shared" si="244"/>
        <v>144000</v>
      </c>
      <c r="AR200" s="61">
        <f t="shared" si="245"/>
        <v>190117</v>
      </c>
      <c r="AS200" s="62">
        <f t="shared" si="246"/>
        <v>0.77388090382509656</v>
      </c>
      <c r="AT200" s="61">
        <f t="shared" si="247"/>
        <v>128000</v>
      </c>
      <c r="AU200" s="61">
        <f t="shared" si="248"/>
        <v>465000</v>
      </c>
      <c r="AV200" s="61">
        <f>IF(NOT(ISNUMBER(A200)),"",ROUND(_xlfn.QUARTILE.INC(CHOOSE({1;2;3},W200,Z200,AC200),1),0))</f>
        <v>136000</v>
      </c>
      <c r="AW200" s="61">
        <f>IF(NOT(ISNUMBER(A200)),"",ROUND(_xlfn.QUARTILE.INC(CHOOSE({1;2;3},W200,Z200,AC200),3),0))</f>
        <v>304500</v>
      </c>
      <c r="AX200" s="61">
        <f t="shared" si="249"/>
        <v>168500</v>
      </c>
      <c r="AY200" s="61">
        <f t="shared" si="250"/>
        <v>144000</v>
      </c>
      <c r="AZ200" s="61">
        <f t="shared" si="251"/>
        <v>27360</v>
      </c>
      <c r="BA200" s="61">
        <f t="shared" si="252"/>
        <v>171360</v>
      </c>
      <c r="BB200" s="68" t="str">
        <f t="shared" si="253"/>
        <v>MEDIANA</v>
      </c>
      <c r="BD200" s="69" t="str">
        <f t="shared" si="254"/>
        <v>MANTENIMIENTO AL TEMPORIZADOR</v>
      </c>
      <c r="BE200" s="58" t="str">
        <f t="shared" si="255"/>
        <v>REPETIDO</v>
      </c>
      <c r="BF200" s="58" t="str" cm="1">
        <f t="array" ref="BF200">IF(BE200&lt;&gt;"REPETIDO","",_xlfn.TEXTJOIN(", ",TRUE,IF($AG$14:$AG$1000=$AG200,$A$14:$A$1000,"")))</f>
        <v>175, 346</v>
      </c>
      <c r="BG200" s="70" t="str">
        <f t="shared" si="256"/>
        <v>PRECIO REF. DIFERENTE</v>
      </c>
      <c r="BH200" s="58" t="str">
        <f t="shared" si="257"/>
        <v>CRÍTICO - PRECIO REF. INCONSISTENTE</v>
      </c>
    </row>
    <row r="201" spans="1:60" ht="25.5" x14ac:dyDescent="0.35">
      <c r="A201" s="64">
        <f>IF(C201="","",MAX($A$14:A200)+1)</f>
        <v>176</v>
      </c>
      <c r="B201" s="64">
        <v>8715999</v>
      </c>
      <c r="C201" s="65" t="s">
        <v>245</v>
      </c>
      <c r="D201" s="64" t="s">
        <v>214</v>
      </c>
      <c r="E201" s="64">
        <v>0</v>
      </c>
      <c r="F201" s="64">
        <v>0</v>
      </c>
      <c r="G201" s="64">
        <v>1</v>
      </c>
      <c r="H201" s="64">
        <v>0</v>
      </c>
      <c r="I201" s="64">
        <v>0</v>
      </c>
      <c r="J201" s="64">
        <v>0</v>
      </c>
      <c r="K201" s="64">
        <v>0</v>
      </c>
      <c r="L201" s="64">
        <v>0</v>
      </c>
      <c r="M201" s="64">
        <v>0</v>
      </c>
      <c r="N201" s="64">
        <v>0</v>
      </c>
      <c r="O201" s="64">
        <v>0</v>
      </c>
      <c r="P201" s="64">
        <v>0</v>
      </c>
      <c r="Q201" s="64">
        <v>0</v>
      </c>
      <c r="R201" s="64">
        <f t="shared" si="258"/>
        <v>1</v>
      </c>
      <c r="S201" s="64">
        <v>73152101</v>
      </c>
      <c r="T201" s="104">
        <v>2000231</v>
      </c>
      <c r="U201" s="64" t="s">
        <v>66</v>
      </c>
      <c r="W201" s="66">
        <v>128000</v>
      </c>
      <c r="X201" s="66">
        <f t="shared" si="229"/>
        <v>24320</v>
      </c>
      <c r="Y201" s="66">
        <f t="shared" si="230"/>
        <v>152320</v>
      </c>
      <c r="Z201" s="66">
        <v>148000</v>
      </c>
      <c r="AA201" s="66">
        <f t="shared" si="231"/>
        <v>28120</v>
      </c>
      <c r="AB201" s="66">
        <f t="shared" si="232"/>
        <v>176120</v>
      </c>
      <c r="AC201" s="66">
        <v>510000</v>
      </c>
      <c r="AD201" s="66">
        <f t="shared" si="233"/>
        <v>96900</v>
      </c>
      <c r="AE201" s="66">
        <f t="shared" si="234"/>
        <v>606900</v>
      </c>
      <c r="AF201" s="22"/>
      <c r="AG201" s="67" t="str">
        <f t="shared" si="235"/>
        <v>MANTENIMIENTO - LATONERÍA Y PINTURA</v>
      </c>
      <c r="AH201" s="58" t="str">
        <f t="shared" si="236"/>
        <v>ÚNICO</v>
      </c>
      <c r="AI201" s="58" t="str">
        <f t="shared" si="237"/>
        <v>DIFERENTE</v>
      </c>
      <c r="AJ201" s="59" t="str">
        <f t="shared" si="238"/>
        <v>ÚNICO</v>
      </c>
      <c r="AK201" s="59" t="str">
        <f t="shared" si="239"/>
        <v>REVISAR</v>
      </c>
      <c r="AL201" s="59" t="str">
        <f t="shared" si="240"/>
        <v/>
      </c>
      <c r="AM201" s="59">
        <f t="shared" si="241"/>
        <v>20000</v>
      </c>
      <c r="AN201" s="60" t="str">
        <f t="shared" si="242"/>
        <v/>
      </c>
      <c r="AP201" s="61">
        <f t="shared" si="243"/>
        <v>262000</v>
      </c>
      <c r="AQ201" s="61">
        <f t="shared" si="244"/>
        <v>148000</v>
      </c>
      <c r="AR201" s="61">
        <f t="shared" si="245"/>
        <v>215007</v>
      </c>
      <c r="AS201" s="62">
        <f t="shared" si="246"/>
        <v>0.82063740458015266</v>
      </c>
      <c r="AT201" s="61">
        <f t="shared" si="247"/>
        <v>128000</v>
      </c>
      <c r="AU201" s="61">
        <f t="shared" si="248"/>
        <v>510000</v>
      </c>
      <c r="AV201" s="61">
        <f>IF(NOT(ISNUMBER(A201)),"",ROUND(_xlfn.QUARTILE.INC(CHOOSE({1;2;3},W201,Z201,AC201),1),0))</f>
        <v>138000</v>
      </c>
      <c r="AW201" s="61">
        <f>IF(NOT(ISNUMBER(A201)),"",ROUND(_xlfn.QUARTILE.INC(CHOOSE({1;2;3},W201,Z201,AC201),3),0))</f>
        <v>329000</v>
      </c>
      <c r="AX201" s="61">
        <f t="shared" si="249"/>
        <v>191000</v>
      </c>
      <c r="AY201" s="61">
        <f t="shared" si="250"/>
        <v>148000</v>
      </c>
      <c r="AZ201" s="61">
        <f t="shared" si="251"/>
        <v>28120</v>
      </c>
      <c r="BA201" s="61">
        <f t="shared" si="252"/>
        <v>176120</v>
      </c>
      <c r="BB201" s="68" t="str">
        <f t="shared" si="253"/>
        <v>MEDIANA</v>
      </c>
      <c r="BD201" s="69" t="str">
        <f t="shared" si="254"/>
        <v>MANTENIMIENTO - LATONERÍA Y PINTURA</v>
      </c>
      <c r="BE201" s="58" t="str">
        <f t="shared" si="255"/>
        <v>REPETIDO</v>
      </c>
      <c r="BF201" s="58" t="str" cm="1">
        <f t="array" ref="BF201">IF(BE201&lt;&gt;"REPETIDO","",_xlfn.TEXTJOIN(", ",TRUE,IF($AG$14:$AG$1000=$AG201,$A$14:$A$1000,"")))</f>
        <v>176, 347</v>
      </c>
      <c r="BG201" s="70" t="str">
        <f t="shared" si="256"/>
        <v>PRECIO REF. DIFERENTE</v>
      </c>
      <c r="BH201" s="58" t="str">
        <f t="shared" si="257"/>
        <v>CRÍTICO - PRECIO REF. INCONSISTENTE</v>
      </c>
    </row>
    <row r="202" spans="1:60" ht="38.25" x14ac:dyDescent="0.35">
      <c r="A202" s="64">
        <f>IF(C202="","",MAX($A$14:A201)+1)</f>
        <v>177</v>
      </c>
      <c r="B202" s="64">
        <v>8715999</v>
      </c>
      <c r="C202" s="65" t="s">
        <v>246</v>
      </c>
      <c r="D202" s="64" t="s">
        <v>214</v>
      </c>
      <c r="E202" s="64">
        <v>0</v>
      </c>
      <c r="F202" s="64">
        <v>0</v>
      </c>
      <c r="G202" s="64">
        <v>1</v>
      </c>
      <c r="H202" s="64">
        <v>0</v>
      </c>
      <c r="I202" s="64">
        <v>0</v>
      </c>
      <c r="J202" s="64">
        <v>0</v>
      </c>
      <c r="K202" s="64">
        <v>0</v>
      </c>
      <c r="L202" s="64">
        <v>0</v>
      </c>
      <c r="M202" s="64">
        <v>0</v>
      </c>
      <c r="N202" s="64">
        <v>0</v>
      </c>
      <c r="O202" s="64">
        <v>0</v>
      </c>
      <c r="P202" s="64">
        <v>0</v>
      </c>
      <c r="Q202" s="64">
        <v>0</v>
      </c>
      <c r="R202" s="64">
        <f t="shared" si="258"/>
        <v>1</v>
      </c>
      <c r="S202" s="64">
        <v>73152101</v>
      </c>
      <c r="T202" s="104">
        <v>2000231</v>
      </c>
      <c r="U202" s="64" t="s">
        <v>66</v>
      </c>
      <c r="W202" s="66">
        <v>192000</v>
      </c>
      <c r="X202" s="66">
        <f t="shared" si="229"/>
        <v>36480</v>
      </c>
      <c r="Y202" s="66">
        <f t="shared" si="230"/>
        <v>228480</v>
      </c>
      <c r="Z202" s="66">
        <v>192000</v>
      </c>
      <c r="AA202" s="66">
        <f t="shared" si="231"/>
        <v>36480</v>
      </c>
      <c r="AB202" s="66">
        <f t="shared" si="232"/>
        <v>228480</v>
      </c>
      <c r="AC202" s="66">
        <v>495000</v>
      </c>
      <c r="AD202" s="66">
        <f t="shared" si="233"/>
        <v>94050</v>
      </c>
      <c r="AE202" s="66">
        <f t="shared" si="234"/>
        <v>589050</v>
      </c>
      <c r="AF202" s="22"/>
      <c r="AG202" s="67" t="str">
        <f t="shared" si="235"/>
        <v>MANTENIMIENTO - RECUBRIMIENTO TUBERÍA DE COBRE CON RUDATEX</v>
      </c>
      <c r="AH202" s="58" t="str">
        <f t="shared" si="236"/>
        <v>ÚNICO</v>
      </c>
      <c r="AI202" s="58" t="str">
        <f t="shared" si="237"/>
        <v>ÚNICO</v>
      </c>
      <c r="AJ202" s="59" t="str">
        <f t="shared" si="238"/>
        <v>ÚNICO</v>
      </c>
      <c r="AK202" s="59" t="str">
        <f t="shared" si="239"/>
        <v>ÚNICO</v>
      </c>
      <c r="AL202" s="59" t="str">
        <f t="shared" si="240"/>
        <v/>
      </c>
      <c r="AM202" s="59" t="str">
        <f t="shared" si="241"/>
        <v/>
      </c>
      <c r="AN202" s="60" t="str">
        <f t="shared" si="242"/>
        <v/>
      </c>
      <c r="AP202" s="61">
        <f t="shared" si="243"/>
        <v>293000</v>
      </c>
      <c r="AQ202" s="61">
        <f t="shared" si="244"/>
        <v>192000</v>
      </c>
      <c r="AR202" s="61">
        <f t="shared" si="245"/>
        <v>174937</v>
      </c>
      <c r="AS202" s="62">
        <f t="shared" si="246"/>
        <v>0.59705460750853245</v>
      </c>
      <c r="AT202" s="61">
        <f t="shared" si="247"/>
        <v>192000</v>
      </c>
      <c r="AU202" s="61">
        <f t="shared" si="248"/>
        <v>495000</v>
      </c>
      <c r="AV202" s="61">
        <f>IF(NOT(ISNUMBER(A202)),"",ROUND(_xlfn.QUARTILE.INC(CHOOSE({1;2;3},W202,Z202,AC202),1),0))</f>
        <v>192000</v>
      </c>
      <c r="AW202" s="61">
        <f>IF(NOT(ISNUMBER(A202)),"",ROUND(_xlfn.QUARTILE.INC(CHOOSE({1;2;3},W202,Z202,AC202),3),0))</f>
        <v>343500</v>
      </c>
      <c r="AX202" s="61">
        <f t="shared" si="249"/>
        <v>151500</v>
      </c>
      <c r="AY202" s="61">
        <f t="shared" si="250"/>
        <v>192000</v>
      </c>
      <c r="AZ202" s="61">
        <f t="shared" si="251"/>
        <v>36480</v>
      </c>
      <c r="BA202" s="61">
        <f t="shared" si="252"/>
        <v>228480</v>
      </c>
      <c r="BB202" s="68" t="str">
        <f t="shared" si="253"/>
        <v>MEDIANA</v>
      </c>
      <c r="BD202" s="69" t="str">
        <f t="shared" si="254"/>
        <v>MANTENIMIENTO - RECUBRIMIENTO TUBERÍA DE COBRE CON RUDATEX</v>
      </c>
      <c r="BE202" s="58" t="str">
        <f t="shared" si="255"/>
        <v>ÚNICO</v>
      </c>
      <c r="BF202" s="58" t="str" cm="1">
        <f t="array" ref="BF202">IF(BE202&lt;&gt;"REPETIDO","",_xlfn.TEXTJOIN(", ",TRUE,IF($AG$14:$AG$1000=$AG202,$A$14:$A$1000,"")))</f>
        <v/>
      </c>
      <c r="BG202" s="70" t="str">
        <f t="shared" si="256"/>
        <v>NO APLICA</v>
      </c>
      <c r="BH202" s="58" t="str">
        <f t="shared" si="257"/>
        <v>ALERTA ALTA - REVISAR MERCADO</v>
      </c>
    </row>
    <row r="203" spans="1:60" ht="38.25" x14ac:dyDescent="0.35">
      <c r="A203" s="64">
        <f>IF(C203="","",MAX($A$14:A202)+1)</f>
        <v>178</v>
      </c>
      <c r="B203" s="64">
        <v>8715999</v>
      </c>
      <c r="C203" s="65" t="s">
        <v>247</v>
      </c>
      <c r="D203" s="64" t="s">
        <v>214</v>
      </c>
      <c r="E203" s="64">
        <v>0</v>
      </c>
      <c r="F203" s="64">
        <v>0</v>
      </c>
      <c r="G203" s="64">
        <v>1</v>
      </c>
      <c r="H203" s="64">
        <v>0</v>
      </c>
      <c r="I203" s="64">
        <v>0</v>
      </c>
      <c r="J203" s="64">
        <v>0</v>
      </c>
      <c r="K203" s="64">
        <v>0</v>
      </c>
      <c r="L203" s="64">
        <v>0</v>
      </c>
      <c r="M203" s="64">
        <v>0</v>
      </c>
      <c r="N203" s="64">
        <v>0</v>
      </c>
      <c r="O203" s="64">
        <v>0</v>
      </c>
      <c r="P203" s="64">
        <v>0</v>
      </c>
      <c r="Q203" s="64">
        <v>0</v>
      </c>
      <c r="R203" s="64">
        <f t="shared" si="258"/>
        <v>1</v>
      </c>
      <c r="S203" s="64">
        <v>73152101</v>
      </c>
      <c r="T203" s="104">
        <v>2000231</v>
      </c>
      <c r="U203" s="64" t="s">
        <v>66</v>
      </c>
      <c r="W203" s="66">
        <v>256000</v>
      </c>
      <c r="X203" s="66">
        <f t="shared" si="229"/>
        <v>48640</v>
      </c>
      <c r="Y203" s="66">
        <f t="shared" si="230"/>
        <v>304640</v>
      </c>
      <c r="Z203" s="66">
        <v>304000</v>
      </c>
      <c r="AA203" s="66">
        <f t="shared" si="231"/>
        <v>57760</v>
      </c>
      <c r="AB203" s="66">
        <f t="shared" si="232"/>
        <v>361760</v>
      </c>
      <c r="AC203" s="66">
        <v>440000</v>
      </c>
      <c r="AD203" s="66">
        <f t="shared" si="233"/>
        <v>83600</v>
      </c>
      <c r="AE203" s="66">
        <f t="shared" si="234"/>
        <v>523600</v>
      </c>
      <c r="AF203" s="22"/>
      <c r="AG203" s="67" t="str">
        <f t="shared" si="235"/>
        <v>MANTENIMIENTO (CAMBIO DE VENTILADORES EVAPORADOR)</v>
      </c>
      <c r="AH203" s="58" t="str">
        <f t="shared" si="236"/>
        <v>ÚNICO</v>
      </c>
      <c r="AI203" s="58" t="str">
        <f t="shared" si="237"/>
        <v>DIFERENTE</v>
      </c>
      <c r="AJ203" s="59" t="str">
        <f t="shared" si="238"/>
        <v>DIFERENTE</v>
      </c>
      <c r="AK203" s="59" t="str">
        <f t="shared" si="239"/>
        <v>REVISAR</v>
      </c>
      <c r="AL203" s="59" t="str">
        <f t="shared" si="240"/>
        <v/>
      </c>
      <c r="AM203" s="59">
        <f t="shared" si="241"/>
        <v>48000</v>
      </c>
      <c r="AN203" s="60">
        <f t="shared" si="242"/>
        <v>110000</v>
      </c>
      <c r="AP203" s="61">
        <f t="shared" si="243"/>
        <v>333333</v>
      </c>
      <c r="AQ203" s="61">
        <f t="shared" si="244"/>
        <v>304000</v>
      </c>
      <c r="AR203" s="61">
        <f t="shared" si="245"/>
        <v>95443</v>
      </c>
      <c r="AS203" s="62">
        <f t="shared" si="246"/>
        <v>0.28632928632928634</v>
      </c>
      <c r="AT203" s="61">
        <f t="shared" si="247"/>
        <v>256000</v>
      </c>
      <c r="AU203" s="61">
        <f t="shared" si="248"/>
        <v>440000</v>
      </c>
      <c r="AV203" s="61">
        <f>IF(NOT(ISNUMBER(A203)),"",ROUND(_xlfn.QUARTILE.INC(CHOOSE({1;2;3},W203,Z203,AC203),1),0))</f>
        <v>280000</v>
      </c>
      <c r="AW203" s="61">
        <f>IF(NOT(ISNUMBER(A203)),"",ROUND(_xlfn.QUARTILE.INC(CHOOSE({1;2;3},W203,Z203,AC203),3),0))</f>
        <v>372000</v>
      </c>
      <c r="AX203" s="61">
        <f t="shared" si="249"/>
        <v>92000</v>
      </c>
      <c r="AY203" s="61">
        <f t="shared" si="250"/>
        <v>280000</v>
      </c>
      <c r="AZ203" s="61">
        <f t="shared" si="251"/>
        <v>53200</v>
      </c>
      <c r="BA203" s="61">
        <f t="shared" si="252"/>
        <v>333200</v>
      </c>
      <c r="BB203" s="68" t="str">
        <f t="shared" si="253"/>
        <v>PROMEDIO 2 MENORES</v>
      </c>
      <c r="BD203" s="69" t="str">
        <f t="shared" si="254"/>
        <v>MANTENIMIENTO (CAMBIO DE VENTILADORES EVAPORADOR)</v>
      </c>
      <c r="BE203" s="58" t="str">
        <f t="shared" si="255"/>
        <v>REPETIDO</v>
      </c>
      <c r="BF203" s="58" t="str" cm="1">
        <f t="array" ref="BF203">IF(BE203&lt;&gt;"REPETIDO","",_xlfn.TEXTJOIN(", ",TRUE,IF($AG$14:$AG$1000=$AG203,$A$14:$A$1000,"")))</f>
        <v>178, 349</v>
      </c>
      <c r="BG203" s="70" t="str">
        <f t="shared" si="256"/>
        <v>PRECIO REF. DIFERENTE</v>
      </c>
      <c r="BH203" s="58" t="str">
        <f t="shared" si="257"/>
        <v>CRÍTICO - PRECIO REF. INCONSISTENTE</v>
      </c>
    </row>
    <row r="204" spans="1:60" ht="38.25" x14ac:dyDescent="0.35">
      <c r="A204" s="64">
        <f>IF(C204="","",MAX($A$14:A203)+1)</f>
        <v>179</v>
      </c>
      <c r="B204" s="64">
        <v>8715999</v>
      </c>
      <c r="C204" s="65" t="s">
        <v>248</v>
      </c>
      <c r="D204" s="64" t="s">
        <v>214</v>
      </c>
      <c r="E204" s="64">
        <v>0</v>
      </c>
      <c r="F204" s="64">
        <v>0</v>
      </c>
      <c r="G204" s="64">
        <v>1</v>
      </c>
      <c r="H204" s="64">
        <v>0</v>
      </c>
      <c r="I204" s="64">
        <v>0</v>
      </c>
      <c r="J204" s="64">
        <v>0</v>
      </c>
      <c r="K204" s="64">
        <v>0</v>
      </c>
      <c r="L204" s="64">
        <v>0</v>
      </c>
      <c r="M204" s="64">
        <v>0</v>
      </c>
      <c r="N204" s="64">
        <v>0</v>
      </c>
      <c r="O204" s="64">
        <v>0</v>
      </c>
      <c r="P204" s="64">
        <v>0</v>
      </c>
      <c r="Q204" s="64">
        <v>0</v>
      </c>
      <c r="R204" s="64">
        <f t="shared" si="258"/>
        <v>1</v>
      </c>
      <c r="S204" s="64">
        <v>73152101</v>
      </c>
      <c r="T204" s="104">
        <v>2000231</v>
      </c>
      <c r="U204" s="64" t="s">
        <v>66</v>
      </c>
      <c r="W204" s="66">
        <v>124000</v>
      </c>
      <c r="X204" s="66">
        <f t="shared" si="229"/>
        <v>23560</v>
      </c>
      <c r="Y204" s="66">
        <f t="shared" si="230"/>
        <v>147560</v>
      </c>
      <c r="Z204" s="66">
        <v>148000</v>
      </c>
      <c r="AA204" s="66">
        <f t="shared" si="231"/>
        <v>28120</v>
      </c>
      <c r="AB204" s="66">
        <f t="shared" si="232"/>
        <v>176120</v>
      </c>
      <c r="AC204" s="66">
        <v>460000</v>
      </c>
      <c r="AD204" s="66">
        <f t="shared" si="233"/>
        <v>87400</v>
      </c>
      <c r="AE204" s="66">
        <f t="shared" si="234"/>
        <v>547400</v>
      </c>
      <c r="AF204" s="22"/>
      <c r="AG204" s="67" t="str">
        <f t="shared" si="235"/>
        <v>MANTENIMIENTO - APLICACIÓN DE GAS REFRIGERANTE R134A</v>
      </c>
      <c r="AH204" s="58" t="str">
        <f t="shared" si="236"/>
        <v>ÚNICO</v>
      </c>
      <c r="AI204" s="58" t="str">
        <f t="shared" si="237"/>
        <v>DIFERENTE</v>
      </c>
      <c r="AJ204" s="59" t="str">
        <f t="shared" si="238"/>
        <v>ÚNICO</v>
      </c>
      <c r="AK204" s="59" t="str">
        <f t="shared" si="239"/>
        <v>REVISAR</v>
      </c>
      <c r="AL204" s="59" t="str">
        <f t="shared" si="240"/>
        <v/>
      </c>
      <c r="AM204" s="59">
        <f t="shared" si="241"/>
        <v>24000</v>
      </c>
      <c r="AN204" s="60" t="str">
        <f t="shared" si="242"/>
        <v/>
      </c>
      <c r="AP204" s="61">
        <f t="shared" si="243"/>
        <v>244000</v>
      </c>
      <c r="AQ204" s="61">
        <f t="shared" si="244"/>
        <v>148000</v>
      </c>
      <c r="AR204" s="61">
        <f t="shared" si="245"/>
        <v>187446</v>
      </c>
      <c r="AS204" s="62">
        <f t="shared" si="246"/>
        <v>0.76822131147540984</v>
      </c>
      <c r="AT204" s="61">
        <f t="shared" si="247"/>
        <v>124000</v>
      </c>
      <c r="AU204" s="61">
        <f t="shared" si="248"/>
        <v>460000</v>
      </c>
      <c r="AV204" s="61">
        <f>IF(NOT(ISNUMBER(A204)),"",ROUND(_xlfn.QUARTILE.INC(CHOOSE({1;2;3},W204,Z204,AC204),1),0))</f>
        <v>136000</v>
      </c>
      <c r="AW204" s="61">
        <f>IF(NOT(ISNUMBER(A204)),"",ROUND(_xlfn.QUARTILE.INC(CHOOSE({1;2;3},W204,Z204,AC204),3),0))</f>
        <v>304000</v>
      </c>
      <c r="AX204" s="61">
        <f t="shared" si="249"/>
        <v>168000</v>
      </c>
      <c r="AY204" s="61">
        <f t="shared" si="250"/>
        <v>148000</v>
      </c>
      <c r="AZ204" s="61">
        <f t="shared" si="251"/>
        <v>28120</v>
      </c>
      <c r="BA204" s="61">
        <f t="shared" si="252"/>
        <v>176120</v>
      </c>
      <c r="BB204" s="68" t="str">
        <f t="shared" si="253"/>
        <v>MEDIANA</v>
      </c>
      <c r="BD204" s="69" t="str">
        <f t="shared" si="254"/>
        <v>MANTENIMIENTO - APLICACIÓN DE GAS REFRIGERANTE R134A</v>
      </c>
      <c r="BE204" s="58" t="str">
        <f t="shared" si="255"/>
        <v>REPETIDO</v>
      </c>
      <c r="BF204" s="58" t="str" cm="1">
        <f t="array" ref="BF204">IF(BE204&lt;&gt;"REPETIDO","",_xlfn.TEXTJOIN(", ",TRUE,IF($AG$14:$AG$1000=$AG204,$A$14:$A$1000,"")))</f>
        <v>179, 350</v>
      </c>
      <c r="BG204" s="70" t="str">
        <f t="shared" si="256"/>
        <v>PRECIO REF. DIFERENTE</v>
      </c>
      <c r="BH204" s="58" t="str">
        <f t="shared" si="257"/>
        <v>CRÍTICO - PRECIO REF. INCONSISTENTE</v>
      </c>
    </row>
    <row r="205" spans="1:60" ht="38.25" x14ac:dyDescent="0.35">
      <c r="A205" s="64">
        <f>IF(C205="","",MAX($A$14:A204)+1)</f>
        <v>180</v>
      </c>
      <c r="B205" s="64">
        <v>8715999</v>
      </c>
      <c r="C205" s="65" t="s">
        <v>249</v>
      </c>
      <c r="D205" s="64" t="s">
        <v>214</v>
      </c>
      <c r="E205" s="64">
        <v>0</v>
      </c>
      <c r="F205" s="64">
        <v>0</v>
      </c>
      <c r="G205" s="64">
        <v>1</v>
      </c>
      <c r="H205" s="64">
        <v>0</v>
      </c>
      <c r="I205" s="64">
        <v>0</v>
      </c>
      <c r="J205" s="64">
        <v>0</v>
      </c>
      <c r="K205" s="64">
        <v>0</v>
      </c>
      <c r="L205" s="64">
        <v>0</v>
      </c>
      <c r="M205" s="64">
        <v>0</v>
      </c>
      <c r="N205" s="64">
        <v>0</v>
      </c>
      <c r="O205" s="64">
        <v>0</v>
      </c>
      <c r="P205" s="64">
        <v>0</v>
      </c>
      <c r="Q205" s="64">
        <v>0</v>
      </c>
      <c r="R205" s="64">
        <f t="shared" si="258"/>
        <v>1</v>
      </c>
      <c r="S205" s="64">
        <v>73152101</v>
      </c>
      <c r="T205" s="104">
        <v>2000231</v>
      </c>
      <c r="U205" s="64" t="s">
        <v>66</v>
      </c>
      <c r="W205" s="66">
        <v>232000</v>
      </c>
      <c r="X205" s="66">
        <f t="shared" si="229"/>
        <v>44080</v>
      </c>
      <c r="Y205" s="66">
        <f t="shared" si="230"/>
        <v>276080</v>
      </c>
      <c r="Z205" s="66">
        <v>232000</v>
      </c>
      <c r="AA205" s="66">
        <f t="shared" si="231"/>
        <v>44080</v>
      </c>
      <c r="AB205" s="66">
        <f t="shared" si="232"/>
        <v>276080</v>
      </c>
      <c r="AC205" s="66">
        <v>2405000</v>
      </c>
      <c r="AD205" s="66">
        <f t="shared" si="233"/>
        <v>456950</v>
      </c>
      <c r="AE205" s="66">
        <f t="shared" si="234"/>
        <v>2861950</v>
      </c>
      <c r="AF205" s="22"/>
      <c r="AG205" s="67" t="str">
        <f t="shared" si="235"/>
        <v>MANTENIMIENTO (CAMBIO DE CONTADORES ELÉCTRICOS)</v>
      </c>
      <c r="AH205" s="58" t="str">
        <f t="shared" si="236"/>
        <v>ÚNICO</v>
      </c>
      <c r="AI205" s="58" t="str">
        <f t="shared" si="237"/>
        <v>DIFERENTE</v>
      </c>
      <c r="AJ205" s="59" t="str">
        <f t="shared" si="238"/>
        <v>DIFERENTE</v>
      </c>
      <c r="AK205" s="59" t="str">
        <f t="shared" si="239"/>
        <v>REVISAR</v>
      </c>
      <c r="AL205" s="59" t="str">
        <f t="shared" si="240"/>
        <v/>
      </c>
      <c r="AM205" s="59">
        <f t="shared" si="241"/>
        <v>8000</v>
      </c>
      <c r="AN205" s="60">
        <f t="shared" si="242"/>
        <v>55000</v>
      </c>
      <c r="AP205" s="61">
        <f t="shared" si="243"/>
        <v>956333</v>
      </c>
      <c r="AQ205" s="61">
        <f t="shared" si="244"/>
        <v>232000</v>
      </c>
      <c r="AR205" s="61">
        <f t="shared" si="245"/>
        <v>1254582</v>
      </c>
      <c r="AS205" s="62">
        <f t="shared" si="246"/>
        <v>1.3118673098178144</v>
      </c>
      <c r="AT205" s="61">
        <f t="shared" si="247"/>
        <v>232000</v>
      </c>
      <c r="AU205" s="61">
        <f t="shared" si="248"/>
        <v>2405000</v>
      </c>
      <c r="AV205" s="61">
        <f>IF(NOT(ISNUMBER(A205)),"",ROUND(_xlfn.QUARTILE.INC(CHOOSE({1;2;3},W205,Z205,AC205),1),0))</f>
        <v>232000</v>
      </c>
      <c r="AW205" s="61">
        <f>IF(NOT(ISNUMBER(A205)),"",ROUND(_xlfn.QUARTILE.INC(CHOOSE({1;2;3},W205,Z205,AC205),3),0))</f>
        <v>1318500</v>
      </c>
      <c r="AX205" s="61">
        <f t="shared" si="249"/>
        <v>1086500</v>
      </c>
      <c r="AY205" s="61">
        <f t="shared" si="250"/>
        <v>232000</v>
      </c>
      <c r="AZ205" s="61">
        <f t="shared" si="251"/>
        <v>44080</v>
      </c>
      <c r="BA205" s="61">
        <f t="shared" si="252"/>
        <v>276080</v>
      </c>
      <c r="BB205" s="68" t="str">
        <f t="shared" si="253"/>
        <v>MEDIANA</v>
      </c>
      <c r="BD205" s="69" t="str">
        <f t="shared" si="254"/>
        <v>MANTENIMIENTO (CAMBIO DE CONTADORES ELÉCTRICOS)</v>
      </c>
      <c r="BE205" s="58" t="str">
        <f t="shared" si="255"/>
        <v>REPETIDO</v>
      </c>
      <c r="BF205" s="58" t="str" cm="1">
        <f t="array" ref="BF205">IF(BE205&lt;&gt;"REPETIDO","",_xlfn.TEXTJOIN(", ",TRUE,IF($AG$14:$AG$1000=$AG205,$A$14:$A$1000,"")))</f>
        <v>180, 351</v>
      </c>
      <c r="BG205" s="70" t="str">
        <f t="shared" si="256"/>
        <v>PRECIO REF. DIFERENTE</v>
      </c>
      <c r="BH205" s="58" t="str">
        <f t="shared" si="257"/>
        <v>CRÍTICO - PRECIO REF. INCONSISTENTE</v>
      </c>
    </row>
    <row r="206" spans="1:60" ht="27" x14ac:dyDescent="0.35">
      <c r="A206" s="64">
        <f>IF(C206="","",MAX($A$14:A205)+1)</f>
        <v>181</v>
      </c>
      <c r="B206" s="64">
        <v>8715999</v>
      </c>
      <c r="C206" s="65" t="s">
        <v>250</v>
      </c>
      <c r="D206" s="64" t="s">
        <v>214</v>
      </c>
      <c r="E206" s="64">
        <v>0</v>
      </c>
      <c r="F206" s="64">
        <v>0</v>
      </c>
      <c r="G206" s="64">
        <v>1</v>
      </c>
      <c r="H206" s="64">
        <v>0</v>
      </c>
      <c r="I206" s="64">
        <v>0</v>
      </c>
      <c r="J206" s="64">
        <v>0</v>
      </c>
      <c r="K206" s="64">
        <v>0</v>
      </c>
      <c r="L206" s="64">
        <v>0</v>
      </c>
      <c r="M206" s="64">
        <v>0</v>
      </c>
      <c r="N206" s="64">
        <v>0</v>
      </c>
      <c r="O206" s="64">
        <v>0</v>
      </c>
      <c r="P206" s="64">
        <v>0</v>
      </c>
      <c r="Q206" s="64">
        <v>0</v>
      </c>
      <c r="R206" s="64">
        <f t="shared" si="258"/>
        <v>1</v>
      </c>
      <c r="S206" s="64">
        <v>73152101</v>
      </c>
      <c r="T206" s="104">
        <v>2000231</v>
      </c>
      <c r="U206" s="64" t="s">
        <v>66</v>
      </c>
      <c r="W206" s="66">
        <v>1664000</v>
      </c>
      <c r="X206" s="66">
        <f t="shared" si="229"/>
        <v>316160</v>
      </c>
      <c r="Y206" s="66">
        <f t="shared" si="230"/>
        <v>1980160</v>
      </c>
      <c r="Z206" s="66">
        <v>1776000</v>
      </c>
      <c r="AA206" s="66">
        <f t="shared" si="231"/>
        <v>337440</v>
      </c>
      <c r="AB206" s="66">
        <f t="shared" si="232"/>
        <v>2113440</v>
      </c>
      <c r="AC206" s="66">
        <v>2460000</v>
      </c>
      <c r="AD206" s="66">
        <f t="shared" si="233"/>
        <v>467400</v>
      </c>
      <c r="AE206" s="66">
        <f t="shared" si="234"/>
        <v>2927400</v>
      </c>
      <c r="AF206" s="22"/>
      <c r="AG206" s="67" t="str">
        <f t="shared" si="235"/>
        <v>MANTENIMIENTO (CAMBIO DE COMPRESOR DE 2HP)</v>
      </c>
      <c r="AH206" s="58" t="str">
        <f t="shared" si="236"/>
        <v>ÚNICO</v>
      </c>
      <c r="AI206" s="58" t="str">
        <f t="shared" si="237"/>
        <v>DIFERENTE</v>
      </c>
      <c r="AJ206" s="59" t="str">
        <f t="shared" si="238"/>
        <v>DIFERENTE</v>
      </c>
      <c r="AK206" s="59" t="str">
        <f t="shared" si="239"/>
        <v>REVISAR</v>
      </c>
      <c r="AL206" s="59" t="str">
        <f t="shared" si="240"/>
        <v/>
      </c>
      <c r="AM206" s="59">
        <f t="shared" si="241"/>
        <v>112000</v>
      </c>
      <c r="AN206" s="60">
        <f t="shared" si="242"/>
        <v>55000</v>
      </c>
      <c r="AP206" s="61">
        <f t="shared" si="243"/>
        <v>1966667</v>
      </c>
      <c r="AQ206" s="61">
        <f t="shared" si="244"/>
        <v>1776000</v>
      </c>
      <c r="AR206" s="61">
        <f t="shared" si="245"/>
        <v>430894</v>
      </c>
      <c r="AS206" s="62">
        <f t="shared" si="246"/>
        <v>0.21909860693243952</v>
      </c>
      <c r="AT206" s="61">
        <f t="shared" si="247"/>
        <v>1664000</v>
      </c>
      <c r="AU206" s="61">
        <f t="shared" si="248"/>
        <v>2460000</v>
      </c>
      <c r="AV206" s="61">
        <f>IF(NOT(ISNUMBER(A206)),"",ROUND(_xlfn.QUARTILE.INC(CHOOSE({1;2;3},W206,Z206,AC206),1),0))</f>
        <v>1720000</v>
      </c>
      <c r="AW206" s="61">
        <f>IF(NOT(ISNUMBER(A206)),"",ROUND(_xlfn.QUARTILE.INC(CHOOSE({1;2;3},W206,Z206,AC206),3),0))</f>
        <v>2118000</v>
      </c>
      <c r="AX206" s="61">
        <f t="shared" si="249"/>
        <v>398000</v>
      </c>
      <c r="AY206" s="61">
        <f t="shared" si="250"/>
        <v>1720000</v>
      </c>
      <c r="AZ206" s="61">
        <f t="shared" si="251"/>
        <v>326800</v>
      </c>
      <c r="BA206" s="61">
        <f t="shared" si="252"/>
        <v>2046800</v>
      </c>
      <c r="BB206" s="68" t="str">
        <f t="shared" si="253"/>
        <v>PROMEDIO 2 MENORES</v>
      </c>
      <c r="BD206" s="69" t="str">
        <f t="shared" si="254"/>
        <v>MANTENIMIENTO (CAMBIO DE COMPRESOR DE 2HP)</v>
      </c>
      <c r="BE206" s="58" t="str">
        <f t="shared" si="255"/>
        <v>REPETIDO</v>
      </c>
      <c r="BF206" s="58" t="str" cm="1">
        <f t="array" ref="BF206">IF(BE206&lt;&gt;"REPETIDO","",_xlfn.TEXTJOIN(", ",TRUE,IF($AG$14:$AG$1000=$AG206,$A$14:$A$1000,"")))</f>
        <v>181, 352</v>
      </c>
      <c r="BG206" s="70" t="str">
        <f t="shared" si="256"/>
        <v>PRECIO REF. DIFERENTE</v>
      </c>
      <c r="BH206" s="58" t="str">
        <f t="shared" si="257"/>
        <v>CRÍTICO - PRECIO REF. INCONSISTENTE</v>
      </c>
    </row>
    <row r="207" spans="1:60" ht="27" x14ac:dyDescent="0.35">
      <c r="A207" s="64">
        <f>IF(C207="","",MAX($A$14:A206)+1)</f>
        <v>182</v>
      </c>
      <c r="B207" s="64">
        <v>8715999</v>
      </c>
      <c r="C207" s="65" t="s">
        <v>251</v>
      </c>
      <c r="D207" s="64" t="s">
        <v>214</v>
      </c>
      <c r="E207" s="64">
        <v>0</v>
      </c>
      <c r="F207" s="64">
        <v>0</v>
      </c>
      <c r="G207" s="64">
        <v>1</v>
      </c>
      <c r="H207" s="64">
        <v>0</v>
      </c>
      <c r="I207" s="64">
        <v>0</v>
      </c>
      <c r="J207" s="64">
        <v>0</v>
      </c>
      <c r="K207" s="64">
        <v>0</v>
      </c>
      <c r="L207" s="64">
        <v>0</v>
      </c>
      <c r="M207" s="64">
        <v>0</v>
      </c>
      <c r="N207" s="64">
        <v>0</v>
      </c>
      <c r="O207" s="64">
        <v>0</v>
      </c>
      <c r="P207" s="64">
        <v>0</v>
      </c>
      <c r="Q207" s="64">
        <v>0</v>
      </c>
      <c r="R207" s="64">
        <f t="shared" si="258"/>
        <v>1</v>
      </c>
      <c r="S207" s="64">
        <v>73152101</v>
      </c>
      <c r="T207" s="104">
        <v>2000231</v>
      </c>
      <c r="U207" s="64" t="s">
        <v>66</v>
      </c>
      <c r="W207" s="66">
        <v>288000</v>
      </c>
      <c r="X207" s="66">
        <f t="shared" si="229"/>
        <v>54720</v>
      </c>
      <c r="Y207" s="66">
        <f t="shared" si="230"/>
        <v>342720</v>
      </c>
      <c r="Z207" s="66">
        <v>320000</v>
      </c>
      <c r="AA207" s="66">
        <f t="shared" si="231"/>
        <v>60800</v>
      </c>
      <c r="AB207" s="66">
        <f t="shared" si="232"/>
        <v>380800</v>
      </c>
      <c r="AC207" s="66">
        <v>2205000</v>
      </c>
      <c r="AD207" s="66">
        <f t="shared" si="233"/>
        <v>418950</v>
      </c>
      <c r="AE207" s="66">
        <f t="shared" si="234"/>
        <v>2623950</v>
      </c>
      <c r="AF207" s="22"/>
      <c r="AG207" s="67" t="str">
        <f t="shared" si="235"/>
        <v>MANTENIMIENTO (CAMBIO DE KIT DE ARRANQUE)</v>
      </c>
      <c r="AH207" s="58" t="str">
        <f t="shared" si="236"/>
        <v>ÚNICO</v>
      </c>
      <c r="AI207" s="58" t="str">
        <f t="shared" si="237"/>
        <v>DIFERENTE</v>
      </c>
      <c r="AJ207" s="59" t="str">
        <f t="shared" si="238"/>
        <v>DIFERENTE</v>
      </c>
      <c r="AK207" s="59" t="str">
        <f t="shared" si="239"/>
        <v>REVISAR</v>
      </c>
      <c r="AL207" s="59" t="str">
        <f t="shared" si="240"/>
        <v/>
      </c>
      <c r="AM207" s="59">
        <f t="shared" si="241"/>
        <v>32000</v>
      </c>
      <c r="AN207" s="60">
        <f t="shared" si="242"/>
        <v>50000</v>
      </c>
      <c r="AP207" s="61">
        <f t="shared" si="243"/>
        <v>937667</v>
      </c>
      <c r="AQ207" s="61">
        <f t="shared" si="244"/>
        <v>320000</v>
      </c>
      <c r="AR207" s="61">
        <f t="shared" si="245"/>
        <v>1097659</v>
      </c>
      <c r="AS207" s="62">
        <f t="shared" si="246"/>
        <v>1.1706277388454536</v>
      </c>
      <c r="AT207" s="61">
        <f t="shared" si="247"/>
        <v>288000</v>
      </c>
      <c r="AU207" s="61">
        <f t="shared" si="248"/>
        <v>2205000</v>
      </c>
      <c r="AV207" s="61">
        <f>IF(NOT(ISNUMBER(A207)),"",ROUND(_xlfn.QUARTILE.INC(CHOOSE({1;2;3},W207,Z207,AC207),1),0))</f>
        <v>304000</v>
      </c>
      <c r="AW207" s="61">
        <f>IF(NOT(ISNUMBER(A207)),"",ROUND(_xlfn.QUARTILE.INC(CHOOSE({1;2;3},W207,Z207,AC207),3),0))</f>
        <v>1262500</v>
      </c>
      <c r="AX207" s="61">
        <f t="shared" si="249"/>
        <v>958500</v>
      </c>
      <c r="AY207" s="61">
        <f t="shared" si="250"/>
        <v>320000</v>
      </c>
      <c r="AZ207" s="61">
        <f t="shared" si="251"/>
        <v>60800</v>
      </c>
      <c r="BA207" s="61">
        <f t="shared" si="252"/>
        <v>380800</v>
      </c>
      <c r="BB207" s="68" t="str">
        <f t="shared" si="253"/>
        <v>MEDIANA</v>
      </c>
      <c r="BD207" s="69" t="str">
        <f t="shared" si="254"/>
        <v>MANTENIMIENTO (CAMBIO DE KIT DE ARRANQUE)</v>
      </c>
      <c r="BE207" s="58" t="str">
        <f t="shared" si="255"/>
        <v>REPETIDO</v>
      </c>
      <c r="BF207" s="58" t="str" cm="1">
        <f t="array" ref="BF207">IF(BE207&lt;&gt;"REPETIDO","",_xlfn.TEXTJOIN(", ",TRUE,IF($AG$14:$AG$1000=$AG207,$A$14:$A$1000,"")))</f>
        <v>182, 353</v>
      </c>
      <c r="BG207" s="70" t="str">
        <f t="shared" si="256"/>
        <v>PRECIO REF. DIFERENTE</v>
      </c>
      <c r="BH207" s="58" t="str">
        <f t="shared" si="257"/>
        <v>CRÍTICO - PRECIO REF. INCONSISTENTE</v>
      </c>
    </row>
    <row r="208" spans="1:60" ht="51" x14ac:dyDescent="0.35">
      <c r="A208" s="64">
        <f>IF(C208="","",MAX($A$14:A207)+1)</f>
        <v>183</v>
      </c>
      <c r="B208" s="64">
        <v>8715999</v>
      </c>
      <c r="C208" s="65" t="s">
        <v>252</v>
      </c>
      <c r="D208" s="64" t="s">
        <v>214</v>
      </c>
      <c r="E208" s="64">
        <v>0</v>
      </c>
      <c r="F208" s="64">
        <v>0</v>
      </c>
      <c r="G208" s="64">
        <v>1</v>
      </c>
      <c r="H208" s="64">
        <v>0</v>
      </c>
      <c r="I208" s="64">
        <v>0</v>
      </c>
      <c r="J208" s="64">
        <v>0</v>
      </c>
      <c r="K208" s="64">
        <v>0</v>
      </c>
      <c r="L208" s="64">
        <v>0</v>
      </c>
      <c r="M208" s="64">
        <v>0</v>
      </c>
      <c r="N208" s="64">
        <v>0</v>
      </c>
      <c r="O208" s="64">
        <v>0</v>
      </c>
      <c r="P208" s="64">
        <v>0</v>
      </c>
      <c r="Q208" s="64">
        <v>0</v>
      </c>
      <c r="R208" s="64">
        <f t="shared" si="258"/>
        <v>1</v>
      </c>
      <c r="S208" s="64">
        <v>73152101</v>
      </c>
      <c r="T208" s="104">
        <v>2000231</v>
      </c>
      <c r="U208" s="64" t="s">
        <v>66</v>
      </c>
      <c r="W208" s="66">
        <v>108000</v>
      </c>
      <c r="X208" s="66">
        <f t="shared" si="229"/>
        <v>20520</v>
      </c>
      <c r="Y208" s="66">
        <f t="shared" si="230"/>
        <v>128520</v>
      </c>
      <c r="Z208" s="66">
        <v>132000</v>
      </c>
      <c r="AA208" s="66">
        <f t="shared" si="231"/>
        <v>25080</v>
      </c>
      <c r="AB208" s="66">
        <f t="shared" si="232"/>
        <v>157080</v>
      </c>
      <c r="AC208" s="66">
        <v>185000</v>
      </c>
      <c r="AD208" s="66">
        <f t="shared" si="233"/>
        <v>35150</v>
      </c>
      <c r="AE208" s="66">
        <f t="shared" si="234"/>
        <v>220150</v>
      </c>
      <c r="AF208" s="22"/>
      <c r="AG208" s="67" t="str">
        <f t="shared" si="235"/>
        <v>MANTENIMIENTO DEL CAPACITOR DE ARRANQUE (CAMBIO DEL CAPACITOR DE ARRANQUE)</v>
      </c>
      <c r="AH208" s="58" t="str">
        <f t="shared" si="236"/>
        <v>ÚNICO</v>
      </c>
      <c r="AI208" s="58" t="str">
        <f t="shared" si="237"/>
        <v>DIFERENTE</v>
      </c>
      <c r="AJ208" s="59" t="str">
        <f t="shared" si="238"/>
        <v>ÚNICO</v>
      </c>
      <c r="AK208" s="59" t="str">
        <f t="shared" si="239"/>
        <v>REVISAR</v>
      </c>
      <c r="AL208" s="59" t="str">
        <f t="shared" si="240"/>
        <v/>
      </c>
      <c r="AM208" s="59">
        <f t="shared" si="241"/>
        <v>24000</v>
      </c>
      <c r="AN208" s="60" t="str">
        <f t="shared" si="242"/>
        <v/>
      </c>
      <c r="AP208" s="61">
        <f t="shared" si="243"/>
        <v>141667</v>
      </c>
      <c r="AQ208" s="61">
        <f t="shared" si="244"/>
        <v>132000</v>
      </c>
      <c r="AR208" s="61">
        <f t="shared" si="245"/>
        <v>39400</v>
      </c>
      <c r="AS208" s="62">
        <f t="shared" si="246"/>
        <v>0.27811699266589962</v>
      </c>
      <c r="AT208" s="61">
        <f t="shared" si="247"/>
        <v>108000</v>
      </c>
      <c r="AU208" s="61">
        <f t="shared" si="248"/>
        <v>185000</v>
      </c>
      <c r="AV208" s="61">
        <f>IF(NOT(ISNUMBER(A208)),"",ROUND(_xlfn.QUARTILE.INC(CHOOSE({1;2;3},W208,Z208,AC208),1),0))</f>
        <v>120000</v>
      </c>
      <c r="AW208" s="61">
        <f>IF(NOT(ISNUMBER(A208)),"",ROUND(_xlfn.QUARTILE.INC(CHOOSE({1;2;3},W208,Z208,AC208),3),0))</f>
        <v>158500</v>
      </c>
      <c r="AX208" s="61">
        <f t="shared" si="249"/>
        <v>38500</v>
      </c>
      <c r="AY208" s="61">
        <f t="shared" si="250"/>
        <v>120000</v>
      </c>
      <c r="AZ208" s="61">
        <f t="shared" si="251"/>
        <v>22800</v>
      </c>
      <c r="BA208" s="61">
        <f t="shared" si="252"/>
        <v>142800</v>
      </c>
      <c r="BB208" s="68" t="str">
        <f t="shared" si="253"/>
        <v>PROMEDIO 2 MENORES</v>
      </c>
      <c r="BD208" s="69" t="str">
        <f t="shared" si="254"/>
        <v>MANTENIMIENTO DEL CAPACITOR DE ARRANQUE (CAMBIO DEL CAPACITOR DE ARRANQUE)</v>
      </c>
      <c r="BE208" s="58" t="str">
        <f t="shared" si="255"/>
        <v>REPETIDO</v>
      </c>
      <c r="BF208" s="58" t="str" cm="1">
        <f t="array" ref="BF208">IF(BE208&lt;&gt;"REPETIDO","",_xlfn.TEXTJOIN(", ",TRUE,IF($AG$14:$AG$1000=$AG208,$A$14:$A$1000,"")))</f>
        <v>183, 354</v>
      </c>
      <c r="BG208" s="70" t="str">
        <f t="shared" si="256"/>
        <v>PRECIO REF. DIFERENTE</v>
      </c>
      <c r="BH208" s="58" t="str">
        <f t="shared" si="257"/>
        <v>CRÍTICO - PRECIO REF. INCONSISTENTE</v>
      </c>
    </row>
    <row r="209" spans="1:60" ht="38.25" x14ac:dyDescent="0.35">
      <c r="A209" s="64">
        <f>IF(C209="","",MAX($A$14:A208)+1)</f>
        <v>184</v>
      </c>
      <c r="B209" s="64">
        <v>8715999</v>
      </c>
      <c r="C209" s="65" t="s">
        <v>253</v>
      </c>
      <c r="D209" s="64" t="s">
        <v>214</v>
      </c>
      <c r="E209" s="64">
        <v>0</v>
      </c>
      <c r="F209" s="64">
        <v>0</v>
      </c>
      <c r="G209" s="64">
        <v>1</v>
      </c>
      <c r="H209" s="64">
        <v>0</v>
      </c>
      <c r="I209" s="64">
        <v>0</v>
      </c>
      <c r="J209" s="64">
        <v>0</v>
      </c>
      <c r="K209" s="64">
        <v>0</v>
      </c>
      <c r="L209" s="64">
        <v>0</v>
      </c>
      <c r="M209" s="64">
        <v>0</v>
      </c>
      <c r="N209" s="64">
        <v>0</v>
      </c>
      <c r="O209" s="64">
        <v>0</v>
      </c>
      <c r="P209" s="64">
        <v>0</v>
      </c>
      <c r="Q209" s="64">
        <v>0</v>
      </c>
      <c r="R209" s="64">
        <f t="shared" si="258"/>
        <v>1</v>
      </c>
      <c r="S209" s="64">
        <v>73152101</v>
      </c>
      <c r="T209" s="104">
        <v>2000231</v>
      </c>
      <c r="U209" s="64" t="s">
        <v>66</v>
      </c>
      <c r="W209" s="66">
        <v>284000</v>
      </c>
      <c r="X209" s="66">
        <f t="shared" si="229"/>
        <v>53960</v>
      </c>
      <c r="Y209" s="66">
        <f t="shared" si="230"/>
        <v>337960</v>
      </c>
      <c r="Z209" s="66">
        <v>284000</v>
      </c>
      <c r="AA209" s="66">
        <f t="shared" si="231"/>
        <v>53960</v>
      </c>
      <c r="AB209" s="66">
        <f t="shared" si="232"/>
        <v>337960</v>
      </c>
      <c r="AC209" s="66">
        <v>3195000</v>
      </c>
      <c r="AD209" s="66">
        <f t="shared" si="233"/>
        <v>607050</v>
      </c>
      <c r="AE209" s="66">
        <f t="shared" si="234"/>
        <v>3802050</v>
      </c>
      <c r="AF209" s="22"/>
      <c r="AG209" s="67" t="str">
        <f t="shared" si="235"/>
        <v>MANTENIMIENTO (CAMBIO DE LA TUBERÍA DE COBRE DEL CUARTO FRIO)</v>
      </c>
      <c r="AH209" s="58" t="str">
        <f t="shared" si="236"/>
        <v>ÚNICO</v>
      </c>
      <c r="AI209" s="58" t="str">
        <f t="shared" si="237"/>
        <v>ÚNICO</v>
      </c>
      <c r="AJ209" s="59" t="str">
        <f t="shared" si="238"/>
        <v>ÚNICO</v>
      </c>
      <c r="AK209" s="59" t="str">
        <f t="shared" si="239"/>
        <v>ÚNICO</v>
      </c>
      <c r="AL209" s="59" t="str">
        <f t="shared" si="240"/>
        <v/>
      </c>
      <c r="AM209" s="59" t="str">
        <f t="shared" si="241"/>
        <v/>
      </c>
      <c r="AN209" s="60" t="str">
        <f t="shared" si="242"/>
        <v/>
      </c>
      <c r="AP209" s="61">
        <f t="shared" si="243"/>
        <v>1254333</v>
      </c>
      <c r="AQ209" s="61">
        <f t="shared" si="244"/>
        <v>284000</v>
      </c>
      <c r="AR209" s="61">
        <f t="shared" si="245"/>
        <v>1680667</v>
      </c>
      <c r="AS209" s="62">
        <f t="shared" si="246"/>
        <v>1.3398890087401034</v>
      </c>
      <c r="AT209" s="61">
        <f t="shared" si="247"/>
        <v>284000</v>
      </c>
      <c r="AU209" s="61">
        <f t="shared" si="248"/>
        <v>3195000</v>
      </c>
      <c r="AV209" s="61">
        <f>IF(NOT(ISNUMBER(A209)),"",ROUND(_xlfn.QUARTILE.INC(CHOOSE({1;2;3},W209,Z209,AC209),1),0))</f>
        <v>284000</v>
      </c>
      <c r="AW209" s="61">
        <f>IF(NOT(ISNUMBER(A209)),"",ROUND(_xlfn.QUARTILE.INC(CHOOSE({1;2;3},W209,Z209,AC209),3),0))</f>
        <v>1739500</v>
      </c>
      <c r="AX209" s="61">
        <f t="shared" si="249"/>
        <v>1455500</v>
      </c>
      <c r="AY209" s="61">
        <f t="shared" si="250"/>
        <v>284000</v>
      </c>
      <c r="AZ209" s="61">
        <f t="shared" si="251"/>
        <v>53960</v>
      </c>
      <c r="BA209" s="61">
        <f t="shared" si="252"/>
        <v>337960</v>
      </c>
      <c r="BB209" s="68" t="str">
        <f t="shared" si="253"/>
        <v>MEDIANA</v>
      </c>
      <c r="BD209" s="69" t="str">
        <f t="shared" si="254"/>
        <v>MANTENIMIENTO (CAMBIO DE LA TUBERÍA DE COBRE DEL CUARTO FRIO)</v>
      </c>
      <c r="BE209" s="58" t="str">
        <f t="shared" si="255"/>
        <v>ÚNICO</v>
      </c>
      <c r="BF209" s="58" t="str" cm="1">
        <f t="array" ref="BF209">IF(BE209&lt;&gt;"REPETIDO","",_xlfn.TEXTJOIN(", ",TRUE,IF($AG$14:$AG$1000=$AG209,$A$14:$A$1000,"")))</f>
        <v/>
      </c>
      <c r="BG209" s="70" t="str">
        <f t="shared" si="256"/>
        <v>NO APLICA</v>
      </c>
      <c r="BH209" s="58" t="str">
        <f t="shared" si="257"/>
        <v>ALERTA ALTA - REVISAR MERCADO</v>
      </c>
    </row>
    <row r="210" spans="1:60" ht="51" x14ac:dyDescent="0.35">
      <c r="A210" s="64">
        <f>IF(C210="","",MAX($A$14:A209)+1)</f>
        <v>185</v>
      </c>
      <c r="B210" s="93">
        <v>8715999</v>
      </c>
      <c r="C210" s="99" t="s">
        <v>254</v>
      </c>
      <c r="D210" s="64" t="s">
        <v>214</v>
      </c>
      <c r="E210" s="64">
        <v>0</v>
      </c>
      <c r="F210" s="64">
        <v>0</v>
      </c>
      <c r="G210" s="64">
        <v>1</v>
      </c>
      <c r="H210" s="64">
        <v>0</v>
      </c>
      <c r="I210" s="64">
        <v>0</v>
      </c>
      <c r="J210" s="64">
        <v>0</v>
      </c>
      <c r="K210" s="64">
        <v>0</v>
      </c>
      <c r="L210" s="64">
        <v>0</v>
      </c>
      <c r="M210" s="64">
        <v>0</v>
      </c>
      <c r="N210" s="64">
        <v>0</v>
      </c>
      <c r="O210" s="64">
        <v>0</v>
      </c>
      <c r="P210" s="64">
        <v>0</v>
      </c>
      <c r="Q210" s="64">
        <v>0</v>
      </c>
      <c r="R210" s="64">
        <f t="shared" si="258"/>
        <v>1</v>
      </c>
      <c r="S210" s="93">
        <v>73152101</v>
      </c>
      <c r="T210" s="105">
        <v>2000231</v>
      </c>
      <c r="U210" s="93" t="s">
        <v>66</v>
      </c>
      <c r="W210" s="66">
        <v>300000</v>
      </c>
      <c r="X210" s="66">
        <f t="shared" si="229"/>
        <v>57000</v>
      </c>
      <c r="Y210" s="66">
        <f t="shared" si="230"/>
        <v>357000</v>
      </c>
      <c r="Z210" s="66">
        <v>300000</v>
      </c>
      <c r="AA210" s="66">
        <f t="shared" si="231"/>
        <v>57000</v>
      </c>
      <c r="AB210" s="66">
        <f t="shared" si="232"/>
        <v>357000</v>
      </c>
      <c r="AC210" s="66">
        <v>3690000</v>
      </c>
      <c r="AD210" s="66">
        <f t="shared" si="233"/>
        <v>701100</v>
      </c>
      <c r="AE210" s="66">
        <f t="shared" si="234"/>
        <v>4391100</v>
      </c>
      <c r="AF210" s="22"/>
      <c r="AG210" s="67" t="str">
        <f t="shared" si="235"/>
        <v>MANTENIMIENTO (CAMBIO DE VENTILADORES DE EXTRACCIÓN DEL CUARTO FRIO)</v>
      </c>
      <c r="AH210" s="58" t="str">
        <f t="shared" si="236"/>
        <v>ÚNICO</v>
      </c>
      <c r="AI210" s="58" t="str">
        <f t="shared" si="237"/>
        <v>ÚNICO</v>
      </c>
      <c r="AJ210" s="59" t="str">
        <f t="shared" si="238"/>
        <v>ÚNICO</v>
      </c>
      <c r="AK210" s="59" t="str">
        <f t="shared" si="239"/>
        <v>ÚNICO</v>
      </c>
      <c r="AL210" s="59" t="str">
        <f t="shared" si="240"/>
        <v/>
      </c>
      <c r="AM210" s="59" t="str">
        <f t="shared" si="241"/>
        <v/>
      </c>
      <c r="AN210" s="60" t="str">
        <f t="shared" si="242"/>
        <v/>
      </c>
      <c r="AP210" s="61">
        <f t="shared" si="243"/>
        <v>1430000</v>
      </c>
      <c r="AQ210" s="61">
        <f t="shared" si="244"/>
        <v>300000</v>
      </c>
      <c r="AR210" s="61">
        <f t="shared" si="245"/>
        <v>1957217</v>
      </c>
      <c r="AS210" s="62">
        <f t="shared" si="246"/>
        <v>1.3686832167832168</v>
      </c>
      <c r="AT210" s="61">
        <f t="shared" si="247"/>
        <v>300000</v>
      </c>
      <c r="AU210" s="61">
        <f t="shared" si="248"/>
        <v>3690000</v>
      </c>
      <c r="AV210" s="61">
        <f>IF(NOT(ISNUMBER(A210)),"",ROUND(_xlfn.QUARTILE.INC(CHOOSE({1;2;3},W210,Z210,AC210),1),0))</f>
        <v>300000</v>
      </c>
      <c r="AW210" s="61">
        <f>IF(NOT(ISNUMBER(A210)),"",ROUND(_xlfn.QUARTILE.INC(CHOOSE({1;2;3},W210,Z210,AC210),3),0))</f>
        <v>1995000</v>
      </c>
      <c r="AX210" s="61">
        <f t="shared" si="249"/>
        <v>1695000</v>
      </c>
      <c r="AY210" s="61">
        <f t="shared" si="250"/>
        <v>300000</v>
      </c>
      <c r="AZ210" s="61">
        <f t="shared" si="251"/>
        <v>57000</v>
      </c>
      <c r="BA210" s="61">
        <f t="shared" si="252"/>
        <v>357000</v>
      </c>
      <c r="BB210" s="68" t="str">
        <f t="shared" si="253"/>
        <v>MEDIANA</v>
      </c>
      <c r="BD210" s="69" t="str">
        <f t="shared" si="254"/>
        <v>MANTENIMIENTO (CAMBIO DE VENTILADORES DE EXTRACCIÓN DEL CUARTO FRIO)</v>
      </c>
      <c r="BE210" s="58" t="str">
        <f t="shared" si="255"/>
        <v>ÚNICO</v>
      </c>
      <c r="BF210" s="58" t="str" cm="1">
        <f t="array" ref="BF210">IF(BE210&lt;&gt;"REPETIDO","",_xlfn.TEXTJOIN(", ",TRUE,IF($AG$14:$AG$1000=$AG210,$A$14:$A$1000,"")))</f>
        <v/>
      </c>
      <c r="BG210" s="70" t="str">
        <f t="shared" si="256"/>
        <v>NO APLICA</v>
      </c>
      <c r="BH210" s="58" t="str">
        <f t="shared" si="257"/>
        <v>ALERTA ALTA - REVISAR MERCADO</v>
      </c>
    </row>
    <row r="211" spans="1:60" ht="63.75" x14ac:dyDescent="0.35">
      <c r="A211" s="64">
        <f>IF(C211="","",MAX($A$14:A210)+1)</f>
        <v>186</v>
      </c>
      <c r="B211" s="64">
        <v>8715699</v>
      </c>
      <c r="C211" s="158" t="s">
        <v>255</v>
      </c>
      <c r="D211" s="64" t="s">
        <v>214</v>
      </c>
      <c r="E211" s="64">
        <v>0</v>
      </c>
      <c r="F211" s="64">
        <v>0</v>
      </c>
      <c r="G211" s="64">
        <v>1</v>
      </c>
      <c r="H211" s="64">
        <v>0</v>
      </c>
      <c r="I211" s="64">
        <v>0</v>
      </c>
      <c r="J211" s="64">
        <v>0</v>
      </c>
      <c r="K211" s="64">
        <v>0</v>
      </c>
      <c r="L211" s="64">
        <v>0</v>
      </c>
      <c r="M211" s="64">
        <v>0</v>
      </c>
      <c r="N211" s="64">
        <v>0</v>
      </c>
      <c r="O211" s="64">
        <v>0</v>
      </c>
      <c r="P211" s="64">
        <v>0</v>
      </c>
      <c r="Q211" s="64">
        <v>0</v>
      </c>
      <c r="R211" s="64">
        <f t="shared" si="258"/>
        <v>1</v>
      </c>
      <c r="S211" s="64">
        <v>73152108</v>
      </c>
      <c r="T211" s="104">
        <v>2000231</v>
      </c>
      <c r="U211" s="64" t="s">
        <v>66</v>
      </c>
      <c r="W211" s="66">
        <v>316000</v>
      </c>
      <c r="X211" s="66">
        <f t="shared" si="229"/>
        <v>60040</v>
      </c>
      <c r="Y211" s="66">
        <f t="shared" si="230"/>
        <v>376040</v>
      </c>
      <c r="Z211" s="66">
        <v>344000</v>
      </c>
      <c r="AA211" s="66">
        <f t="shared" si="231"/>
        <v>65360</v>
      </c>
      <c r="AB211" s="66">
        <f t="shared" si="232"/>
        <v>409360</v>
      </c>
      <c r="AC211" s="66">
        <v>580000</v>
      </c>
      <c r="AD211" s="66">
        <f t="shared" si="233"/>
        <v>110200</v>
      </c>
      <c r="AE211" s="66">
        <f t="shared" si="234"/>
        <v>690200</v>
      </c>
      <c r="AF211" s="22"/>
      <c r="AG211" s="67" t="str">
        <f t="shared" si="235"/>
        <v>MANTENIMIENTO - TOMA DE LECTURA PRESIÓN GAS REFRIGERANTE Y REPOSICIÓN DEL MISMO (CAMBIO DEL MISMO)</v>
      </c>
      <c r="AH211" s="58" t="str">
        <f t="shared" si="236"/>
        <v>ÚNICO</v>
      </c>
      <c r="AI211" s="58" t="str">
        <f t="shared" si="237"/>
        <v>DIFERENTE</v>
      </c>
      <c r="AJ211" s="59" t="str">
        <f t="shared" si="238"/>
        <v>ÚNICO</v>
      </c>
      <c r="AK211" s="59" t="str">
        <f t="shared" si="239"/>
        <v>REVISAR</v>
      </c>
      <c r="AL211" s="59" t="str">
        <f t="shared" si="240"/>
        <v/>
      </c>
      <c r="AM211" s="59">
        <f t="shared" si="241"/>
        <v>28000</v>
      </c>
      <c r="AN211" s="60" t="str">
        <f t="shared" si="242"/>
        <v/>
      </c>
      <c r="AP211" s="61">
        <f t="shared" si="243"/>
        <v>413333</v>
      </c>
      <c r="AQ211" s="61">
        <f t="shared" si="244"/>
        <v>344000</v>
      </c>
      <c r="AR211" s="61">
        <f t="shared" si="245"/>
        <v>145015</v>
      </c>
      <c r="AS211" s="62">
        <f t="shared" si="246"/>
        <v>0.35084302487340718</v>
      </c>
      <c r="AT211" s="61">
        <f t="shared" si="247"/>
        <v>316000</v>
      </c>
      <c r="AU211" s="61">
        <f t="shared" si="248"/>
        <v>580000</v>
      </c>
      <c r="AV211" s="61">
        <f>IF(NOT(ISNUMBER(A211)),"",ROUND(_xlfn.QUARTILE.INC(CHOOSE({1;2;3},W211,Z211,AC211),1),0))</f>
        <v>330000</v>
      </c>
      <c r="AW211" s="61">
        <f>IF(NOT(ISNUMBER(A211)),"",ROUND(_xlfn.QUARTILE.INC(CHOOSE({1;2;3},W211,Z211,AC211),3),0))</f>
        <v>462000</v>
      </c>
      <c r="AX211" s="61">
        <f t="shared" si="249"/>
        <v>132000</v>
      </c>
      <c r="AY211" s="61">
        <f t="shared" si="250"/>
        <v>330000</v>
      </c>
      <c r="AZ211" s="61">
        <f t="shared" si="251"/>
        <v>62700</v>
      </c>
      <c r="BA211" s="61">
        <f t="shared" si="252"/>
        <v>392700</v>
      </c>
      <c r="BB211" s="68" t="str">
        <f t="shared" si="253"/>
        <v>PROMEDIO 2 MENORES</v>
      </c>
      <c r="BD211" s="69" t="str">
        <f t="shared" si="254"/>
        <v>MANTENIMIENTO - TOMA DE LECTURA PRESIÓN GAS REFRIGERANTE Y REPOSICIÓN DEL MISMO (CAMBIO DEL MISMO)</v>
      </c>
      <c r="BE211" s="58" t="str">
        <f t="shared" si="255"/>
        <v>REPETIDO</v>
      </c>
      <c r="BF211" s="58" t="str" cm="1">
        <f t="array" ref="BF211">IF(BE211&lt;&gt;"REPETIDO","",_xlfn.TEXTJOIN(", ",TRUE,IF($AG$14:$AG$1000=$AG211,$A$14:$A$1000,"")))</f>
        <v>186, 357</v>
      </c>
      <c r="BG211" s="70" t="str">
        <f t="shared" si="256"/>
        <v>PRECIO REF. DIFERENTE</v>
      </c>
      <c r="BH211" s="58" t="str">
        <f t="shared" si="257"/>
        <v>CRÍTICO - PRECIO REF. INCONSISTENTE</v>
      </c>
    </row>
    <row r="212" spans="1:60" ht="27" x14ac:dyDescent="0.35">
      <c r="A212" s="64">
        <f>IF(C212="","",MAX($A$14:A211)+1)</f>
        <v>187</v>
      </c>
      <c r="B212" s="64">
        <v>8715699</v>
      </c>
      <c r="C212" s="65" t="s">
        <v>256</v>
      </c>
      <c r="D212" s="64" t="s">
        <v>214</v>
      </c>
      <c r="E212" s="64">
        <v>0</v>
      </c>
      <c r="F212" s="64">
        <v>0</v>
      </c>
      <c r="G212" s="64">
        <v>1</v>
      </c>
      <c r="H212" s="64">
        <v>0</v>
      </c>
      <c r="I212" s="64">
        <v>0</v>
      </c>
      <c r="J212" s="64">
        <v>0</v>
      </c>
      <c r="K212" s="64">
        <v>0</v>
      </c>
      <c r="L212" s="64">
        <v>0</v>
      </c>
      <c r="M212" s="64">
        <v>0</v>
      </c>
      <c r="N212" s="64">
        <v>0</v>
      </c>
      <c r="O212" s="64">
        <v>0</v>
      </c>
      <c r="P212" s="64">
        <v>0</v>
      </c>
      <c r="Q212" s="64">
        <v>0</v>
      </c>
      <c r="R212" s="64">
        <f t="shared" si="258"/>
        <v>1</v>
      </c>
      <c r="S212" s="64">
        <v>73152108</v>
      </c>
      <c r="T212" s="104">
        <v>2000231</v>
      </c>
      <c r="U212" s="64" t="s">
        <v>66</v>
      </c>
      <c r="W212" s="66">
        <v>112000</v>
      </c>
      <c r="X212" s="66">
        <f t="shared" si="229"/>
        <v>21280</v>
      </c>
      <c r="Y212" s="66">
        <f t="shared" si="230"/>
        <v>133280</v>
      </c>
      <c r="Z212" s="66">
        <v>160000</v>
      </c>
      <c r="AA212" s="66">
        <f t="shared" si="231"/>
        <v>30400</v>
      </c>
      <c r="AB212" s="66">
        <f t="shared" si="232"/>
        <v>190400</v>
      </c>
      <c r="AC212" s="66">
        <v>320000</v>
      </c>
      <c r="AD212" s="66">
        <f t="shared" si="233"/>
        <v>60800</v>
      </c>
      <c r="AE212" s="66">
        <f t="shared" si="234"/>
        <v>380800</v>
      </c>
      <c r="AF212" s="22"/>
      <c r="AG212" s="67" t="str">
        <f t="shared" si="235"/>
        <v>MANTENIMIENTO - REVISIÓN TABLERO ELÉCTRICO</v>
      </c>
      <c r="AH212" s="58" t="str">
        <f t="shared" si="236"/>
        <v>ÚNICO</v>
      </c>
      <c r="AI212" s="58" t="str">
        <f t="shared" si="237"/>
        <v>DIFERENTE</v>
      </c>
      <c r="AJ212" s="59" t="str">
        <f t="shared" si="238"/>
        <v>ÚNICO</v>
      </c>
      <c r="AK212" s="59" t="str">
        <f t="shared" si="239"/>
        <v>REVISAR</v>
      </c>
      <c r="AL212" s="59" t="str">
        <f t="shared" si="240"/>
        <v/>
      </c>
      <c r="AM212" s="59">
        <f t="shared" si="241"/>
        <v>48000</v>
      </c>
      <c r="AN212" s="60" t="str">
        <f t="shared" si="242"/>
        <v/>
      </c>
      <c r="AP212" s="61">
        <f t="shared" si="243"/>
        <v>197333</v>
      </c>
      <c r="AQ212" s="61">
        <f t="shared" si="244"/>
        <v>160000</v>
      </c>
      <c r="AR212" s="61">
        <f t="shared" si="245"/>
        <v>108910</v>
      </c>
      <c r="AS212" s="62">
        <f t="shared" si="246"/>
        <v>0.55190971606370953</v>
      </c>
      <c r="AT212" s="61">
        <f t="shared" si="247"/>
        <v>112000</v>
      </c>
      <c r="AU212" s="61">
        <f t="shared" si="248"/>
        <v>320000</v>
      </c>
      <c r="AV212" s="61">
        <f>IF(NOT(ISNUMBER(A212)),"",ROUND(_xlfn.QUARTILE.INC(CHOOSE({1;2;3},W212,Z212,AC212),1),0))</f>
        <v>136000</v>
      </c>
      <c r="AW212" s="61">
        <f>IF(NOT(ISNUMBER(A212)),"",ROUND(_xlfn.QUARTILE.INC(CHOOSE({1;2;3},W212,Z212,AC212),3),0))</f>
        <v>240000</v>
      </c>
      <c r="AX212" s="61">
        <f t="shared" si="249"/>
        <v>104000</v>
      </c>
      <c r="AY212" s="61">
        <f t="shared" si="250"/>
        <v>160000</v>
      </c>
      <c r="AZ212" s="61">
        <f t="shared" si="251"/>
        <v>30400</v>
      </c>
      <c r="BA212" s="61">
        <f t="shared" si="252"/>
        <v>190400</v>
      </c>
      <c r="BB212" s="68" t="str">
        <f t="shared" si="253"/>
        <v>MEDIANA</v>
      </c>
      <c r="BD212" s="69" t="str">
        <f t="shared" si="254"/>
        <v>MANTENIMIENTO - REVISIÓN TABLERO ELÉCTRICO</v>
      </c>
      <c r="BE212" s="58" t="str">
        <f t="shared" si="255"/>
        <v>REPETIDO</v>
      </c>
      <c r="BF212" s="58" t="str" cm="1">
        <f t="array" ref="BF212">IF(BE212&lt;&gt;"REPETIDO","",_xlfn.TEXTJOIN(", ",TRUE,IF($AG$14:$AG$1000=$AG212,$A$14:$A$1000,"")))</f>
        <v>187, 358</v>
      </c>
      <c r="BG212" s="70" t="str">
        <f t="shared" si="256"/>
        <v>PRECIO REF. DIFERENTE</v>
      </c>
      <c r="BH212" s="58" t="str">
        <f t="shared" si="257"/>
        <v>CRÍTICO - PRECIO REF. INCONSISTENTE</v>
      </c>
    </row>
    <row r="213" spans="1:60" ht="27" x14ac:dyDescent="0.35">
      <c r="A213" s="64">
        <f>IF(C213="","",MAX($A$14:A212)+1)</f>
        <v>188</v>
      </c>
      <c r="B213" s="64">
        <v>8715699</v>
      </c>
      <c r="C213" s="65" t="s">
        <v>257</v>
      </c>
      <c r="D213" s="64" t="s">
        <v>214</v>
      </c>
      <c r="E213" s="64">
        <v>0</v>
      </c>
      <c r="F213" s="64">
        <v>0</v>
      </c>
      <c r="G213" s="64">
        <v>1</v>
      </c>
      <c r="H213" s="64">
        <v>0</v>
      </c>
      <c r="I213" s="64">
        <v>0</v>
      </c>
      <c r="J213" s="64">
        <v>0</v>
      </c>
      <c r="K213" s="64">
        <v>0</v>
      </c>
      <c r="L213" s="64">
        <v>0</v>
      </c>
      <c r="M213" s="64">
        <v>0</v>
      </c>
      <c r="N213" s="64">
        <v>0</v>
      </c>
      <c r="O213" s="64">
        <v>0</v>
      </c>
      <c r="P213" s="64">
        <v>0</v>
      </c>
      <c r="Q213" s="64">
        <v>0</v>
      </c>
      <c r="R213" s="64">
        <f t="shared" si="258"/>
        <v>1</v>
      </c>
      <c r="S213" s="64">
        <v>73152108</v>
      </c>
      <c r="T213" s="104">
        <v>2000231</v>
      </c>
      <c r="U213" s="64" t="s">
        <v>66</v>
      </c>
      <c r="W213" s="66">
        <v>112000</v>
      </c>
      <c r="X213" s="66">
        <f t="shared" si="229"/>
        <v>21280</v>
      </c>
      <c r="Y213" s="66">
        <f t="shared" si="230"/>
        <v>133280</v>
      </c>
      <c r="Z213" s="66">
        <v>156000</v>
      </c>
      <c r="AA213" s="66">
        <f t="shared" si="231"/>
        <v>29640</v>
      </c>
      <c r="AB213" s="66">
        <f t="shared" si="232"/>
        <v>185640</v>
      </c>
      <c r="AC213" s="66">
        <v>345000</v>
      </c>
      <c r="AD213" s="66">
        <f t="shared" si="233"/>
        <v>65550</v>
      </c>
      <c r="AE213" s="66">
        <f t="shared" si="234"/>
        <v>410550</v>
      </c>
      <c r="AF213" s="22"/>
      <c r="AG213" s="67" t="str">
        <f t="shared" si="235"/>
        <v>MANTENIMIENTO - LAVADO CON DESINCRUSTANTE</v>
      </c>
      <c r="AH213" s="58" t="str">
        <f t="shared" si="236"/>
        <v>ÚNICO</v>
      </c>
      <c r="AI213" s="58" t="str">
        <f t="shared" si="237"/>
        <v>DIFERENTE</v>
      </c>
      <c r="AJ213" s="59" t="str">
        <f t="shared" si="238"/>
        <v>ÚNICO</v>
      </c>
      <c r="AK213" s="59" t="str">
        <f t="shared" si="239"/>
        <v>REVISAR</v>
      </c>
      <c r="AL213" s="59" t="str">
        <f t="shared" si="240"/>
        <v/>
      </c>
      <c r="AM213" s="59">
        <f t="shared" si="241"/>
        <v>44000</v>
      </c>
      <c r="AN213" s="60" t="str">
        <f t="shared" si="242"/>
        <v/>
      </c>
      <c r="AP213" s="61">
        <f t="shared" si="243"/>
        <v>204333</v>
      </c>
      <c r="AQ213" s="61">
        <f t="shared" si="244"/>
        <v>156000</v>
      </c>
      <c r="AR213" s="61">
        <f t="shared" si="245"/>
        <v>123791</v>
      </c>
      <c r="AS213" s="62">
        <f t="shared" si="246"/>
        <v>0.60582969955905308</v>
      </c>
      <c r="AT213" s="61">
        <f t="shared" si="247"/>
        <v>112000</v>
      </c>
      <c r="AU213" s="61">
        <f t="shared" si="248"/>
        <v>345000</v>
      </c>
      <c r="AV213" s="61">
        <f>IF(NOT(ISNUMBER(A213)),"",ROUND(_xlfn.QUARTILE.INC(CHOOSE({1;2;3},W213,Z213,AC213),1),0))</f>
        <v>134000</v>
      </c>
      <c r="AW213" s="61">
        <f>IF(NOT(ISNUMBER(A213)),"",ROUND(_xlfn.QUARTILE.INC(CHOOSE({1;2;3},W213,Z213,AC213),3),0))</f>
        <v>250500</v>
      </c>
      <c r="AX213" s="61">
        <f t="shared" si="249"/>
        <v>116500</v>
      </c>
      <c r="AY213" s="61">
        <f t="shared" si="250"/>
        <v>156000</v>
      </c>
      <c r="AZ213" s="61">
        <f t="shared" si="251"/>
        <v>29640</v>
      </c>
      <c r="BA213" s="61">
        <f t="shared" si="252"/>
        <v>185640</v>
      </c>
      <c r="BB213" s="68" t="str">
        <f t="shared" si="253"/>
        <v>MEDIANA</v>
      </c>
      <c r="BD213" s="69" t="str">
        <f t="shared" si="254"/>
        <v>MANTENIMIENTO - LAVADO CON DESINCRUSTANTE</v>
      </c>
      <c r="BE213" s="58" t="str">
        <f t="shared" si="255"/>
        <v>REPETIDO</v>
      </c>
      <c r="BF213" s="58" t="str" cm="1">
        <f t="array" ref="BF213">IF(BE213&lt;&gt;"REPETIDO","",_xlfn.TEXTJOIN(", ",TRUE,IF($AG$14:$AG$1000=$AG213,$A$14:$A$1000,"")))</f>
        <v>188, 359</v>
      </c>
      <c r="BG213" s="70" t="str">
        <f t="shared" si="256"/>
        <v>PRECIO REF. DIFERENTE</v>
      </c>
      <c r="BH213" s="58" t="str">
        <f t="shared" si="257"/>
        <v>CRÍTICO - PRECIO REF. INCONSISTENTE</v>
      </c>
    </row>
    <row r="214" spans="1:60" ht="27" x14ac:dyDescent="0.35">
      <c r="A214" s="64">
        <f>IF(C214="","",MAX($A$14:A213)+1)</f>
        <v>189</v>
      </c>
      <c r="B214" s="64">
        <v>8715699</v>
      </c>
      <c r="C214" s="65" t="s">
        <v>258</v>
      </c>
      <c r="D214" s="64" t="s">
        <v>214</v>
      </c>
      <c r="E214" s="64">
        <v>0</v>
      </c>
      <c r="F214" s="64">
        <v>0</v>
      </c>
      <c r="G214" s="64">
        <v>1</v>
      </c>
      <c r="H214" s="64">
        <v>0</v>
      </c>
      <c r="I214" s="64">
        <v>0</v>
      </c>
      <c r="J214" s="64">
        <v>0</v>
      </c>
      <c r="K214" s="64">
        <v>0</v>
      </c>
      <c r="L214" s="64">
        <v>0</v>
      </c>
      <c r="M214" s="64">
        <v>0</v>
      </c>
      <c r="N214" s="64">
        <v>0</v>
      </c>
      <c r="O214" s="64">
        <v>0</v>
      </c>
      <c r="P214" s="64">
        <v>0</v>
      </c>
      <c r="Q214" s="64">
        <v>0</v>
      </c>
      <c r="R214" s="64">
        <f t="shared" si="258"/>
        <v>1</v>
      </c>
      <c r="S214" s="64">
        <v>73152108</v>
      </c>
      <c r="T214" s="104">
        <v>2000231</v>
      </c>
      <c r="U214" s="64" t="s">
        <v>66</v>
      </c>
      <c r="W214" s="66">
        <v>344000</v>
      </c>
      <c r="X214" s="66">
        <f t="shared" si="229"/>
        <v>65360</v>
      </c>
      <c r="Y214" s="66">
        <f t="shared" si="230"/>
        <v>409360</v>
      </c>
      <c r="Z214" s="66">
        <v>468000</v>
      </c>
      <c r="AA214" s="66">
        <f t="shared" si="231"/>
        <v>88920</v>
      </c>
      <c r="AB214" s="66">
        <f t="shared" si="232"/>
        <v>556920</v>
      </c>
      <c r="AC214" s="66">
        <v>585000</v>
      </c>
      <c r="AD214" s="66">
        <f t="shared" si="233"/>
        <v>111150</v>
      </c>
      <c r="AE214" s="66">
        <f t="shared" si="234"/>
        <v>696150</v>
      </c>
      <c r="AF214" s="22"/>
      <c r="AG214" s="67" t="str">
        <f t="shared" si="235"/>
        <v>MANTENIMIENTO (CAMBIO DE TABLERO DE CONTROL)</v>
      </c>
      <c r="AH214" s="58" t="str">
        <f t="shared" si="236"/>
        <v>ÚNICO</v>
      </c>
      <c r="AI214" s="58" t="str">
        <f t="shared" si="237"/>
        <v>DIFERENTE</v>
      </c>
      <c r="AJ214" s="59" t="str">
        <f t="shared" si="238"/>
        <v>DIFERENTE</v>
      </c>
      <c r="AK214" s="59" t="str">
        <f t="shared" si="239"/>
        <v>REVISAR</v>
      </c>
      <c r="AL214" s="59" t="str">
        <f t="shared" si="240"/>
        <v/>
      </c>
      <c r="AM214" s="59">
        <f t="shared" si="241"/>
        <v>124000</v>
      </c>
      <c r="AN214" s="60">
        <f t="shared" si="242"/>
        <v>145000</v>
      </c>
      <c r="AP214" s="61">
        <f t="shared" si="243"/>
        <v>465667</v>
      </c>
      <c r="AQ214" s="61">
        <f t="shared" si="244"/>
        <v>468000</v>
      </c>
      <c r="AR214" s="61">
        <f t="shared" si="245"/>
        <v>120517</v>
      </c>
      <c r="AS214" s="62">
        <f t="shared" si="246"/>
        <v>0.25880511180736449</v>
      </c>
      <c r="AT214" s="61">
        <f t="shared" si="247"/>
        <v>344000</v>
      </c>
      <c r="AU214" s="61">
        <f t="shared" si="248"/>
        <v>585000</v>
      </c>
      <c r="AV214" s="61">
        <f>IF(NOT(ISNUMBER(A214)),"",ROUND(_xlfn.QUARTILE.INC(CHOOSE({1;2;3},W214,Z214,AC214),1),0))</f>
        <v>406000</v>
      </c>
      <c r="AW214" s="61">
        <f>IF(NOT(ISNUMBER(A214)),"",ROUND(_xlfn.QUARTILE.INC(CHOOSE({1;2;3},W214,Z214,AC214),3),0))</f>
        <v>526500</v>
      </c>
      <c r="AX214" s="61">
        <f t="shared" si="249"/>
        <v>120500</v>
      </c>
      <c r="AY214" s="61">
        <f t="shared" si="250"/>
        <v>406000</v>
      </c>
      <c r="AZ214" s="61">
        <f t="shared" si="251"/>
        <v>77140</v>
      </c>
      <c r="BA214" s="61">
        <f t="shared" si="252"/>
        <v>483140</v>
      </c>
      <c r="BB214" s="68" t="str">
        <f t="shared" si="253"/>
        <v>PROMEDIO 2 MENORES</v>
      </c>
      <c r="BD214" s="69" t="str">
        <f t="shared" si="254"/>
        <v>MANTENIMIENTO (CAMBIO DE TABLERO DE CONTROL)</v>
      </c>
      <c r="BE214" s="58" t="str">
        <f t="shared" si="255"/>
        <v>REPETIDO</v>
      </c>
      <c r="BF214" s="58" t="str" cm="1">
        <f t="array" ref="BF214">IF(BE214&lt;&gt;"REPETIDO","",_xlfn.TEXTJOIN(", ",TRUE,IF($AG$14:$AG$1000=$AG214,$A$14:$A$1000,"")))</f>
        <v>189, 360</v>
      </c>
      <c r="BG214" s="70" t="str">
        <f t="shared" si="256"/>
        <v>PRECIO REF. DIFERENTE</v>
      </c>
      <c r="BH214" s="58" t="str">
        <f t="shared" si="257"/>
        <v>CRÍTICO - PRECIO REF. INCONSISTENTE</v>
      </c>
    </row>
    <row r="215" spans="1:60" ht="38.25" x14ac:dyDescent="0.35">
      <c r="A215" s="64">
        <f>IF(C215="","",MAX($A$14:A214)+1)</f>
        <v>190</v>
      </c>
      <c r="B215" s="64">
        <v>8715699</v>
      </c>
      <c r="C215" s="65" t="s">
        <v>259</v>
      </c>
      <c r="D215" s="64" t="s">
        <v>214</v>
      </c>
      <c r="E215" s="64">
        <v>0</v>
      </c>
      <c r="F215" s="64">
        <v>0</v>
      </c>
      <c r="G215" s="64">
        <v>1</v>
      </c>
      <c r="H215" s="64">
        <v>0</v>
      </c>
      <c r="I215" s="64">
        <v>0</v>
      </c>
      <c r="J215" s="64">
        <v>0</v>
      </c>
      <c r="K215" s="64">
        <v>0</v>
      </c>
      <c r="L215" s="64">
        <v>0</v>
      </c>
      <c r="M215" s="64">
        <v>0</v>
      </c>
      <c r="N215" s="64">
        <v>0</v>
      </c>
      <c r="O215" s="64">
        <v>0</v>
      </c>
      <c r="P215" s="64">
        <v>0</v>
      </c>
      <c r="Q215" s="64">
        <v>0</v>
      </c>
      <c r="R215" s="64">
        <f t="shared" si="258"/>
        <v>1</v>
      </c>
      <c r="S215" s="64">
        <v>73152108</v>
      </c>
      <c r="T215" s="104">
        <v>2000231</v>
      </c>
      <c r="U215" s="64" t="s">
        <v>66</v>
      </c>
      <c r="W215" s="66">
        <v>296000</v>
      </c>
      <c r="X215" s="66">
        <f t="shared" si="229"/>
        <v>56240</v>
      </c>
      <c r="Y215" s="66">
        <f t="shared" si="230"/>
        <v>352240</v>
      </c>
      <c r="Z215" s="66">
        <v>296000</v>
      </c>
      <c r="AA215" s="66">
        <f t="shared" si="231"/>
        <v>56240</v>
      </c>
      <c r="AB215" s="66">
        <f t="shared" si="232"/>
        <v>352240</v>
      </c>
      <c r="AC215" s="66">
        <v>2250000</v>
      </c>
      <c r="AD215" s="66">
        <f t="shared" si="233"/>
        <v>427500</v>
      </c>
      <c r="AE215" s="66">
        <f t="shared" si="234"/>
        <v>2677500</v>
      </c>
      <c r="AF215" s="22"/>
      <c r="AG215" s="67" t="str">
        <f t="shared" si="235"/>
        <v>MANTENIMIENTO VENTILADORES EVAPORADOR</v>
      </c>
      <c r="AH215" s="58" t="str">
        <f t="shared" si="236"/>
        <v>ÚNICO</v>
      </c>
      <c r="AI215" s="58" t="str">
        <f t="shared" si="237"/>
        <v>DIFERENTE</v>
      </c>
      <c r="AJ215" s="59" t="str">
        <f t="shared" si="238"/>
        <v>ÚNICO</v>
      </c>
      <c r="AK215" s="59" t="str">
        <f t="shared" si="239"/>
        <v>REVISAR</v>
      </c>
      <c r="AL215" s="59" t="str">
        <f t="shared" si="240"/>
        <v/>
      </c>
      <c r="AM215" s="59">
        <f t="shared" si="241"/>
        <v>4000</v>
      </c>
      <c r="AN215" s="60" t="str">
        <f t="shared" si="242"/>
        <v/>
      </c>
      <c r="AP215" s="61">
        <f t="shared" si="243"/>
        <v>947333</v>
      </c>
      <c r="AQ215" s="61">
        <f t="shared" si="244"/>
        <v>296000</v>
      </c>
      <c r="AR215" s="61">
        <f t="shared" si="245"/>
        <v>1128142</v>
      </c>
      <c r="AS215" s="62">
        <f t="shared" si="246"/>
        <v>1.1908610805281776</v>
      </c>
      <c r="AT215" s="61">
        <f t="shared" si="247"/>
        <v>296000</v>
      </c>
      <c r="AU215" s="61">
        <f t="shared" si="248"/>
        <v>2250000</v>
      </c>
      <c r="AV215" s="61">
        <f>IF(NOT(ISNUMBER(A215)),"",ROUND(_xlfn.QUARTILE.INC(CHOOSE({1;2;3},W215,Z215,AC215),1),0))</f>
        <v>296000</v>
      </c>
      <c r="AW215" s="61">
        <f>IF(NOT(ISNUMBER(A215)),"",ROUND(_xlfn.QUARTILE.INC(CHOOSE({1;2;3},W215,Z215,AC215),3),0))</f>
        <v>1273000</v>
      </c>
      <c r="AX215" s="61">
        <f t="shared" si="249"/>
        <v>977000</v>
      </c>
      <c r="AY215" s="61">
        <f t="shared" si="250"/>
        <v>296000</v>
      </c>
      <c r="AZ215" s="61">
        <f t="shared" si="251"/>
        <v>56240</v>
      </c>
      <c r="BA215" s="61">
        <f t="shared" si="252"/>
        <v>352240</v>
      </c>
      <c r="BB215" s="68" t="str">
        <f t="shared" si="253"/>
        <v>MEDIANA</v>
      </c>
      <c r="BD215" s="69" t="str">
        <f t="shared" si="254"/>
        <v>MANTENIMIENTO VENTILADORES EVAPORADOR</v>
      </c>
      <c r="BE215" s="58" t="str">
        <f t="shared" si="255"/>
        <v>REPETIDO</v>
      </c>
      <c r="BF215" s="58" t="str" cm="1">
        <f t="array" ref="BF215">IF(BE215&lt;&gt;"REPETIDO","",_xlfn.TEXTJOIN(", ",TRUE,IF($AG$14:$AG$1000=$AG215,$A$14:$A$1000,"")))</f>
        <v>190, 361</v>
      </c>
      <c r="BG215" s="70" t="str">
        <f t="shared" si="256"/>
        <v>PRECIO REF. DIFERENTE</v>
      </c>
      <c r="BH215" s="58" t="str">
        <f t="shared" si="257"/>
        <v>CRÍTICO - PRECIO REF. INCONSISTENTE</v>
      </c>
    </row>
    <row r="216" spans="1:60" ht="51" x14ac:dyDescent="0.35">
      <c r="A216" s="64">
        <f>IF(C216="","",MAX($A$14:A215)+1)</f>
        <v>191</v>
      </c>
      <c r="B216" s="64">
        <v>8715699</v>
      </c>
      <c r="C216" s="65" t="s">
        <v>260</v>
      </c>
      <c r="D216" s="64" t="s">
        <v>214</v>
      </c>
      <c r="E216" s="64">
        <v>0</v>
      </c>
      <c r="F216" s="64">
        <v>0</v>
      </c>
      <c r="G216" s="64">
        <v>1</v>
      </c>
      <c r="H216" s="64">
        <v>0</v>
      </c>
      <c r="I216" s="64">
        <v>0</v>
      </c>
      <c r="J216" s="64">
        <v>0</v>
      </c>
      <c r="K216" s="64">
        <v>0</v>
      </c>
      <c r="L216" s="64">
        <v>0</v>
      </c>
      <c r="M216" s="64">
        <v>0</v>
      </c>
      <c r="N216" s="64">
        <v>0</v>
      </c>
      <c r="O216" s="64">
        <v>0</v>
      </c>
      <c r="P216" s="64">
        <v>0</v>
      </c>
      <c r="Q216" s="64">
        <v>0</v>
      </c>
      <c r="R216" s="64">
        <f t="shared" si="258"/>
        <v>1</v>
      </c>
      <c r="S216" s="64">
        <v>73152108</v>
      </c>
      <c r="T216" s="104">
        <v>2000231</v>
      </c>
      <c r="U216" s="64" t="s">
        <v>66</v>
      </c>
      <c r="W216" s="66">
        <v>184000</v>
      </c>
      <c r="X216" s="66">
        <f t="shared" si="229"/>
        <v>34960</v>
      </c>
      <c r="Y216" s="66">
        <f t="shared" si="230"/>
        <v>218960</v>
      </c>
      <c r="Z216" s="66">
        <v>184000</v>
      </c>
      <c r="AA216" s="66">
        <f t="shared" si="231"/>
        <v>34960</v>
      </c>
      <c r="AB216" s="66">
        <f t="shared" si="232"/>
        <v>218960</v>
      </c>
      <c r="AC216" s="66">
        <v>600000</v>
      </c>
      <c r="AD216" s="66">
        <f t="shared" si="233"/>
        <v>114000</v>
      </c>
      <c r="AE216" s="66">
        <f t="shared" si="234"/>
        <v>714000</v>
      </c>
      <c r="AF216" s="22"/>
      <c r="AG216" s="67" t="str">
        <f t="shared" si="235"/>
        <v>MANTENIMIENTO - REVISIÓN DE PROGRAMADOR (CAMBIO DE PROGRAMADOR)</v>
      </c>
      <c r="AH216" s="58" t="str">
        <f t="shared" si="236"/>
        <v>ÚNICO</v>
      </c>
      <c r="AI216" s="58" t="str">
        <f t="shared" si="237"/>
        <v>ÚNICO</v>
      </c>
      <c r="AJ216" s="59" t="str">
        <f t="shared" si="238"/>
        <v>ÚNICO</v>
      </c>
      <c r="AK216" s="59" t="str">
        <f t="shared" si="239"/>
        <v>ÚNICO</v>
      </c>
      <c r="AL216" s="59" t="str">
        <f t="shared" si="240"/>
        <v/>
      </c>
      <c r="AM216" s="59" t="str">
        <f t="shared" si="241"/>
        <v/>
      </c>
      <c r="AN216" s="60" t="str">
        <f t="shared" si="242"/>
        <v/>
      </c>
      <c r="AP216" s="61">
        <f t="shared" si="243"/>
        <v>322667</v>
      </c>
      <c r="AQ216" s="61">
        <f t="shared" si="244"/>
        <v>184000</v>
      </c>
      <c r="AR216" s="61">
        <f t="shared" si="245"/>
        <v>240178</v>
      </c>
      <c r="AS216" s="62">
        <f t="shared" si="246"/>
        <v>0.74435253682589175</v>
      </c>
      <c r="AT216" s="61">
        <f t="shared" si="247"/>
        <v>184000</v>
      </c>
      <c r="AU216" s="61">
        <f t="shared" si="248"/>
        <v>600000</v>
      </c>
      <c r="AV216" s="61">
        <f>IF(NOT(ISNUMBER(A216)),"",ROUND(_xlfn.QUARTILE.INC(CHOOSE({1;2;3},W216,Z216,AC216),1),0))</f>
        <v>184000</v>
      </c>
      <c r="AW216" s="61">
        <f>IF(NOT(ISNUMBER(A216)),"",ROUND(_xlfn.QUARTILE.INC(CHOOSE({1;2;3},W216,Z216,AC216),3),0))</f>
        <v>392000</v>
      </c>
      <c r="AX216" s="61">
        <f t="shared" si="249"/>
        <v>208000</v>
      </c>
      <c r="AY216" s="61">
        <f t="shared" si="250"/>
        <v>184000</v>
      </c>
      <c r="AZ216" s="61">
        <f t="shared" si="251"/>
        <v>34960</v>
      </c>
      <c r="BA216" s="61">
        <f t="shared" si="252"/>
        <v>218960</v>
      </c>
      <c r="BB216" s="68" t="str">
        <f t="shared" si="253"/>
        <v>MEDIANA</v>
      </c>
      <c r="BD216" s="69" t="str">
        <f t="shared" si="254"/>
        <v>MANTENIMIENTO - REVISIÓN DE PROGRAMADOR (CAMBIO DE PROGRAMADOR)</v>
      </c>
      <c r="BE216" s="58" t="str">
        <f t="shared" si="255"/>
        <v>ÚNICO</v>
      </c>
      <c r="BF216" s="58" t="str" cm="1">
        <f t="array" ref="BF216">IF(BE216&lt;&gt;"REPETIDO","",_xlfn.TEXTJOIN(", ",TRUE,IF($AG$14:$AG$1000=$AG216,$A$14:$A$1000,"")))</f>
        <v/>
      </c>
      <c r="BG216" s="70" t="str">
        <f t="shared" si="256"/>
        <v>NO APLICA</v>
      </c>
      <c r="BH216" s="58" t="str">
        <f t="shared" si="257"/>
        <v>ALERTA ALTA - REVISAR MERCADO</v>
      </c>
    </row>
    <row r="217" spans="1:60" ht="25.5" x14ac:dyDescent="0.35">
      <c r="A217" s="64">
        <f>IF(C217="","",MAX($A$14:A216)+1)</f>
        <v>192</v>
      </c>
      <c r="B217" s="64">
        <v>8715699</v>
      </c>
      <c r="C217" s="65" t="s">
        <v>261</v>
      </c>
      <c r="D217" s="64" t="s">
        <v>214</v>
      </c>
      <c r="E217" s="64">
        <v>0</v>
      </c>
      <c r="F217" s="64">
        <v>0</v>
      </c>
      <c r="G217" s="64">
        <v>1</v>
      </c>
      <c r="H217" s="64">
        <v>0</v>
      </c>
      <c r="I217" s="64">
        <v>0</v>
      </c>
      <c r="J217" s="64">
        <v>0</v>
      </c>
      <c r="K217" s="64">
        <v>0</v>
      </c>
      <c r="L217" s="64">
        <v>0</v>
      </c>
      <c r="M217" s="64">
        <v>0</v>
      </c>
      <c r="N217" s="64">
        <v>0</v>
      </c>
      <c r="O217" s="64">
        <v>0</v>
      </c>
      <c r="P217" s="64">
        <v>0</v>
      </c>
      <c r="Q217" s="64">
        <v>0</v>
      </c>
      <c r="R217" s="64">
        <f t="shared" si="258"/>
        <v>1</v>
      </c>
      <c r="S217" s="64">
        <v>73152108</v>
      </c>
      <c r="T217" s="104">
        <v>2000231</v>
      </c>
      <c r="U217" s="64" t="s">
        <v>66</v>
      </c>
      <c r="W217" s="66">
        <v>192000</v>
      </c>
      <c r="X217" s="66">
        <f t="shared" si="229"/>
        <v>36480</v>
      </c>
      <c r="Y217" s="66">
        <f t="shared" si="230"/>
        <v>228480</v>
      </c>
      <c r="Z217" s="66">
        <v>192000</v>
      </c>
      <c r="AA217" s="66">
        <f t="shared" si="231"/>
        <v>36480</v>
      </c>
      <c r="AB217" s="66">
        <f t="shared" si="232"/>
        <v>228480</v>
      </c>
      <c r="AC217" s="66">
        <v>390000</v>
      </c>
      <c r="AD217" s="66">
        <f t="shared" si="233"/>
        <v>74100</v>
      </c>
      <c r="AE217" s="66">
        <f t="shared" si="234"/>
        <v>464100</v>
      </c>
      <c r="AF217" s="22"/>
      <c r="AG217" s="67" t="str">
        <f t="shared" si="235"/>
        <v>MANTENIMIENTO - TERMOSTATO</v>
      </c>
      <c r="AH217" s="58" t="str">
        <f t="shared" si="236"/>
        <v>ÚNICO</v>
      </c>
      <c r="AI217" s="58" t="str">
        <f t="shared" si="237"/>
        <v>ÚNICO</v>
      </c>
      <c r="AJ217" s="59" t="str">
        <f t="shared" si="238"/>
        <v>ÚNICO</v>
      </c>
      <c r="AK217" s="59" t="str">
        <f t="shared" si="239"/>
        <v>ÚNICO</v>
      </c>
      <c r="AL217" s="59" t="str">
        <f t="shared" si="240"/>
        <v/>
      </c>
      <c r="AM217" s="59" t="str">
        <f t="shared" si="241"/>
        <v/>
      </c>
      <c r="AN217" s="60" t="str">
        <f t="shared" si="242"/>
        <v/>
      </c>
      <c r="AP217" s="61">
        <f t="shared" si="243"/>
        <v>258000</v>
      </c>
      <c r="AQ217" s="61">
        <f t="shared" si="244"/>
        <v>192000</v>
      </c>
      <c r="AR217" s="61">
        <f t="shared" si="245"/>
        <v>114315</v>
      </c>
      <c r="AS217" s="62">
        <f t="shared" si="246"/>
        <v>0.44308139534883723</v>
      </c>
      <c r="AT217" s="61">
        <f t="shared" si="247"/>
        <v>192000</v>
      </c>
      <c r="AU217" s="61">
        <f t="shared" si="248"/>
        <v>390000</v>
      </c>
      <c r="AV217" s="61">
        <f>IF(NOT(ISNUMBER(A217)),"",ROUND(_xlfn.QUARTILE.INC(CHOOSE({1;2;3},W217,Z217,AC217),1),0))</f>
        <v>192000</v>
      </c>
      <c r="AW217" s="61">
        <f>IF(NOT(ISNUMBER(A217)),"",ROUND(_xlfn.QUARTILE.INC(CHOOSE({1;2;3},W217,Z217,AC217),3),0))</f>
        <v>291000</v>
      </c>
      <c r="AX217" s="61">
        <f t="shared" si="249"/>
        <v>99000</v>
      </c>
      <c r="AY217" s="61">
        <f t="shared" si="250"/>
        <v>192000</v>
      </c>
      <c r="AZ217" s="61">
        <f t="shared" si="251"/>
        <v>36480</v>
      </c>
      <c r="BA217" s="61">
        <f t="shared" si="252"/>
        <v>228480</v>
      </c>
      <c r="BB217" s="68" t="str">
        <f t="shared" si="253"/>
        <v>MEDIANA</v>
      </c>
      <c r="BD217" s="69" t="str">
        <f t="shared" si="254"/>
        <v>MANTENIMIENTO - TERMOSTATO</v>
      </c>
      <c r="BE217" s="58" t="str">
        <f t="shared" si="255"/>
        <v>ÚNICO</v>
      </c>
      <c r="BF217" s="58" t="str" cm="1">
        <f t="array" ref="BF217">IF(BE217&lt;&gt;"REPETIDO","",_xlfn.TEXTJOIN(", ",TRUE,IF($AG$14:$AG$1000=$AG217,$A$14:$A$1000,"")))</f>
        <v/>
      </c>
      <c r="BG217" s="70" t="str">
        <f t="shared" si="256"/>
        <v>NO APLICA</v>
      </c>
      <c r="BH217" s="58" t="str">
        <f t="shared" si="257"/>
        <v>REVISAR DISPERSIÓN</v>
      </c>
    </row>
    <row r="218" spans="1:60" ht="38.25" x14ac:dyDescent="0.35">
      <c r="A218" s="64">
        <f>IF(C218="","",MAX($A$14:A217)+1)</f>
        <v>193</v>
      </c>
      <c r="B218" s="64">
        <v>73152108</v>
      </c>
      <c r="C218" s="65" t="s">
        <v>205</v>
      </c>
      <c r="D218" s="64" t="s">
        <v>214</v>
      </c>
      <c r="E218" s="64">
        <v>0</v>
      </c>
      <c r="F218" s="64">
        <v>0</v>
      </c>
      <c r="G218" s="64">
        <v>1</v>
      </c>
      <c r="H218" s="64">
        <v>0</v>
      </c>
      <c r="I218" s="64">
        <v>0</v>
      </c>
      <c r="J218" s="64">
        <v>0</v>
      </c>
      <c r="K218" s="64">
        <v>0</v>
      </c>
      <c r="L218" s="64">
        <v>0</v>
      </c>
      <c r="M218" s="64">
        <v>0</v>
      </c>
      <c r="N218" s="64">
        <v>0</v>
      </c>
      <c r="O218" s="64">
        <v>0</v>
      </c>
      <c r="P218" s="64">
        <v>0</v>
      </c>
      <c r="Q218" s="64">
        <v>0</v>
      </c>
      <c r="R218" s="64">
        <f t="shared" si="258"/>
        <v>1</v>
      </c>
      <c r="S218" s="64">
        <v>73152101</v>
      </c>
      <c r="T218" s="104">
        <v>2000231</v>
      </c>
      <c r="U218" s="64" t="s">
        <v>66</v>
      </c>
      <c r="W218" s="66">
        <v>112000</v>
      </c>
      <c r="X218" s="66">
        <f t="shared" si="229"/>
        <v>21280</v>
      </c>
      <c r="Y218" s="66">
        <f t="shared" si="230"/>
        <v>133280</v>
      </c>
      <c r="Z218" s="66">
        <v>152000</v>
      </c>
      <c r="AA218" s="66">
        <f t="shared" si="231"/>
        <v>28880</v>
      </c>
      <c r="AB218" s="66">
        <f t="shared" si="232"/>
        <v>180880</v>
      </c>
      <c r="AC218" s="66">
        <v>310000</v>
      </c>
      <c r="AD218" s="66">
        <f t="shared" si="233"/>
        <v>58900</v>
      </c>
      <c r="AE218" s="66">
        <f t="shared" si="234"/>
        <v>368900</v>
      </c>
      <c r="AF218" s="22"/>
      <c r="AG218" s="67" t="str">
        <f t="shared" si="235"/>
        <v>MANTENIMIENTO - REVISIÓN DE LA UNIDAD COMPRESORA</v>
      </c>
      <c r="AH218" s="58" t="str">
        <f t="shared" si="236"/>
        <v>ÚNICO</v>
      </c>
      <c r="AI218" s="58" t="str">
        <f t="shared" si="237"/>
        <v>DIFERENTE</v>
      </c>
      <c r="AJ218" s="59" t="str">
        <f t="shared" si="238"/>
        <v>ÚNICO</v>
      </c>
      <c r="AK218" s="59" t="str">
        <f t="shared" si="239"/>
        <v>REVISAR</v>
      </c>
      <c r="AL218" s="59" t="str">
        <f t="shared" si="240"/>
        <v/>
      </c>
      <c r="AM218" s="59">
        <f t="shared" si="241"/>
        <v>40000</v>
      </c>
      <c r="AN218" s="60" t="str">
        <f t="shared" si="242"/>
        <v/>
      </c>
      <c r="AP218" s="61">
        <f t="shared" si="243"/>
        <v>191333</v>
      </c>
      <c r="AQ218" s="61">
        <f t="shared" si="244"/>
        <v>152000</v>
      </c>
      <c r="AR218" s="61">
        <f t="shared" si="245"/>
        <v>104696</v>
      </c>
      <c r="AS218" s="62">
        <f t="shared" si="246"/>
        <v>0.54719259092785877</v>
      </c>
      <c r="AT218" s="61">
        <f t="shared" si="247"/>
        <v>112000</v>
      </c>
      <c r="AU218" s="61">
        <f t="shared" si="248"/>
        <v>310000</v>
      </c>
      <c r="AV218" s="61">
        <f>IF(NOT(ISNUMBER(A218)),"",ROUND(_xlfn.QUARTILE.INC(CHOOSE({1;2;3},W218,Z218,AC218),1),0))</f>
        <v>132000</v>
      </c>
      <c r="AW218" s="61">
        <f>IF(NOT(ISNUMBER(A218)),"",ROUND(_xlfn.QUARTILE.INC(CHOOSE({1;2;3},W218,Z218,AC218),3),0))</f>
        <v>231000</v>
      </c>
      <c r="AX218" s="61">
        <f t="shared" si="249"/>
        <v>99000</v>
      </c>
      <c r="AY218" s="61">
        <f t="shared" si="250"/>
        <v>152000</v>
      </c>
      <c r="AZ218" s="61">
        <f t="shared" si="251"/>
        <v>28880</v>
      </c>
      <c r="BA218" s="61">
        <f t="shared" si="252"/>
        <v>180880</v>
      </c>
      <c r="BB218" s="68" t="str">
        <f t="shared" si="253"/>
        <v>MEDIANA</v>
      </c>
      <c r="BD218" s="69" t="str">
        <f t="shared" si="254"/>
        <v>MANTENIMIENTO - REVISIÓN DE LA UNIDAD COMPRESORA</v>
      </c>
      <c r="BE218" s="58" t="str">
        <f t="shared" si="255"/>
        <v>REPETIDO</v>
      </c>
      <c r="BF218" s="58" t="str" cm="1">
        <f t="array" ref="BF218">IF(BE218&lt;&gt;"REPETIDO","",_xlfn.TEXTJOIN(", ",TRUE,IF($AG$14:$AG$1000=$AG218,$A$14:$A$1000,"")))</f>
        <v>135, 193, 363</v>
      </c>
      <c r="BG218" s="70" t="str">
        <f t="shared" si="256"/>
        <v>PRECIO REF. DIFERENTE</v>
      </c>
      <c r="BH218" s="58" t="str">
        <f t="shared" si="257"/>
        <v>CRÍTICO - PRECIO REF. INCONSISTENTE</v>
      </c>
    </row>
    <row r="219" spans="1:60" ht="38.25" x14ac:dyDescent="0.35">
      <c r="A219" s="64">
        <f>IF(C219="","",MAX($A$14:A218)+1)</f>
        <v>194</v>
      </c>
      <c r="B219" s="64">
        <v>73152108</v>
      </c>
      <c r="C219" s="65" t="s">
        <v>198</v>
      </c>
      <c r="D219" s="64" t="s">
        <v>214</v>
      </c>
      <c r="E219" s="64">
        <v>0</v>
      </c>
      <c r="F219" s="64">
        <v>0</v>
      </c>
      <c r="G219" s="64">
        <v>1</v>
      </c>
      <c r="H219" s="64">
        <v>0</v>
      </c>
      <c r="I219" s="64">
        <v>0</v>
      </c>
      <c r="J219" s="64">
        <v>0</v>
      </c>
      <c r="K219" s="64">
        <v>0</v>
      </c>
      <c r="L219" s="64">
        <v>0</v>
      </c>
      <c r="M219" s="64">
        <v>0</v>
      </c>
      <c r="N219" s="64">
        <v>0</v>
      </c>
      <c r="O219" s="64">
        <v>0</v>
      </c>
      <c r="P219" s="64">
        <v>0</v>
      </c>
      <c r="Q219" s="64">
        <v>0</v>
      </c>
      <c r="R219" s="64">
        <f t="shared" si="258"/>
        <v>1</v>
      </c>
      <c r="S219" s="64">
        <v>73152101</v>
      </c>
      <c r="T219" s="104">
        <v>2000231</v>
      </c>
      <c r="U219" s="64" t="s">
        <v>66</v>
      </c>
      <c r="W219" s="66">
        <v>216000</v>
      </c>
      <c r="X219" s="66">
        <f t="shared" si="229"/>
        <v>41040</v>
      </c>
      <c r="Y219" s="66">
        <f t="shared" si="230"/>
        <v>257040</v>
      </c>
      <c r="Z219" s="66">
        <v>224000</v>
      </c>
      <c r="AA219" s="66">
        <f t="shared" si="231"/>
        <v>42560</v>
      </c>
      <c r="AB219" s="66">
        <f t="shared" si="232"/>
        <v>266560</v>
      </c>
      <c r="AC219" s="66">
        <v>280000</v>
      </c>
      <c r="AD219" s="66">
        <f t="shared" si="233"/>
        <v>53200</v>
      </c>
      <c r="AE219" s="66">
        <f t="shared" si="234"/>
        <v>333200</v>
      </c>
      <c r="AF219" s="22"/>
      <c r="AG219" s="67" t="str">
        <f t="shared" si="235"/>
        <v>MANTENIMIENTO A MOTO VENTILADORES EVAPORADOR</v>
      </c>
      <c r="AH219" s="58" t="str">
        <f t="shared" si="236"/>
        <v>ÚNICO</v>
      </c>
      <c r="AI219" s="58" t="str">
        <f t="shared" si="237"/>
        <v>DIFERENTE</v>
      </c>
      <c r="AJ219" s="59" t="str">
        <f t="shared" si="238"/>
        <v>ÚNICO</v>
      </c>
      <c r="AK219" s="59" t="str">
        <f t="shared" si="239"/>
        <v>REVISAR</v>
      </c>
      <c r="AL219" s="59" t="str">
        <f t="shared" si="240"/>
        <v/>
      </c>
      <c r="AM219" s="59">
        <f t="shared" si="241"/>
        <v>8000</v>
      </c>
      <c r="AN219" s="60" t="str">
        <f t="shared" si="242"/>
        <v/>
      </c>
      <c r="AP219" s="61">
        <f t="shared" si="243"/>
        <v>240000</v>
      </c>
      <c r="AQ219" s="61">
        <f t="shared" si="244"/>
        <v>224000</v>
      </c>
      <c r="AR219" s="61">
        <f t="shared" si="245"/>
        <v>34871</v>
      </c>
      <c r="AS219" s="62">
        <f t="shared" si="246"/>
        <v>0.14529583333333335</v>
      </c>
      <c r="AT219" s="61">
        <f t="shared" si="247"/>
        <v>216000</v>
      </c>
      <c r="AU219" s="61">
        <f t="shared" si="248"/>
        <v>280000</v>
      </c>
      <c r="AV219" s="61">
        <f>IF(NOT(ISNUMBER(A219)),"",ROUND(_xlfn.QUARTILE.INC(CHOOSE({1;2;3},W219,Z219,AC219),1),0))</f>
        <v>220000</v>
      </c>
      <c r="AW219" s="61">
        <f>IF(NOT(ISNUMBER(A219)),"",ROUND(_xlfn.QUARTILE.INC(CHOOSE({1;2;3},W219,Z219,AC219),3),0))</f>
        <v>252000</v>
      </c>
      <c r="AX219" s="61">
        <f t="shared" si="249"/>
        <v>32000</v>
      </c>
      <c r="AY219" s="61">
        <f t="shared" si="250"/>
        <v>216000</v>
      </c>
      <c r="AZ219" s="61">
        <f t="shared" si="251"/>
        <v>41040</v>
      </c>
      <c r="BA219" s="61">
        <f t="shared" si="252"/>
        <v>257040</v>
      </c>
      <c r="BB219" s="68" t="str">
        <f t="shared" si="253"/>
        <v>MENOR VALOR</v>
      </c>
      <c r="BD219" s="69" t="str">
        <f t="shared" si="254"/>
        <v>MANTENIMIENTO A MOTO VENTILADORES EVAPORADOR</v>
      </c>
      <c r="BE219" s="58" t="str">
        <f t="shared" si="255"/>
        <v>REPETIDO</v>
      </c>
      <c r="BF219" s="58" t="str" cm="1">
        <f t="array" ref="BF219">IF(BE219&lt;&gt;"REPETIDO","",_xlfn.TEXTJOIN(", ",TRUE,IF($AG$14:$AG$1000=$AG219,$A$14:$A$1000,"")))</f>
        <v>124, 138, 194, 364</v>
      </c>
      <c r="BG219" s="70" t="str">
        <f t="shared" si="256"/>
        <v>MISMO PRECIO REF.</v>
      </c>
      <c r="BH219" s="58" t="str">
        <f t="shared" si="257"/>
        <v>OK</v>
      </c>
    </row>
    <row r="220" spans="1:60" x14ac:dyDescent="0.35">
      <c r="A220" s="98" t="s">
        <v>262</v>
      </c>
      <c r="B220" s="98"/>
      <c r="C220" s="98"/>
      <c r="D220" s="98"/>
      <c r="E220" s="98"/>
      <c r="F220" s="98"/>
      <c r="G220" s="98"/>
      <c r="H220" s="98"/>
      <c r="I220" s="98"/>
      <c r="J220" s="98"/>
      <c r="K220" s="98"/>
      <c r="L220" s="98"/>
      <c r="M220" s="98"/>
      <c r="N220" s="98"/>
      <c r="O220" s="98"/>
      <c r="P220" s="98"/>
      <c r="Q220" s="98"/>
      <c r="R220" s="98"/>
      <c r="S220" s="98"/>
      <c r="T220" s="98"/>
      <c r="U220" s="98"/>
      <c r="W220" s="66"/>
      <c r="X220" s="66"/>
      <c r="Y220" s="66"/>
      <c r="Z220" s="74"/>
      <c r="AA220" s="74"/>
      <c r="AB220" s="74"/>
      <c r="AC220" s="74"/>
      <c r="AD220" s="74"/>
      <c r="AE220" s="74"/>
      <c r="AF220" s="22"/>
      <c r="AG220" s="67"/>
      <c r="AH220" s="58"/>
      <c r="AI220" s="58"/>
      <c r="AJ220" s="59"/>
      <c r="AK220" s="59"/>
      <c r="AL220" s="59"/>
      <c r="AM220" s="59"/>
      <c r="AN220" s="60"/>
      <c r="AP220" s="75"/>
      <c r="AQ220" s="75"/>
      <c r="AR220" s="75"/>
      <c r="AS220" s="76"/>
      <c r="AT220" s="75"/>
      <c r="AU220" s="61"/>
      <c r="AV220" s="75"/>
      <c r="AW220" s="75"/>
      <c r="AX220" s="75"/>
      <c r="AY220" s="75"/>
      <c r="AZ220" s="75"/>
      <c r="BA220" s="75"/>
      <c r="BB220" s="75"/>
      <c r="BD220" s="63"/>
      <c r="BE220" s="63"/>
      <c r="BF220" s="63"/>
      <c r="BG220" s="63"/>
      <c r="BH220" s="63"/>
    </row>
    <row r="221" spans="1:60" ht="63.75" x14ac:dyDescent="0.35">
      <c r="A221" s="64">
        <f>IF(C221="","",MAX($A$14:A220)+1)</f>
        <v>195</v>
      </c>
      <c r="B221" s="64">
        <v>8715701</v>
      </c>
      <c r="C221" s="65" t="s">
        <v>263</v>
      </c>
      <c r="D221" s="64" t="s">
        <v>65</v>
      </c>
      <c r="E221" s="64">
        <v>0</v>
      </c>
      <c r="F221" s="64">
        <v>1</v>
      </c>
      <c r="G221" s="64">
        <v>0</v>
      </c>
      <c r="H221" s="64">
        <v>0</v>
      </c>
      <c r="I221" s="64">
        <v>0</v>
      </c>
      <c r="J221" s="64">
        <v>0</v>
      </c>
      <c r="K221" s="64">
        <v>0</v>
      </c>
      <c r="L221" s="64">
        <v>0</v>
      </c>
      <c r="M221" s="64">
        <v>0</v>
      </c>
      <c r="N221" s="64">
        <v>0</v>
      </c>
      <c r="O221" s="64">
        <v>0</v>
      </c>
      <c r="P221" s="64">
        <v>0</v>
      </c>
      <c r="Q221" s="64">
        <v>0</v>
      </c>
      <c r="R221" s="64">
        <f t="shared" ref="R221:R239" si="259">SUM(F221:M221)</f>
        <v>1</v>
      </c>
      <c r="S221" s="64">
        <v>73152101</v>
      </c>
      <c r="T221" s="64" t="s">
        <v>66</v>
      </c>
      <c r="U221" s="64" t="s">
        <v>66</v>
      </c>
      <c r="W221" s="66">
        <v>228000</v>
      </c>
      <c r="X221" s="66">
        <f t="shared" ref="X221:X239" si="260">ROUND(W221*19%,0)</f>
        <v>43320</v>
      </c>
      <c r="Y221" s="66">
        <f t="shared" ref="Y221:Y239" si="261">ROUND(W221+X221,0)</f>
        <v>271320</v>
      </c>
      <c r="Z221" s="66">
        <v>228000</v>
      </c>
      <c r="AA221" s="66">
        <f t="shared" ref="AA221:AA239" si="262">Z221*19%</f>
        <v>43320</v>
      </c>
      <c r="AB221" s="66">
        <f t="shared" ref="AB221:AB239" si="263">Z221+AA221</f>
        <v>271320</v>
      </c>
      <c r="AC221" s="66">
        <v>460000</v>
      </c>
      <c r="AD221" s="66">
        <f t="shared" ref="AD221:AD239" si="264">AC221*19%</f>
        <v>87400</v>
      </c>
      <c r="AE221" s="66">
        <f t="shared" ref="AE221:AE239" si="265">AC221+AD221</f>
        <v>547400</v>
      </c>
      <c r="AF221" s="22"/>
      <c r="AG221" s="67" t="str">
        <f t="shared" ref="AG221:AG239" si="266">IF(NOT(ISNUMBER(A221)),"",LEFT(C221,200))</f>
        <v>MANTENIMIENTO - APLICACIÓN DE LUBRICANTES ADECUADAS PARA REDUCIR DESGASTE DE LAS COMPONENTES</v>
      </c>
      <c r="AH221" s="58" t="str">
        <f t="shared" ref="AH221:AH239" si="267">IF($AG221="","",IF(COUNTIFS($AG:$AG,$AG221,$W:$W,"&lt;&gt;"&amp;$W221)&gt;0,"DIFERENTE","ÚNICO"))</f>
        <v>ÚNICO</v>
      </c>
      <c r="AI221" s="58" t="str">
        <f t="shared" ref="AI221:AI239" si="268">IF($AG221="","",IF(COUNTIFS($AG:$AG,$AG221,$Z:$Z,"&lt;&gt;"&amp;$Z221)&gt;0,"DIFERENTE","ÚNICO"))</f>
        <v>ÚNICO</v>
      </c>
      <c r="AJ221" s="59" t="str">
        <f t="shared" ref="AJ221:AJ239" si="269">IF($AG221="","",IF(COUNTIFS($AG:$AG,$AG221,$AC:$AC,"&lt;&gt;"&amp;$AC221)&gt;0,"DIFERENTE","ÚNICO"))</f>
        <v>ÚNICO</v>
      </c>
      <c r="AK221" s="59" t="str">
        <f t="shared" ref="AK221:AK239" si="270">IF($AG221="","",IF(OR(AH221="DIFERENTE",AI221="DIFERENTE",AJ221="DIFERENTE"),"REVISAR","ÚNICO"))</f>
        <v>ÚNICO</v>
      </c>
      <c r="AL221" s="59" t="str">
        <f t="shared" ref="AL221:AL239" si="271">IF(AH221="DIFERENTE",_xlfn.MAXIFS($W:$W,$AG:$AG,$AG221)-_xlfn.MINIFS($W:$W,$AG:$AG,$AG221),"")</f>
        <v/>
      </c>
      <c r="AM221" s="59" t="str">
        <f t="shared" ref="AM221:AM239" si="272">IF(AI221="DIFERENTE",_xlfn.MAXIFS($Z:$Z,$AG:$AG,$AG221)-_xlfn.MINIFS($Z:$Z,$AG:$AG,$AG221),"")</f>
        <v/>
      </c>
      <c r="AN221" s="60" t="str">
        <f t="shared" ref="AN221:AN239" si="273">IF(AJ221="DIFERENTE",_xlfn.MAXIFS($AC:$AC,$AG:$AG,$AG221)-_xlfn.MINIFS($AC:$AC,$AG:$AG,$AG221),"")</f>
        <v/>
      </c>
      <c r="AP221" s="61">
        <f t="shared" ref="AP221:AP239" si="274">IF(NOT(ISNUMBER(A221)),"",ROUND(AVERAGE(W221,Z221,AC221),0))</f>
        <v>305333</v>
      </c>
      <c r="AQ221" s="61">
        <f t="shared" ref="AQ221:AQ239" si="275">IF(NOT(ISNUMBER(A221)),"",ROUND(MEDIAN(W221,Z221,AC221),0))</f>
        <v>228000</v>
      </c>
      <c r="AR221" s="61">
        <f t="shared" ref="AR221:AR239" si="276">IF(NOT(ISNUMBER(A221)),"",ROUND(_xlfn.STDEV.S(W221,Z221,AC221),0))</f>
        <v>133945</v>
      </c>
      <c r="AS221" s="62">
        <f t="shared" ref="AS221:AS239" si="277">IF(NOT(ISNUMBER(A221)),"",IFERROR(AR221/AP221,0))</f>
        <v>0.43868497673032392</v>
      </c>
      <c r="AT221" s="61">
        <f t="shared" ref="AT221:AT239" si="278">IF(NOT(ISNUMBER(A221)),"",ROUND(MIN(W221,Z221,AC221),0))</f>
        <v>228000</v>
      </c>
      <c r="AU221" s="61">
        <f t="shared" ref="AU221:AU239" si="279">IF(NOT(ISNUMBER(A221)),"",ROUND(MAX(W221,Z221,AC221),0))</f>
        <v>460000</v>
      </c>
      <c r="AV221" s="61">
        <f>IF(NOT(ISNUMBER(A221)),"",ROUND(_xlfn.QUARTILE.INC(CHOOSE({1;2;3},W221,Z221,AC221),1),0))</f>
        <v>228000</v>
      </c>
      <c r="AW221" s="61">
        <f>IF(NOT(ISNUMBER(A221)),"",ROUND(_xlfn.QUARTILE.INC(CHOOSE({1;2;3},W221,Z221,AC221),3),0))</f>
        <v>344000</v>
      </c>
      <c r="AX221" s="61">
        <f t="shared" ref="AX221:AX239" si="280">IF(NOT(ISNUMBER(A221)),"",ROUND(AW221-AV221,0))</f>
        <v>116000</v>
      </c>
      <c r="AY221" s="61">
        <f t="shared" ref="AY221:AY239" si="281">IF(NOT(ISNUMBER(A221)),"",IF(BB221="MENOR VALOR",ROUND(MIN(W221,Z221,AC221),0),IF(BB221="PROMEDIO 2 MENORES",ROUND((SUM(W221,Z221,AC221)-MAX(W221,Z221,AC221))/2,0),IF(BB221="MEDIANA",ROUND(MEDIAN(W221,Z221,AC221),0),""))))</f>
        <v>228000</v>
      </c>
      <c r="AZ221" s="61">
        <f t="shared" ref="AZ221:AZ239" si="282">+AY221*19%</f>
        <v>43320</v>
      </c>
      <c r="BA221" s="61">
        <f t="shared" ref="BA221:BA239" si="283">IF(AY221="","",AY221+AZ221)</f>
        <v>271320</v>
      </c>
      <c r="BB221" s="68" t="str">
        <f t="shared" ref="BB221:BB239" si="284">IF(NOT(ISNUMBER(A221)),"",IF(AS221&lt;=20%,"MENOR VALOR",IF(AS221&lt;=40%,"PROMEDIO 2 MENORES","MEDIANA")))</f>
        <v>MEDIANA</v>
      </c>
      <c r="BD221" s="69" t="str">
        <f t="shared" ref="BD221:BD239" si="285">IF(NOT(ISNUMBER(A221)),"",UPPER(TRIM(CLEAN(LEFT(C221,200)))))</f>
        <v>MANTENIMIENTO - APLICACIÓN DE LUBRICANTES ADECUADAS PARA REDUCIR DESGASTE DE LAS COMPONENTES</v>
      </c>
      <c r="BE221" s="58" t="str">
        <f t="shared" ref="BE221:BE239" si="286">IF($AG221="","",IF(COUNTIF($AG:$AG,$AG221)&gt;1,"REPETIDO","ÚNICO"))</f>
        <v>ÚNICO</v>
      </c>
      <c r="BF221" s="58" t="str" cm="1">
        <f t="array" ref="BF221">IF(BE221&lt;&gt;"REPETIDO","",_xlfn.TEXTJOIN(", ",TRUE,IF($AG$14:$AG$1000=$AG221,$A$14:$A$1000,"")))</f>
        <v/>
      </c>
      <c r="BG221" s="70" t="str">
        <f t="shared" ref="BG221:BG239" si="287">IF($AG221="","",IF(BE221&lt;&gt;"REPETIDO","NO APLICA",IF(COUNTIFS($AG:$AG,$AG221,$AY:$AY,"&lt;&gt;"&amp;$AY221)&gt;0,"PRECIO REF. DIFERENTE","MISMO PRECIO REF.")))</f>
        <v>NO APLICA</v>
      </c>
      <c r="BH221" s="58" t="str">
        <f t="shared" ref="BH221:BH239" si="288">IF($AG221="","",IF(BG221="PRECIO REF. DIFERENTE","CRÍTICO - PRECIO REF. INCONSISTENTE",IF(AS221&gt;50%,"ALERTA ALTA - REVISAR MERCADO",IF(AS221&gt;30%,"REVISAR DISPERSIÓN","OK"))))</f>
        <v>REVISAR DISPERSIÓN</v>
      </c>
    </row>
    <row r="222" spans="1:60" ht="76.5" x14ac:dyDescent="0.35">
      <c r="A222" s="64">
        <f>IF(C222="","",MAX($A$14:A221)+1)</f>
        <v>196</v>
      </c>
      <c r="B222" s="64">
        <v>8715701</v>
      </c>
      <c r="C222" s="65" t="s">
        <v>264</v>
      </c>
      <c r="D222" s="64" t="s">
        <v>65</v>
      </c>
      <c r="E222" s="64">
        <v>0</v>
      </c>
      <c r="F222" s="64">
        <v>1</v>
      </c>
      <c r="G222" s="64">
        <v>0</v>
      </c>
      <c r="H222" s="64">
        <v>0</v>
      </c>
      <c r="I222" s="64">
        <v>0</v>
      </c>
      <c r="J222" s="64">
        <v>0</v>
      </c>
      <c r="K222" s="64">
        <v>0</v>
      </c>
      <c r="L222" s="64">
        <v>0</v>
      </c>
      <c r="M222" s="64">
        <v>0</v>
      </c>
      <c r="N222" s="64">
        <v>0</v>
      </c>
      <c r="O222" s="64">
        <v>0</v>
      </c>
      <c r="P222" s="64">
        <v>0</v>
      </c>
      <c r="Q222" s="64">
        <v>0</v>
      </c>
      <c r="R222" s="64">
        <f t="shared" si="259"/>
        <v>1</v>
      </c>
      <c r="S222" s="64">
        <v>73152101</v>
      </c>
      <c r="T222" s="64" t="s">
        <v>66</v>
      </c>
      <c r="U222" s="64" t="s">
        <v>66</v>
      </c>
      <c r="W222" s="66">
        <v>228000</v>
      </c>
      <c r="X222" s="66">
        <f t="shared" si="260"/>
        <v>43320</v>
      </c>
      <c r="Y222" s="66">
        <f t="shared" si="261"/>
        <v>271320</v>
      </c>
      <c r="Z222" s="66">
        <v>228000</v>
      </c>
      <c r="AA222" s="66">
        <f t="shared" si="262"/>
        <v>43320</v>
      </c>
      <c r="AB222" s="66">
        <f t="shared" si="263"/>
        <v>271320</v>
      </c>
      <c r="AC222" s="66">
        <v>375000</v>
      </c>
      <c r="AD222" s="66">
        <f t="shared" si="264"/>
        <v>71250</v>
      </c>
      <c r="AE222" s="66">
        <f t="shared" si="265"/>
        <v>446250</v>
      </c>
      <c r="AF222" s="22"/>
      <c r="AG222" s="67" t="str">
        <f t="shared" si="266"/>
        <v>MANTENIMIENTO - AJUSTES Y CALIBRACION :MANTENIMIENTO DE LA PRECISION Y EFICACIA DE LOS SISTEMAS DE CONTROL</v>
      </c>
      <c r="AH222" s="58" t="str">
        <f t="shared" si="267"/>
        <v>ÚNICO</v>
      </c>
      <c r="AI222" s="58" t="str">
        <f t="shared" si="268"/>
        <v>ÚNICO</v>
      </c>
      <c r="AJ222" s="59" t="str">
        <f t="shared" si="269"/>
        <v>ÚNICO</v>
      </c>
      <c r="AK222" s="59" t="str">
        <f t="shared" si="270"/>
        <v>ÚNICO</v>
      </c>
      <c r="AL222" s="59" t="str">
        <f t="shared" si="271"/>
        <v/>
      </c>
      <c r="AM222" s="59" t="str">
        <f t="shared" si="272"/>
        <v/>
      </c>
      <c r="AN222" s="60" t="str">
        <f t="shared" si="273"/>
        <v/>
      </c>
      <c r="AP222" s="61">
        <f t="shared" si="274"/>
        <v>277000</v>
      </c>
      <c r="AQ222" s="61">
        <f t="shared" si="275"/>
        <v>228000</v>
      </c>
      <c r="AR222" s="61">
        <f t="shared" si="276"/>
        <v>84870</v>
      </c>
      <c r="AS222" s="62">
        <f t="shared" si="277"/>
        <v>0.3063898916967509</v>
      </c>
      <c r="AT222" s="61">
        <f t="shared" si="278"/>
        <v>228000</v>
      </c>
      <c r="AU222" s="61">
        <f t="shared" si="279"/>
        <v>375000</v>
      </c>
      <c r="AV222" s="61">
        <f>IF(NOT(ISNUMBER(A222)),"",ROUND(_xlfn.QUARTILE.INC(CHOOSE({1;2;3},W222,Z222,AC222),1),0))</f>
        <v>228000</v>
      </c>
      <c r="AW222" s="61">
        <f>IF(NOT(ISNUMBER(A222)),"",ROUND(_xlfn.QUARTILE.INC(CHOOSE({1;2;3},W222,Z222,AC222),3),0))</f>
        <v>301500</v>
      </c>
      <c r="AX222" s="61">
        <f t="shared" si="280"/>
        <v>73500</v>
      </c>
      <c r="AY222" s="61">
        <f t="shared" si="281"/>
        <v>228000</v>
      </c>
      <c r="AZ222" s="61">
        <f t="shared" si="282"/>
        <v>43320</v>
      </c>
      <c r="BA222" s="61">
        <f t="shared" si="283"/>
        <v>271320</v>
      </c>
      <c r="BB222" s="68" t="str">
        <f t="shared" si="284"/>
        <v>PROMEDIO 2 MENORES</v>
      </c>
      <c r="BD222" s="69" t="str">
        <f t="shared" si="285"/>
        <v>MANTENIMIENTO - AJUSTES Y CALIBRACION :MANTENIMIENTO DE LA PRECISION Y EFICACIA DE LOS SISTEMAS DE CONTROL</v>
      </c>
      <c r="BE222" s="58" t="str">
        <f t="shared" si="286"/>
        <v>ÚNICO</v>
      </c>
      <c r="BF222" s="58" t="str" cm="1">
        <f t="array" ref="BF222">IF(BE222&lt;&gt;"REPETIDO","",_xlfn.TEXTJOIN(", ",TRUE,IF($AG$14:$AG$1000=$AG222,$A$14:$A$1000,"")))</f>
        <v/>
      </c>
      <c r="BG222" s="70" t="str">
        <f t="shared" si="287"/>
        <v>NO APLICA</v>
      </c>
      <c r="BH222" s="58" t="str">
        <f t="shared" si="288"/>
        <v>REVISAR DISPERSIÓN</v>
      </c>
    </row>
    <row r="223" spans="1:60" ht="114.75" x14ac:dyDescent="0.35">
      <c r="A223" s="64">
        <f>IF(C223="","",MAX($A$14:A222)+1)</f>
        <v>197</v>
      </c>
      <c r="B223" s="64">
        <v>8715701</v>
      </c>
      <c r="C223" s="65" t="s">
        <v>265</v>
      </c>
      <c r="D223" s="64" t="s">
        <v>65</v>
      </c>
      <c r="E223" s="64">
        <v>0</v>
      </c>
      <c r="F223" s="64">
        <v>1</v>
      </c>
      <c r="G223" s="64">
        <v>0</v>
      </c>
      <c r="H223" s="64">
        <v>0</v>
      </c>
      <c r="I223" s="64">
        <v>0</v>
      </c>
      <c r="J223" s="64">
        <v>0</v>
      </c>
      <c r="K223" s="64">
        <v>0</v>
      </c>
      <c r="L223" s="64">
        <v>0</v>
      </c>
      <c r="M223" s="64">
        <v>0</v>
      </c>
      <c r="N223" s="64">
        <v>0</v>
      </c>
      <c r="O223" s="64">
        <v>0</v>
      </c>
      <c r="P223" s="64">
        <v>0</v>
      </c>
      <c r="Q223" s="64">
        <v>0</v>
      </c>
      <c r="R223" s="64">
        <f t="shared" si="259"/>
        <v>1</v>
      </c>
      <c r="S223" s="64">
        <v>73152101</v>
      </c>
      <c r="T223" s="64" t="s">
        <v>66</v>
      </c>
      <c r="U223" s="64" t="s">
        <v>66</v>
      </c>
      <c r="W223" s="66">
        <v>292000</v>
      </c>
      <c r="X223" s="66">
        <f t="shared" si="260"/>
        <v>55480</v>
      </c>
      <c r="Y223" s="66">
        <f t="shared" si="261"/>
        <v>347480</v>
      </c>
      <c r="Z223" s="66">
        <v>292000</v>
      </c>
      <c r="AA223" s="66">
        <f t="shared" si="262"/>
        <v>55480</v>
      </c>
      <c r="AB223" s="66">
        <f t="shared" si="263"/>
        <v>347480</v>
      </c>
      <c r="AC223" s="66">
        <v>375000</v>
      </c>
      <c r="AD223" s="66">
        <f t="shared" si="264"/>
        <v>71250</v>
      </c>
      <c r="AE223" s="66">
        <f t="shared" si="265"/>
        <v>446250</v>
      </c>
      <c r="AF223" s="22"/>
      <c r="AG223" s="67" t="str">
        <f t="shared" si="266"/>
        <v>MANTENIMIENTO PREVENTIVO PROGRAMADO DE COMPONENTES Y VERIFICACIÓN DEL FUNCIONAMIENTO DEL EQUIPO. (CAMBIO DE PREVENTICO DE PIEZAS; CAMBIO DE PROGRAMADA DE COMPONENTES)</v>
      </c>
      <c r="AH223" s="58" t="str">
        <f t="shared" si="267"/>
        <v>ÚNICO</v>
      </c>
      <c r="AI223" s="58" t="str">
        <f t="shared" si="268"/>
        <v>ÚNICO</v>
      </c>
      <c r="AJ223" s="59" t="str">
        <f t="shared" si="269"/>
        <v>ÚNICO</v>
      </c>
      <c r="AK223" s="59" t="str">
        <f t="shared" si="270"/>
        <v>ÚNICO</v>
      </c>
      <c r="AL223" s="59" t="str">
        <f t="shared" si="271"/>
        <v/>
      </c>
      <c r="AM223" s="59" t="str">
        <f t="shared" si="272"/>
        <v/>
      </c>
      <c r="AN223" s="60" t="str">
        <f t="shared" si="273"/>
        <v/>
      </c>
      <c r="AP223" s="61">
        <f t="shared" si="274"/>
        <v>319667</v>
      </c>
      <c r="AQ223" s="61">
        <f t="shared" si="275"/>
        <v>292000</v>
      </c>
      <c r="AR223" s="61">
        <f t="shared" si="276"/>
        <v>47920</v>
      </c>
      <c r="AS223" s="62">
        <f t="shared" si="277"/>
        <v>0.14990599592701154</v>
      </c>
      <c r="AT223" s="61">
        <f t="shared" si="278"/>
        <v>292000</v>
      </c>
      <c r="AU223" s="61">
        <f t="shared" si="279"/>
        <v>375000</v>
      </c>
      <c r="AV223" s="61">
        <f>IF(NOT(ISNUMBER(A223)),"",ROUND(_xlfn.QUARTILE.INC(CHOOSE({1;2;3},W223,Z223,AC223),1),0))</f>
        <v>292000</v>
      </c>
      <c r="AW223" s="61">
        <f>IF(NOT(ISNUMBER(A223)),"",ROUND(_xlfn.QUARTILE.INC(CHOOSE({1;2;3},W223,Z223,AC223),3),0))</f>
        <v>333500</v>
      </c>
      <c r="AX223" s="61">
        <f t="shared" si="280"/>
        <v>41500</v>
      </c>
      <c r="AY223" s="61">
        <f t="shared" si="281"/>
        <v>292000</v>
      </c>
      <c r="AZ223" s="61">
        <f t="shared" si="282"/>
        <v>55480</v>
      </c>
      <c r="BA223" s="61">
        <f t="shared" si="283"/>
        <v>347480</v>
      </c>
      <c r="BB223" s="68" t="str">
        <f t="shared" si="284"/>
        <v>MENOR VALOR</v>
      </c>
      <c r="BD223" s="69" t="str">
        <f t="shared" si="285"/>
        <v>MANTENIMIENTO PREVENTIVO PROGRAMADO DE COMPONENTES Y VERIFICACIÓN DEL FUNCIONAMIENTO DEL EQUIPO. (CAMBIO DE PREVENTICO DE PIEZAS; CAMBIO DE PROGRAMADA DE COMPONENTES)</v>
      </c>
      <c r="BE223" s="58" t="str">
        <f t="shared" si="286"/>
        <v>ÚNICO</v>
      </c>
      <c r="BF223" s="58" t="str" cm="1">
        <f t="array" ref="BF223">IF(BE223&lt;&gt;"REPETIDO","",_xlfn.TEXTJOIN(", ",TRUE,IF($AG$14:$AG$1000=$AG223,$A$14:$A$1000,"")))</f>
        <v/>
      </c>
      <c r="BG223" s="70" t="str">
        <f t="shared" si="287"/>
        <v>NO APLICA</v>
      </c>
      <c r="BH223" s="58" t="str">
        <f t="shared" si="288"/>
        <v>OK</v>
      </c>
    </row>
    <row r="224" spans="1:60" ht="38.25" x14ac:dyDescent="0.35">
      <c r="A224" s="64">
        <f>IF(C224="","",MAX($A$14:A223)+1)</f>
        <v>198</v>
      </c>
      <c r="B224" s="64">
        <v>8715701</v>
      </c>
      <c r="C224" s="65" t="s">
        <v>266</v>
      </c>
      <c r="D224" s="64" t="s">
        <v>65</v>
      </c>
      <c r="E224" s="64">
        <v>0</v>
      </c>
      <c r="F224" s="64">
        <v>1</v>
      </c>
      <c r="G224" s="64">
        <v>0</v>
      </c>
      <c r="H224" s="64">
        <v>0</v>
      </c>
      <c r="I224" s="64">
        <v>0</v>
      </c>
      <c r="J224" s="64">
        <v>0</v>
      </c>
      <c r="K224" s="64">
        <v>0</v>
      </c>
      <c r="L224" s="64">
        <v>0</v>
      </c>
      <c r="M224" s="64">
        <v>0</v>
      </c>
      <c r="N224" s="64">
        <v>0</v>
      </c>
      <c r="O224" s="64">
        <v>0</v>
      </c>
      <c r="P224" s="64">
        <v>0</v>
      </c>
      <c r="Q224" s="64">
        <v>0</v>
      </c>
      <c r="R224" s="64">
        <f t="shared" si="259"/>
        <v>1</v>
      </c>
      <c r="S224" s="64">
        <v>73152101</v>
      </c>
      <c r="T224" s="64" t="s">
        <v>66</v>
      </c>
      <c r="U224" s="64" t="s">
        <v>66</v>
      </c>
      <c r="W224" s="66">
        <v>220000</v>
      </c>
      <c r="X224" s="66">
        <f t="shared" si="260"/>
        <v>41800</v>
      </c>
      <c r="Y224" s="66">
        <f t="shared" si="261"/>
        <v>261800</v>
      </c>
      <c r="Z224" s="66">
        <v>220000</v>
      </c>
      <c r="AA224" s="66">
        <f t="shared" si="262"/>
        <v>41800</v>
      </c>
      <c r="AB224" s="66">
        <f t="shared" si="263"/>
        <v>261800</v>
      </c>
      <c r="AC224" s="66">
        <v>440000</v>
      </c>
      <c r="AD224" s="66">
        <f t="shared" si="264"/>
        <v>83600</v>
      </c>
      <c r="AE224" s="66">
        <f t="shared" si="265"/>
        <v>523600</v>
      </c>
      <c r="AF224" s="22"/>
      <c r="AG224" s="67" t="str">
        <f t="shared" si="266"/>
        <v>MANTENIMIENTO - REALIZAR LA CALIBRACI´´ON DE LOS EQUIPOS</v>
      </c>
      <c r="AH224" s="58" t="str">
        <f t="shared" si="267"/>
        <v>ÚNICO</v>
      </c>
      <c r="AI224" s="58" t="str">
        <f t="shared" si="268"/>
        <v>ÚNICO</v>
      </c>
      <c r="AJ224" s="59" t="str">
        <f t="shared" si="269"/>
        <v>ÚNICO</v>
      </c>
      <c r="AK224" s="59" t="str">
        <f t="shared" si="270"/>
        <v>ÚNICO</v>
      </c>
      <c r="AL224" s="59" t="str">
        <f t="shared" si="271"/>
        <v/>
      </c>
      <c r="AM224" s="59" t="str">
        <f t="shared" si="272"/>
        <v/>
      </c>
      <c r="AN224" s="60" t="str">
        <f t="shared" si="273"/>
        <v/>
      </c>
      <c r="AP224" s="61">
        <f t="shared" si="274"/>
        <v>293333</v>
      </c>
      <c r="AQ224" s="61">
        <f t="shared" si="275"/>
        <v>220000</v>
      </c>
      <c r="AR224" s="61">
        <f t="shared" si="276"/>
        <v>127017</v>
      </c>
      <c r="AS224" s="62">
        <f t="shared" si="277"/>
        <v>0.43301299206021826</v>
      </c>
      <c r="AT224" s="61">
        <f t="shared" si="278"/>
        <v>220000</v>
      </c>
      <c r="AU224" s="61">
        <f t="shared" si="279"/>
        <v>440000</v>
      </c>
      <c r="AV224" s="61">
        <f>IF(NOT(ISNUMBER(A224)),"",ROUND(_xlfn.QUARTILE.INC(CHOOSE({1;2;3},W224,Z224,AC224),1),0))</f>
        <v>220000</v>
      </c>
      <c r="AW224" s="61">
        <f>IF(NOT(ISNUMBER(A224)),"",ROUND(_xlfn.QUARTILE.INC(CHOOSE({1;2;3},W224,Z224,AC224),3),0))</f>
        <v>330000</v>
      </c>
      <c r="AX224" s="61">
        <f t="shared" si="280"/>
        <v>110000</v>
      </c>
      <c r="AY224" s="61">
        <f t="shared" si="281"/>
        <v>220000</v>
      </c>
      <c r="AZ224" s="61">
        <f t="shared" si="282"/>
        <v>41800</v>
      </c>
      <c r="BA224" s="61">
        <f t="shared" si="283"/>
        <v>261800</v>
      </c>
      <c r="BB224" s="68" t="str">
        <f t="shared" si="284"/>
        <v>MEDIANA</v>
      </c>
      <c r="BD224" s="69" t="str">
        <f t="shared" si="285"/>
        <v>MANTENIMIENTO - REALIZAR LA CALIBRACI´´ON DE LOS EQUIPOS</v>
      </c>
      <c r="BE224" s="58" t="str">
        <f t="shared" si="286"/>
        <v>ÚNICO</v>
      </c>
      <c r="BF224" s="58" t="str" cm="1">
        <f t="array" ref="BF224">IF(BE224&lt;&gt;"REPETIDO","",_xlfn.TEXTJOIN(", ",TRUE,IF($AG$14:$AG$1000=$AG224,$A$14:$A$1000,"")))</f>
        <v/>
      </c>
      <c r="BG224" s="70" t="str">
        <f t="shared" si="287"/>
        <v>NO APLICA</v>
      </c>
      <c r="BH224" s="58" t="str">
        <f t="shared" si="288"/>
        <v>REVISAR DISPERSIÓN</v>
      </c>
    </row>
    <row r="225" spans="1:60" ht="63.75" x14ac:dyDescent="0.35">
      <c r="A225" s="64">
        <f>IF(C225="","",MAX($A$14:A224)+1)</f>
        <v>199</v>
      </c>
      <c r="B225" s="93">
        <v>8715701</v>
      </c>
      <c r="C225" s="99" t="s">
        <v>267</v>
      </c>
      <c r="D225" s="93" t="s">
        <v>65</v>
      </c>
      <c r="E225" s="64">
        <v>0</v>
      </c>
      <c r="F225" s="64">
        <v>1</v>
      </c>
      <c r="G225" s="64">
        <v>0</v>
      </c>
      <c r="H225" s="64">
        <v>0</v>
      </c>
      <c r="I225" s="64">
        <v>0</v>
      </c>
      <c r="J225" s="64">
        <v>0</v>
      </c>
      <c r="K225" s="64">
        <v>0</v>
      </c>
      <c r="L225" s="64">
        <v>0</v>
      </c>
      <c r="M225" s="64">
        <v>0</v>
      </c>
      <c r="N225" s="64">
        <v>0</v>
      </c>
      <c r="O225" s="64">
        <v>0</v>
      </c>
      <c r="P225" s="64">
        <v>0</v>
      </c>
      <c r="Q225" s="64">
        <v>0</v>
      </c>
      <c r="R225" s="64">
        <f t="shared" si="259"/>
        <v>1</v>
      </c>
      <c r="S225" s="93">
        <v>73152101</v>
      </c>
      <c r="T225" s="93" t="s">
        <v>66</v>
      </c>
      <c r="U225" s="93" t="s">
        <v>66</v>
      </c>
      <c r="W225" s="66">
        <v>216000</v>
      </c>
      <c r="X225" s="66">
        <f t="shared" si="260"/>
        <v>41040</v>
      </c>
      <c r="Y225" s="66">
        <f t="shared" si="261"/>
        <v>257040</v>
      </c>
      <c r="Z225" s="66">
        <v>216000</v>
      </c>
      <c r="AA225" s="66">
        <f t="shared" si="262"/>
        <v>41040</v>
      </c>
      <c r="AB225" s="66">
        <f t="shared" si="263"/>
        <v>257040</v>
      </c>
      <c r="AC225" s="66">
        <v>320000</v>
      </c>
      <c r="AD225" s="66">
        <f t="shared" si="264"/>
        <v>60800</v>
      </c>
      <c r="AE225" s="66">
        <f t="shared" si="265"/>
        <v>380800</v>
      </c>
      <c r="AF225" s="22"/>
      <c r="AG225" s="67" t="str">
        <f t="shared" si="266"/>
        <v>MANTENIMIENTO - REALIZAR LA VERIFICACION AJUSTES AL FUNCIONAMIENTO DE LAS PARTES ELECTRICAS</v>
      </c>
      <c r="AH225" s="58" t="str">
        <f t="shared" si="267"/>
        <v>ÚNICO</v>
      </c>
      <c r="AI225" s="58" t="str">
        <f t="shared" si="268"/>
        <v>ÚNICO</v>
      </c>
      <c r="AJ225" s="59" t="str">
        <f t="shared" si="269"/>
        <v>ÚNICO</v>
      </c>
      <c r="AK225" s="59" t="str">
        <f t="shared" si="270"/>
        <v>ÚNICO</v>
      </c>
      <c r="AL225" s="59" t="str">
        <f t="shared" si="271"/>
        <v/>
      </c>
      <c r="AM225" s="59" t="str">
        <f t="shared" si="272"/>
        <v/>
      </c>
      <c r="AN225" s="60" t="str">
        <f t="shared" si="273"/>
        <v/>
      </c>
      <c r="AP225" s="61">
        <f t="shared" si="274"/>
        <v>250667</v>
      </c>
      <c r="AQ225" s="61">
        <f t="shared" si="275"/>
        <v>216000</v>
      </c>
      <c r="AR225" s="61">
        <f t="shared" si="276"/>
        <v>60044</v>
      </c>
      <c r="AS225" s="62">
        <f t="shared" si="277"/>
        <v>0.23953691550942086</v>
      </c>
      <c r="AT225" s="61">
        <f t="shared" si="278"/>
        <v>216000</v>
      </c>
      <c r="AU225" s="61">
        <f t="shared" si="279"/>
        <v>320000</v>
      </c>
      <c r="AV225" s="61">
        <f>IF(NOT(ISNUMBER(A225)),"",ROUND(_xlfn.QUARTILE.INC(CHOOSE({1;2;3},W225,Z225,AC225),1),0))</f>
        <v>216000</v>
      </c>
      <c r="AW225" s="61">
        <f>IF(NOT(ISNUMBER(A225)),"",ROUND(_xlfn.QUARTILE.INC(CHOOSE({1;2;3},W225,Z225,AC225),3),0))</f>
        <v>268000</v>
      </c>
      <c r="AX225" s="61">
        <f t="shared" si="280"/>
        <v>52000</v>
      </c>
      <c r="AY225" s="61">
        <f t="shared" si="281"/>
        <v>216000</v>
      </c>
      <c r="AZ225" s="61">
        <f t="shared" si="282"/>
        <v>41040</v>
      </c>
      <c r="BA225" s="61">
        <f t="shared" si="283"/>
        <v>257040</v>
      </c>
      <c r="BB225" s="68" t="str">
        <f t="shared" si="284"/>
        <v>PROMEDIO 2 MENORES</v>
      </c>
      <c r="BD225" s="69" t="str">
        <f t="shared" si="285"/>
        <v>MANTENIMIENTO - REALIZAR LA VERIFICACION AJUSTES AL FUNCIONAMIENTO DE LAS PARTES ELECTRICAS</v>
      </c>
      <c r="BE225" s="58" t="str">
        <f t="shared" si="286"/>
        <v>ÚNICO</v>
      </c>
      <c r="BF225" s="58" t="str" cm="1">
        <f t="array" ref="BF225">IF(BE225&lt;&gt;"REPETIDO","",_xlfn.TEXTJOIN(", ",TRUE,IF($AG$14:$AG$1000=$AG225,$A$14:$A$1000,"")))</f>
        <v/>
      </c>
      <c r="BG225" s="70" t="str">
        <f t="shared" si="287"/>
        <v>NO APLICA</v>
      </c>
      <c r="BH225" s="58" t="str">
        <f t="shared" si="288"/>
        <v>OK</v>
      </c>
    </row>
    <row r="226" spans="1:60" ht="51" x14ac:dyDescent="0.35">
      <c r="A226" s="64">
        <f>IF(C226="","",MAX($A$14:A225)+1)</f>
        <v>200</v>
      </c>
      <c r="B226" s="64">
        <v>8715701</v>
      </c>
      <c r="C226" s="65" t="s">
        <v>268</v>
      </c>
      <c r="D226" s="64" t="s">
        <v>65</v>
      </c>
      <c r="E226" s="64">
        <v>0</v>
      </c>
      <c r="F226" s="64">
        <v>1</v>
      </c>
      <c r="G226" s="64">
        <v>0</v>
      </c>
      <c r="H226" s="64">
        <v>0</v>
      </c>
      <c r="I226" s="64">
        <v>0</v>
      </c>
      <c r="J226" s="64">
        <v>0</v>
      </c>
      <c r="K226" s="64">
        <v>0</v>
      </c>
      <c r="L226" s="64">
        <v>0</v>
      </c>
      <c r="M226" s="64">
        <v>0</v>
      </c>
      <c r="N226" s="64">
        <v>0</v>
      </c>
      <c r="O226" s="64">
        <v>0</v>
      </c>
      <c r="P226" s="64">
        <v>0</v>
      </c>
      <c r="Q226" s="64">
        <v>0</v>
      </c>
      <c r="R226" s="64">
        <f t="shared" si="259"/>
        <v>1</v>
      </c>
      <c r="S226" s="64">
        <v>73152101</v>
      </c>
      <c r="T226" s="64" t="s">
        <v>66</v>
      </c>
      <c r="U226" s="64" t="s">
        <v>66</v>
      </c>
      <c r="W226" s="66">
        <v>132000</v>
      </c>
      <c r="X226" s="66">
        <f t="shared" si="260"/>
        <v>25080</v>
      </c>
      <c r="Y226" s="66">
        <f t="shared" si="261"/>
        <v>157080</v>
      </c>
      <c r="Z226" s="66">
        <v>132000</v>
      </c>
      <c r="AA226" s="66">
        <f t="shared" si="262"/>
        <v>25080</v>
      </c>
      <c r="AB226" s="66">
        <f t="shared" si="263"/>
        <v>157080</v>
      </c>
      <c r="AC226" s="66">
        <v>175000</v>
      </c>
      <c r="AD226" s="66">
        <f t="shared" si="264"/>
        <v>33250</v>
      </c>
      <c r="AE226" s="66">
        <f t="shared" si="265"/>
        <v>208250</v>
      </c>
      <c r="AF226" s="22"/>
      <c r="AG226" s="67" t="str">
        <f t="shared" si="266"/>
        <v>MANTENIMIENTO - REALIZAR LA LIMPIEZA Y LUBRICACION DE LOS COMPONENTES</v>
      </c>
      <c r="AH226" s="58" t="str">
        <f t="shared" si="267"/>
        <v>ÚNICO</v>
      </c>
      <c r="AI226" s="58" t="str">
        <f t="shared" si="268"/>
        <v>ÚNICO</v>
      </c>
      <c r="AJ226" s="59" t="str">
        <f t="shared" si="269"/>
        <v>ÚNICO</v>
      </c>
      <c r="AK226" s="59" t="str">
        <f t="shared" si="270"/>
        <v>ÚNICO</v>
      </c>
      <c r="AL226" s="59" t="str">
        <f t="shared" si="271"/>
        <v/>
      </c>
      <c r="AM226" s="59" t="str">
        <f t="shared" si="272"/>
        <v/>
      </c>
      <c r="AN226" s="60" t="str">
        <f t="shared" si="273"/>
        <v/>
      </c>
      <c r="AP226" s="61">
        <f t="shared" si="274"/>
        <v>146333</v>
      </c>
      <c r="AQ226" s="61">
        <f t="shared" si="275"/>
        <v>132000</v>
      </c>
      <c r="AR226" s="61">
        <f t="shared" si="276"/>
        <v>24826</v>
      </c>
      <c r="AS226" s="62">
        <f t="shared" si="277"/>
        <v>0.1696541449980524</v>
      </c>
      <c r="AT226" s="61">
        <f t="shared" si="278"/>
        <v>132000</v>
      </c>
      <c r="AU226" s="61">
        <f t="shared" si="279"/>
        <v>175000</v>
      </c>
      <c r="AV226" s="61">
        <f>IF(NOT(ISNUMBER(A226)),"",ROUND(_xlfn.QUARTILE.INC(CHOOSE({1;2;3},W226,Z226,AC226),1),0))</f>
        <v>132000</v>
      </c>
      <c r="AW226" s="61">
        <f>IF(NOT(ISNUMBER(A226)),"",ROUND(_xlfn.QUARTILE.INC(CHOOSE({1;2;3},W226,Z226,AC226),3),0))</f>
        <v>153500</v>
      </c>
      <c r="AX226" s="61">
        <f t="shared" si="280"/>
        <v>21500</v>
      </c>
      <c r="AY226" s="61">
        <f t="shared" si="281"/>
        <v>132000</v>
      </c>
      <c r="AZ226" s="61">
        <f t="shared" si="282"/>
        <v>25080</v>
      </c>
      <c r="BA226" s="61">
        <f t="shared" si="283"/>
        <v>157080</v>
      </c>
      <c r="BB226" s="68" t="str">
        <f t="shared" si="284"/>
        <v>MENOR VALOR</v>
      </c>
      <c r="BD226" s="69" t="str">
        <f t="shared" si="285"/>
        <v>MANTENIMIENTO - REALIZAR LA LIMPIEZA Y LUBRICACION DE LOS COMPONENTES</v>
      </c>
      <c r="BE226" s="58" t="str">
        <f t="shared" si="286"/>
        <v>ÚNICO</v>
      </c>
      <c r="BF226" s="58" t="str" cm="1">
        <f t="array" ref="BF226">IF(BE226&lt;&gt;"REPETIDO","",_xlfn.TEXTJOIN(", ",TRUE,IF($AG$14:$AG$1000=$AG226,$A$14:$A$1000,"")))</f>
        <v/>
      </c>
      <c r="BG226" s="70" t="str">
        <f t="shared" si="287"/>
        <v>NO APLICA</v>
      </c>
      <c r="BH226" s="58" t="str">
        <f t="shared" si="288"/>
        <v>OK</v>
      </c>
    </row>
    <row r="227" spans="1:60" ht="38.25" x14ac:dyDescent="0.35">
      <c r="A227" s="64">
        <f>IF(C227="","",MAX($A$14:A226)+1)</f>
        <v>201</v>
      </c>
      <c r="B227" s="64">
        <v>8715701</v>
      </c>
      <c r="C227" s="65" t="s">
        <v>269</v>
      </c>
      <c r="D227" s="64" t="s">
        <v>65</v>
      </c>
      <c r="E227" s="64">
        <v>0</v>
      </c>
      <c r="F227" s="64">
        <v>1</v>
      </c>
      <c r="G227" s="64">
        <v>0</v>
      </c>
      <c r="H227" s="64">
        <v>0</v>
      </c>
      <c r="I227" s="64">
        <v>0</v>
      </c>
      <c r="J227" s="64">
        <v>0</v>
      </c>
      <c r="K227" s="64">
        <v>0</v>
      </c>
      <c r="L227" s="64">
        <v>0</v>
      </c>
      <c r="M227" s="64">
        <v>0</v>
      </c>
      <c r="N227" s="64">
        <v>0</v>
      </c>
      <c r="O227" s="64">
        <v>0</v>
      </c>
      <c r="P227" s="64">
        <v>0</v>
      </c>
      <c r="Q227" s="64">
        <v>0</v>
      </c>
      <c r="R227" s="64">
        <f t="shared" si="259"/>
        <v>1</v>
      </c>
      <c r="S227" s="64">
        <v>73152101</v>
      </c>
      <c r="T227" s="64" t="s">
        <v>66</v>
      </c>
      <c r="U227" s="64" t="s">
        <v>66</v>
      </c>
      <c r="W227" s="66">
        <v>52000</v>
      </c>
      <c r="X227" s="66">
        <f t="shared" si="260"/>
        <v>9880</v>
      </c>
      <c r="Y227" s="66">
        <f t="shared" si="261"/>
        <v>61880</v>
      </c>
      <c r="Z227" s="66">
        <v>52000</v>
      </c>
      <c r="AA227" s="66">
        <f t="shared" si="262"/>
        <v>9880</v>
      </c>
      <c r="AB227" s="66">
        <f t="shared" si="263"/>
        <v>61880</v>
      </c>
      <c r="AC227" s="66">
        <v>80000</v>
      </c>
      <c r="AD227" s="66">
        <f t="shared" si="264"/>
        <v>15200</v>
      </c>
      <c r="AE227" s="66">
        <f t="shared" si="265"/>
        <v>95200</v>
      </c>
      <c r="AG227" s="67" t="str">
        <f t="shared" si="266"/>
        <v>MANTENIMIENTO - REALIZAR LOS AJUSTES DE LA TORNILLERIA</v>
      </c>
      <c r="AH227" s="58" t="str">
        <f t="shared" si="267"/>
        <v>ÚNICO</v>
      </c>
      <c r="AI227" s="58" t="str">
        <f t="shared" si="268"/>
        <v>ÚNICO</v>
      </c>
      <c r="AJ227" s="59" t="str">
        <f t="shared" si="269"/>
        <v>ÚNICO</v>
      </c>
      <c r="AK227" s="59" t="str">
        <f t="shared" si="270"/>
        <v>ÚNICO</v>
      </c>
      <c r="AL227" s="59" t="str">
        <f t="shared" si="271"/>
        <v/>
      </c>
      <c r="AM227" s="59" t="str">
        <f t="shared" si="272"/>
        <v/>
      </c>
      <c r="AN227" s="60" t="str">
        <f t="shared" si="273"/>
        <v/>
      </c>
      <c r="AP227" s="61">
        <f t="shared" si="274"/>
        <v>61333</v>
      </c>
      <c r="AQ227" s="61">
        <f t="shared" si="275"/>
        <v>52000</v>
      </c>
      <c r="AR227" s="61">
        <f t="shared" si="276"/>
        <v>16166</v>
      </c>
      <c r="AS227" s="62">
        <f t="shared" si="277"/>
        <v>0.26357751944304048</v>
      </c>
      <c r="AT227" s="61">
        <f t="shared" si="278"/>
        <v>52000</v>
      </c>
      <c r="AU227" s="61">
        <f t="shared" si="279"/>
        <v>80000</v>
      </c>
      <c r="AV227" s="61">
        <f>IF(NOT(ISNUMBER(A227)),"",ROUND(_xlfn.QUARTILE.INC(CHOOSE({1;2;3},W227,Z227,AC227),1),0))</f>
        <v>52000</v>
      </c>
      <c r="AW227" s="61">
        <f>IF(NOT(ISNUMBER(A227)),"",ROUND(_xlfn.QUARTILE.INC(CHOOSE({1;2;3},W227,Z227,AC227),3),0))</f>
        <v>66000</v>
      </c>
      <c r="AX227" s="61">
        <f t="shared" si="280"/>
        <v>14000</v>
      </c>
      <c r="AY227" s="61">
        <f t="shared" si="281"/>
        <v>52000</v>
      </c>
      <c r="AZ227" s="61">
        <f t="shared" si="282"/>
        <v>9880</v>
      </c>
      <c r="BA227" s="61">
        <f t="shared" si="283"/>
        <v>61880</v>
      </c>
      <c r="BB227" s="68" t="str">
        <f t="shared" si="284"/>
        <v>PROMEDIO 2 MENORES</v>
      </c>
      <c r="BD227" s="69" t="str">
        <f t="shared" si="285"/>
        <v>MANTENIMIENTO - REALIZAR LOS AJUSTES DE LA TORNILLERIA</v>
      </c>
      <c r="BE227" s="58" t="str">
        <f t="shared" si="286"/>
        <v>ÚNICO</v>
      </c>
      <c r="BF227" s="58" t="str" cm="1">
        <f t="array" ref="BF227">IF(BE227&lt;&gt;"REPETIDO","",_xlfn.TEXTJOIN(", ",TRUE,IF($AG$14:$AG$1000=$AG227,$A$14:$A$1000,"")))</f>
        <v/>
      </c>
      <c r="BG227" s="70" t="str">
        <f t="shared" si="287"/>
        <v>NO APLICA</v>
      </c>
      <c r="BH227" s="58" t="str">
        <f t="shared" si="288"/>
        <v>OK</v>
      </c>
    </row>
    <row r="228" spans="1:60" ht="168.4" customHeight="1" x14ac:dyDescent="0.35">
      <c r="A228" s="64">
        <f>IF(C228="","",MAX($A$14:A227)+1)</f>
        <v>202</v>
      </c>
      <c r="B228" s="64">
        <v>8715701</v>
      </c>
      <c r="C228" s="65" t="s">
        <v>270</v>
      </c>
      <c r="D228" s="64" t="s">
        <v>65</v>
      </c>
      <c r="E228" s="64">
        <v>0</v>
      </c>
      <c r="F228" s="64">
        <v>1</v>
      </c>
      <c r="G228" s="64">
        <v>0</v>
      </c>
      <c r="H228" s="64">
        <v>0</v>
      </c>
      <c r="I228" s="64">
        <v>0</v>
      </c>
      <c r="J228" s="64">
        <v>0</v>
      </c>
      <c r="K228" s="64">
        <v>0</v>
      </c>
      <c r="L228" s="64">
        <v>0</v>
      </c>
      <c r="M228" s="64">
        <v>0</v>
      </c>
      <c r="N228" s="64">
        <v>0</v>
      </c>
      <c r="O228" s="64">
        <v>0</v>
      </c>
      <c r="P228" s="64">
        <v>0</v>
      </c>
      <c r="Q228" s="64">
        <v>0</v>
      </c>
      <c r="R228" s="64">
        <f t="shared" si="259"/>
        <v>1</v>
      </c>
      <c r="S228" s="64">
        <v>73152101</v>
      </c>
      <c r="T228" s="64" t="s">
        <v>66</v>
      </c>
      <c r="U228" s="64" t="s">
        <v>66</v>
      </c>
      <c r="W228" s="66">
        <v>200000</v>
      </c>
      <c r="X228" s="66">
        <f t="shared" si="260"/>
        <v>38000</v>
      </c>
      <c r="Y228" s="66">
        <f t="shared" si="261"/>
        <v>238000</v>
      </c>
      <c r="Z228" s="66">
        <v>200000</v>
      </c>
      <c r="AA228" s="66">
        <f t="shared" si="262"/>
        <v>38000</v>
      </c>
      <c r="AB228" s="66">
        <f t="shared" si="263"/>
        <v>238000</v>
      </c>
      <c r="AC228" s="66">
        <v>260000</v>
      </c>
      <c r="AD228" s="66">
        <f t="shared" si="264"/>
        <v>49400</v>
      </c>
      <c r="AE228" s="66">
        <f t="shared" si="265"/>
        <v>309400</v>
      </c>
      <c r="AF228" s="22"/>
      <c r="AG228" s="67" t="str">
        <f t="shared" si="266"/>
        <v>MANTENIMIENTO - REALIZAR LA REVISION Y AJUSTES DE CABLES DE CAERO, POLEAS, RODAMIENTOS, GUIAS, PATINES, MOTOR</v>
      </c>
      <c r="AH228" s="58" t="str">
        <f t="shared" si="267"/>
        <v>ÚNICO</v>
      </c>
      <c r="AI228" s="58" t="str">
        <f t="shared" si="268"/>
        <v>ÚNICO</v>
      </c>
      <c r="AJ228" s="59" t="str">
        <f t="shared" si="269"/>
        <v>ÚNICO</v>
      </c>
      <c r="AK228" s="59" t="str">
        <f t="shared" si="270"/>
        <v>ÚNICO</v>
      </c>
      <c r="AL228" s="59" t="str">
        <f t="shared" si="271"/>
        <v/>
      </c>
      <c r="AM228" s="59" t="str">
        <f t="shared" si="272"/>
        <v/>
      </c>
      <c r="AN228" s="60" t="str">
        <f t="shared" si="273"/>
        <v/>
      </c>
      <c r="AP228" s="61">
        <f t="shared" si="274"/>
        <v>220000</v>
      </c>
      <c r="AQ228" s="61">
        <f t="shared" si="275"/>
        <v>200000</v>
      </c>
      <c r="AR228" s="61">
        <f t="shared" si="276"/>
        <v>34641</v>
      </c>
      <c r="AS228" s="62">
        <f t="shared" si="277"/>
        <v>0.15745909090909091</v>
      </c>
      <c r="AT228" s="61">
        <f t="shared" si="278"/>
        <v>200000</v>
      </c>
      <c r="AU228" s="61">
        <f t="shared" si="279"/>
        <v>260000</v>
      </c>
      <c r="AV228" s="61">
        <f>IF(NOT(ISNUMBER(A228)),"",ROUND(_xlfn.QUARTILE.INC(CHOOSE({1;2;3},W228,Z228,AC228),1),0))</f>
        <v>200000</v>
      </c>
      <c r="AW228" s="61">
        <f>IF(NOT(ISNUMBER(A228)),"",ROUND(_xlfn.QUARTILE.INC(CHOOSE({1;2;3},W228,Z228,AC228),3),0))</f>
        <v>230000</v>
      </c>
      <c r="AX228" s="61">
        <f t="shared" si="280"/>
        <v>30000</v>
      </c>
      <c r="AY228" s="61">
        <f t="shared" si="281"/>
        <v>200000</v>
      </c>
      <c r="AZ228" s="61">
        <f t="shared" si="282"/>
        <v>38000</v>
      </c>
      <c r="BA228" s="61">
        <f t="shared" si="283"/>
        <v>238000</v>
      </c>
      <c r="BB228" s="68" t="str">
        <f t="shared" si="284"/>
        <v>MENOR VALOR</v>
      </c>
      <c r="BD228" s="69" t="str">
        <f t="shared" si="285"/>
        <v>MANTENIMIENTO - REALIZAR LA REVISION Y AJUSTES DE CABLES DE CAERO, POLEAS, RODAMIENTOS, GUIAS, PATINES, MOTOR</v>
      </c>
      <c r="BE228" s="58" t="str">
        <f t="shared" si="286"/>
        <v>ÚNICO</v>
      </c>
      <c r="BF228" s="58" t="str" cm="1">
        <f t="array" ref="BF228">IF(BE228&lt;&gt;"REPETIDO","",_xlfn.TEXTJOIN(", ",TRUE,IF($AG$14:$AG$1000=$AG228,$A$14:$A$1000,"")))</f>
        <v/>
      </c>
      <c r="BG228" s="70" t="str">
        <f t="shared" si="287"/>
        <v>NO APLICA</v>
      </c>
      <c r="BH228" s="58" t="str">
        <f t="shared" si="288"/>
        <v>OK</v>
      </c>
    </row>
    <row r="229" spans="1:60" ht="27" x14ac:dyDescent="0.35">
      <c r="A229" s="64">
        <f>IF(C229="","",MAX($A$14:A228)+1)</f>
        <v>203</v>
      </c>
      <c r="B229" s="64">
        <v>8715701</v>
      </c>
      <c r="C229" s="65" t="s">
        <v>271</v>
      </c>
      <c r="D229" s="64" t="s">
        <v>65</v>
      </c>
      <c r="E229" s="64">
        <v>0</v>
      </c>
      <c r="F229" s="64">
        <v>1</v>
      </c>
      <c r="G229" s="64">
        <v>0</v>
      </c>
      <c r="H229" s="64">
        <v>0</v>
      </c>
      <c r="I229" s="64">
        <v>0</v>
      </c>
      <c r="J229" s="64">
        <v>0</v>
      </c>
      <c r="K229" s="64">
        <v>0</v>
      </c>
      <c r="L229" s="64">
        <v>0</v>
      </c>
      <c r="M229" s="64">
        <v>0</v>
      </c>
      <c r="N229" s="64">
        <v>0</v>
      </c>
      <c r="O229" s="64">
        <v>0</v>
      </c>
      <c r="P229" s="64">
        <v>0</v>
      </c>
      <c r="Q229" s="64">
        <v>0</v>
      </c>
      <c r="R229" s="64">
        <f t="shared" si="259"/>
        <v>1</v>
      </c>
      <c r="S229" s="64">
        <v>73152101</v>
      </c>
      <c r="T229" s="64" t="s">
        <v>66</v>
      </c>
      <c r="U229" s="64" t="s">
        <v>66</v>
      </c>
      <c r="W229" s="66">
        <v>220000</v>
      </c>
      <c r="X229" s="66">
        <f t="shared" si="260"/>
        <v>41800</v>
      </c>
      <c r="Y229" s="66">
        <f t="shared" si="261"/>
        <v>261800</v>
      </c>
      <c r="Z229" s="66">
        <v>220000</v>
      </c>
      <c r="AA229" s="66">
        <f t="shared" si="262"/>
        <v>41800</v>
      </c>
      <c r="AB229" s="66">
        <f t="shared" si="263"/>
        <v>261800</v>
      </c>
      <c r="AC229" s="66">
        <v>365000</v>
      </c>
      <c r="AD229" s="66">
        <f t="shared" si="264"/>
        <v>69350</v>
      </c>
      <c r="AE229" s="66">
        <f t="shared" si="265"/>
        <v>434350</v>
      </c>
      <c r="AF229" s="22"/>
      <c r="AG229" s="67" t="str">
        <f t="shared" si="266"/>
        <v>MANTENIMIENTO - REVISIÓN Y AJUSTES DE FRENOS</v>
      </c>
      <c r="AH229" s="58" t="str">
        <f t="shared" si="267"/>
        <v>ÚNICO</v>
      </c>
      <c r="AI229" s="58" t="str">
        <f t="shared" si="268"/>
        <v>ÚNICO</v>
      </c>
      <c r="AJ229" s="59" t="str">
        <f t="shared" si="269"/>
        <v>ÚNICO</v>
      </c>
      <c r="AK229" s="59" t="str">
        <f t="shared" si="270"/>
        <v>ÚNICO</v>
      </c>
      <c r="AL229" s="59" t="str">
        <f t="shared" si="271"/>
        <v/>
      </c>
      <c r="AM229" s="59" t="str">
        <f t="shared" si="272"/>
        <v/>
      </c>
      <c r="AN229" s="60" t="str">
        <f t="shared" si="273"/>
        <v/>
      </c>
      <c r="AP229" s="61">
        <f t="shared" si="274"/>
        <v>268333</v>
      </c>
      <c r="AQ229" s="61">
        <f t="shared" si="275"/>
        <v>220000</v>
      </c>
      <c r="AR229" s="61">
        <f t="shared" si="276"/>
        <v>83716</v>
      </c>
      <c r="AS229" s="62">
        <f t="shared" si="277"/>
        <v>0.31198548072730525</v>
      </c>
      <c r="AT229" s="61">
        <f t="shared" si="278"/>
        <v>220000</v>
      </c>
      <c r="AU229" s="61">
        <f t="shared" si="279"/>
        <v>365000</v>
      </c>
      <c r="AV229" s="61">
        <f>IF(NOT(ISNUMBER(A229)),"",ROUND(_xlfn.QUARTILE.INC(CHOOSE({1;2;3},W229,Z229,AC229),1),0))</f>
        <v>220000</v>
      </c>
      <c r="AW229" s="61">
        <f>IF(NOT(ISNUMBER(A229)),"",ROUND(_xlfn.QUARTILE.INC(CHOOSE({1;2;3},W229,Z229,AC229),3),0))</f>
        <v>292500</v>
      </c>
      <c r="AX229" s="61">
        <f t="shared" si="280"/>
        <v>72500</v>
      </c>
      <c r="AY229" s="61">
        <f t="shared" si="281"/>
        <v>220000</v>
      </c>
      <c r="AZ229" s="61">
        <f t="shared" si="282"/>
        <v>41800</v>
      </c>
      <c r="BA229" s="61">
        <f t="shared" si="283"/>
        <v>261800</v>
      </c>
      <c r="BB229" s="68" t="str">
        <f t="shared" si="284"/>
        <v>PROMEDIO 2 MENORES</v>
      </c>
      <c r="BD229" s="69" t="str">
        <f t="shared" si="285"/>
        <v>MANTENIMIENTO - REVISIÓN Y AJUSTES DE FRENOS</v>
      </c>
      <c r="BE229" s="58" t="str">
        <f t="shared" si="286"/>
        <v>ÚNICO</v>
      </c>
      <c r="BF229" s="58" t="str" cm="1">
        <f t="array" ref="BF229">IF(BE229&lt;&gt;"REPETIDO","",_xlfn.TEXTJOIN(", ",TRUE,IF($AG$14:$AG$1000=$AG229,$A$14:$A$1000,"")))</f>
        <v/>
      </c>
      <c r="BG229" s="70" t="str">
        <f t="shared" si="287"/>
        <v>NO APLICA</v>
      </c>
      <c r="BH229" s="58" t="str">
        <f t="shared" si="288"/>
        <v>REVISAR DISPERSIÓN</v>
      </c>
    </row>
    <row r="230" spans="1:60" ht="38.25" x14ac:dyDescent="0.35">
      <c r="A230" s="64">
        <f>IF(C230="","",MAX($A$14:A229)+1)</f>
        <v>204</v>
      </c>
      <c r="B230" s="64">
        <v>8715701</v>
      </c>
      <c r="C230" s="65" t="s">
        <v>272</v>
      </c>
      <c r="D230" s="64" t="s">
        <v>65</v>
      </c>
      <c r="E230" s="64">
        <v>0</v>
      </c>
      <c r="F230" s="64">
        <v>1</v>
      </c>
      <c r="G230" s="64">
        <v>0</v>
      </c>
      <c r="H230" s="64">
        <v>0</v>
      </c>
      <c r="I230" s="64">
        <v>0</v>
      </c>
      <c r="J230" s="64">
        <v>0</v>
      </c>
      <c r="K230" s="64">
        <v>0</v>
      </c>
      <c r="L230" s="64">
        <v>0</v>
      </c>
      <c r="M230" s="64">
        <v>0</v>
      </c>
      <c r="N230" s="64">
        <v>0</v>
      </c>
      <c r="O230" s="64">
        <v>0</v>
      </c>
      <c r="P230" s="64">
        <v>0</v>
      </c>
      <c r="Q230" s="64">
        <v>0</v>
      </c>
      <c r="R230" s="64">
        <f t="shared" si="259"/>
        <v>1</v>
      </c>
      <c r="S230" s="64">
        <v>73152101</v>
      </c>
      <c r="T230" s="64" t="s">
        <v>66</v>
      </c>
      <c r="U230" s="64" t="s">
        <v>66</v>
      </c>
      <c r="W230" s="66">
        <v>216000</v>
      </c>
      <c r="X230" s="66">
        <f t="shared" si="260"/>
        <v>41040</v>
      </c>
      <c r="Y230" s="66">
        <f t="shared" si="261"/>
        <v>257040</v>
      </c>
      <c r="Z230" s="66">
        <v>216000</v>
      </c>
      <c r="AA230" s="66">
        <f t="shared" si="262"/>
        <v>41040</v>
      </c>
      <c r="AB230" s="66">
        <f t="shared" si="263"/>
        <v>257040</v>
      </c>
      <c r="AC230" s="66">
        <v>340000</v>
      </c>
      <c r="AD230" s="66">
        <f t="shared" si="264"/>
        <v>64600</v>
      </c>
      <c r="AE230" s="66">
        <f t="shared" si="265"/>
        <v>404600</v>
      </c>
      <c r="AF230" s="22"/>
      <c r="AG230" s="67" t="str">
        <f t="shared" si="266"/>
        <v>MANTENIMIENTO - REVISIÓN DE REDUCTORES Y NIVELES DE ACEITE.</v>
      </c>
      <c r="AH230" s="58" t="str">
        <f t="shared" si="267"/>
        <v>ÚNICO</v>
      </c>
      <c r="AI230" s="58" t="str">
        <f t="shared" si="268"/>
        <v>ÚNICO</v>
      </c>
      <c r="AJ230" s="59" t="str">
        <f t="shared" si="269"/>
        <v>ÚNICO</v>
      </c>
      <c r="AK230" s="59" t="str">
        <f t="shared" si="270"/>
        <v>ÚNICO</v>
      </c>
      <c r="AL230" s="59" t="str">
        <f t="shared" si="271"/>
        <v/>
      </c>
      <c r="AM230" s="59" t="str">
        <f t="shared" si="272"/>
        <v/>
      </c>
      <c r="AN230" s="60" t="str">
        <f t="shared" si="273"/>
        <v/>
      </c>
      <c r="AP230" s="61">
        <f t="shared" si="274"/>
        <v>257333</v>
      </c>
      <c r="AQ230" s="61">
        <f t="shared" si="275"/>
        <v>216000</v>
      </c>
      <c r="AR230" s="61">
        <f t="shared" si="276"/>
        <v>71591</v>
      </c>
      <c r="AS230" s="62">
        <f t="shared" si="277"/>
        <v>0.2782037282431713</v>
      </c>
      <c r="AT230" s="61">
        <f t="shared" si="278"/>
        <v>216000</v>
      </c>
      <c r="AU230" s="61">
        <f t="shared" si="279"/>
        <v>340000</v>
      </c>
      <c r="AV230" s="61">
        <f>IF(NOT(ISNUMBER(A230)),"",ROUND(_xlfn.QUARTILE.INC(CHOOSE({1;2;3},W230,Z230,AC230),1),0))</f>
        <v>216000</v>
      </c>
      <c r="AW230" s="61">
        <f>IF(NOT(ISNUMBER(A230)),"",ROUND(_xlfn.QUARTILE.INC(CHOOSE({1;2;3},W230,Z230,AC230),3),0))</f>
        <v>278000</v>
      </c>
      <c r="AX230" s="61">
        <f t="shared" si="280"/>
        <v>62000</v>
      </c>
      <c r="AY230" s="61">
        <f t="shared" si="281"/>
        <v>216000</v>
      </c>
      <c r="AZ230" s="61">
        <f t="shared" si="282"/>
        <v>41040</v>
      </c>
      <c r="BA230" s="61">
        <f t="shared" si="283"/>
        <v>257040</v>
      </c>
      <c r="BB230" s="68" t="str">
        <f t="shared" si="284"/>
        <v>PROMEDIO 2 MENORES</v>
      </c>
      <c r="BD230" s="69" t="str">
        <f t="shared" si="285"/>
        <v>MANTENIMIENTO - REVISIÓN DE REDUCTORES Y NIVELES DE ACEITE.</v>
      </c>
      <c r="BE230" s="58" t="str">
        <f t="shared" si="286"/>
        <v>ÚNICO</v>
      </c>
      <c r="BF230" s="58" t="str" cm="1">
        <f t="array" ref="BF230">IF(BE230&lt;&gt;"REPETIDO","",_xlfn.TEXTJOIN(", ",TRUE,IF($AG$14:$AG$1000=$AG230,$A$14:$A$1000,"")))</f>
        <v/>
      </c>
      <c r="BG230" s="70" t="str">
        <f t="shared" si="287"/>
        <v>NO APLICA</v>
      </c>
      <c r="BH230" s="58" t="str">
        <f t="shared" si="288"/>
        <v>OK</v>
      </c>
    </row>
    <row r="231" spans="1:60" ht="27" x14ac:dyDescent="0.35">
      <c r="A231" s="64">
        <f>IF(C231="","",MAX($A$14:A230)+1)</f>
        <v>205</v>
      </c>
      <c r="B231" s="64">
        <v>8715701</v>
      </c>
      <c r="C231" s="65" t="s">
        <v>273</v>
      </c>
      <c r="D231" s="64" t="s">
        <v>65</v>
      </c>
      <c r="E231" s="64">
        <v>0</v>
      </c>
      <c r="F231" s="64">
        <v>1</v>
      </c>
      <c r="G231" s="64">
        <v>0</v>
      </c>
      <c r="H231" s="64">
        <v>0</v>
      </c>
      <c r="I231" s="64">
        <v>0</v>
      </c>
      <c r="J231" s="64">
        <v>0</v>
      </c>
      <c r="K231" s="64">
        <v>0</v>
      </c>
      <c r="L231" s="64">
        <v>0</v>
      </c>
      <c r="M231" s="64">
        <v>0</v>
      </c>
      <c r="N231" s="64">
        <v>0</v>
      </c>
      <c r="O231" s="64">
        <v>0</v>
      </c>
      <c r="P231" s="64">
        <v>0</v>
      </c>
      <c r="Q231" s="64">
        <v>0</v>
      </c>
      <c r="R231" s="64">
        <f t="shared" si="259"/>
        <v>1</v>
      </c>
      <c r="S231" s="64">
        <v>73152101</v>
      </c>
      <c r="T231" s="64" t="s">
        <v>66</v>
      </c>
      <c r="U231" s="64" t="s">
        <v>66</v>
      </c>
      <c r="W231" s="66">
        <v>224000</v>
      </c>
      <c r="X231" s="66">
        <f t="shared" si="260"/>
        <v>42560</v>
      </c>
      <c r="Y231" s="66">
        <f t="shared" si="261"/>
        <v>266560</v>
      </c>
      <c r="Z231" s="66">
        <v>224000</v>
      </c>
      <c r="AA231" s="66">
        <f t="shared" si="262"/>
        <v>42560</v>
      </c>
      <c r="AB231" s="66">
        <f t="shared" si="263"/>
        <v>266560</v>
      </c>
      <c r="AC231" s="66">
        <v>340000</v>
      </c>
      <c r="AD231" s="66">
        <f t="shared" si="264"/>
        <v>64600</v>
      </c>
      <c r="AE231" s="66">
        <f t="shared" si="265"/>
        <v>404600</v>
      </c>
      <c r="AF231" s="22"/>
      <c r="AG231" s="67" t="str">
        <f t="shared" si="266"/>
        <v>MANTENIMIENTO - REVISIÓN DE CABLEADO.</v>
      </c>
      <c r="AH231" s="58" t="str">
        <f t="shared" si="267"/>
        <v>ÚNICO</v>
      </c>
      <c r="AI231" s="58" t="str">
        <f t="shared" si="268"/>
        <v>ÚNICO</v>
      </c>
      <c r="AJ231" s="59" t="str">
        <f t="shared" si="269"/>
        <v>ÚNICO</v>
      </c>
      <c r="AK231" s="59" t="str">
        <f t="shared" si="270"/>
        <v>ÚNICO</v>
      </c>
      <c r="AL231" s="59" t="str">
        <f t="shared" si="271"/>
        <v/>
      </c>
      <c r="AM231" s="59" t="str">
        <f t="shared" si="272"/>
        <v/>
      </c>
      <c r="AN231" s="60" t="str">
        <f t="shared" si="273"/>
        <v/>
      </c>
      <c r="AP231" s="61">
        <f t="shared" si="274"/>
        <v>262667</v>
      </c>
      <c r="AQ231" s="61">
        <f t="shared" si="275"/>
        <v>224000</v>
      </c>
      <c r="AR231" s="61">
        <f t="shared" si="276"/>
        <v>66973</v>
      </c>
      <c r="AS231" s="62">
        <f t="shared" si="277"/>
        <v>0.25497302668397631</v>
      </c>
      <c r="AT231" s="61">
        <f t="shared" si="278"/>
        <v>224000</v>
      </c>
      <c r="AU231" s="61">
        <f t="shared" si="279"/>
        <v>340000</v>
      </c>
      <c r="AV231" s="61">
        <f>IF(NOT(ISNUMBER(A231)),"",ROUND(_xlfn.QUARTILE.INC(CHOOSE({1;2;3},W231,Z231,AC231),1),0))</f>
        <v>224000</v>
      </c>
      <c r="AW231" s="61">
        <f>IF(NOT(ISNUMBER(A231)),"",ROUND(_xlfn.QUARTILE.INC(CHOOSE({1;2;3},W231,Z231,AC231),3),0))</f>
        <v>282000</v>
      </c>
      <c r="AX231" s="61">
        <f t="shared" si="280"/>
        <v>58000</v>
      </c>
      <c r="AY231" s="61">
        <f t="shared" si="281"/>
        <v>224000</v>
      </c>
      <c r="AZ231" s="61">
        <f t="shared" si="282"/>
        <v>42560</v>
      </c>
      <c r="BA231" s="61">
        <f t="shared" si="283"/>
        <v>266560</v>
      </c>
      <c r="BB231" s="68" t="str">
        <f t="shared" si="284"/>
        <v>PROMEDIO 2 MENORES</v>
      </c>
      <c r="BD231" s="69" t="str">
        <f t="shared" si="285"/>
        <v>MANTENIMIENTO - REVISIÓN DE CABLEADO.</v>
      </c>
      <c r="BE231" s="58" t="str">
        <f t="shared" si="286"/>
        <v>ÚNICO</v>
      </c>
      <c r="BF231" s="58" t="str" cm="1">
        <f t="array" ref="BF231">IF(BE231&lt;&gt;"REPETIDO","",_xlfn.TEXTJOIN(", ",TRUE,IF($AG$14:$AG$1000=$AG231,$A$14:$A$1000,"")))</f>
        <v/>
      </c>
      <c r="BG231" s="70" t="str">
        <f t="shared" si="287"/>
        <v>NO APLICA</v>
      </c>
      <c r="BH231" s="58" t="str">
        <f t="shared" si="288"/>
        <v>OK</v>
      </c>
    </row>
    <row r="232" spans="1:60" ht="27" x14ac:dyDescent="0.35">
      <c r="A232" s="64">
        <f>IF(C232="","",MAX($A$14:A231)+1)</f>
        <v>206</v>
      </c>
      <c r="B232" s="64">
        <v>8715701</v>
      </c>
      <c r="C232" s="65" t="s">
        <v>274</v>
      </c>
      <c r="D232" s="64" t="s">
        <v>65</v>
      </c>
      <c r="E232" s="64">
        <v>0</v>
      </c>
      <c r="F232" s="64">
        <v>1</v>
      </c>
      <c r="G232" s="64">
        <v>0</v>
      </c>
      <c r="H232" s="64">
        <v>0</v>
      </c>
      <c r="I232" s="64">
        <v>0</v>
      </c>
      <c r="J232" s="64">
        <v>0</v>
      </c>
      <c r="K232" s="64">
        <v>0</v>
      </c>
      <c r="L232" s="64">
        <v>0</v>
      </c>
      <c r="M232" s="64">
        <v>0</v>
      </c>
      <c r="N232" s="64">
        <v>0</v>
      </c>
      <c r="O232" s="64">
        <v>0</v>
      </c>
      <c r="P232" s="64">
        <v>0</v>
      </c>
      <c r="Q232" s="64">
        <v>0</v>
      </c>
      <c r="R232" s="64">
        <f t="shared" si="259"/>
        <v>1</v>
      </c>
      <c r="S232" s="64">
        <v>73152101</v>
      </c>
      <c r="T232" s="64" t="s">
        <v>66</v>
      </c>
      <c r="U232" s="64" t="s">
        <v>66</v>
      </c>
      <c r="W232" s="66">
        <v>236000</v>
      </c>
      <c r="X232" s="66">
        <f t="shared" si="260"/>
        <v>44840</v>
      </c>
      <c r="Y232" s="66">
        <f t="shared" si="261"/>
        <v>280840</v>
      </c>
      <c r="Z232" s="66">
        <v>236000</v>
      </c>
      <c r="AA232" s="66">
        <f t="shared" si="262"/>
        <v>44840</v>
      </c>
      <c r="AB232" s="66">
        <f t="shared" si="263"/>
        <v>280840</v>
      </c>
      <c r="AC232" s="66">
        <v>340000</v>
      </c>
      <c r="AD232" s="66">
        <f t="shared" si="264"/>
        <v>64600</v>
      </c>
      <c r="AE232" s="66">
        <f t="shared" si="265"/>
        <v>404600</v>
      </c>
      <c r="AF232" s="22"/>
      <c r="AG232" s="67" t="str">
        <f t="shared" si="266"/>
        <v>MANTENIMIENTO - VERIFICACIÓN DEL MOTOR.</v>
      </c>
      <c r="AH232" s="58" t="str">
        <f t="shared" si="267"/>
        <v>ÚNICO</v>
      </c>
      <c r="AI232" s="58" t="str">
        <f t="shared" si="268"/>
        <v>ÚNICO</v>
      </c>
      <c r="AJ232" s="59" t="str">
        <f t="shared" si="269"/>
        <v>ÚNICO</v>
      </c>
      <c r="AK232" s="59" t="str">
        <f t="shared" si="270"/>
        <v>ÚNICO</v>
      </c>
      <c r="AL232" s="59" t="str">
        <f t="shared" si="271"/>
        <v/>
      </c>
      <c r="AM232" s="59" t="str">
        <f t="shared" si="272"/>
        <v/>
      </c>
      <c r="AN232" s="60" t="str">
        <f t="shared" si="273"/>
        <v/>
      </c>
      <c r="AP232" s="61">
        <f t="shared" si="274"/>
        <v>270667</v>
      </c>
      <c r="AQ232" s="61">
        <f t="shared" si="275"/>
        <v>236000</v>
      </c>
      <c r="AR232" s="61">
        <f t="shared" si="276"/>
        <v>60044</v>
      </c>
      <c r="AS232" s="62">
        <f t="shared" si="277"/>
        <v>0.22183716522516597</v>
      </c>
      <c r="AT232" s="61">
        <f t="shared" si="278"/>
        <v>236000</v>
      </c>
      <c r="AU232" s="61">
        <f t="shared" si="279"/>
        <v>340000</v>
      </c>
      <c r="AV232" s="61">
        <f>IF(NOT(ISNUMBER(A232)),"",ROUND(_xlfn.QUARTILE.INC(CHOOSE({1;2;3},W232,Z232,AC232),1),0))</f>
        <v>236000</v>
      </c>
      <c r="AW232" s="61">
        <f>IF(NOT(ISNUMBER(A232)),"",ROUND(_xlfn.QUARTILE.INC(CHOOSE({1;2;3},W232,Z232,AC232),3),0))</f>
        <v>288000</v>
      </c>
      <c r="AX232" s="61">
        <f t="shared" si="280"/>
        <v>52000</v>
      </c>
      <c r="AY232" s="61">
        <f t="shared" si="281"/>
        <v>236000</v>
      </c>
      <c r="AZ232" s="61">
        <f t="shared" si="282"/>
        <v>44840</v>
      </c>
      <c r="BA232" s="61">
        <f t="shared" si="283"/>
        <v>280840</v>
      </c>
      <c r="BB232" s="68" t="str">
        <f t="shared" si="284"/>
        <v>PROMEDIO 2 MENORES</v>
      </c>
      <c r="BD232" s="69" t="str">
        <f t="shared" si="285"/>
        <v>MANTENIMIENTO - VERIFICACIÓN DEL MOTOR.</v>
      </c>
      <c r="BE232" s="58" t="str">
        <f t="shared" si="286"/>
        <v>ÚNICO</v>
      </c>
      <c r="BF232" s="58" t="str" cm="1">
        <f t="array" ref="BF232">IF(BE232&lt;&gt;"REPETIDO","",_xlfn.TEXTJOIN(", ",TRUE,IF($AG$14:$AG$1000=$AG232,$A$14:$A$1000,"")))</f>
        <v/>
      </c>
      <c r="BG232" s="70" t="str">
        <f t="shared" si="287"/>
        <v>NO APLICA</v>
      </c>
      <c r="BH232" s="58" t="str">
        <f t="shared" si="288"/>
        <v>OK</v>
      </c>
    </row>
    <row r="233" spans="1:60" ht="51" x14ac:dyDescent="0.35">
      <c r="A233" s="64">
        <f>IF(C233="","",MAX($A$14:A232)+1)</f>
        <v>207</v>
      </c>
      <c r="B233" s="64">
        <v>8715701</v>
      </c>
      <c r="C233" s="65" t="s">
        <v>275</v>
      </c>
      <c r="D233" s="64" t="s">
        <v>65</v>
      </c>
      <c r="E233" s="64">
        <v>0</v>
      </c>
      <c r="F233" s="64">
        <v>1</v>
      </c>
      <c r="G233" s="64">
        <v>0</v>
      </c>
      <c r="H233" s="64">
        <v>0</v>
      </c>
      <c r="I233" s="64">
        <v>0</v>
      </c>
      <c r="J233" s="64">
        <v>0</v>
      </c>
      <c r="K233" s="64">
        <v>0</v>
      </c>
      <c r="L233" s="64">
        <v>0</v>
      </c>
      <c r="M233" s="64">
        <v>0</v>
      </c>
      <c r="N233" s="64">
        <v>0</v>
      </c>
      <c r="O233" s="64">
        <v>0</v>
      </c>
      <c r="P233" s="64">
        <v>0</v>
      </c>
      <c r="Q233" s="64">
        <v>0</v>
      </c>
      <c r="R233" s="64">
        <f t="shared" si="259"/>
        <v>1</v>
      </c>
      <c r="S233" s="64">
        <v>73152101</v>
      </c>
      <c r="T233" s="64" t="s">
        <v>66</v>
      </c>
      <c r="U233" s="64" t="s">
        <v>66</v>
      </c>
      <c r="W233" s="66">
        <v>232000</v>
      </c>
      <c r="X233" s="66">
        <f t="shared" si="260"/>
        <v>44080</v>
      </c>
      <c r="Y233" s="66">
        <f t="shared" si="261"/>
        <v>276080</v>
      </c>
      <c r="Z233" s="66">
        <v>232000</v>
      </c>
      <c r="AA233" s="66">
        <f t="shared" si="262"/>
        <v>44080</v>
      </c>
      <c r="AB233" s="66">
        <f t="shared" si="263"/>
        <v>276080</v>
      </c>
      <c r="AC233" s="66">
        <v>330000</v>
      </c>
      <c r="AD233" s="66">
        <f t="shared" si="264"/>
        <v>62700</v>
      </c>
      <c r="AE233" s="66">
        <f t="shared" si="265"/>
        <v>392700</v>
      </c>
      <c r="AF233" s="22"/>
      <c r="AG233" s="67" t="str">
        <f t="shared" si="266"/>
        <v>MANTENIMIENTO - INSPECCIÓN, VERIFICACION Y AJUSTE DE LA ESTRUCTURA.</v>
      </c>
      <c r="AH233" s="58" t="str">
        <f t="shared" si="267"/>
        <v>ÚNICO</v>
      </c>
      <c r="AI233" s="58" t="str">
        <f t="shared" si="268"/>
        <v>ÚNICO</v>
      </c>
      <c r="AJ233" s="59" t="str">
        <f t="shared" si="269"/>
        <v>ÚNICO</v>
      </c>
      <c r="AK233" s="59" t="str">
        <f t="shared" si="270"/>
        <v>ÚNICO</v>
      </c>
      <c r="AL233" s="59" t="str">
        <f t="shared" si="271"/>
        <v/>
      </c>
      <c r="AM233" s="59" t="str">
        <f t="shared" si="272"/>
        <v/>
      </c>
      <c r="AN233" s="60" t="str">
        <f t="shared" si="273"/>
        <v/>
      </c>
      <c r="AP233" s="61">
        <f t="shared" si="274"/>
        <v>264667</v>
      </c>
      <c r="AQ233" s="61">
        <f t="shared" si="275"/>
        <v>232000</v>
      </c>
      <c r="AR233" s="61">
        <f t="shared" si="276"/>
        <v>56580</v>
      </c>
      <c r="AS233" s="62">
        <f t="shared" si="277"/>
        <v>0.21377806828958654</v>
      </c>
      <c r="AT233" s="61">
        <f t="shared" si="278"/>
        <v>232000</v>
      </c>
      <c r="AU233" s="61">
        <f t="shared" si="279"/>
        <v>330000</v>
      </c>
      <c r="AV233" s="61">
        <f>IF(NOT(ISNUMBER(A233)),"",ROUND(_xlfn.QUARTILE.INC(CHOOSE({1;2;3},W233,Z233,AC233),1),0))</f>
        <v>232000</v>
      </c>
      <c r="AW233" s="61">
        <f>IF(NOT(ISNUMBER(A233)),"",ROUND(_xlfn.QUARTILE.INC(CHOOSE({1;2;3},W233,Z233,AC233),3),0))</f>
        <v>281000</v>
      </c>
      <c r="AX233" s="61">
        <f t="shared" si="280"/>
        <v>49000</v>
      </c>
      <c r="AY233" s="61">
        <f t="shared" si="281"/>
        <v>232000</v>
      </c>
      <c r="AZ233" s="61">
        <f t="shared" si="282"/>
        <v>44080</v>
      </c>
      <c r="BA233" s="61">
        <f t="shared" si="283"/>
        <v>276080</v>
      </c>
      <c r="BB233" s="68" t="str">
        <f t="shared" si="284"/>
        <v>PROMEDIO 2 MENORES</v>
      </c>
      <c r="BD233" s="69" t="str">
        <f t="shared" si="285"/>
        <v>MANTENIMIENTO - INSPECCIÓN, VERIFICACION Y AJUSTE DE LA ESTRUCTURA.</v>
      </c>
      <c r="BE233" s="58" t="str">
        <f t="shared" si="286"/>
        <v>ÚNICO</v>
      </c>
      <c r="BF233" s="58" t="str" cm="1">
        <f t="array" ref="BF233">IF(BE233&lt;&gt;"REPETIDO","",_xlfn.TEXTJOIN(", ",TRUE,IF($AG$14:$AG$1000=$AG233,$A$14:$A$1000,"")))</f>
        <v/>
      </c>
      <c r="BG233" s="70" t="str">
        <f t="shared" si="287"/>
        <v>NO APLICA</v>
      </c>
      <c r="BH233" s="58" t="str">
        <f t="shared" si="288"/>
        <v>OK</v>
      </c>
    </row>
    <row r="234" spans="1:60" ht="38.25" x14ac:dyDescent="0.35">
      <c r="A234" s="64">
        <f>IF(C234="","",MAX($A$14:A233)+1)</f>
        <v>208</v>
      </c>
      <c r="B234" s="64">
        <v>8715701</v>
      </c>
      <c r="C234" s="65" t="s">
        <v>276</v>
      </c>
      <c r="D234" s="64" t="s">
        <v>65</v>
      </c>
      <c r="E234" s="64">
        <v>0</v>
      </c>
      <c r="F234" s="64">
        <v>1</v>
      </c>
      <c r="G234" s="64">
        <v>0</v>
      </c>
      <c r="H234" s="64">
        <v>0</v>
      </c>
      <c r="I234" s="64">
        <v>0</v>
      </c>
      <c r="J234" s="64">
        <v>0</v>
      </c>
      <c r="K234" s="64">
        <v>0</v>
      </c>
      <c r="L234" s="64">
        <v>0</v>
      </c>
      <c r="M234" s="64">
        <v>0</v>
      </c>
      <c r="N234" s="64">
        <v>0</v>
      </c>
      <c r="O234" s="64">
        <v>0</v>
      </c>
      <c r="P234" s="64">
        <v>0</v>
      </c>
      <c r="Q234" s="64">
        <v>0</v>
      </c>
      <c r="R234" s="64">
        <f t="shared" si="259"/>
        <v>1</v>
      </c>
      <c r="S234" s="64">
        <v>73152101</v>
      </c>
      <c r="T234" s="64" t="s">
        <v>66</v>
      </c>
      <c r="U234" s="64" t="s">
        <v>66</v>
      </c>
      <c r="W234" s="66">
        <v>248000</v>
      </c>
      <c r="X234" s="66">
        <f t="shared" si="260"/>
        <v>47120</v>
      </c>
      <c r="Y234" s="66">
        <f t="shared" si="261"/>
        <v>295120</v>
      </c>
      <c r="Z234" s="66">
        <v>248000</v>
      </c>
      <c r="AA234" s="66">
        <f t="shared" si="262"/>
        <v>47120</v>
      </c>
      <c r="AB234" s="66">
        <f t="shared" si="263"/>
        <v>295120</v>
      </c>
      <c r="AC234" s="66">
        <v>500000</v>
      </c>
      <c r="AD234" s="66">
        <f t="shared" si="264"/>
        <v>95000</v>
      </c>
      <c r="AE234" s="66">
        <f t="shared" si="265"/>
        <v>595000</v>
      </c>
      <c r="AF234" s="22"/>
      <c r="AG234" s="67" t="str">
        <f t="shared" si="266"/>
        <v>MANTENIMIENTO - REVISION Y AJUSTE DE PUERTAS , CERRADURAS</v>
      </c>
      <c r="AH234" s="58" t="str">
        <f t="shared" si="267"/>
        <v>ÚNICO</v>
      </c>
      <c r="AI234" s="58" t="str">
        <f t="shared" si="268"/>
        <v>ÚNICO</v>
      </c>
      <c r="AJ234" s="59" t="str">
        <f t="shared" si="269"/>
        <v>ÚNICO</v>
      </c>
      <c r="AK234" s="59" t="str">
        <f t="shared" si="270"/>
        <v>ÚNICO</v>
      </c>
      <c r="AL234" s="59" t="str">
        <f t="shared" si="271"/>
        <v/>
      </c>
      <c r="AM234" s="59" t="str">
        <f t="shared" si="272"/>
        <v/>
      </c>
      <c r="AN234" s="60" t="str">
        <f t="shared" si="273"/>
        <v/>
      </c>
      <c r="AP234" s="61">
        <f t="shared" si="274"/>
        <v>332000</v>
      </c>
      <c r="AQ234" s="61">
        <f t="shared" si="275"/>
        <v>248000</v>
      </c>
      <c r="AR234" s="61">
        <f t="shared" si="276"/>
        <v>145492</v>
      </c>
      <c r="AS234" s="62">
        <f t="shared" si="277"/>
        <v>0.4382289156626506</v>
      </c>
      <c r="AT234" s="61">
        <f t="shared" si="278"/>
        <v>248000</v>
      </c>
      <c r="AU234" s="61">
        <f t="shared" si="279"/>
        <v>500000</v>
      </c>
      <c r="AV234" s="61">
        <f>IF(NOT(ISNUMBER(A234)),"",ROUND(_xlfn.QUARTILE.INC(CHOOSE({1;2;3},W234,Z234,AC234),1),0))</f>
        <v>248000</v>
      </c>
      <c r="AW234" s="61">
        <f>IF(NOT(ISNUMBER(A234)),"",ROUND(_xlfn.QUARTILE.INC(CHOOSE({1;2;3},W234,Z234,AC234),3),0))</f>
        <v>374000</v>
      </c>
      <c r="AX234" s="61">
        <f t="shared" si="280"/>
        <v>126000</v>
      </c>
      <c r="AY234" s="61">
        <f t="shared" si="281"/>
        <v>248000</v>
      </c>
      <c r="AZ234" s="61">
        <f t="shared" si="282"/>
        <v>47120</v>
      </c>
      <c r="BA234" s="61">
        <f t="shared" si="283"/>
        <v>295120</v>
      </c>
      <c r="BB234" s="68" t="str">
        <f t="shared" si="284"/>
        <v>MEDIANA</v>
      </c>
      <c r="BD234" s="69" t="str">
        <f t="shared" si="285"/>
        <v>MANTENIMIENTO - REVISION Y AJUSTE DE PUERTAS , CERRADURAS</v>
      </c>
      <c r="BE234" s="58" t="str">
        <f t="shared" si="286"/>
        <v>ÚNICO</v>
      </c>
      <c r="BF234" s="58" t="str" cm="1">
        <f t="array" ref="BF234">IF(BE234&lt;&gt;"REPETIDO","",_xlfn.TEXTJOIN(", ",TRUE,IF($AG$14:$AG$1000=$AG234,$A$14:$A$1000,"")))</f>
        <v/>
      </c>
      <c r="BG234" s="70" t="str">
        <f t="shared" si="287"/>
        <v>NO APLICA</v>
      </c>
      <c r="BH234" s="58" t="str">
        <f t="shared" si="288"/>
        <v>REVISAR DISPERSIÓN</v>
      </c>
    </row>
    <row r="235" spans="1:60" ht="27" x14ac:dyDescent="0.35">
      <c r="A235" s="64">
        <f>IF(C235="","",MAX($A$14:A234)+1)</f>
        <v>209</v>
      </c>
      <c r="B235" s="64">
        <v>8715701</v>
      </c>
      <c r="C235" s="65" t="s">
        <v>277</v>
      </c>
      <c r="D235" s="64" t="s">
        <v>65</v>
      </c>
      <c r="E235" s="64">
        <v>0</v>
      </c>
      <c r="F235" s="64">
        <v>1</v>
      </c>
      <c r="G235" s="64">
        <v>0</v>
      </c>
      <c r="H235" s="64">
        <v>0</v>
      </c>
      <c r="I235" s="64">
        <v>0</v>
      </c>
      <c r="J235" s="64">
        <v>0</v>
      </c>
      <c r="K235" s="64">
        <v>0</v>
      </c>
      <c r="L235" s="64">
        <v>0</v>
      </c>
      <c r="M235" s="64">
        <v>0</v>
      </c>
      <c r="N235" s="64">
        <v>0</v>
      </c>
      <c r="O235" s="64">
        <v>0</v>
      </c>
      <c r="P235" s="64">
        <v>0</v>
      </c>
      <c r="Q235" s="64">
        <v>0</v>
      </c>
      <c r="R235" s="64">
        <f t="shared" si="259"/>
        <v>1</v>
      </c>
      <c r="S235" s="64">
        <v>73152101</v>
      </c>
      <c r="T235" s="64" t="s">
        <v>66</v>
      </c>
      <c r="U235" s="64" t="s">
        <v>66</v>
      </c>
      <c r="W235" s="66">
        <v>240000</v>
      </c>
      <c r="X235" s="66">
        <f t="shared" si="260"/>
        <v>45600</v>
      </c>
      <c r="Y235" s="66">
        <f t="shared" si="261"/>
        <v>285600</v>
      </c>
      <c r="Z235" s="66">
        <v>240000</v>
      </c>
      <c r="AA235" s="66">
        <f t="shared" si="262"/>
        <v>45600</v>
      </c>
      <c r="AB235" s="66">
        <f t="shared" si="263"/>
        <v>285600</v>
      </c>
      <c r="AC235" s="66">
        <v>330000</v>
      </c>
      <c r="AD235" s="66">
        <f t="shared" si="264"/>
        <v>62700</v>
      </c>
      <c r="AE235" s="66">
        <f t="shared" si="265"/>
        <v>392700</v>
      </c>
      <c r="AF235" s="22"/>
      <c r="AG235" s="67" t="str">
        <f t="shared" si="266"/>
        <v>MANTENIMIENTO - REVISION DE NIVELACIÓN</v>
      </c>
      <c r="AH235" s="58" t="str">
        <f t="shared" si="267"/>
        <v>ÚNICO</v>
      </c>
      <c r="AI235" s="58" t="str">
        <f t="shared" si="268"/>
        <v>ÚNICO</v>
      </c>
      <c r="AJ235" s="59" t="str">
        <f t="shared" si="269"/>
        <v>ÚNICO</v>
      </c>
      <c r="AK235" s="59" t="str">
        <f t="shared" si="270"/>
        <v>ÚNICO</v>
      </c>
      <c r="AL235" s="59" t="str">
        <f t="shared" si="271"/>
        <v/>
      </c>
      <c r="AM235" s="59" t="str">
        <f t="shared" si="272"/>
        <v/>
      </c>
      <c r="AN235" s="60" t="str">
        <f t="shared" si="273"/>
        <v/>
      </c>
      <c r="AP235" s="61">
        <f t="shared" si="274"/>
        <v>270000</v>
      </c>
      <c r="AQ235" s="61">
        <f t="shared" si="275"/>
        <v>240000</v>
      </c>
      <c r="AR235" s="61">
        <f t="shared" si="276"/>
        <v>51962</v>
      </c>
      <c r="AS235" s="62">
        <f t="shared" si="277"/>
        <v>0.19245185185185185</v>
      </c>
      <c r="AT235" s="61">
        <f t="shared" si="278"/>
        <v>240000</v>
      </c>
      <c r="AU235" s="61">
        <f t="shared" si="279"/>
        <v>330000</v>
      </c>
      <c r="AV235" s="61">
        <f>IF(NOT(ISNUMBER(A235)),"",ROUND(_xlfn.QUARTILE.INC(CHOOSE({1;2;3},W235,Z235,AC235),1),0))</f>
        <v>240000</v>
      </c>
      <c r="AW235" s="61">
        <f>IF(NOT(ISNUMBER(A235)),"",ROUND(_xlfn.QUARTILE.INC(CHOOSE({1;2;3},W235,Z235,AC235),3),0))</f>
        <v>285000</v>
      </c>
      <c r="AX235" s="61">
        <f t="shared" si="280"/>
        <v>45000</v>
      </c>
      <c r="AY235" s="61">
        <f t="shared" si="281"/>
        <v>240000</v>
      </c>
      <c r="AZ235" s="61">
        <f t="shared" si="282"/>
        <v>45600</v>
      </c>
      <c r="BA235" s="61">
        <f t="shared" si="283"/>
        <v>285600</v>
      </c>
      <c r="BB235" s="68" t="str">
        <f t="shared" si="284"/>
        <v>MENOR VALOR</v>
      </c>
      <c r="BD235" s="69" t="str">
        <f t="shared" si="285"/>
        <v>MANTENIMIENTO - REVISION DE NIVELACIÓN</v>
      </c>
      <c r="BE235" s="58" t="str">
        <f t="shared" si="286"/>
        <v>ÚNICO</v>
      </c>
      <c r="BF235" s="58" t="str" cm="1">
        <f t="array" ref="BF235">IF(BE235&lt;&gt;"REPETIDO","",_xlfn.TEXTJOIN(", ",TRUE,IF($AG$14:$AG$1000=$AG235,$A$14:$A$1000,"")))</f>
        <v/>
      </c>
      <c r="BG235" s="70" t="str">
        <f t="shared" si="287"/>
        <v>NO APLICA</v>
      </c>
      <c r="BH235" s="58" t="str">
        <f t="shared" si="288"/>
        <v>OK</v>
      </c>
    </row>
    <row r="236" spans="1:60" ht="27" x14ac:dyDescent="0.35">
      <c r="A236" s="64">
        <f>IF(C236="","",MAX($A$14:A235)+1)</f>
        <v>210</v>
      </c>
      <c r="B236" s="64">
        <v>8715701</v>
      </c>
      <c r="C236" s="65" t="s">
        <v>278</v>
      </c>
      <c r="D236" s="64" t="s">
        <v>65</v>
      </c>
      <c r="E236" s="64">
        <v>0</v>
      </c>
      <c r="F236" s="64">
        <v>1</v>
      </c>
      <c r="G236" s="64">
        <v>0</v>
      </c>
      <c r="H236" s="64">
        <v>0</v>
      </c>
      <c r="I236" s="64">
        <v>0</v>
      </c>
      <c r="J236" s="64">
        <v>0</v>
      </c>
      <c r="K236" s="64">
        <v>0</v>
      </c>
      <c r="L236" s="64">
        <v>0</v>
      </c>
      <c r="M236" s="64">
        <v>0</v>
      </c>
      <c r="N236" s="64">
        <v>0</v>
      </c>
      <c r="O236" s="64">
        <v>0</v>
      </c>
      <c r="P236" s="64">
        <v>0</v>
      </c>
      <c r="Q236" s="64">
        <v>0</v>
      </c>
      <c r="R236" s="64">
        <f t="shared" si="259"/>
        <v>1</v>
      </c>
      <c r="S236" s="64">
        <v>73152101</v>
      </c>
      <c r="T236" s="64" t="s">
        <v>66</v>
      </c>
      <c r="U236" s="64" t="s">
        <v>66</v>
      </c>
      <c r="W236" s="66">
        <v>224000</v>
      </c>
      <c r="X236" s="66">
        <f t="shared" si="260"/>
        <v>42560</v>
      </c>
      <c r="Y236" s="66">
        <f t="shared" si="261"/>
        <v>266560</v>
      </c>
      <c r="Z236" s="66">
        <v>224000</v>
      </c>
      <c r="AA236" s="66">
        <f t="shared" si="262"/>
        <v>42560</v>
      </c>
      <c r="AB236" s="66">
        <f t="shared" si="263"/>
        <v>266560</v>
      </c>
      <c r="AC236" s="66">
        <v>370000</v>
      </c>
      <c r="AD236" s="66">
        <f t="shared" si="264"/>
        <v>70300</v>
      </c>
      <c r="AE236" s="66">
        <f t="shared" si="265"/>
        <v>440300</v>
      </c>
      <c r="AF236" s="22"/>
      <c r="AG236" s="67" t="str">
        <f t="shared" si="266"/>
        <v>MANTENIMIENTO - REVISIÓN DE AMORTIGUADORES.</v>
      </c>
      <c r="AH236" s="58" t="str">
        <f t="shared" si="267"/>
        <v>ÚNICO</v>
      </c>
      <c r="AI236" s="58" t="str">
        <f t="shared" si="268"/>
        <v>ÚNICO</v>
      </c>
      <c r="AJ236" s="59" t="str">
        <f t="shared" si="269"/>
        <v>ÚNICO</v>
      </c>
      <c r="AK236" s="59" t="str">
        <f t="shared" si="270"/>
        <v>ÚNICO</v>
      </c>
      <c r="AL236" s="59" t="str">
        <f t="shared" si="271"/>
        <v/>
      </c>
      <c r="AM236" s="59" t="str">
        <f t="shared" si="272"/>
        <v/>
      </c>
      <c r="AN236" s="60" t="str">
        <f t="shared" si="273"/>
        <v/>
      </c>
      <c r="AP236" s="61">
        <f t="shared" si="274"/>
        <v>272667</v>
      </c>
      <c r="AQ236" s="61">
        <f t="shared" si="275"/>
        <v>224000</v>
      </c>
      <c r="AR236" s="61">
        <f t="shared" si="276"/>
        <v>84293</v>
      </c>
      <c r="AS236" s="62">
        <f t="shared" si="277"/>
        <v>0.30914265385983636</v>
      </c>
      <c r="AT236" s="61">
        <f t="shared" si="278"/>
        <v>224000</v>
      </c>
      <c r="AU236" s="61">
        <f t="shared" si="279"/>
        <v>370000</v>
      </c>
      <c r="AV236" s="61">
        <f>IF(NOT(ISNUMBER(A236)),"",ROUND(_xlfn.QUARTILE.INC(CHOOSE({1;2;3},W236,Z236,AC236),1),0))</f>
        <v>224000</v>
      </c>
      <c r="AW236" s="61">
        <f>IF(NOT(ISNUMBER(A236)),"",ROUND(_xlfn.QUARTILE.INC(CHOOSE({1;2;3},W236,Z236,AC236),3),0))</f>
        <v>297000</v>
      </c>
      <c r="AX236" s="61">
        <f t="shared" si="280"/>
        <v>73000</v>
      </c>
      <c r="AY236" s="61">
        <f t="shared" si="281"/>
        <v>224000</v>
      </c>
      <c r="AZ236" s="61">
        <f t="shared" si="282"/>
        <v>42560</v>
      </c>
      <c r="BA236" s="61">
        <f t="shared" si="283"/>
        <v>266560</v>
      </c>
      <c r="BB236" s="68" t="str">
        <f t="shared" si="284"/>
        <v>PROMEDIO 2 MENORES</v>
      </c>
      <c r="BD236" s="69" t="str">
        <f t="shared" si="285"/>
        <v>MANTENIMIENTO - REVISIÓN DE AMORTIGUADORES.</v>
      </c>
      <c r="BE236" s="58" t="str">
        <f t="shared" si="286"/>
        <v>ÚNICO</v>
      </c>
      <c r="BF236" s="58" t="str" cm="1">
        <f t="array" ref="BF236">IF(BE236&lt;&gt;"REPETIDO","",_xlfn.TEXTJOIN(", ",TRUE,IF($AG$14:$AG$1000=$AG236,$A$14:$A$1000,"")))</f>
        <v/>
      </c>
      <c r="BG236" s="70" t="str">
        <f t="shared" si="287"/>
        <v>NO APLICA</v>
      </c>
      <c r="BH236" s="58" t="str">
        <f t="shared" si="288"/>
        <v>REVISAR DISPERSIÓN</v>
      </c>
    </row>
    <row r="237" spans="1:60" ht="27" x14ac:dyDescent="0.35">
      <c r="A237" s="64">
        <f>IF(C237="","",MAX($A$14:A236)+1)</f>
        <v>211</v>
      </c>
      <c r="B237" s="64">
        <v>8715701</v>
      </c>
      <c r="C237" s="65" t="s">
        <v>279</v>
      </c>
      <c r="D237" s="64" t="s">
        <v>65</v>
      </c>
      <c r="E237" s="64">
        <v>0</v>
      </c>
      <c r="F237" s="64">
        <v>1</v>
      </c>
      <c r="G237" s="64">
        <v>0</v>
      </c>
      <c r="H237" s="64">
        <v>0</v>
      </c>
      <c r="I237" s="64">
        <v>0</v>
      </c>
      <c r="J237" s="64">
        <v>0</v>
      </c>
      <c r="K237" s="64">
        <v>0</v>
      </c>
      <c r="L237" s="64">
        <v>0</v>
      </c>
      <c r="M237" s="64">
        <v>0</v>
      </c>
      <c r="N237" s="64">
        <v>0</v>
      </c>
      <c r="O237" s="64">
        <v>0</v>
      </c>
      <c r="P237" s="64">
        <v>0</v>
      </c>
      <c r="Q237" s="64">
        <v>0</v>
      </c>
      <c r="R237" s="64">
        <f t="shared" si="259"/>
        <v>1</v>
      </c>
      <c r="S237" s="64">
        <v>73152101</v>
      </c>
      <c r="T237" s="64" t="s">
        <v>66</v>
      </c>
      <c r="U237" s="64" t="s">
        <v>66</v>
      </c>
      <c r="W237" s="66">
        <v>228000</v>
      </c>
      <c r="X237" s="66">
        <f t="shared" si="260"/>
        <v>43320</v>
      </c>
      <c r="Y237" s="66">
        <f t="shared" si="261"/>
        <v>271320</v>
      </c>
      <c r="Z237" s="66">
        <v>228000</v>
      </c>
      <c r="AA237" s="66">
        <f t="shared" si="262"/>
        <v>43320</v>
      </c>
      <c r="AB237" s="66">
        <f t="shared" si="263"/>
        <v>271320</v>
      </c>
      <c r="AC237" s="66">
        <v>345000</v>
      </c>
      <c r="AD237" s="66">
        <f t="shared" si="264"/>
        <v>65550</v>
      </c>
      <c r="AE237" s="66">
        <f t="shared" si="265"/>
        <v>410550</v>
      </c>
      <c r="AF237" s="22"/>
      <c r="AG237" s="67" t="str">
        <f t="shared" si="266"/>
        <v>MANTENIMIENTO - REVISIÓN DE FINALES DE CARRERA.</v>
      </c>
      <c r="AH237" s="58" t="str">
        <f t="shared" si="267"/>
        <v>ÚNICO</v>
      </c>
      <c r="AI237" s="58" t="str">
        <f t="shared" si="268"/>
        <v>ÚNICO</v>
      </c>
      <c r="AJ237" s="59" t="str">
        <f t="shared" si="269"/>
        <v>ÚNICO</v>
      </c>
      <c r="AK237" s="59" t="str">
        <f t="shared" si="270"/>
        <v>ÚNICO</v>
      </c>
      <c r="AL237" s="59" t="str">
        <f t="shared" si="271"/>
        <v/>
      </c>
      <c r="AM237" s="59" t="str">
        <f t="shared" si="272"/>
        <v/>
      </c>
      <c r="AN237" s="60" t="str">
        <f t="shared" si="273"/>
        <v/>
      </c>
      <c r="AP237" s="61">
        <f t="shared" si="274"/>
        <v>267000</v>
      </c>
      <c r="AQ237" s="61">
        <f t="shared" si="275"/>
        <v>228000</v>
      </c>
      <c r="AR237" s="61">
        <f t="shared" si="276"/>
        <v>67550</v>
      </c>
      <c r="AS237" s="62">
        <f t="shared" si="277"/>
        <v>0.25299625468164794</v>
      </c>
      <c r="AT237" s="61">
        <f t="shared" si="278"/>
        <v>228000</v>
      </c>
      <c r="AU237" s="61">
        <f t="shared" si="279"/>
        <v>345000</v>
      </c>
      <c r="AV237" s="61">
        <f>IF(NOT(ISNUMBER(A237)),"",ROUND(_xlfn.QUARTILE.INC(CHOOSE({1;2;3},W237,Z237,AC237),1),0))</f>
        <v>228000</v>
      </c>
      <c r="AW237" s="61">
        <f>IF(NOT(ISNUMBER(A237)),"",ROUND(_xlfn.QUARTILE.INC(CHOOSE({1;2;3},W237,Z237,AC237),3),0))</f>
        <v>286500</v>
      </c>
      <c r="AX237" s="61">
        <f t="shared" si="280"/>
        <v>58500</v>
      </c>
      <c r="AY237" s="61">
        <f t="shared" si="281"/>
        <v>228000</v>
      </c>
      <c r="AZ237" s="61">
        <f t="shared" si="282"/>
        <v>43320</v>
      </c>
      <c r="BA237" s="61">
        <f t="shared" si="283"/>
        <v>271320</v>
      </c>
      <c r="BB237" s="68" t="str">
        <f t="shared" si="284"/>
        <v>PROMEDIO 2 MENORES</v>
      </c>
      <c r="BD237" s="69" t="str">
        <f t="shared" si="285"/>
        <v>MANTENIMIENTO - REVISIÓN DE FINALES DE CARRERA.</v>
      </c>
      <c r="BE237" s="58" t="str">
        <f t="shared" si="286"/>
        <v>ÚNICO</v>
      </c>
      <c r="BF237" s="58" t="str" cm="1">
        <f t="array" ref="BF237">IF(BE237&lt;&gt;"REPETIDO","",_xlfn.TEXTJOIN(", ",TRUE,IF($AG$14:$AG$1000=$AG237,$A$14:$A$1000,"")))</f>
        <v/>
      </c>
      <c r="BG237" s="70" t="str">
        <f t="shared" si="287"/>
        <v>NO APLICA</v>
      </c>
      <c r="BH237" s="58" t="str">
        <f t="shared" si="288"/>
        <v>OK</v>
      </c>
    </row>
    <row r="238" spans="1:60" ht="38.25" x14ac:dyDescent="0.35">
      <c r="A238" s="64">
        <f>IF(C238="","",MAX($A$14:A237)+1)</f>
        <v>212</v>
      </c>
      <c r="B238" s="64">
        <v>8715701</v>
      </c>
      <c r="C238" s="5" t="s">
        <v>280</v>
      </c>
      <c r="D238" s="64" t="s">
        <v>65</v>
      </c>
      <c r="E238" s="64">
        <v>0</v>
      </c>
      <c r="F238" s="64">
        <v>1</v>
      </c>
      <c r="G238" s="64">
        <v>0</v>
      </c>
      <c r="H238" s="64">
        <v>0</v>
      </c>
      <c r="I238" s="64">
        <v>0</v>
      </c>
      <c r="J238" s="64">
        <v>0</v>
      </c>
      <c r="K238" s="64">
        <v>0</v>
      </c>
      <c r="L238" s="64">
        <v>0</v>
      </c>
      <c r="M238" s="64">
        <v>0</v>
      </c>
      <c r="N238" s="64">
        <v>0</v>
      </c>
      <c r="O238" s="64">
        <v>0</v>
      </c>
      <c r="P238" s="64">
        <v>0</v>
      </c>
      <c r="Q238" s="64">
        <v>0</v>
      </c>
      <c r="R238" s="64">
        <f t="shared" si="259"/>
        <v>1</v>
      </c>
      <c r="S238" s="64">
        <v>73152101</v>
      </c>
      <c r="T238" s="64" t="s">
        <v>66</v>
      </c>
      <c r="U238" s="64" t="s">
        <v>66</v>
      </c>
      <c r="W238" s="66">
        <v>232000</v>
      </c>
      <c r="X238" s="66">
        <f t="shared" si="260"/>
        <v>44080</v>
      </c>
      <c r="Y238" s="66">
        <f t="shared" si="261"/>
        <v>276080</v>
      </c>
      <c r="Z238" s="66">
        <v>232000</v>
      </c>
      <c r="AA238" s="66">
        <f t="shared" si="262"/>
        <v>44080</v>
      </c>
      <c r="AB238" s="66">
        <f t="shared" si="263"/>
        <v>276080</v>
      </c>
      <c r="AC238" s="66">
        <v>340000</v>
      </c>
      <c r="AD238" s="66">
        <f t="shared" si="264"/>
        <v>64600</v>
      </c>
      <c r="AE238" s="66">
        <f t="shared" si="265"/>
        <v>404600</v>
      </c>
      <c r="AF238" s="22"/>
      <c r="AG238" s="67" t="str">
        <f t="shared" si="266"/>
        <v>MANTENIMIENTO - REVISIÓN DE CABLES Y ELEMENTOS DE SEGURIDAD.</v>
      </c>
      <c r="AH238" s="58" t="str">
        <f t="shared" si="267"/>
        <v>ÚNICO</v>
      </c>
      <c r="AI238" s="58" t="str">
        <f t="shared" si="268"/>
        <v>ÚNICO</v>
      </c>
      <c r="AJ238" s="59" t="str">
        <f t="shared" si="269"/>
        <v>ÚNICO</v>
      </c>
      <c r="AK238" s="59" t="str">
        <f t="shared" si="270"/>
        <v>ÚNICO</v>
      </c>
      <c r="AL238" s="59" t="str">
        <f t="shared" si="271"/>
        <v/>
      </c>
      <c r="AM238" s="59" t="str">
        <f t="shared" si="272"/>
        <v/>
      </c>
      <c r="AN238" s="60" t="str">
        <f t="shared" si="273"/>
        <v/>
      </c>
      <c r="AP238" s="61">
        <f t="shared" si="274"/>
        <v>268000</v>
      </c>
      <c r="AQ238" s="61">
        <f t="shared" si="275"/>
        <v>232000</v>
      </c>
      <c r="AR238" s="61">
        <f t="shared" si="276"/>
        <v>62354</v>
      </c>
      <c r="AS238" s="62">
        <f t="shared" si="277"/>
        <v>0.23266417910447762</v>
      </c>
      <c r="AT238" s="61">
        <f t="shared" si="278"/>
        <v>232000</v>
      </c>
      <c r="AU238" s="61">
        <f t="shared" si="279"/>
        <v>340000</v>
      </c>
      <c r="AV238" s="61">
        <f>IF(NOT(ISNUMBER(A238)),"",ROUND(_xlfn.QUARTILE.INC(CHOOSE({1;2;3},W238,Z238,AC238),1),0))</f>
        <v>232000</v>
      </c>
      <c r="AW238" s="61">
        <f>IF(NOT(ISNUMBER(A238)),"",ROUND(_xlfn.QUARTILE.INC(CHOOSE({1;2;3},W238,Z238,AC238),3),0))</f>
        <v>286000</v>
      </c>
      <c r="AX238" s="61">
        <f t="shared" si="280"/>
        <v>54000</v>
      </c>
      <c r="AY238" s="61">
        <f t="shared" si="281"/>
        <v>232000</v>
      </c>
      <c r="AZ238" s="61">
        <f t="shared" si="282"/>
        <v>44080</v>
      </c>
      <c r="BA238" s="61">
        <f t="shared" si="283"/>
        <v>276080</v>
      </c>
      <c r="BB238" s="68" t="str">
        <f t="shared" si="284"/>
        <v>PROMEDIO 2 MENORES</v>
      </c>
      <c r="BD238" s="69" t="str">
        <f t="shared" si="285"/>
        <v>MANTENIMIENTO - REVISIÓN DE CABLES Y ELEMENTOS DE SEGURIDAD.</v>
      </c>
      <c r="BE238" s="58" t="str">
        <f t="shared" si="286"/>
        <v>ÚNICO</v>
      </c>
      <c r="BF238" s="58" t="str" cm="1">
        <f t="array" ref="BF238">IF(BE238&lt;&gt;"REPETIDO","",_xlfn.TEXTJOIN(", ",TRUE,IF($AG$14:$AG$1000=$AG238,$A$14:$A$1000,"")))</f>
        <v/>
      </c>
      <c r="BG238" s="70" t="str">
        <f t="shared" si="287"/>
        <v>NO APLICA</v>
      </c>
      <c r="BH238" s="58" t="str">
        <f t="shared" si="288"/>
        <v>OK</v>
      </c>
    </row>
    <row r="239" spans="1:60" ht="38.25" x14ac:dyDescent="0.35">
      <c r="A239" s="64">
        <f>IF(C239="","",MAX($A$14:A238)+1)</f>
        <v>213</v>
      </c>
      <c r="B239" s="64">
        <v>8715701</v>
      </c>
      <c r="C239" s="65" t="s">
        <v>281</v>
      </c>
      <c r="D239" s="64" t="s">
        <v>65</v>
      </c>
      <c r="E239" s="64">
        <v>0</v>
      </c>
      <c r="F239" s="64">
        <v>1</v>
      </c>
      <c r="G239" s="64">
        <v>0</v>
      </c>
      <c r="H239" s="64">
        <v>0</v>
      </c>
      <c r="I239" s="64">
        <v>0</v>
      </c>
      <c r="J239" s="64">
        <v>0</v>
      </c>
      <c r="K239" s="64">
        <v>0</v>
      </c>
      <c r="L239" s="64">
        <v>0</v>
      </c>
      <c r="M239" s="64">
        <v>0</v>
      </c>
      <c r="N239" s="64">
        <v>0</v>
      </c>
      <c r="O239" s="64">
        <v>0</v>
      </c>
      <c r="P239" s="64">
        <v>0</v>
      </c>
      <c r="Q239" s="64">
        <v>0</v>
      </c>
      <c r="R239" s="64">
        <f t="shared" si="259"/>
        <v>1</v>
      </c>
      <c r="S239" s="64">
        <v>73152101</v>
      </c>
      <c r="T239" s="64" t="s">
        <v>66</v>
      </c>
      <c r="U239" s="64" t="s">
        <v>66</v>
      </c>
      <c r="W239" s="66">
        <v>220000</v>
      </c>
      <c r="X239" s="66">
        <f t="shared" si="260"/>
        <v>41800</v>
      </c>
      <c r="Y239" s="66">
        <f t="shared" si="261"/>
        <v>261800</v>
      </c>
      <c r="Z239" s="66">
        <v>220000</v>
      </c>
      <c r="AA239" s="66">
        <f t="shared" si="262"/>
        <v>41800</v>
      </c>
      <c r="AB239" s="66">
        <f t="shared" si="263"/>
        <v>261800</v>
      </c>
      <c r="AC239" s="66">
        <v>350000</v>
      </c>
      <c r="AD239" s="66">
        <f t="shared" si="264"/>
        <v>66500</v>
      </c>
      <c r="AE239" s="66">
        <f t="shared" si="265"/>
        <v>416500</v>
      </c>
      <c r="AF239" s="22"/>
      <c r="AG239" s="67" t="str">
        <f t="shared" si="266"/>
        <v>MANTENIMIENTO - VERIFICACIÓN DEL SISTEMA DE SOBRECARGA.</v>
      </c>
      <c r="AH239" s="58" t="str">
        <f t="shared" si="267"/>
        <v>ÚNICO</v>
      </c>
      <c r="AI239" s="58" t="str">
        <f t="shared" si="268"/>
        <v>ÚNICO</v>
      </c>
      <c r="AJ239" s="59" t="str">
        <f t="shared" si="269"/>
        <v>ÚNICO</v>
      </c>
      <c r="AK239" s="59" t="str">
        <f t="shared" si="270"/>
        <v>ÚNICO</v>
      </c>
      <c r="AL239" s="59" t="str">
        <f t="shared" si="271"/>
        <v/>
      </c>
      <c r="AM239" s="59" t="str">
        <f t="shared" si="272"/>
        <v/>
      </c>
      <c r="AN239" s="60" t="str">
        <f t="shared" si="273"/>
        <v/>
      </c>
      <c r="AP239" s="61">
        <f t="shared" si="274"/>
        <v>263333</v>
      </c>
      <c r="AQ239" s="61">
        <f t="shared" si="275"/>
        <v>220000</v>
      </c>
      <c r="AR239" s="61">
        <f t="shared" si="276"/>
        <v>75056</v>
      </c>
      <c r="AS239" s="62">
        <f t="shared" si="277"/>
        <v>0.2850231455989185</v>
      </c>
      <c r="AT239" s="61">
        <f t="shared" si="278"/>
        <v>220000</v>
      </c>
      <c r="AU239" s="61">
        <f t="shared" si="279"/>
        <v>350000</v>
      </c>
      <c r="AV239" s="61">
        <f>IF(NOT(ISNUMBER(A239)),"",ROUND(_xlfn.QUARTILE.INC(CHOOSE({1;2;3},W239,Z239,AC239),1),0))</f>
        <v>220000</v>
      </c>
      <c r="AW239" s="61">
        <f>IF(NOT(ISNUMBER(A239)),"",ROUND(_xlfn.QUARTILE.INC(CHOOSE({1;2;3},W239,Z239,AC239),3),0))</f>
        <v>285000</v>
      </c>
      <c r="AX239" s="61">
        <f t="shared" si="280"/>
        <v>65000</v>
      </c>
      <c r="AY239" s="61">
        <f t="shared" si="281"/>
        <v>220000</v>
      </c>
      <c r="AZ239" s="61">
        <f t="shared" si="282"/>
        <v>41800</v>
      </c>
      <c r="BA239" s="61">
        <f t="shared" si="283"/>
        <v>261800</v>
      </c>
      <c r="BB239" s="68" t="str">
        <f t="shared" si="284"/>
        <v>PROMEDIO 2 MENORES</v>
      </c>
      <c r="BD239" s="69" t="str">
        <f t="shared" si="285"/>
        <v>MANTENIMIENTO - VERIFICACIÓN DEL SISTEMA DE SOBRECARGA.</v>
      </c>
      <c r="BE239" s="58" t="str">
        <f t="shared" si="286"/>
        <v>ÚNICO</v>
      </c>
      <c r="BF239" s="58" t="str" cm="1">
        <f t="array" ref="BF239">IF(BE239&lt;&gt;"REPETIDO","",_xlfn.TEXTJOIN(", ",TRUE,IF($AG$14:$AG$1000=$AG239,$A$14:$A$1000,"")))</f>
        <v/>
      </c>
      <c r="BG239" s="70" t="str">
        <f t="shared" si="287"/>
        <v>NO APLICA</v>
      </c>
      <c r="BH239" s="58" t="str">
        <f t="shared" si="288"/>
        <v>OK</v>
      </c>
    </row>
    <row r="240" spans="1:60" x14ac:dyDescent="0.35">
      <c r="A240" s="98" t="s">
        <v>282</v>
      </c>
      <c r="B240" s="98"/>
      <c r="C240" s="98"/>
      <c r="D240" s="98"/>
      <c r="E240" s="98"/>
      <c r="F240" s="98"/>
      <c r="G240" s="98"/>
      <c r="H240" s="98"/>
      <c r="I240" s="98"/>
      <c r="J240" s="98"/>
      <c r="K240" s="98"/>
      <c r="L240" s="98"/>
      <c r="M240" s="98"/>
      <c r="N240" s="98"/>
      <c r="O240" s="98"/>
      <c r="P240" s="98"/>
      <c r="Q240" s="98"/>
      <c r="R240" s="98"/>
      <c r="S240" s="98"/>
      <c r="T240" s="98"/>
      <c r="U240" s="98"/>
      <c r="W240" s="66"/>
      <c r="X240" s="66"/>
      <c r="Y240" s="66"/>
      <c r="Z240" s="74"/>
      <c r="AA240" s="74"/>
      <c r="AB240" s="74"/>
      <c r="AC240" s="74"/>
      <c r="AD240" s="74"/>
      <c r="AE240" s="74"/>
      <c r="AF240" s="22"/>
      <c r="AG240" s="67"/>
      <c r="AH240" s="58"/>
      <c r="AI240" s="58"/>
      <c r="AJ240" s="59"/>
      <c r="AK240" s="59"/>
      <c r="AL240" s="59"/>
      <c r="AM240" s="59"/>
      <c r="AN240" s="60"/>
      <c r="AP240" s="75"/>
      <c r="AQ240" s="75"/>
      <c r="AR240" s="75"/>
      <c r="AS240" s="76"/>
      <c r="AT240" s="75"/>
      <c r="AU240" s="61"/>
      <c r="AV240" s="75"/>
      <c r="AW240" s="75"/>
      <c r="AX240" s="75"/>
      <c r="AY240" s="75"/>
      <c r="AZ240" s="75"/>
      <c r="BA240" s="75"/>
      <c r="BB240" s="75"/>
      <c r="BD240" s="63"/>
      <c r="BE240" s="63"/>
      <c r="BF240" s="63"/>
      <c r="BG240" s="63"/>
      <c r="BH240" s="63"/>
    </row>
    <row r="241" spans="1:60" ht="27" x14ac:dyDescent="0.35">
      <c r="A241" s="64">
        <f>IF(C241="","",MAX($A$14:A240)+1)</f>
        <v>214</v>
      </c>
      <c r="B241" s="78">
        <v>8715699</v>
      </c>
      <c r="C241" s="65" t="s">
        <v>283</v>
      </c>
      <c r="D241" s="64" t="s">
        <v>65</v>
      </c>
      <c r="E241" s="64">
        <v>0</v>
      </c>
      <c r="F241" s="64">
        <v>1</v>
      </c>
      <c r="G241" s="64">
        <v>1</v>
      </c>
      <c r="H241" s="64">
        <v>0</v>
      </c>
      <c r="I241" s="64">
        <v>0</v>
      </c>
      <c r="J241" s="64">
        <v>0</v>
      </c>
      <c r="K241" s="64">
        <v>0</v>
      </c>
      <c r="L241" s="64">
        <v>0</v>
      </c>
      <c r="M241" s="64">
        <v>0</v>
      </c>
      <c r="N241" s="64">
        <v>0</v>
      </c>
      <c r="O241" s="64">
        <v>0</v>
      </c>
      <c r="P241" s="64">
        <v>0</v>
      </c>
      <c r="Q241" s="64">
        <v>0</v>
      </c>
      <c r="R241" s="64">
        <v>1</v>
      </c>
      <c r="S241" s="78">
        <v>73152101</v>
      </c>
      <c r="T241" s="78" t="s">
        <v>66</v>
      </c>
      <c r="U241" s="78" t="s">
        <v>66</v>
      </c>
      <c r="W241" s="66">
        <v>104000</v>
      </c>
      <c r="X241" s="66">
        <f t="shared" ref="X241:X253" si="289">ROUND(W241*19%,0)</f>
        <v>19760</v>
      </c>
      <c r="Y241" s="66">
        <f t="shared" ref="Y241:Y253" si="290">ROUND(W241+X241,0)</f>
        <v>123760</v>
      </c>
      <c r="Z241" s="66">
        <v>104000</v>
      </c>
      <c r="AA241" s="66">
        <f t="shared" ref="AA241:AA253" si="291">Z241*19%</f>
        <v>19760</v>
      </c>
      <c r="AB241" s="66">
        <f t="shared" ref="AB241:AB253" si="292">Z241+AA241</f>
        <v>123760</v>
      </c>
      <c r="AC241" s="66">
        <v>220000</v>
      </c>
      <c r="AD241" s="66">
        <f t="shared" ref="AD241:AD253" si="293">AC241*19%</f>
        <v>41800</v>
      </c>
      <c r="AE241" s="66">
        <f t="shared" ref="AE241:AE253" si="294">AC241+AD241</f>
        <v>261800</v>
      </c>
      <c r="AF241" s="22"/>
      <c r="AG241" s="67" t="str">
        <f t="shared" ref="AG241:AG253" si="295">IF(NOT(ISNUMBER(A241)),"",LEFT(C241,200))</f>
        <v>MANTENIMIENTO GENERAL ESTUFA INDUSTRIAL A GAS</v>
      </c>
      <c r="AH241" s="58" t="str">
        <f t="shared" ref="AH241:AH253" si="296">IF($AG241="","",IF(COUNTIFS($AG:$AG,$AG241,$W:$W,"&lt;&gt;"&amp;$W241)&gt;0,"DIFERENTE","ÚNICO"))</f>
        <v>ÚNICO</v>
      </c>
      <c r="AI241" s="58" t="str">
        <f t="shared" ref="AI241:AI253" si="297">IF($AG241="","",IF(COUNTIFS($AG:$AG,$AG241,$Z:$Z,"&lt;&gt;"&amp;$Z241)&gt;0,"DIFERENTE","ÚNICO"))</f>
        <v>DIFERENTE</v>
      </c>
      <c r="AJ241" s="59" t="str">
        <f t="shared" ref="AJ241:AJ253" si="298">IF($AG241="","",IF(COUNTIFS($AG:$AG,$AG241,$AC:$AC,"&lt;&gt;"&amp;$AC241)&gt;0,"DIFERENTE","ÚNICO"))</f>
        <v>ÚNICO</v>
      </c>
      <c r="AK241" s="59" t="str">
        <f t="shared" ref="AK241:AK253" si="299">IF($AG241="","",IF(OR(AH241="DIFERENTE",AI241="DIFERENTE",AJ241="DIFERENTE"),"REVISAR","ÚNICO"))</f>
        <v>REVISAR</v>
      </c>
      <c r="AL241" s="59" t="str">
        <f t="shared" ref="AL241:AL253" si="300">IF(AH241="DIFERENTE",_xlfn.MAXIFS($W:$W,$AG:$AG,$AG241)-_xlfn.MINIFS($W:$W,$AG:$AG,$AG241),"")</f>
        <v/>
      </c>
      <c r="AM241" s="59">
        <f t="shared" ref="AM241:AM253" si="301">IF(AI241="DIFERENTE",_xlfn.MAXIFS($Z:$Z,$AG:$AG,$AG241)-_xlfn.MINIFS($Z:$Z,$AG:$AG,$AG241),"")</f>
        <v>40000</v>
      </c>
      <c r="AN241" s="60" t="str">
        <f t="shared" ref="AN241:AN253" si="302">IF(AJ241="DIFERENTE",_xlfn.MAXIFS($AC:$AC,$AG:$AG,$AG241)-_xlfn.MINIFS($AC:$AC,$AG:$AG,$AG241),"")</f>
        <v/>
      </c>
      <c r="AP241" s="61">
        <f t="shared" ref="AP241:AP253" si="303">IF(NOT(ISNUMBER(A241)),"",ROUND(AVERAGE(W241,Z241,AC241),0))</f>
        <v>142667</v>
      </c>
      <c r="AQ241" s="61">
        <f t="shared" ref="AQ241:AQ253" si="304">IF(NOT(ISNUMBER(A241)),"",ROUND(MEDIAN(W241,Z241,AC241),0))</f>
        <v>104000</v>
      </c>
      <c r="AR241" s="61">
        <f t="shared" ref="AR241:AR253" si="305">IF(NOT(ISNUMBER(A241)),"",ROUND(_xlfn.STDEV.S(W241,Z241,AC241),0))</f>
        <v>66973</v>
      </c>
      <c r="AS241" s="62">
        <f t="shared" ref="AS241:AS253" si="306">IF(NOT(ISNUMBER(A241)),"",IFERROR(AR241/AP241,0))</f>
        <v>0.46943581907518905</v>
      </c>
      <c r="AT241" s="61">
        <f t="shared" ref="AT241:AT253" si="307">IF(NOT(ISNUMBER(A241)),"",ROUND(MIN(W241,Z241,AC241),0))</f>
        <v>104000</v>
      </c>
      <c r="AU241" s="61">
        <f t="shared" ref="AU241:AU253" si="308">IF(NOT(ISNUMBER(A241)),"",ROUND(MAX(W241,Z241,AC241),0))</f>
        <v>220000</v>
      </c>
      <c r="AV241" s="61">
        <f>IF(NOT(ISNUMBER(A241)),"",ROUND(_xlfn.QUARTILE.INC(CHOOSE({1;2;3},W241,Z241,AC241),1),0))</f>
        <v>104000</v>
      </c>
      <c r="AW241" s="61">
        <f>IF(NOT(ISNUMBER(A241)),"",ROUND(_xlfn.QUARTILE.INC(CHOOSE({1;2;3},W241,Z241,AC241),3),0))</f>
        <v>162000</v>
      </c>
      <c r="AX241" s="61">
        <f t="shared" ref="AX241:AX253" si="309">IF(NOT(ISNUMBER(A241)),"",ROUND(AW241-AV241,0))</f>
        <v>58000</v>
      </c>
      <c r="AY241" s="61">
        <f t="shared" ref="AY241:AY253" si="310">IF(NOT(ISNUMBER(A241)),"",IF(BB241="MENOR VALOR",ROUND(MIN(W241,Z241,AC241),0),IF(BB241="PROMEDIO 2 MENORES",ROUND((SUM(W241,Z241,AC241)-MAX(W241,Z241,AC241))/2,0),IF(BB241="MEDIANA",ROUND(MEDIAN(W241,Z241,AC241),0),""))))</f>
        <v>104000</v>
      </c>
      <c r="AZ241" s="61">
        <f t="shared" ref="AZ241:AZ253" si="311">+AY241*19%</f>
        <v>19760</v>
      </c>
      <c r="BA241" s="61">
        <f t="shared" ref="BA241:BA253" si="312">IF(AY241="","",AY241+AZ241)</f>
        <v>123760</v>
      </c>
      <c r="BB241" s="68" t="str">
        <f t="shared" ref="BB241:BB253" si="313">IF(NOT(ISNUMBER(A241)),"",IF(AS241&lt;=20%,"MENOR VALOR",IF(AS241&lt;=40%,"PROMEDIO 2 MENORES","MEDIANA")))</f>
        <v>MEDIANA</v>
      </c>
      <c r="BD241" s="69" t="str">
        <f t="shared" ref="BD241:BD253" si="314">IF(NOT(ISNUMBER(A241)),"",UPPER(TRIM(CLEAN(LEFT(C241,200)))))</f>
        <v>MANTENIMIENTO GENERAL ESTUFA INDUSTRIAL A GAS</v>
      </c>
      <c r="BE241" s="58" t="str">
        <f t="shared" ref="BE241:BE253" si="315">IF($AG241="","",IF(COUNTIF($AG:$AG,$AG241)&gt;1,"REPETIDO","ÚNICO"))</f>
        <v>REPETIDO</v>
      </c>
      <c r="BF241" s="58" t="str" cm="1">
        <f t="array" ref="BF241">IF(BE241&lt;&gt;"REPETIDO","",_xlfn.TEXTJOIN(", ",TRUE,IF($AG$14:$AG$1000=$AG241,$A$14:$A$1000,"")))</f>
        <v>214, 227</v>
      </c>
      <c r="BG241" s="70" t="str">
        <f t="shared" ref="BG241:BG253" si="316">IF($AG241="","",IF(BE241&lt;&gt;"REPETIDO","NO APLICA",IF(COUNTIFS($AG:$AG,$AG241,$AY:$AY,"&lt;&gt;"&amp;$AY241)&gt;0,"PRECIO REF. DIFERENTE","MISMO PRECIO REF.")))</f>
        <v>PRECIO REF. DIFERENTE</v>
      </c>
      <c r="BH241" s="58" t="str">
        <f t="shared" ref="BH241:BH253" si="317">IF($AG241="","",IF(BG241="PRECIO REF. DIFERENTE","CRÍTICO - PRECIO REF. INCONSISTENTE",IF(AS241&gt;50%,"ALERTA ALTA - REVISAR MERCADO",IF(AS241&gt;30%,"REVISAR DISPERSIÓN","OK"))))</f>
        <v>CRÍTICO - PRECIO REF. INCONSISTENTE</v>
      </c>
    </row>
    <row r="242" spans="1:60" ht="51" x14ac:dyDescent="0.35">
      <c r="A242" s="64">
        <f>IF(C242="","",MAX($A$14:A241)+1)</f>
        <v>215</v>
      </c>
      <c r="B242" s="78">
        <v>8715699</v>
      </c>
      <c r="C242" s="65" t="s">
        <v>284</v>
      </c>
      <c r="D242" s="64" t="s">
        <v>65</v>
      </c>
      <c r="E242" s="64">
        <v>0</v>
      </c>
      <c r="F242" s="64">
        <v>1</v>
      </c>
      <c r="G242" s="64">
        <v>1</v>
      </c>
      <c r="H242" s="64">
        <v>0</v>
      </c>
      <c r="I242" s="64">
        <v>0</v>
      </c>
      <c r="J242" s="64">
        <v>0</v>
      </c>
      <c r="K242" s="64">
        <v>0</v>
      </c>
      <c r="L242" s="64">
        <v>0</v>
      </c>
      <c r="M242" s="64">
        <v>0</v>
      </c>
      <c r="N242" s="64">
        <v>0</v>
      </c>
      <c r="O242" s="64">
        <v>0</v>
      </c>
      <c r="P242" s="64">
        <v>0</v>
      </c>
      <c r="Q242" s="64">
        <v>0</v>
      </c>
      <c r="R242" s="64">
        <v>1</v>
      </c>
      <c r="S242" s="78">
        <v>73152101</v>
      </c>
      <c r="T242" s="78" t="s">
        <v>66</v>
      </c>
      <c r="U242" s="78" t="s">
        <v>66</v>
      </c>
      <c r="W242" s="66">
        <v>108000</v>
      </c>
      <c r="X242" s="66">
        <f t="shared" si="289"/>
        <v>20520</v>
      </c>
      <c r="Y242" s="66">
        <f t="shared" si="290"/>
        <v>128520</v>
      </c>
      <c r="Z242" s="66">
        <v>108000</v>
      </c>
      <c r="AA242" s="66">
        <f t="shared" si="291"/>
        <v>20520</v>
      </c>
      <c r="AB242" s="66">
        <f t="shared" si="292"/>
        <v>128520</v>
      </c>
      <c r="AC242" s="66">
        <v>220000</v>
      </c>
      <c r="AD242" s="66">
        <f t="shared" si="293"/>
        <v>41800</v>
      </c>
      <c r="AE242" s="66">
        <f t="shared" si="294"/>
        <v>261800</v>
      </c>
      <c r="AF242" s="22"/>
      <c r="AG242" s="67" t="str">
        <f t="shared" si="295"/>
        <v>MANTENIMIENTO A TUBERÍA PRINCIPAL DE MANTENIMIENTO DE GAS A ESTUFA</v>
      </c>
      <c r="AH242" s="58" t="str">
        <f t="shared" si="296"/>
        <v>ÚNICO</v>
      </c>
      <c r="AI242" s="58" t="str">
        <f t="shared" si="297"/>
        <v>DIFERENTE</v>
      </c>
      <c r="AJ242" s="59" t="str">
        <f t="shared" si="298"/>
        <v>ÚNICO</v>
      </c>
      <c r="AK242" s="59" t="str">
        <f t="shared" si="299"/>
        <v>REVISAR</v>
      </c>
      <c r="AL242" s="59" t="str">
        <f t="shared" si="300"/>
        <v/>
      </c>
      <c r="AM242" s="59">
        <f t="shared" si="301"/>
        <v>40000</v>
      </c>
      <c r="AN242" s="60" t="str">
        <f t="shared" si="302"/>
        <v/>
      </c>
      <c r="AP242" s="61">
        <f t="shared" si="303"/>
        <v>145333</v>
      </c>
      <c r="AQ242" s="61">
        <f t="shared" si="304"/>
        <v>108000</v>
      </c>
      <c r="AR242" s="61">
        <f t="shared" si="305"/>
        <v>64663</v>
      </c>
      <c r="AS242" s="62">
        <f t="shared" si="306"/>
        <v>0.44492991956403571</v>
      </c>
      <c r="AT242" s="61">
        <f t="shared" si="307"/>
        <v>108000</v>
      </c>
      <c r="AU242" s="61">
        <f t="shared" si="308"/>
        <v>220000</v>
      </c>
      <c r="AV242" s="61">
        <f>IF(NOT(ISNUMBER(A242)),"",ROUND(_xlfn.QUARTILE.INC(CHOOSE({1;2;3},W242,Z242,AC242),1),0))</f>
        <v>108000</v>
      </c>
      <c r="AW242" s="61">
        <f>IF(NOT(ISNUMBER(A242)),"",ROUND(_xlfn.QUARTILE.INC(CHOOSE({1;2;3},W242,Z242,AC242),3),0))</f>
        <v>164000</v>
      </c>
      <c r="AX242" s="61">
        <f t="shared" si="309"/>
        <v>56000</v>
      </c>
      <c r="AY242" s="61">
        <f t="shared" si="310"/>
        <v>108000</v>
      </c>
      <c r="AZ242" s="61">
        <f t="shared" si="311"/>
        <v>20520</v>
      </c>
      <c r="BA242" s="61">
        <f t="shared" si="312"/>
        <v>128520</v>
      </c>
      <c r="BB242" s="68" t="str">
        <f t="shared" si="313"/>
        <v>MEDIANA</v>
      </c>
      <c r="BD242" s="69" t="str">
        <f t="shared" si="314"/>
        <v>MANTENIMIENTO A TUBERÍA PRINCIPAL DE MANTENIMIENTO DE GAS A ESTUFA</v>
      </c>
      <c r="BE242" s="58" t="str">
        <f t="shared" si="315"/>
        <v>REPETIDO</v>
      </c>
      <c r="BF242" s="58" t="str" cm="1">
        <f t="array" ref="BF242">IF(BE242&lt;&gt;"REPETIDO","",_xlfn.TEXTJOIN(", ",TRUE,IF($AG$14:$AG$1000=$AG242,$A$14:$A$1000,"")))</f>
        <v>215, 228</v>
      </c>
      <c r="BG242" s="70" t="str">
        <f t="shared" si="316"/>
        <v>PRECIO REF. DIFERENTE</v>
      </c>
      <c r="BH242" s="58" t="str">
        <f t="shared" si="317"/>
        <v>CRÍTICO - PRECIO REF. INCONSISTENTE</v>
      </c>
    </row>
    <row r="243" spans="1:60" ht="38.25" x14ac:dyDescent="0.35">
      <c r="A243" s="64">
        <f>IF(C243="","",MAX($A$14:A242)+1)</f>
        <v>216</v>
      </c>
      <c r="B243" s="78">
        <v>8715699</v>
      </c>
      <c r="C243" s="65" t="s">
        <v>285</v>
      </c>
      <c r="D243" s="64" t="s">
        <v>65</v>
      </c>
      <c r="E243" s="64">
        <v>0</v>
      </c>
      <c r="F243" s="64">
        <v>1</v>
      </c>
      <c r="G243" s="64">
        <v>1</v>
      </c>
      <c r="H243" s="64">
        <v>0</v>
      </c>
      <c r="I243" s="64">
        <v>0</v>
      </c>
      <c r="J243" s="64">
        <v>0</v>
      </c>
      <c r="K243" s="64">
        <v>0</v>
      </c>
      <c r="L243" s="64">
        <v>0</v>
      </c>
      <c r="M243" s="64">
        <v>0</v>
      </c>
      <c r="N243" s="64">
        <v>0</v>
      </c>
      <c r="O243" s="64">
        <v>0</v>
      </c>
      <c r="P243" s="64">
        <v>0</v>
      </c>
      <c r="Q243" s="64">
        <v>0</v>
      </c>
      <c r="R243" s="64">
        <v>1</v>
      </c>
      <c r="S243" s="78">
        <v>73152101</v>
      </c>
      <c r="T243" s="78" t="s">
        <v>66</v>
      </c>
      <c r="U243" s="78" t="s">
        <v>66</v>
      </c>
      <c r="W243" s="66">
        <v>108000</v>
      </c>
      <c r="X243" s="66">
        <f t="shared" si="289"/>
        <v>20520</v>
      </c>
      <c r="Y243" s="66">
        <f t="shared" si="290"/>
        <v>128520</v>
      </c>
      <c r="Z243" s="66">
        <v>112000</v>
      </c>
      <c r="AA243" s="66">
        <f t="shared" si="291"/>
        <v>21280</v>
      </c>
      <c r="AB243" s="66">
        <f t="shared" si="292"/>
        <v>133280</v>
      </c>
      <c r="AC243" s="66">
        <v>140000</v>
      </c>
      <c r="AD243" s="66">
        <f t="shared" si="293"/>
        <v>26600</v>
      </c>
      <c r="AE243" s="66">
        <f t="shared" si="294"/>
        <v>166600</v>
      </c>
      <c r="AF243" s="22"/>
      <c r="AG243" s="67" t="str">
        <f t="shared" si="295"/>
        <v>MANTENIMIENTO - LIMPIEZA Y MANTENIMIENTO GENERAL A LA ESTUFA</v>
      </c>
      <c r="AH243" s="58" t="str">
        <f t="shared" si="296"/>
        <v>ÚNICO</v>
      </c>
      <c r="AI243" s="58" t="str">
        <f t="shared" si="297"/>
        <v>DIFERENTE</v>
      </c>
      <c r="AJ243" s="59" t="str">
        <f t="shared" si="298"/>
        <v>ÚNICO</v>
      </c>
      <c r="AK243" s="59" t="str">
        <f t="shared" si="299"/>
        <v>REVISAR</v>
      </c>
      <c r="AL243" s="59" t="str">
        <f t="shared" si="300"/>
        <v/>
      </c>
      <c r="AM243" s="59">
        <f t="shared" si="301"/>
        <v>4000</v>
      </c>
      <c r="AN243" s="60" t="str">
        <f t="shared" si="302"/>
        <v/>
      </c>
      <c r="AP243" s="61">
        <f t="shared" si="303"/>
        <v>120000</v>
      </c>
      <c r="AQ243" s="61">
        <f t="shared" si="304"/>
        <v>112000</v>
      </c>
      <c r="AR243" s="61">
        <f t="shared" si="305"/>
        <v>17436</v>
      </c>
      <c r="AS243" s="62">
        <f t="shared" si="306"/>
        <v>0.14530000000000001</v>
      </c>
      <c r="AT243" s="61">
        <f t="shared" si="307"/>
        <v>108000</v>
      </c>
      <c r="AU243" s="61">
        <f t="shared" si="308"/>
        <v>140000</v>
      </c>
      <c r="AV243" s="61">
        <f>IF(NOT(ISNUMBER(A243)),"",ROUND(_xlfn.QUARTILE.INC(CHOOSE({1;2;3},W243,Z243,AC243),1),0))</f>
        <v>110000</v>
      </c>
      <c r="AW243" s="61">
        <f>IF(NOT(ISNUMBER(A243)),"",ROUND(_xlfn.QUARTILE.INC(CHOOSE({1;2;3},W243,Z243,AC243),3),0))</f>
        <v>126000</v>
      </c>
      <c r="AX243" s="61">
        <f t="shared" si="309"/>
        <v>16000</v>
      </c>
      <c r="AY243" s="61">
        <f t="shared" si="310"/>
        <v>108000</v>
      </c>
      <c r="AZ243" s="61">
        <f t="shared" si="311"/>
        <v>20520</v>
      </c>
      <c r="BA243" s="61">
        <f t="shared" si="312"/>
        <v>128520</v>
      </c>
      <c r="BB243" s="68" t="str">
        <f t="shared" si="313"/>
        <v>MENOR VALOR</v>
      </c>
      <c r="BD243" s="69" t="str">
        <f t="shared" si="314"/>
        <v>MANTENIMIENTO - LIMPIEZA Y MANTENIMIENTO GENERAL A LA ESTUFA</v>
      </c>
      <c r="BE243" s="58" t="str">
        <f t="shared" si="315"/>
        <v>REPETIDO</v>
      </c>
      <c r="BF243" s="58" t="str" cm="1">
        <f t="array" ref="BF243">IF(BE243&lt;&gt;"REPETIDO","",_xlfn.TEXTJOIN(", ",TRUE,IF($AG$14:$AG$1000=$AG243,$A$14:$A$1000,"")))</f>
        <v>216, 229</v>
      </c>
      <c r="BG243" s="70" t="str">
        <f t="shared" si="316"/>
        <v>MISMO PRECIO REF.</v>
      </c>
      <c r="BH243" s="58" t="str">
        <f t="shared" si="317"/>
        <v>OK</v>
      </c>
    </row>
    <row r="244" spans="1:60" ht="25.5" x14ac:dyDescent="0.35">
      <c r="A244" s="64">
        <f>IF(C244="","",MAX($A$14:A243)+1)</f>
        <v>217</v>
      </c>
      <c r="B244" s="78">
        <v>8715699</v>
      </c>
      <c r="C244" s="65" t="s">
        <v>286</v>
      </c>
      <c r="D244" s="64" t="s">
        <v>65</v>
      </c>
      <c r="E244" s="64">
        <v>0</v>
      </c>
      <c r="F244" s="64">
        <v>1</v>
      </c>
      <c r="G244" s="64">
        <v>1</v>
      </c>
      <c r="H244" s="64">
        <v>0</v>
      </c>
      <c r="I244" s="64">
        <v>0</v>
      </c>
      <c r="J244" s="64">
        <v>0</v>
      </c>
      <c r="K244" s="64">
        <v>0</v>
      </c>
      <c r="L244" s="64">
        <v>0</v>
      </c>
      <c r="M244" s="64">
        <v>0</v>
      </c>
      <c r="N244" s="64">
        <v>0</v>
      </c>
      <c r="O244" s="64">
        <v>0</v>
      </c>
      <c r="P244" s="64">
        <v>0</v>
      </c>
      <c r="Q244" s="64">
        <v>0</v>
      </c>
      <c r="R244" s="64">
        <v>1</v>
      </c>
      <c r="S244" s="78">
        <v>73152101</v>
      </c>
      <c r="T244" s="78" t="s">
        <v>66</v>
      </c>
      <c r="U244" s="78" t="s">
        <v>66</v>
      </c>
      <c r="W244" s="66">
        <v>76000</v>
      </c>
      <c r="X244" s="66">
        <f t="shared" si="289"/>
        <v>14440</v>
      </c>
      <c r="Y244" s="66">
        <f t="shared" si="290"/>
        <v>90440</v>
      </c>
      <c r="Z244" s="66">
        <v>76000</v>
      </c>
      <c r="AA244" s="66">
        <f t="shared" si="291"/>
        <v>14440</v>
      </c>
      <c r="AB244" s="66">
        <f t="shared" si="292"/>
        <v>90440</v>
      </c>
      <c r="AC244" s="66">
        <v>145000</v>
      </c>
      <c r="AD244" s="66">
        <f t="shared" si="293"/>
        <v>27550</v>
      </c>
      <c r="AE244" s="66">
        <f t="shared" si="294"/>
        <v>172550</v>
      </c>
      <c r="AF244" s="22"/>
      <c r="AG244" s="67" t="str">
        <f t="shared" si="295"/>
        <v>MANTENIMIENTO (CAMBIO DE PERILLAS)</v>
      </c>
      <c r="AH244" s="58" t="str">
        <f t="shared" si="296"/>
        <v>ÚNICO</v>
      </c>
      <c r="AI244" s="58" t="str">
        <f t="shared" si="297"/>
        <v>DIFERENTE</v>
      </c>
      <c r="AJ244" s="59" t="str">
        <f t="shared" si="298"/>
        <v>ÚNICO</v>
      </c>
      <c r="AK244" s="59" t="str">
        <f t="shared" si="299"/>
        <v>REVISAR</v>
      </c>
      <c r="AL244" s="59" t="str">
        <f t="shared" si="300"/>
        <v/>
      </c>
      <c r="AM244" s="59">
        <f t="shared" si="301"/>
        <v>28000</v>
      </c>
      <c r="AN244" s="60" t="str">
        <f t="shared" si="302"/>
        <v/>
      </c>
      <c r="AP244" s="61">
        <f t="shared" si="303"/>
        <v>99000</v>
      </c>
      <c r="AQ244" s="61">
        <f t="shared" si="304"/>
        <v>76000</v>
      </c>
      <c r="AR244" s="61">
        <f t="shared" si="305"/>
        <v>39837</v>
      </c>
      <c r="AS244" s="62">
        <f t="shared" si="306"/>
        <v>0.40239393939393941</v>
      </c>
      <c r="AT244" s="61">
        <f t="shared" si="307"/>
        <v>76000</v>
      </c>
      <c r="AU244" s="61">
        <f t="shared" si="308"/>
        <v>145000</v>
      </c>
      <c r="AV244" s="61">
        <f>IF(NOT(ISNUMBER(A244)),"",ROUND(_xlfn.QUARTILE.INC(CHOOSE({1;2;3},W244,Z244,AC244),1),0))</f>
        <v>76000</v>
      </c>
      <c r="AW244" s="61">
        <f>IF(NOT(ISNUMBER(A244)),"",ROUND(_xlfn.QUARTILE.INC(CHOOSE({1;2;3},W244,Z244,AC244),3),0))</f>
        <v>110500</v>
      </c>
      <c r="AX244" s="61">
        <f t="shared" si="309"/>
        <v>34500</v>
      </c>
      <c r="AY244" s="61">
        <f t="shared" si="310"/>
        <v>76000</v>
      </c>
      <c r="AZ244" s="61">
        <f t="shared" si="311"/>
        <v>14440</v>
      </c>
      <c r="BA244" s="61">
        <f t="shared" si="312"/>
        <v>90440</v>
      </c>
      <c r="BB244" s="68" t="str">
        <f t="shared" si="313"/>
        <v>MEDIANA</v>
      </c>
      <c r="BD244" s="69" t="str">
        <f t="shared" si="314"/>
        <v>MANTENIMIENTO (CAMBIO DE PERILLAS)</v>
      </c>
      <c r="BE244" s="58" t="str">
        <f t="shared" si="315"/>
        <v>REPETIDO</v>
      </c>
      <c r="BF244" s="58" t="str" cm="1">
        <f t="array" ref="BF244">IF(BE244&lt;&gt;"REPETIDO","",_xlfn.TEXTJOIN(", ",TRUE,IF($AG$14:$AG$1000=$AG244,$A$14:$A$1000,"")))</f>
        <v>217, 230, 245</v>
      </c>
      <c r="BG244" s="70" t="str">
        <f t="shared" si="316"/>
        <v>PRECIO REF. DIFERENTE</v>
      </c>
      <c r="BH244" s="58" t="str">
        <f t="shared" si="317"/>
        <v>CRÍTICO - PRECIO REF. INCONSISTENTE</v>
      </c>
    </row>
    <row r="245" spans="1:60" ht="51" x14ac:dyDescent="0.35">
      <c r="A245" s="64">
        <f>IF(C245="","",MAX($A$14:A244)+1)</f>
        <v>218</v>
      </c>
      <c r="B245" s="78">
        <v>8715699</v>
      </c>
      <c r="C245" s="65" t="s">
        <v>287</v>
      </c>
      <c r="D245" s="64" t="s">
        <v>65</v>
      </c>
      <c r="E245" s="64">
        <v>0</v>
      </c>
      <c r="F245" s="64">
        <v>1</v>
      </c>
      <c r="G245" s="64">
        <v>1</v>
      </c>
      <c r="H245" s="64">
        <v>0</v>
      </c>
      <c r="I245" s="64">
        <v>0</v>
      </c>
      <c r="J245" s="64">
        <v>0</v>
      </c>
      <c r="K245" s="64">
        <v>0</v>
      </c>
      <c r="L245" s="64">
        <v>0</v>
      </c>
      <c r="M245" s="64">
        <v>0</v>
      </c>
      <c r="N245" s="64">
        <v>0</v>
      </c>
      <c r="O245" s="64">
        <v>0</v>
      </c>
      <c r="P245" s="64">
        <v>0</v>
      </c>
      <c r="Q245" s="64">
        <v>0</v>
      </c>
      <c r="R245" s="64">
        <v>1</v>
      </c>
      <c r="S245" s="78">
        <v>73152101</v>
      </c>
      <c r="T245" s="78" t="s">
        <v>66</v>
      </c>
      <c r="U245" s="78" t="s">
        <v>66</v>
      </c>
      <c r="W245" s="66">
        <v>184000</v>
      </c>
      <c r="X245" s="66">
        <f t="shared" si="289"/>
        <v>34960</v>
      </c>
      <c r="Y245" s="66">
        <f t="shared" si="290"/>
        <v>218960</v>
      </c>
      <c r="Z245" s="66">
        <v>184000</v>
      </c>
      <c r="AA245" s="66">
        <f t="shared" si="291"/>
        <v>34960</v>
      </c>
      <c r="AB245" s="66">
        <f t="shared" si="292"/>
        <v>218960</v>
      </c>
      <c r="AC245" s="66">
        <v>235000</v>
      </c>
      <c r="AD245" s="66">
        <f t="shared" si="293"/>
        <v>44650</v>
      </c>
      <c r="AE245" s="66">
        <f t="shared" si="294"/>
        <v>279650</v>
      </c>
      <c r="AF245" s="22"/>
      <c r="AG245" s="67" t="str">
        <f t="shared" si="295"/>
        <v>MANTENIMIENTO (CAMBIO DE QUEMADORES SEGÚN MUESTRA TIPO FLAUTA EN L)</v>
      </c>
      <c r="AH245" s="58" t="str">
        <f t="shared" si="296"/>
        <v>ÚNICO</v>
      </c>
      <c r="AI245" s="58" t="str">
        <f t="shared" si="297"/>
        <v>DIFERENTE</v>
      </c>
      <c r="AJ245" s="59" t="str">
        <f t="shared" si="298"/>
        <v>DIFERENTE</v>
      </c>
      <c r="AK245" s="59" t="str">
        <f t="shared" si="299"/>
        <v>REVISAR</v>
      </c>
      <c r="AL245" s="59" t="str">
        <f t="shared" si="300"/>
        <v/>
      </c>
      <c r="AM245" s="59">
        <f t="shared" si="301"/>
        <v>20000</v>
      </c>
      <c r="AN245" s="60">
        <f t="shared" si="302"/>
        <v>20000</v>
      </c>
      <c r="AP245" s="61">
        <f t="shared" si="303"/>
        <v>201000</v>
      </c>
      <c r="AQ245" s="61">
        <f t="shared" si="304"/>
        <v>184000</v>
      </c>
      <c r="AR245" s="61">
        <f t="shared" si="305"/>
        <v>29445</v>
      </c>
      <c r="AS245" s="62">
        <f t="shared" si="306"/>
        <v>0.14649253731343284</v>
      </c>
      <c r="AT245" s="61">
        <f t="shared" si="307"/>
        <v>184000</v>
      </c>
      <c r="AU245" s="61">
        <f t="shared" si="308"/>
        <v>235000</v>
      </c>
      <c r="AV245" s="61">
        <f>IF(NOT(ISNUMBER(A245)),"",ROUND(_xlfn.QUARTILE.INC(CHOOSE({1;2;3},W245,Z245,AC245),1),0))</f>
        <v>184000</v>
      </c>
      <c r="AW245" s="61">
        <f>IF(NOT(ISNUMBER(A245)),"",ROUND(_xlfn.QUARTILE.INC(CHOOSE({1;2;3},W245,Z245,AC245),3),0))</f>
        <v>209500</v>
      </c>
      <c r="AX245" s="61">
        <f t="shared" si="309"/>
        <v>25500</v>
      </c>
      <c r="AY245" s="61">
        <f t="shared" si="310"/>
        <v>184000</v>
      </c>
      <c r="AZ245" s="61">
        <f t="shared" si="311"/>
        <v>34960</v>
      </c>
      <c r="BA245" s="61">
        <f t="shared" si="312"/>
        <v>218960</v>
      </c>
      <c r="BB245" s="68" t="str">
        <f t="shared" si="313"/>
        <v>MENOR VALOR</v>
      </c>
      <c r="BD245" s="69" t="str">
        <f t="shared" si="314"/>
        <v>MANTENIMIENTO (CAMBIO DE QUEMADORES SEGÚN MUESTRA TIPO FLAUTA EN L)</v>
      </c>
      <c r="BE245" s="58" t="str">
        <f t="shared" si="315"/>
        <v>REPETIDO</v>
      </c>
      <c r="BF245" s="58" t="str" cm="1">
        <f t="array" ref="BF245">IF(BE245&lt;&gt;"REPETIDO","",_xlfn.TEXTJOIN(", ",TRUE,IF($AG$14:$AG$1000=$AG245,$A$14:$A$1000,"")))</f>
        <v>218, 231</v>
      </c>
      <c r="BG245" s="70" t="str">
        <f t="shared" si="316"/>
        <v>MISMO PRECIO REF.</v>
      </c>
      <c r="BH245" s="58" t="str">
        <f t="shared" si="317"/>
        <v>OK</v>
      </c>
    </row>
    <row r="246" spans="1:60" ht="63.75" x14ac:dyDescent="0.35">
      <c r="A246" s="64">
        <f>IF(C246="","",MAX($A$14:A245)+1)</f>
        <v>219</v>
      </c>
      <c r="B246" s="78">
        <v>8715699</v>
      </c>
      <c r="C246" s="65" t="s">
        <v>288</v>
      </c>
      <c r="D246" s="64" t="s">
        <v>65</v>
      </c>
      <c r="E246" s="64">
        <v>0</v>
      </c>
      <c r="F246" s="64">
        <v>1</v>
      </c>
      <c r="G246" s="64">
        <v>1</v>
      </c>
      <c r="H246" s="64">
        <v>0</v>
      </c>
      <c r="I246" s="64">
        <v>0</v>
      </c>
      <c r="J246" s="64">
        <v>0</v>
      </c>
      <c r="K246" s="64">
        <v>0</v>
      </c>
      <c r="L246" s="64">
        <v>0</v>
      </c>
      <c r="M246" s="64">
        <v>0</v>
      </c>
      <c r="N246" s="64">
        <v>0</v>
      </c>
      <c r="O246" s="64">
        <v>0</v>
      </c>
      <c r="P246" s="64">
        <v>0</v>
      </c>
      <c r="Q246" s="64">
        <v>0</v>
      </c>
      <c r="R246" s="64">
        <v>1</v>
      </c>
      <c r="S246" s="78">
        <v>73152101</v>
      </c>
      <c r="T246" s="78" t="s">
        <v>66</v>
      </c>
      <c r="U246" s="78" t="s">
        <v>66</v>
      </c>
      <c r="W246" s="66">
        <v>184000</v>
      </c>
      <c r="X246" s="66">
        <f t="shared" si="289"/>
        <v>34960</v>
      </c>
      <c r="Y246" s="66">
        <f t="shared" si="290"/>
        <v>218960</v>
      </c>
      <c r="Z246" s="66">
        <v>192000</v>
      </c>
      <c r="AA246" s="66">
        <f t="shared" si="291"/>
        <v>36480</v>
      </c>
      <c r="AB246" s="66">
        <f t="shared" si="292"/>
        <v>228480</v>
      </c>
      <c r="AC246" s="66">
        <v>245000</v>
      </c>
      <c r="AD246" s="66">
        <f t="shared" si="293"/>
        <v>46550</v>
      </c>
      <c r="AE246" s="66">
        <f t="shared" si="294"/>
        <v>291550</v>
      </c>
      <c r="AF246" s="22"/>
      <c r="AG246" s="67" t="str">
        <f t="shared" si="295"/>
        <v>MANTENIMIENTO DE TUBOS DE MANTENIMIENTO A QUEMADORES (CAMBIO DE TUBOS DE SUMINISTRO A QUEMADORES)</v>
      </c>
      <c r="AH246" s="58" t="str">
        <f t="shared" si="296"/>
        <v>ÚNICO</v>
      </c>
      <c r="AI246" s="58" t="str">
        <f t="shared" si="297"/>
        <v>DIFERENTE</v>
      </c>
      <c r="AJ246" s="59" t="str">
        <f t="shared" si="298"/>
        <v>DIFERENTE</v>
      </c>
      <c r="AK246" s="59" t="str">
        <f t="shared" si="299"/>
        <v>REVISAR</v>
      </c>
      <c r="AL246" s="59" t="str">
        <f t="shared" si="300"/>
        <v/>
      </c>
      <c r="AM246" s="59">
        <f t="shared" si="301"/>
        <v>8000</v>
      </c>
      <c r="AN246" s="60">
        <f t="shared" si="302"/>
        <v>10000</v>
      </c>
      <c r="AP246" s="61">
        <f t="shared" si="303"/>
        <v>207000</v>
      </c>
      <c r="AQ246" s="61">
        <f t="shared" si="304"/>
        <v>192000</v>
      </c>
      <c r="AR246" s="61">
        <f t="shared" si="305"/>
        <v>33151</v>
      </c>
      <c r="AS246" s="62">
        <f t="shared" si="306"/>
        <v>0.16014975845410628</v>
      </c>
      <c r="AT246" s="61">
        <f t="shared" si="307"/>
        <v>184000</v>
      </c>
      <c r="AU246" s="61">
        <f t="shared" si="308"/>
        <v>245000</v>
      </c>
      <c r="AV246" s="61">
        <f>IF(NOT(ISNUMBER(A246)),"",ROUND(_xlfn.QUARTILE.INC(CHOOSE({1;2;3},W246,Z246,AC246),1),0))</f>
        <v>188000</v>
      </c>
      <c r="AW246" s="61">
        <f>IF(NOT(ISNUMBER(A246)),"",ROUND(_xlfn.QUARTILE.INC(CHOOSE({1;2;3},W246,Z246,AC246),3),0))</f>
        <v>218500</v>
      </c>
      <c r="AX246" s="61">
        <f t="shared" si="309"/>
        <v>30500</v>
      </c>
      <c r="AY246" s="61">
        <f t="shared" si="310"/>
        <v>184000</v>
      </c>
      <c r="AZ246" s="61">
        <f t="shared" si="311"/>
        <v>34960</v>
      </c>
      <c r="BA246" s="61">
        <f t="shared" si="312"/>
        <v>218960</v>
      </c>
      <c r="BB246" s="68" t="str">
        <f t="shared" si="313"/>
        <v>MENOR VALOR</v>
      </c>
      <c r="BD246" s="69" t="str">
        <f t="shared" si="314"/>
        <v>MANTENIMIENTO DE TUBOS DE MANTENIMIENTO A QUEMADORES (CAMBIO DE TUBOS DE SUMINISTRO A QUEMADORES)</v>
      </c>
      <c r="BE246" s="58" t="str">
        <f t="shared" si="315"/>
        <v>REPETIDO</v>
      </c>
      <c r="BF246" s="58" t="str" cm="1">
        <f t="array" ref="BF246">IF(BE246&lt;&gt;"REPETIDO","",_xlfn.TEXTJOIN(", ",TRUE,IF($AG$14:$AG$1000=$AG246,$A$14:$A$1000,"")))</f>
        <v>219, 232</v>
      </c>
      <c r="BG246" s="70" t="str">
        <f t="shared" si="316"/>
        <v>MISMO PRECIO REF.</v>
      </c>
      <c r="BH246" s="58" t="str">
        <f t="shared" si="317"/>
        <v>OK</v>
      </c>
    </row>
    <row r="247" spans="1:60" ht="38.25" x14ac:dyDescent="0.35">
      <c r="A247" s="64">
        <f>IF(C247="","",MAX($A$14:A246)+1)</f>
        <v>220</v>
      </c>
      <c r="B247" s="78">
        <v>8715699</v>
      </c>
      <c r="C247" s="65" t="s">
        <v>289</v>
      </c>
      <c r="D247" s="64" t="s">
        <v>65</v>
      </c>
      <c r="E247" s="64">
        <v>0</v>
      </c>
      <c r="F247" s="64">
        <v>1</v>
      </c>
      <c r="G247" s="64">
        <v>1</v>
      </c>
      <c r="H247" s="64">
        <v>0</v>
      </c>
      <c r="I247" s="64">
        <v>0</v>
      </c>
      <c r="J247" s="64">
        <v>0</v>
      </c>
      <c r="K247" s="64">
        <v>0</v>
      </c>
      <c r="L247" s="64">
        <v>0</v>
      </c>
      <c r="M247" s="64">
        <v>0</v>
      </c>
      <c r="N247" s="64">
        <v>0</v>
      </c>
      <c r="O247" s="64">
        <v>0</v>
      </c>
      <c r="P247" s="64">
        <v>0</v>
      </c>
      <c r="Q247" s="64">
        <v>0</v>
      </c>
      <c r="R247" s="64">
        <v>1</v>
      </c>
      <c r="S247" s="78">
        <v>73152101</v>
      </c>
      <c r="T247" s="78" t="s">
        <v>66</v>
      </c>
      <c r="U247" s="78" t="s">
        <v>66</v>
      </c>
      <c r="W247" s="66">
        <v>188000</v>
      </c>
      <c r="X247" s="66">
        <f t="shared" si="289"/>
        <v>35720</v>
      </c>
      <c r="Y247" s="66">
        <f t="shared" si="290"/>
        <v>223720</v>
      </c>
      <c r="Z247" s="66">
        <v>188000</v>
      </c>
      <c r="AA247" s="66">
        <f t="shared" si="291"/>
        <v>35720</v>
      </c>
      <c r="AB247" s="66">
        <f t="shared" si="292"/>
        <v>223720</v>
      </c>
      <c r="AC247" s="66">
        <v>245000</v>
      </c>
      <c r="AD247" s="66">
        <f t="shared" si="293"/>
        <v>46550</v>
      </c>
      <c r="AE247" s="66">
        <f t="shared" si="294"/>
        <v>291550</v>
      </c>
      <c r="AF247" s="22"/>
      <c r="AG247" s="67" t="str">
        <f t="shared" si="295"/>
        <v>MANTENIMIENTO (CAMBIO DE VÁLVULAS REGULADORAS)</v>
      </c>
      <c r="AH247" s="58" t="str">
        <f t="shared" si="296"/>
        <v>ÚNICO</v>
      </c>
      <c r="AI247" s="58" t="str">
        <f t="shared" si="297"/>
        <v>DIFERENTE</v>
      </c>
      <c r="AJ247" s="59" t="str">
        <f t="shared" si="298"/>
        <v>DIFERENTE</v>
      </c>
      <c r="AK247" s="59" t="str">
        <f t="shared" si="299"/>
        <v>REVISAR</v>
      </c>
      <c r="AL247" s="59" t="str">
        <f t="shared" si="300"/>
        <v/>
      </c>
      <c r="AM247" s="59">
        <f t="shared" si="301"/>
        <v>8000</v>
      </c>
      <c r="AN247" s="60">
        <f t="shared" si="302"/>
        <v>20000</v>
      </c>
      <c r="AP247" s="61">
        <f t="shared" si="303"/>
        <v>207000</v>
      </c>
      <c r="AQ247" s="61">
        <f t="shared" si="304"/>
        <v>188000</v>
      </c>
      <c r="AR247" s="61">
        <f t="shared" si="305"/>
        <v>32909</v>
      </c>
      <c r="AS247" s="62">
        <f t="shared" si="306"/>
        <v>0.15898067632850241</v>
      </c>
      <c r="AT247" s="61">
        <f t="shared" si="307"/>
        <v>188000</v>
      </c>
      <c r="AU247" s="61">
        <f t="shared" si="308"/>
        <v>245000</v>
      </c>
      <c r="AV247" s="61">
        <f>IF(NOT(ISNUMBER(A247)),"",ROUND(_xlfn.QUARTILE.INC(CHOOSE({1;2;3},W247,Z247,AC247),1),0))</f>
        <v>188000</v>
      </c>
      <c r="AW247" s="61">
        <f>IF(NOT(ISNUMBER(A247)),"",ROUND(_xlfn.QUARTILE.INC(CHOOSE({1;2;3},W247,Z247,AC247),3),0))</f>
        <v>216500</v>
      </c>
      <c r="AX247" s="61">
        <f t="shared" si="309"/>
        <v>28500</v>
      </c>
      <c r="AY247" s="61">
        <f t="shared" si="310"/>
        <v>188000</v>
      </c>
      <c r="AZ247" s="61">
        <f t="shared" si="311"/>
        <v>35720</v>
      </c>
      <c r="BA247" s="61">
        <f t="shared" si="312"/>
        <v>223720</v>
      </c>
      <c r="BB247" s="68" t="str">
        <f t="shared" si="313"/>
        <v>MENOR VALOR</v>
      </c>
      <c r="BD247" s="69" t="str">
        <f t="shared" si="314"/>
        <v>MANTENIMIENTO (CAMBIO DE VÁLVULAS REGULADORAS)</v>
      </c>
      <c r="BE247" s="58" t="str">
        <f t="shared" si="315"/>
        <v>REPETIDO</v>
      </c>
      <c r="BF247" s="58" t="str" cm="1">
        <f t="array" ref="BF247">IF(BE247&lt;&gt;"REPETIDO","",_xlfn.TEXTJOIN(", ",TRUE,IF($AG$14:$AG$1000=$AG247,$A$14:$A$1000,"")))</f>
        <v>220, 233</v>
      </c>
      <c r="BG247" s="70" t="str">
        <f t="shared" si="316"/>
        <v>MISMO PRECIO REF.</v>
      </c>
      <c r="BH247" s="58" t="str">
        <f t="shared" si="317"/>
        <v>OK</v>
      </c>
    </row>
    <row r="248" spans="1:60" ht="27" x14ac:dyDescent="0.35">
      <c r="A248" s="64">
        <f>IF(C248="","",MAX($A$14:A247)+1)</f>
        <v>221</v>
      </c>
      <c r="B248" s="78">
        <v>8715699</v>
      </c>
      <c r="C248" s="65" t="s">
        <v>290</v>
      </c>
      <c r="D248" s="64" t="s">
        <v>65</v>
      </c>
      <c r="E248" s="64">
        <v>0</v>
      </c>
      <c r="F248" s="64">
        <v>1</v>
      </c>
      <c r="G248" s="64">
        <v>1</v>
      </c>
      <c r="H248" s="64">
        <v>0</v>
      </c>
      <c r="I248" s="64">
        <v>0</v>
      </c>
      <c r="J248" s="64">
        <v>0</v>
      </c>
      <c r="K248" s="64">
        <v>0</v>
      </c>
      <c r="L248" s="64">
        <v>0</v>
      </c>
      <c r="M248" s="64">
        <v>0</v>
      </c>
      <c r="N248" s="64">
        <v>0</v>
      </c>
      <c r="O248" s="64">
        <v>0</v>
      </c>
      <c r="P248" s="64">
        <v>0</v>
      </c>
      <c r="Q248" s="64">
        <v>0</v>
      </c>
      <c r="R248" s="64">
        <v>1</v>
      </c>
      <c r="S248" s="78">
        <v>73152101</v>
      </c>
      <c r="T248" s="78" t="s">
        <v>66</v>
      </c>
      <c r="U248" s="78" t="s">
        <v>66</v>
      </c>
      <c r="W248" s="66">
        <v>140000</v>
      </c>
      <c r="X248" s="66">
        <f t="shared" si="289"/>
        <v>26600</v>
      </c>
      <c r="Y248" s="66">
        <f t="shared" si="290"/>
        <v>166600</v>
      </c>
      <c r="Z248" s="66">
        <v>140000</v>
      </c>
      <c r="AA248" s="66">
        <f t="shared" si="291"/>
        <v>26600</v>
      </c>
      <c r="AB248" s="66">
        <f t="shared" si="292"/>
        <v>166600</v>
      </c>
      <c r="AC248" s="66">
        <v>235000</v>
      </c>
      <c r="AD248" s="66">
        <f t="shared" si="293"/>
        <v>44650</v>
      </c>
      <c r="AE248" s="66">
        <f t="shared" si="294"/>
        <v>279650</v>
      </c>
      <c r="AG248" s="67" t="str">
        <f t="shared" si="295"/>
        <v>MANTENIMIENTO (CAMBIO DE LAMINAS DAÑADAS)</v>
      </c>
      <c r="AH248" s="58" t="str">
        <f t="shared" si="296"/>
        <v>ÚNICO</v>
      </c>
      <c r="AI248" s="58" t="str">
        <f t="shared" si="297"/>
        <v>DIFERENTE</v>
      </c>
      <c r="AJ248" s="59" t="str">
        <f t="shared" si="298"/>
        <v>DIFERENTE</v>
      </c>
      <c r="AK248" s="59" t="str">
        <f t="shared" si="299"/>
        <v>REVISAR</v>
      </c>
      <c r="AL248" s="59" t="str">
        <f t="shared" si="300"/>
        <v/>
      </c>
      <c r="AM248" s="59">
        <f t="shared" si="301"/>
        <v>52000</v>
      </c>
      <c r="AN248" s="60">
        <f t="shared" si="302"/>
        <v>20000</v>
      </c>
      <c r="AP248" s="61">
        <f t="shared" si="303"/>
        <v>171667</v>
      </c>
      <c r="AQ248" s="61">
        <f t="shared" si="304"/>
        <v>140000</v>
      </c>
      <c r="AR248" s="61">
        <f t="shared" si="305"/>
        <v>54848</v>
      </c>
      <c r="AS248" s="62">
        <f t="shared" si="306"/>
        <v>0.3195022922285588</v>
      </c>
      <c r="AT248" s="61">
        <f t="shared" si="307"/>
        <v>140000</v>
      </c>
      <c r="AU248" s="61">
        <f t="shared" si="308"/>
        <v>235000</v>
      </c>
      <c r="AV248" s="61">
        <f>IF(NOT(ISNUMBER(A248)),"",ROUND(_xlfn.QUARTILE.INC(CHOOSE({1;2;3},W248,Z248,AC248),1),0))</f>
        <v>140000</v>
      </c>
      <c r="AW248" s="61">
        <f>IF(NOT(ISNUMBER(A248)),"",ROUND(_xlfn.QUARTILE.INC(CHOOSE({1;2;3},W248,Z248,AC248),3),0))</f>
        <v>187500</v>
      </c>
      <c r="AX248" s="61">
        <f t="shared" si="309"/>
        <v>47500</v>
      </c>
      <c r="AY248" s="61">
        <f t="shared" si="310"/>
        <v>140000</v>
      </c>
      <c r="AZ248" s="61">
        <f t="shared" si="311"/>
        <v>26600</v>
      </c>
      <c r="BA248" s="61">
        <f t="shared" si="312"/>
        <v>166600</v>
      </c>
      <c r="BB248" s="68" t="str">
        <f t="shared" si="313"/>
        <v>PROMEDIO 2 MENORES</v>
      </c>
      <c r="BD248" s="69" t="str">
        <f t="shared" si="314"/>
        <v>MANTENIMIENTO (CAMBIO DE LAMINAS DAÑADAS)</v>
      </c>
      <c r="BE248" s="58" t="str">
        <f t="shared" si="315"/>
        <v>REPETIDO</v>
      </c>
      <c r="BF248" s="58" t="str" cm="1">
        <f t="array" ref="BF248">IF(BE248&lt;&gt;"REPETIDO","",_xlfn.TEXTJOIN(", ",TRUE,IF($AG$14:$AG$1000=$AG248,$A$14:$A$1000,"")))</f>
        <v>221, 234</v>
      </c>
      <c r="BG248" s="70" t="str">
        <f t="shared" si="316"/>
        <v>PRECIO REF. DIFERENTE</v>
      </c>
      <c r="BH248" s="58" t="str">
        <f t="shared" si="317"/>
        <v>CRÍTICO - PRECIO REF. INCONSISTENTE</v>
      </c>
    </row>
    <row r="249" spans="1:60" ht="51" x14ac:dyDescent="0.35">
      <c r="A249" s="64">
        <f>IF(C249="","",MAX($A$14:A248)+1)</f>
        <v>222</v>
      </c>
      <c r="B249" s="78">
        <v>8715699</v>
      </c>
      <c r="C249" s="65" t="s">
        <v>291</v>
      </c>
      <c r="D249" s="64" t="s">
        <v>65</v>
      </c>
      <c r="E249" s="64">
        <v>0</v>
      </c>
      <c r="F249" s="64">
        <v>1</v>
      </c>
      <c r="G249" s="64">
        <v>1</v>
      </c>
      <c r="H249" s="64">
        <v>0</v>
      </c>
      <c r="I249" s="64">
        <v>0</v>
      </c>
      <c r="J249" s="64">
        <v>0</v>
      </c>
      <c r="K249" s="64">
        <v>0</v>
      </c>
      <c r="L249" s="64">
        <v>0</v>
      </c>
      <c r="M249" s="64">
        <v>0</v>
      </c>
      <c r="N249" s="64">
        <v>0</v>
      </c>
      <c r="O249" s="64">
        <v>0</v>
      </c>
      <c r="P249" s="64">
        <v>0</v>
      </c>
      <c r="Q249" s="64">
        <v>0</v>
      </c>
      <c r="R249" s="64">
        <v>1</v>
      </c>
      <c r="S249" s="78">
        <v>73152101</v>
      </c>
      <c r="T249" s="78" t="s">
        <v>66</v>
      </c>
      <c r="U249" s="78" t="s">
        <v>66</v>
      </c>
      <c r="W249" s="66">
        <v>936000</v>
      </c>
      <c r="X249" s="66">
        <f t="shared" si="289"/>
        <v>177840</v>
      </c>
      <c r="Y249" s="66">
        <f t="shared" si="290"/>
        <v>1113840</v>
      </c>
      <c r="Z249" s="66">
        <v>936000</v>
      </c>
      <c r="AA249" s="66">
        <f t="shared" si="291"/>
        <v>177840</v>
      </c>
      <c r="AB249" s="66">
        <f t="shared" si="292"/>
        <v>1113840</v>
      </c>
      <c r="AC249" s="66">
        <v>1965000</v>
      </c>
      <c r="AD249" s="66">
        <f t="shared" si="293"/>
        <v>373350</v>
      </c>
      <c r="AE249" s="66">
        <f t="shared" si="294"/>
        <v>2338350</v>
      </c>
      <c r="AF249" s="22"/>
      <c r="AG249" s="67" t="str">
        <f t="shared" si="295"/>
        <v>MANTENIMIENTO DE VALVULAS DE PASO1/4" (CAMBIO DE VALVULAS DE PASO1/4")</v>
      </c>
      <c r="AH249" s="58" t="str">
        <f t="shared" si="296"/>
        <v>ÚNICO</v>
      </c>
      <c r="AI249" s="58" t="str">
        <f t="shared" si="297"/>
        <v>DIFERENTE</v>
      </c>
      <c r="AJ249" s="59" t="str">
        <f t="shared" si="298"/>
        <v>ÚNICO</v>
      </c>
      <c r="AK249" s="59" t="str">
        <f t="shared" si="299"/>
        <v>REVISAR</v>
      </c>
      <c r="AL249" s="59" t="str">
        <f t="shared" si="300"/>
        <v/>
      </c>
      <c r="AM249" s="59">
        <f t="shared" si="301"/>
        <v>24000</v>
      </c>
      <c r="AN249" s="60" t="str">
        <f t="shared" si="302"/>
        <v/>
      </c>
      <c r="AP249" s="61">
        <f t="shared" si="303"/>
        <v>1279000</v>
      </c>
      <c r="AQ249" s="61">
        <f t="shared" si="304"/>
        <v>936000</v>
      </c>
      <c r="AR249" s="61">
        <f t="shared" si="305"/>
        <v>594093</v>
      </c>
      <c r="AS249" s="62">
        <f t="shared" si="306"/>
        <v>0.46449804534792805</v>
      </c>
      <c r="AT249" s="61">
        <f t="shared" si="307"/>
        <v>936000</v>
      </c>
      <c r="AU249" s="61">
        <f t="shared" si="308"/>
        <v>1965000</v>
      </c>
      <c r="AV249" s="61">
        <f>IF(NOT(ISNUMBER(A249)),"",ROUND(_xlfn.QUARTILE.INC(CHOOSE({1;2;3},W249,Z249,AC249),1),0))</f>
        <v>936000</v>
      </c>
      <c r="AW249" s="61">
        <f>IF(NOT(ISNUMBER(A249)),"",ROUND(_xlfn.QUARTILE.INC(CHOOSE({1;2;3},W249,Z249,AC249),3),0))</f>
        <v>1450500</v>
      </c>
      <c r="AX249" s="61">
        <f t="shared" si="309"/>
        <v>514500</v>
      </c>
      <c r="AY249" s="61">
        <f t="shared" si="310"/>
        <v>936000</v>
      </c>
      <c r="AZ249" s="61">
        <f t="shared" si="311"/>
        <v>177840</v>
      </c>
      <c r="BA249" s="61">
        <f t="shared" si="312"/>
        <v>1113840</v>
      </c>
      <c r="BB249" s="68" t="str">
        <f t="shared" si="313"/>
        <v>MEDIANA</v>
      </c>
      <c r="BD249" s="69" t="str">
        <f t="shared" si="314"/>
        <v>MANTENIMIENTO DE VALVULAS DE PASO1/4" (CAMBIO DE VALVULAS DE PASO1/4")</v>
      </c>
      <c r="BE249" s="58" t="str">
        <f t="shared" si="315"/>
        <v>REPETIDO</v>
      </c>
      <c r="BF249" s="58" t="str" cm="1">
        <f t="array" ref="BF249">IF(BE249&lt;&gt;"REPETIDO","",_xlfn.TEXTJOIN(", ",TRUE,IF($AG$14:$AG$1000=$AG249,$A$14:$A$1000,"")))</f>
        <v>222, 235</v>
      </c>
      <c r="BG249" s="70" t="str">
        <f t="shared" si="316"/>
        <v>PRECIO REF. DIFERENTE</v>
      </c>
      <c r="BH249" s="58" t="str">
        <f t="shared" si="317"/>
        <v>CRÍTICO - PRECIO REF. INCONSISTENTE</v>
      </c>
    </row>
    <row r="250" spans="1:60" ht="38.25" x14ac:dyDescent="0.35">
      <c r="A250" s="64">
        <f>IF(C250="","",MAX($A$14:A249)+1)</f>
        <v>223</v>
      </c>
      <c r="B250" s="78">
        <v>8715699</v>
      </c>
      <c r="C250" s="65" t="s">
        <v>292</v>
      </c>
      <c r="D250" s="64" t="s">
        <v>214</v>
      </c>
      <c r="E250" s="64">
        <v>0</v>
      </c>
      <c r="F250" s="64">
        <v>1</v>
      </c>
      <c r="G250" s="64">
        <v>1</v>
      </c>
      <c r="H250" s="64">
        <v>0</v>
      </c>
      <c r="I250" s="64">
        <v>0</v>
      </c>
      <c r="J250" s="64">
        <v>0</v>
      </c>
      <c r="K250" s="64">
        <v>0</v>
      </c>
      <c r="L250" s="64">
        <v>0</v>
      </c>
      <c r="M250" s="64">
        <v>0</v>
      </c>
      <c r="N250" s="64">
        <v>0</v>
      </c>
      <c r="O250" s="64">
        <v>0</v>
      </c>
      <c r="P250" s="64">
        <v>0</v>
      </c>
      <c r="Q250" s="64">
        <v>0</v>
      </c>
      <c r="R250" s="64">
        <v>1</v>
      </c>
      <c r="S250" s="78">
        <v>72154109</v>
      </c>
      <c r="T250" s="78" t="s">
        <v>66</v>
      </c>
      <c r="U250" s="78" t="s">
        <v>215</v>
      </c>
      <c r="W250" s="66">
        <v>160000</v>
      </c>
      <c r="X250" s="66">
        <f t="shared" si="289"/>
        <v>30400</v>
      </c>
      <c r="Y250" s="66">
        <f t="shared" si="290"/>
        <v>190400</v>
      </c>
      <c r="Z250" s="66">
        <v>160000</v>
      </c>
      <c r="AA250" s="66">
        <f t="shared" si="291"/>
        <v>30400</v>
      </c>
      <c r="AB250" s="66">
        <f t="shared" si="292"/>
        <v>190400</v>
      </c>
      <c r="AC250" s="66">
        <v>225000</v>
      </c>
      <c r="AD250" s="66">
        <f t="shared" si="293"/>
        <v>42750</v>
      </c>
      <c r="AE250" s="66">
        <f t="shared" si="294"/>
        <v>267750</v>
      </c>
      <c r="AF250" s="22"/>
      <c r="AG250" s="67" t="str">
        <f t="shared" si="295"/>
        <v>MANTENIMIENTO (CAMBIO DE VALVULA REGULABLE DE BAJA)</v>
      </c>
      <c r="AH250" s="58" t="str">
        <f t="shared" si="296"/>
        <v>ÚNICO</v>
      </c>
      <c r="AI250" s="58" t="str">
        <f t="shared" si="297"/>
        <v>ÚNICO</v>
      </c>
      <c r="AJ250" s="59" t="str">
        <f t="shared" si="298"/>
        <v>DIFERENTE</v>
      </c>
      <c r="AK250" s="59" t="str">
        <f t="shared" si="299"/>
        <v>REVISAR</v>
      </c>
      <c r="AL250" s="59" t="str">
        <f t="shared" si="300"/>
        <v/>
      </c>
      <c r="AM250" s="59" t="str">
        <f t="shared" si="301"/>
        <v/>
      </c>
      <c r="AN250" s="60">
        <f t="shared" si="302"/>
        <v>5000</v>
      </c>
      <c r="AP250" s="61">
        <f t="shared" si="303"/>
        <v>181667</v>
      </c>
      <c r="AQ250" s="61">
        <f t="shared" si="304"/>
        <v>160000</v>
      </c>
      <c r="AR250" s="61">
        <f t="shared" si="305"/>
        <v>37528</v>
      </c>
      <c r="AS250" s="62">
        <f t="shared" si="306"/>
        <v>0.20657576775088485</v>
      </c>
      <c r="AT250" s="61">
        <f t="shared" si="307"/>
        <v>160000</v>
      </c>
      <c r="AU250" s="61">
        <f t="shared" si="308"/>
        <v>225000</v>
      </c>
      <c r="AV250" s="61">
        <f>IF(NOT(ISNUMBER(A250)),"",ROUND(_xlfn.QUARTILE.INC(CHOOSE({1;2;3},W250,Z250,AC250),1),0))</f>
        <v>160000</v>
      </c>
      <c r="AW250" s="61">
        <f>IF(NOT(ISNUMBER(A250)),"",ROUND(_xlfn.QUARTILE.INC(CHOOSE({1;2;3},W250,Z250,AC250),3),0))</f>
        <v>192500</v>
      </c>
      <c r="AX250" s="61">
        <f t="shared" si="309"/>
        <v>32500</v>
      </c>
      <c r="AY250" s="61">
        <f t="shared" si="310"/>
        <v>160000</v>
      </c>
      <c r="AZ250" s="61">
        <f t="shared" si="311"/>
        <v>30400</v>
      </c>
      <c r="BA250" s="61">
        <f t="shared" si="312"/>
        <v>190400</v>
      </c>
      <c r="BB250" s="68" t="str">
        <f t="shared" si="313"/>
        <v>PROMEDIO 2 MENORES</v>
      </c>
      <c r="BD250" s="69" t="str">
        <f t="shared" si="314"/>
        <v>MANTENIMIENTO (CAMBIO DE VALVULA REGULABLE DE BAJA)</v>
      </c>
      <c r="BE250" s="58" t="str">
        <f t="shared" si="315"/>
        <v>REPETIDO</v>
      </c>
      <c r="BF250" s="58" t="str" cm="1">
        <f t="array" ref="BF250">IF(BE250&lt;&gt;"REPETIDO","",_xlfn.TEXTJOIN(", ",TRUE,IF($AG$14:$AG$1000=$AG250,$A$14:$A$1000,"")))</f>
        <v>223, 236</v>
      </c>
      <c r="BG250" s="70" t="str">
        <f t="shared" si="316"/>
        <v>MISMO PRECIO REF.</v>
      </c>
      <c r="BH250" s="58" t="str">
        <f t="shared" si="317"/>
        <v>OK</v>
      </c>
    </row>
    <row r="251" spans="1:60" ht="51" x14ac:dyDescent="0.35">
      <c r="A251" s="64">
        <f>IF(C251="","",MAX($A$14:A250)+1)</f>
        <v>224</v>
      </c>
      <c r="B251" s="78">
        <v>8715604</v>
      </c>
      <c r="C251" s="65" t="s">
        <v>293</v>
      </c>
      <c r="D251" s="64" t="s">
        <v>65</v>
      </c>
      <c r="E251" s="64">
        <v>0</v>
      </c>
      <c r="F251" s="64">
        <v>1</v>
      </c>
      <c r="G251" s="64">
        <v>1</v>
      </c>
      <c r="H251" s="64">
        <v>0</v>
      </c>
      <c r="I251" s="64">
        <v>0</v>
      </c>
      <c r="J251" s="64">
        <v>0</v>
      </c>
      <c r="K251" s="64">
        <v>0</v>
      </c>
      <c r="L251" s="64">
        <v>0</v>
      </c>
      <c r="M251" s="64">
        <v>0</v>
      </c>
      <c r="N251" s="64">
        <v>0</v>
      </c>
      <c r="O251" s="64">
        <v>0</v>
      </c>
      <c r="P251" s="64">
        <v>0</v>
      </c>
      <c r="Q251" s="64">
        <v>0</v>
      </c>
      <c r="R251" s="64">
        <v>1</v>
      </c>
      <c r="S251" s="78">
        <v>73152101</v>
      </c>
      <c r="T251" s="78" t="s">
        <v>66</v>
      </c>
      <c r="U251" s="78" t="s">
        <v>66</v>
      </c>
      <c r="W251" s="66">
        <v>220000</v>
      </c>
      <c r="X251" s="66">
        <f t="shared" si="289"/>
        <v>41800</v>
      </c>
      <c r="Y251" s="66">
        <f t="shared" si="290"/>
        <v>261800</v>
      </c>
      <c r="Z251" s="66">
        <v>220000</v>
      </c>
      <c r="AA251" s="66">
        <f t="shared" si="291"/>
        <v>41800</v>
      </c>
      <c r="AB251" s="66">
        <f t="shared" si="292"/>
        <v>261800</v>
      </c>
      <c r="AC251" s="66">
        <v>305000</v>
      </c>
      <c r="AD251" s="66">
        <f t="shared" si="293"/>
        <v>57950</v>
      </c>
      <c r="AE251" s="66">
        <f t="shared" si="294"/>
        <v>362950</v>
      </c>
      <c r="AF251" s="22"/>
      <c r="AG251" s="67" t="str">
        <f t="shared" si="295"/>
        <v>MANTENIMIENTO DE LLAVE DE PASO DE BRONCE DE 1/2" (CAMBIO DE LLAVE DE PASO DE BRONCE DE 1/2")</v>
      </c>
      <c r="AH251" s="58" t="str">
        <f t="shared" si="296"/>
        <v>ÚNICO</v>
      </c>
      <c r="AI251" s="58" t="str">
        <f t="shared" si="297"/>
        <v>ÚNICO</v>
      </c>
      <c r="AJ251" s="59" t="str">
        <f t="shared" si="298"/>
        <v>ÚNICO</v>
      </c>
      <c r="AK251" s="59" t="str">
        <f t="shared" si="299"/>
        <v>ÚNICO</v>
      </c>
      <c r="AL251" s="59" t="str">
        <f t="shared" si="300"/>
        <v/>
      </c>
      <c r="AM251" s="59" t="str">
        <f t="shared" si="301"/>
        <v/>
      </c>
      <c r="AN251" s="60" t="str">
        <f t="shared" si="302"/>
        <v/>
      </c>
      <c r="AP251" s="61">
        <f t="shared" si="303"/>
        <v>248333</v>
      </c>
      <c r="AQ251" s="61">
        <f t="shared" si="304"/>
        <v>220000</v>
      </c>
      <c r="AR251" s="61">
        <f t="shared" si="305"/>
        <v>49075</v>
      </c>
      <c r="AS251" s="62">
        <f t="shared" si="306"/>
        <v>0.19761771492310728</v>
      </c>
      <c r="AT251" s="61">
        <f t="shared" si="307"/>
        <v>220000</v>
      </c>
      <c r="AU251" s="61">
        <f t="shared" si="308"/>
        <v>305000</v>
      </c>
      <c r="AV251" s="61">
        <f>IF(NOT(ISNUMBER(A251)),"",ROUND(_xlfn.QUARTILE.INC(CHOOSE({1;2;3},W251,Z251,AC251),1),0))</f>
        <v>220000</v>
      </c>
      <c r="AW251" s="61">
        <f>IF(NOT(ISNUMBER(A251)),"",ROUND(_xlfn.QUARTILE.INC(CHOOSE({1;2;3},W251,Z251,AC251),3),0))</f>
        <v>262500</v>
      </c>
      <c r="AX251" s="61">
        <f t="shared" si="309"/>
        <v>42500</v>
      </c>
      <c r="AY251" s="61">
        <f t="shared" si="310"/>
        <v>220000</v>
      </c>
      <c r="AZ251" s="61">
        <f t="shared" si="311"/>
        <v>41800</v>
      </c>
      <c r="BA251" s="61">
        <f t="shared" si="312"/>
        <v>261800</v>
      </c>
      <c r="BB251" s="68" t="str">
        <f t="shared" si="313"/>
        <v>MENOR VALOR</v>
      </c>
      <c r="BD251" s="69" t="str">
        <f t="shared" si="314"/>
        <v>MANTENIMIENTO DE LLAVE DE PASO DE BRONCE DE 1/2" (CAMBIO DE LLAVE DE PASO DE BRONCE DE 1/2")</v>
      </c>
      <c r="BE251" s="58" t="str">
        <f t="shared" si="315"/>
        <v>REPETIDO</v>
      </c>
      <c r="BF251" s="58" t="str" cm="1">
        <f t="array" ref="BF251">IF(BE251&lt;&gt;"REPETIDO","",_xlfn.TEXTJOIN(", ",TRUE,IF($AG$14:$AG$1000=$AG251,$A$14:$A$1000,"")))</f>
        <v>224, 237</v>
      </c>
      <c r="BG251" s="70" t="str">
        <f t="shared" si="316"/>
        <v>MISMO PRECIO REF.</v>
      </c>
      <c r="BH251" s="58" t="str">
        <f t="shared" si="317"/>
        <v>OK</v>
      </c>
    </row>
    <row r="252" spans="1:60" ht="38.25" x14ac:dyDescent="0.35">
      <c r="A252" s="64">
        <f>IF(C252="","",MAX($A$14:A251)+1)</f>
        <v>225</v>
      </c>
      <c r="B252" s="78">
        <v>8715604</v>
      </c>
      <c r="C252" s="65" t="s">
        <v>294</v>
      </c>
      <c r="D252" s="64" t="s">
        <v>65</v>
      </c>
      <c r="E252" s="64">
        <v>0</v>
      </c>
      <c r="F252" s="64">
        <v>1</v>
      </c>
      <c r="G252" s="64">
        <v>1</v>
      </c>
      <c r="H252" s="64">
        <v>0</v>
      </c>
      <c r="I252" s="64">
        <v>0</v>
      </c>
      <c r="J252" s="64">
        <v>0</v>
      </c>
      <c r="K252" s="64">
        <v>0</v>
      </c>
      <c r="L252" s="64">
        <v>0</v>
      </c>
      <c r="M252" s="64">
        <v>0</v>
      </c>
      <c r="N252" s="64">
        <v>0</v>
      </c>
      <c r="O252" s="64">
        <v>0</v>
      </c>
      <c r="P252" s="64">
        <v>0</v>
      </c>
      <c r="Q252" s="64">
        <v>0</v>
      </c>
      <c r="R252" s="64">
        <v>1</v>
      </c>
      <c r="S252" s="78">
        <v>73152101</v>
      </c>
      <c r="T252" s="78" t="s">
        <v>66</v>
      </c>
      <c r="U252" s="78" t="s">
        <v>66</v>
      </c>
      <c r="W252" s="66">
        <v>268000</v>
      </c>
      <c r="X252" s="66">
        <f t="shared" si="289"/>
        <v>50920</v>
      </c>
      <c r="Y252" s="66">
        <f t="shared" si="290"/>
        <v>318920</v>
      </c>
      <c r="Z252" s="66">
        <v>272000</v>
      </c>
      <c r="AA252" s="66">
        <f t="shared" si="291"/>
        <v>51680</v>
      </c>
      <c r="AB252" s="66">
        <f t="shared" si="292"/>
        <v>323680</v>
      </c>
      <c r="AC252" s="66">
        <v>1960000</v>
      </c>
      <c r="AD252" s="66">
        <f t="shared" si="293"/>
        <v>372400</v>
      </c>
      <c r="AE252" s="66">
        <f t="shared" si="294"/>
        <v>2332400</v>
      </c>
      <c r="AF252" s="22"/>
      <c r="AG252" s="67" t="str">
        <f t="shared" si="295"/>
        <v>MANTENIMIENTO (CAMBIO DE PARTES O LAMINAS DAÑADAS)</v>
      </c>
      <c r="AH252" s="58" t="str">
        <f t="shared" si="296"/>
        <v>ÚNICO</v>
      </c>
      <c r="AI252" s="58" t="str">
        <f t="shared" si="297"/>
        <v>DIFERENTE</v>
      </c>
      <c r="AJ252" s="59" t="str">
        <f t="shared" si="298"/>
        <v>DIFERENTE</v>
      </c>
      <c r="AK252" s="59" t="str">
        <f t="shared" si="299"/>
        <v>REVISAR</v>
      </c>
      <c r="AL252" s="59" t="str">
        <f t="shared" si="300"/>
        <v/>
      </c>
      <c r="AM252" s="59">
        <f t="shared" si="301"/>
        <v>4000</v>
      </c>
      <c r="AN252" s="60">
        <f t="shared" si="302"/>
        <v>145000</v>
      </c>
      <c r="AP252" s="61">
        <f t="shared" si="303"/>
        <v>833333</v>
      </c>
      <c r="AQ252" s="61">
        <f t="shared" si="304"/>
        <v>272000</v>
      </c>
      <c r="AR252" s="61">
        <f t="shared" si="305"/>
        <v>975724</v>
      </c>
      <c r="AS252" s="62">
        <f t="shared" si="306"/>
        <v>1.1708692683477073</v>
      </c>
      <c r="AT252" s="61">
        <f t="shared" si="307"/>
        <v>268000</v>
      </c>
      <c r="AU252" s="61">
        <f t="shared" si="308"/>
        <v>1960000</v>
      </c>
      <c r="AV252" s="61">
        <f>IF(NOT(ISNUMBER(A252)),"",ROUND(_xlfn.QUARTILE.INC(CHOOSE({1;2;3},W252,Z252,AC252),1),0))</f>
        <v>270000</v>
      </c>
      <c r="AW252" s="61">
        <f>IF(NOT(ISNUMBER(A252)),"",ROUND(_xlfn.QUARTILE.INC(CHOOSE({1;2;3},W252,Z252,AC252),3),0))</f>
        <v>1116000</v>
      </c>
      <c r="AX252" s="61">
        <f t="shared" si="309"/>
        <v>846000</v>
      </c>
      <c r="AY252" s="61">
        <f t="shared" si="310"/>
        <v>272000</v>
      </c>
      <c r="AZ252" s="61">
        <f t="shared" si="311"/>
        <v>51680</v>
      </c>
      <c r="BA252" s="61">
        <f t="shared" si="312"/>
        <v>323680</v>
      </c>
      <c r="BB252" s="68" t="str">
        <f t="shared" si="313"/>
        <v>MEDIANA</v>
      </c>
      <c r="BD252" s="69" t="str">
        <f t="shared" si="314"/>
        <v>MANTENIMIENTO (CAMBIO DE PARTES O LAMINAS DAÑADAS)</v>
      </c>
      <c r="BE252" s="58" t="str">
        <f t="shared" si="315"/>
        <v>REPETIDO</v>
      </c>
      <c r="BF252" s="58" t="str" cm="1">
        <f t="array" ref="BF252">IF(BE252&lt;&gt;"REPETIDO","",_xlfn.TEXTJOIN(", ",TRUE,IF($AG$14:$AG$1000=$AG252,$A$14:$A$1000,"")))</f>
        <v>225, 238</v>
      </c>
      <c r="BG252" s="70" t="str">
        <f t="shared" si="316"/>
        <v>PRECIO REF. DIFERENTE</v>
      </c>
      <c r="BH252" s="58" t="str">
        <f t="shared" si="317"/>
        <v>CRÍTICO - PRECIO REF. INCONSISTENTE</v>
      </c>
    </row>
    <row r="253" spans="1:60" ht="51" x14ac:dyDescent="0.35">
      <c r="A253" s="64">
        <f>IF(C253="","",MAX($A$14:A252)+1)</f>
        <v>226</v>
      </c>
      <c r="B253" s="78">
        <v>8715604</v>
      </c>
      <c r="C253" s="65" t="s">
        <v>295</v>
      </c>
      <c r="D253" s="64" t="s">
        <v>65</v>
      </c>
      <c r="E253" s="64">
        <v>0</v>
      </c>
      <c r="F253" s="64">
        <v>1</v>
      </c>
      <c r="G253" s="64">
        <v>1</v>
      </c>
      <c r="H253" s="64">
        <v>0</v>
      </c>
      <c r="I253" s="64">
        <v>0</v>
      </c>
      <c r="J253" s="64">
        <v>0</v>
      </c>
      <c r="K253" s="64">
        <v>0</v>
      </c>
      <c r="L253" s="64">
        <v>0</v>
      </c>
      <c r="M253" s="64">
        <v>0</v>
      </c>
      <c r="N253" s="64">
        <v>0</v>
      </c>
      <c r="O253" s="64">
        <v>0</v>
      </c>
      <c r="P253" s="64">
        <v>0</v>
      </c>
      <c r="Q253" s="64">
        <v>0</v>
      </c>
      <c r="R253" s="64">
        <v>1</v>
      </c>
      <c r="S253" s="78">
        <v>73152101</v>
      </c>
      <c r="T253" s="78" t="s">
        <v>66</v>
      </c>
      <c r="U253" s="78" t="s">
        <v>215</v>
      </c>
      <c r="W253" s="66">
        <v>108000</v>
      </c>
      <c r="X253" s="66">
        <f t="shared" si="289"/>
        <v>20520</v>
      </c>
      <c r="Y253" s="66">
        <f t="shared" si="290"/>
        <v>128520</v>
      </c>
      <c r="Z253" s="66">
        <v>108000</v>
      </c>
      <c r="AA253" s="66">
        <f t="shared" si="291"/>
        <v>20520</v>
      </c>
      <c r="AB253" s="66">
        <f t="shared" si="292"/>
        <v>128520</v>
      </c>
      <c r="AC253" s="66">
        <v>225000</v>
      </c>
      <c r="AD253" s="66">
        <f t="shared" si="293"/>
        <v>42750</v>
      </c>
      <c r="AE253" s="66">
        <f t="shared" si="294"/>
        <v>267750</v>
      </c>
      <c r="AF253" s="22"/>
      <c r="AG253" s="67" t="str">
        <f t="shared" si="295"/>
        <v>MANTENIMIENTO A TUBERÍA PRINCIPAL DE MANTENIMIENTO DE GAS A ESTUFA MT LINEAL5/8"</v>
      </c>
      <c r="AH253" s="58" t="str">
        <f t="shared" si="296"/>
        <v>ÚNICO</v>
      </c>
      <c r="AI253" s="58" t="str">
        <f t="shared" si="297"/>
        <v>DIFERENTE</v>
      </c>
      <c r="AJ253" s="59" t="str">
        <f t="shared" si="298"/>
        <v>ÚNICO</v>
      </c>
      <c r="AK253" s="59" t="str">
        <f t="shared" si="299"/>
        <v>REVISAR</v>
      </c>
      <c r="AL253" s="59" t="str">
        <f t="shared" si="300"/>
        <v/>
      </c>
      <c r="AM253" s="59">
        <f t="shared" si="301"/>
        <v>52000</v>
      </c>
      <c r="AN253" s="60" t="str">
        <f t="shared" si="302"/>
        <v/>
      </c>
      <c r="AP253" s="61">
        <f t="shared" si="303"/>
        <v>147000</v>
      </c>
      <c r="AQ253" s="61">
        <f t="shared" si="304"/>
        <v>108000</v>
      </c>
      <c r="AR253" s="61">
        <f t="shared" si="305"/>
        <v>67550</v>
      </c>
      <c r="AS253" s="62">
        <f t="shared" si="306"/>
        <v>0.4595238095238095</v>
      </c>
      <c r="AT253" s="61">
        <f t="shared" si="307"/>
        <v>108000</v>
      </c>
      <c r="AU253" s="61">
        <f t="shared" si="308"/>
        <v>225000</v>
      </c>
      <c r="AV253" s="61">
        <f>IF(NOT(ISNUMBER(A253)),"",ROUND(_xlfn.QUARTILE.INC(CHOOSE({1;2;3},W253,Z253,AC253),1),0))</f>
        <v>108000</v>
      </c>
      <c r="AW253" s="61">
        <f>IF(NOT(ISNUMBER(A253)),"",ROUND(_xlfn.QUARTILE.INC(CHOOSE({1;2;3},W253,Z253,AC253),3),0))</f>
        <v>166500</v>
      </c>
      <c r="AX253" s="61">
        <f t="shared" si="309"/>
        <v>58500</v>
      </c>
      <c r="AY253" s="61">
        <f t="shared" si="310"/>
        <v>108000</v>
      </c>
      <c r="AZ253" s="61">
        <f t="shared" si="311"/>
        <v>20520</v>
      </c>
      <c r="BA253" s="61">
        <f t="shared" si="312"/>
        <v>128520</v>
      </c>
      <c r="BB253" s="68" t="str">
        <f t="shared" si="313"/>
        <v>MEDIANA</v>
      </c>
      <c r="BD253" s="69" t="str">
        <f t="shared" si="314"/>
        <v>MANTENIMIENTO A TUBERÍA PRINCIPAL DE MANTENIMIENTO DE GAS A ESTUFA MT LINEAL5/8"</v>
      </c>
      <c r="BE253" s="58" t="str">
        <f t="shared" si="315"/>
        <v>REPETIDO</v>
      </c>
      <c r="BF253" s="58" t="str" cm="1">
        <f t="array" ref="BF253">IF(BE253&lt;&gt;"REPETIDO","",_xlfn.TEXTJOIN(", ",TRUE,IF($AG$14:$AG$1000=$AG253,$A$14:$A$1000,"")))</f>
        <v>226, 239</v>
      </c>
      <c r="BG253" s="70" t="str">
        <f t="shared" si="316"/>
        <v>PRECIO REF. DIFERENTE</v>
      </c>
      <c r="BH253" s="58" t="str">
        <f t="shared" si="317"/>
        <v>CRÍTICO - PRECIO REF. INCONSISTENTE</v>
      </c>
    </row>
    <row r="254" spans="1:60" x14ac:dyDescent="0.35">
      <c r="A254" s="98" t="s">
        <v>296</v>
      </c>
      <c r="B254" s="98"/>
      <c r="C254" s="98"/>
      <c r="D254" s="98"/>
      <c r="E254" s="98"/>
      <c r="F254" s="98"/>
      <c r="G254" s="98"/>
      <c r="H254" s="98"/>
      <c r="I254" s="98"/>
      <c r="J254" s="98"/>
      <c r="K254" s="98"/>
      <c r="L254" s="98"/>
      <c r="M254" s="98"/>
      <c r="N254" s="98"/>
      <c r="O254" s="98"/>
      <c r="P254" s="98"/>
      <c r="Q254" s="98"/>
      <c r="R254" s="98"/>
      <c r="S254" s="98"/>
      <c r="T254" s="98"/>
      <c r="U254" s="98"/>
      <c r="W254" s="66"/>
      <c r="X254" s="66"/>
      <c r="Y254" s="66"/>
      <c r="Z254" s="74"/>
      <c r="AA254" s="74"/>
      <c r="AB254" s="74"/>
      <c r="AC254" s="74"/>
      <c r="AD254" s="74"/>
      <c r="AE254" s="74"/>
      <c r="AF254" s="22"/>
      <c r="AG254" s="67"/>
      <c r="AH254" s="58"/>
      <c r="AI254" s="58"/>
      <c r="AJ254" s="59"/>
      <c r="AK254" s="59"/>
      <c r="AL254" s="59"/>
      <c r="AM254" s="59"/>
      <c r="AN254" s="60"/>
      <c r="AP254" s="75"/>
      <c r="AQ254" s="75"/>
      <c r="AR254" s="75"/>
      <c r="AS254" s="76"/>
      <c r="AT254" s="75"/>
      <c r="AU254" s="61"/>
      <c r="AV254" s="75"/>
      <c r="AW254" s="75"/>
      <c r="AX254" s="75"/>
      <c r="AY254" s="75"/>
      <c r="AZ254" s="75"/>
      <c r="BA254" s="75"/>
      <c r="BB254" s="75"/>
      <c r="BD254" s="63"/>
      <c r="BE254" s="63"/>
      <c r="BF254" s="63"/>
      <c r="BG254" s="63"/>
      <c r="BH254" s="63"/>
    </row>
    <row r="255" spans="1:60" ht="27" x14ac:dyDescent="0.35">
      <c r="A255" s="64">
        <f>IF(C255="","",MAX($A$14:A254)+1)</f>
        <v>227</v>
      </c>
      <c r="B255" s="78">
        <v>8715699</v>
      </c>
      <c r="C255" s="65" t="s">
        <v>283</v>
      </c>
      <c r="D255" s="64" t="s">
        <v>65</v>
      </c>
      <c r="E255" s="64">
        <v>0</v>
      </c>
      <c r="F255" s="64">
        <v>1</v>
      </c>
      <c r="G255" s="64">
        <v>0</v>
      </c>
      <c r="H255" s="64">
        <v>0</v>
      </c>
      <c r="I255" s="64">
        <v>0</v>
      </c>
      <c r="J255" s="64">
        <v>0</v>
      </c>
      <c r="K255" s="64">
        <v>0</v>
      </c>
      <c r="L255" s="64">
        <v>0</v>
      </c>
      <c r="M255" s="64">
        <v>0</v>
      </c>
      <c r="N255" s="64">
        <v>0</v>
      </c>
      <c r="O255" s="64">
        <v>0</v>
      </c>
      <c r="P255" s="64">
        <v>0</v>
      </c>
      <c r="Q255" s="64">
        <v>0</v>
      </c>
      <c r="R255" s="64">
        <f>SUM(F255:M255)</f>
        <v>1</v>
      </c>
      <c r="S255" s="78">
        <v>73152101</v>
      </c>
      <c r="T255" s="78" t="s">
        <v>66</v>
      </c>
      <c r="U255" s="78" t="s">
        <v>66</v>
      </c>
      <c r="W255" s="66">
        <v>104000</v>
      </c>
      <c r="X255" s="66">
        <f t="shared" ref="X255:X267" si="318">ROUND(W255*19%,0)</f>
        <v>19760</v>
      </c>
      <c r="Y255" s="66">
        <f t="shared" ref="Y255:Y267" si="319">ROUND(W255+X255,0)</f>
        <v>123760</v>
      </c>
      <c r="Z255" s="66">
        <v>144000</v>
      </c>
      <c r="AA255" s="66">
        <f t="shared" ref="AA255:AA267" si="320">Z255*19%</f>
        <v>27360</v>
      </c>
      <c r="AB255" s="66">
        <f t="shared" ref="AB255:AB267" si="321">Z255+AA255</f>
        <v>171360</v>
      </c>
      <c r="AC255" s="66">
        <v>220000</v>
      </c>
      <c r="AD255" s="66">
        <f t="shared" ref="AD255:AD267" si="322">AC255*19%</f>
        <v>41800</v>
      </c>
      <c r="AE255" s="66">
        <f t="shared" ref="AE255:AE267" si="323">AC255+AD255</f>
        <v>261800</v>
      </c>
      <c r="AF255" s="22"/>
      <c r="AG255" s="67" t="str">
        <f t="shared" ref="AG255:AG267" si="324">IF(NOT(ISNUMBER(A255)),"",LEFT(C255,200))</f>
        <v>MANTENIMIENTO GENERAL ESTUFA INDUSTRIAL A GAS</v>
      </c>
      <c r="AH255" s="58" t="str">
        <f t="shared" ref="AH255:AH267" si="325">IF($AG255="","",IF(COUNTIFS($AG:$AG,$AG255,$W:$W,"&lt;&gt;"&amp;$W255)&gt;0,"DIFERENTE","ÚNICO"))</f>
        <v>ÚNICO</v>
      </c>
      <c r="AI255" s="58" t="str">
        <f t="shared" ref="AI255:AI267" si="326">IF($AG255="","",IF(COUNTIFS($AG:$AG,$AG255,$Z:$Z,"&lt;&gt;"&amp;$Z255)&gt;0,"DIFERENTE","ÚNICO"))</f>
        <v>DIFERENTE</v>
      </c>
      <c r="AJ255" s="59" t="str">
        <f t="shared" ref="AJ255:AJ267" si="327">IF($AG255="","",IF(COUNTIFS($AG:$AG,$AG255,$AC:$AC,"&lt;&gt;"&amp;$AC255)&gt;0,"DIFERENTE","ÚNICO"))</f>
        <v>ÚNICO</v>
      </c>
      <c r="AK255" s="59" t="str">
        <f t="shared" ref="AK255:AK267" si="328">IF($AG255="","",IF(OR(AH255="DIFERENTE",AI255="DIFERENTE",AJ255="DIFERENTE"),"REVISAR","ÚNICO"))</f>
        <v>REVISAR</v>
      </c>
      <c r="AL255" s="59" t="str">
        <f t="shared" ref="AL255:AL267" si="329">IF(AH255="DIFERENTE",_xlfn.MAXIFS($W:$W,$AG:$AG,$AG255)-_xlfn.MINIFS($W:$W,$AG:$AG,$AG255),"")</f>
        <v/>
      </c>
      <c r="AM255" s="59">
        <f t="shared" ref="AM255:AM267" si="330">IF(AI255="DIFERENTE",_xlfn.MAXIFS($Z:$Z,$AG:$AG,$AG255)-_xlfn.MINIFS($Z:$Z,$AG:$AG,$AG255),"")</f>
        <v>40000</v>
      </c>
      <c r="AN255" s="60" t="str">
        <f t="shared" ref="AN255:AN267" si="331">IF(AJ255="DIFERENTE",_xlfn.MAXIFS($AC:$AC,$AG:$AG,$AG255)-_xlfn.MINIFS($AC:$AC,$AG:$AG,$AG255),"")</f>
        <v/>
      </c>
      <c r="AP255" s="61">
        <f t="shared" ref="AP255:AP267" si="332">IF(NOT(ISNUMBER(A255)),"",ROUND(AVERAGE(W255,Z255,AC255),0))</f>
        <v>156000</v>
      </c>
      <c r="AQ255" s="61">
        <f t="shared" ref="AQ255:AQ267" si="333">IF(NOT(ISNUMBER(A255)),"",ROUND(MEDIAN(W255,Z255,AC255),0))</f>
        <v>144000</v>
      </c>
      <c r="AR255" s="61">
        <f t="shared" ref="AR255:AR267" si="334">IF(NOT(ISNUMBER(A255)),"",ROUND(_xlfn.STDEV.S(W255,Z255,AC255),0))</f>
        <v>58924</v>
      </c>
      <c r="AS255" s="62">
        <f t="shared" ref="AS255:AS267" si="335">IF(NOT(ISNUMBER(A255)),"",IFERROR(AR255/AP255,0))</f>
        <v>0.37771794871794873</v>
      </c>
      <c r="AT255" s="61">
        <f t="shared" ref="AT255:AT267" si="336">IF(NOT(ISNUMBER(A255)),"",ROUND(MIN(W255,Z255,AC255),0))</f>
        <v>104000</v>
      </c>
      <c r="AU255" s="61">
        <f t="shared" ref="AU255:AU267" si="337">IF(NOT(ISNUMBER(A255)),"",ROUND(MAX(W255,Z255,AC255),0))</f>
        <v>220000</v>
      </c>
      <c r="AV255" s="61">
        <f>IF(NOT(ISNUMBER(A255)),"",ROUND(_xlfn.QUARTILE.INC(CHOOSE({1;2;3},W255,Z255,AC255),1),0))</f>
        <v>124000</v>
      </c>
      <c r="AW255" s="61">
        <f>IF(NOT(ISNUMBER(A255)),"",ROUND(_xlfn.QUARTILE.INC(CHOOSE({1;2;3},W255,Z255,AC255),3),0))</f>
        <v>182000</v>
      </c>
      <c r="AX255" s="61">
        <f t="shared" ref="AX255:AX267" si="338">IF(NOT(ISNUMBER(A255)),"",ROUND(AW255-AV255,0))</f>
        <v>58000</v>
      </c>
      <c r="AY255" s="61">
        <f t="shared" ref="AY255:AY267" si="339">IF(NOT(ISNUMBER(A255)),"",IF(BB255="MENOR VALOR",ROUND(MIN(W255,Z255,AC255),0),IF(BB255="PROMEDIO 2 MENORES",ROUND((SUM(W255,Z255,AC255)-MAX(W255,Z255,AC255))/2,0),IF(BB255="MEDIANA",ROUND(MEDIAN(W255,Z255,AC255),0),""))))</f>
        <v>124000</v>
      </c>
      <c r="AZ255" s="61">
        <f t="shared" ref="AZ255:AZ267" si="340">+AY255*19%</f>
        <v>23560</v>
      </c>
      <c r="BA255" s="61">
        <f t="shared" ref="BA255:BA267" si="341">IF(AY255="","",AY255+AZ255)</f>
        <v>147560</v>
      </c>
      <c r="BB255" s="68" t="str">
        <f t="shared" ref="BB255:BB267" si="342">IF(NOT(ISNUMBER(A255)),"",IF(AS255&lt;=20%,"MENOR VALOR",IF(AS255&lt;=40%,"PROMEDIO 2 MENORES","MEDIANA")))</f>
        <v>PROMEDIO 2 MENORES</v>
      </c>
      <c r="BD255" s="69" t="str">
        <f t="shared" ref="BD255:BD267" si="343">IF(NOT(ISNUMBER(A255)),"",UPPER(TRIM(CLEAN(LEFT(C255,200)))))</f>
        <v>MANTENIMIENTO GENERAL ESTUFA INDUSTRIAL A GAS</v>
      </c>
      <c r="BE255" s="58" t="str">
        <f t="shared" ref="BE255:BE267" si="344">IF($AG255="","",IF(COUNTIF($AG:$AG,$AG255)&gt;1,"REPETIDO","ÚNICO"))</f>
        <v>REPETIDO</v>
      </c>
      <c r="BF255" s="58" t="str" cm="1">
        <f t="array" ref="BF255">IF(BE255&lt;&gt;"REPETIDO","",_xlfn.TEXTJOIN(", ",TRUE,IF($AG$14:$AG$1000=$AG255,$A$14:$A$1000,"")))</f>
        <v>214, 227</v>
      </c>
      <c r="BG255" s="70" t="str">
        <f t="shared" ref="BG255:BG267" si="345">IF($AG255="","",IF(BE255&lt;&gt;"REPETIDO","NO APLICA",IF(COUNTIFS($AG:$AG,$AG255,$AY:$AY,"&lt;&gt;"&amp;$AY255)&gt;0,"PRECIO REF. DIFERENTE","MISMO PRECIO REF.")))</f>
        <v>PRECIO REF. DIFERENTE</v>
      </c>
      <c r="BH255" s="58" t="str">
        <f t="shared" ref="BH255:BH267" si="346">IF($AG255="","",IF(BG255="PRECIO REF. DIFERENTE","CRÍTICO - PRECIO REF. INCONSISTENTE",IF(AS255&gt;50%,"ALERTA ALTA - REVISAR MERCADO",IF(AS255&gt;30%,"REVISAR DISPERSIÓN","OK"))))</f>
        <v>CRÍTICO - PRECIO REF. INCONSISTENTE</v>
      </c>
    </row>
    <row r="256" spans="1:60" ht="51" x14ac:dyDescent="0.35">
      <c r="A256" s="64">
        <f>IF(C256="","",MAX($A$14:A255)+1)</f>
        <v>228</v>
      </c>
      <c r="B256" s="78">
        <v>8715699</v>
      </c>
      <c r="C256" s="65" t="s">
        <v>284</v>
      </c>
      <c r="D256" s="64" t="s">
        <v>65</v>
      </c>
      <c r="E256" s="64">
        <v>0</v>
      </c>
      <c r="F256" s="64">
        <v>1</v>
      </c>
      <c r="G256" s="64">
        <v>0</v>
      </c>
      <c r="H256" s="64">
        <v>0</v>
      </c>
      <c r="I256" s="64">
        <v>0</v>
      </c>
      <c r="J256" s="64">
        <v>0</v>
      </c>
      <c r="K256" s="64">
        <v>0</v>
      </c>
      <c r="L256" s="64">
        <v>0</v>
      </c>
      <c r="M256" s="64">
        <v>0</v>
      </c>
      <c r="N256" s="64">
        <v>0</v>
      </c>
      <c r="O256" s="64">
        <v>0</v>
      </c>
      <c r="P256" s="64">
        <v>0</v>
      </c>
      <c r="Q256" s="64">
        <v>0</v>
      </c>
      <c r="R256" s="64">
        <f t="shared" ref="R256:R267" si="347">SUM(F256:M256)</f>
        <v>1</v>
      </c>
      <c r="S256" s="78">
        <v>73152101</v>
      </c>
      <c r="T256" s="78" t="s">
        <v>66</v>
      </c>
      <c r="U256" s="78" t="s">
        <v>66</v>
      </c>
      <c r="W256" s="66">
        <v>108000</v>
      </c>
      <c r="X256" s="66">
        <f t="shared" si="318"/>
        <v>20520</v>
      </c>
      <c r="Y256" s="66">
        <f t="shared" si="319"/>
        <v>128520</v>
      </c>
      <c r="Z256" s="66">
        <v>148000</v>
      </c>
      <c r="AA256" s="66">
        <f t="shared" si="320"/>
        <v>28120</v>
      </c>
      <c r="AB256" s="66">
        <f t="shared" si="321"/>
        <v>176120</v>
      </c>
      <c r="AC256" s="66">
        <v>220000</v>
      </c>
      <c r="AD256" s="66">
        <f t="shared" si="322"/>
        <v>41800</v>
      </c>
      <c r="AE256" s="66">
        <f t="shared" si="323"/>
        <v>261800</v>
      </c>
      <c r="AF256" s="22"/>
      <c r="AG256" s="67" t="str">
        <f t="shared" si="324"/>
        <v>MANTENIMIENTO A TUBERÍA PRINCIPAL DE MANTENIMIENTO DE GAS A ESTUFA</v>
      </c>
      <c r="AH256" s="58" t="str">
        <f t="shared" si="325"/>
        <v>ÚNICO</v>
      </c>
      <c r="AI256" s="58" t="str">
        <f t="shared" si="326"/>
        <v>DIFERENTE</v>
      </c>
      <c r="AJ256" s="59" t="str">
        <f t="shared" si="327"/>
        <v>ÚNICO</v>
      </c>
      <c r="AK256" s="59" t="str">
        <f t="shared" si="328"/>
        <v>REVISAR</v>
      </c>
      <c r="AL256" s="59" t="str">
        <f t="shared" si="329"/>
        <v/>
      </c>
      <c r="AM256" s="59">
        <f t="shared" si="330"/>
        <v>40000</v>
      </c>
      <c r="AN256" s="60" t="str">
        <f t="shared" si="331"/>
        <v/>
      </c>
      <c r="AP256" s="61">
        <f t="shared" si="332"/>
        <v>158667</v>
      </c>
      <c r="AQ256" s="61">
        <f t="shared" si="333"/>
        <v>148000</v>
      </c>
      <c r="AR256" s="61">
        <f t="shared" si="334"/>
        <v>56757</v>
      </c>
      <c r="AS256" s="62">
        <f t="shared" si="335"/>
        <v>0.35771143337934164</v>
      </c>
      <c r="AT256" s="61">
        <f t="shared" si="336"/>
        <v>108000</v>
      </c>
      <c r="AU256" s="61">
        <f t="shared" si="337"/>
        <v>220000</v>
      </c>
      <c r="AV256" s="61">
        <f>IF(NOT(ISNUMBER(A256)),"",ROUND(_xlfn.QUARTILE.INC(CHOOSE({1;2;3},W256,Z256,AC256),1),0))</f>
        <v>128000</v>
      </c>
      <c r="AW256" s="61">
        <f>IF(NOT(ISNUMBER(A256)),"",ROUND(_xlfn.QUARTILE.INC(CHOOSE({1;2;3},W256,Z256,AC256),3),0))</f>
        <v>184000</v>
      </c>
      <c r="AX256" s="61">
        <f t="shared" si="338"/>
        <v>56000</v>
      </c>
      <c r="AY256" s="61">
        <f t="shared" si="339"/>
        <v>128000</v>
      </c>
      <c r="AZ256" s="61">
        <f t="shared" si="340"/>
        <v>24320</v>
      </c>
      <c r="BA256" s="61">
        <f t="shared" si="341"/>
        <v>152320</v>
      </c>
      <c r="BB256" s="68" t="str">
        <f t="shared" si="342"/>
        <v>PROMEDIO 2 MENORES</v>
      </c>
      <c r="BD256" s="69" t="str">
        <f t="shared" si="343"/>
        <v>MANTENIMIENTO A TUBERÍA PRINCIPAL DE MANTENIMIENTO DE GAS A ESTUFA</v>
      </c>
      <c r="BE256" s="58" t="str">
        <f t="shared" si="344"/>
        <v>REPETIDO</v>
      </c>
      <c r="BF256" s="58" t="str" cm="1">
        <f t="array" ref="BF256">IF(BE256&lt;&gt;"REPETIDO","",_xlfn.TEXTJOIN(", ",TRUE,IF($AG$14:$AG$1000=$AG256,$A$14:$A$1000,"")))</f>
        <v>215, 228</v>
      </c>
      <c r="BG256" s="70" t="str">
        <f t="shared" si="345"/>
        <v>PRECIO REF. DIFERENTE</v>
      </c>
      <c r="BH256" s="58" t="str">
        <f t="shared" si="346"/>
        <v>CRÍTICO - PRECIO REF. INCONSISTENTE</v>
      </c>
    </row>
    <row r="257" spans="1:60" ht="38.25" x14ac:dyDescent="0.35">
      <c r="A257" s="64">
        <f>IF(C257="","",MAX($A$14:A256)+1)</f>
        <v>229</v>
      </c>
      <c r="B257" s="78">
        <v>8715699</v>
      </c>
      <c r="C257" s="65" t="s">
        <v>285</v>
      </c>
      <c r="D257" s="64" t="s">
        <v>65</v>
      </c>
      <c r="E257" s="64">
        <v>0</v>
      </c>
      <c r="F257" s="64">
        <v>1</v>
      </c>
      <c r="G257" s="64">
        <v>0</v>
      </c>
      <c r="H257" s="64">
        <v>0</v>
      </c>
      <c r="I257" s="64">
        <v>0</v>
      </c>
      <c r="J257" s="64">
        <v>0</v>
      </c>
      <c r="K257" s="64">
        <v>0</v>
      </c>
      <c r="L257" s="64">
        <v>0</v>
      </c>
      <c r="M257" s="64">
        <v>0</v>
      </c>
      <c r="N257" s="64">
        <v>0</v>
      </c>
      <c r="O257" s="64">
        <v>0</v>
      </c>
      <c r="P257" s="64">
        <v>0</v>
      </c>
      <c r="Q257" s="64">
        <v>0</v>
      </c>
      <c r="R257" s="64">
        <f t="shared" si="347"/>
        <v>1</v>
      </c>
      <c r="S257" s="78">
        <v>73152101</v>
      </c>
      <c r="T257" s="78" t="s">
        <v>66</v>
      </c>
      <c r="U257" s="78" t="s">
        <v>66</v>
      </c>
      <c r="W257" s="66">
        <v>108000</v>
      </c>
      <c r="X257" s="66">
        <f t="shared" si="318"/>
        <v>20520</v>
      </c>
      <c r="Y257" s="66">
        <f t="shared" si="319"/>
        <v>128520</v>
      </c>
      <c r="Z257" s="66">
        <v>108000</v>
      </c>
      <c r="AA257" s="66">
        <f t="shared" si="320"/>
        <v>20520</v>
      </c>
      <c r="AB257" s="66">
        <f t="shared" si="321"/>
        <v>128520</v>
      </c>
      <c r="AC257" s="66">
        <v>140000</v>
      </c>
      <c r="AD257" s="66">
        <f t="shared" si="322"/>
        <v>26600</v>
      </c>
      <c r="AE257" s="66">
        <f t="shared" si="323"/>
        <v>166600</v>
      </c>
      <c r="AF257" s="22"/>
      <c r="AG257" s="67" t="str">
        <f t="shared" si="324"/>
        <v>MANTENIMIENTO - LIMPIEZA Y MANTENIMIENTO GENERAL A LA ESTUFA</v>
      </c>
      <c r="AH257" s="58" t="str">
        <f t="shared" si="325"/>
        <v>ÚNICO</v>
      </c>
      <c r="AI257" s="58" t="str">
        <f t="shared" si="326"/>
        <v>DIFERENTE</v>
      </c>
      <c r="AJ257" s="59" t="str">
        <f t="shared" si="327"/>
        <v>ÚNICO</v>
      </c>
      <c r="AK257" s="59" t="str">
        <f t="shared" si="328"/>
        <v>REVISAR</v>
      </c>
      <c r="AL257" s="59" t="str">
        <f t="shared" si="329"/>
        <v/>
      </c>
      <c r="AM257" s="59">
        <f t="shared" si="330"/>
        <v>4000</v>
      </c>
      <c r="AN257" s="60" t="str">
        <f t="shared" si="331"/>
        <v/>
      </c>
      <c r="AP257" s="61">
        <f t="shared" si="332"/>
        <v>118667</v>
      </c>
      <c r="AQ257" s="61">
        <f t="shared" si="333"/>
        <v>108000</v>
      </c>
      <c r="AR257" s="61">
        <f t="shared" si="334"/>
        <v>18475</v>
      </c>
      <c r="AS257" s="62">
        <f t="shared" si="335"/>
        <v>0.15568776492200864</v>
      </c>
      <c r="AT257" s="61">
        <f t="shared" si="336"/>
        <v>108000</v>
      </c>
      <c r="AU257" s="61">
        <f t="shared" si="337"/>
        <v>140000</v>
      </c>
      <c r="AV257" s="61">
        <f>IF(NOT(ISNUMBER(A257)),"",ROUND(_xlfn.QUARTILE.INC(CHOOSE({1;2;3},W257,Z257,AC257),1),0))</f>
        <v>108000</v>
      </c>
      <c r="AW257" s="61">
        <f>IF(NOT(ISNUMBER(A257)),"",ROUND(_xlfn.QUARTILE.INC(CHOOSE({1;2;3},W257,Z257,AC257),3),0))</f>
        <v>124000</v>
      </c>
      <c r="AX257" s="61">
        <f t="shared" si="338"/>
        <v>16000</v>
      </c>
      <c r="AY257" s="61">
        <f t="shared" si="339"/>
        <v>108000</v>
      </c>
      <c r="AZ257" s="61">
        <f t="shared" si="340"/>
        <v>20520</v>
      </c>
      <c r="BA257" s="61">
        <f t="shared" si="341"/>
        <v>128520</v>
      </c>
      <c r="BB257" s="68" t="str">
        <f t="shared" si="342"/>
        <v>MENOR VALOR</v>
      </c>
      <c r="BD257" s="69" t="str">
        <f t="shared" si="343"/>
        <v>MANTENIMIENTO - LIMPIEZA Y MANTENIMIENTO GENERAL A LA ESTUFA</v>
      </c>
      <c r="BE257" s="58" t="str">
        <f t="shared" si="344"/>
        <v>REPETIDO</v>
      </c>
      <c r="BF257" s="58" t="str" cm="1">
        <f t="array" ref="BF257">IF(BE257&lt;&gt;"REPETIDO","",_xlfn.TEXTJOIN(", ",TRUE,IF($AG$14:$AG$1000=$AG257,$A$14:$A$1000,"")))</f>
        <v>216, 229</v>
      </c>
      <c r="BG257" s="70" t="str">
        <f t="shared" si="345"/>
        <v>MISMO PRECIO REF.</v>
      </c>
      <c r="BH257" s="58" t="str">
        <f t="shared" si="346"/>
        <v>OK</v>
      </c>
    </row>
    <row r="258" spans="1:60" ht="25.5" x14ac:dyDescent="0.35">
      <c r="A258" s="64">
        <f>IF(C258="","",MAX($A$14:A257)+1)</f>
        <v>230</v>
      </c>
      <c r="B258" s="78">
        <v>8715699</v>
      </c>
      <c r="C258" s="65" t="s">
        <v>286</v>
      </c>
      <c r="D258" s="64" t="s">
        <v>65</v>
      </c>
      <c r="E258" s="64">
        <v>0</v>
      </c>
      <c r="F258" s="64">
        <v>1</v>
      </c>
      <c r="G258" s="64">
        <v>0</v>
      </c>
      <c r="H258" s="64">
        <v>0</v>
      </c>
      <c r="I258" s="64">
        <v>0</v>
      </c>
      <c r="J258" s="64">
        <v>0</v>
      </c>
      <c r="K258" s="64">
        <v>0</v>
      </c>
      <c r="L258" s="64">
        <v>0</v>
      </c>
      <c r="M258" s="64">
        <v>0</v>
      </c>
      <c r="N258" s="64">
        <v>0</v>
      </c>
      <c r="O258" s="64">
        <v>0</v>
      </c>
      <c r="P258" s="64">
        <v>0</v>
      </c>
      <c r="Q258" s="64">
        <v>0</v>
      </c>
      <c r="R258" s="64">
        <f t="shared" si="347"/>
        <v>1</v>
      </c>
      <c r="S258" s="78">
        <v>73152101</v>
      </c>
      <c r="T258" s="78" t="s">
        <v>66</v>
      </c>
      <c r="U258" s="78" t="s">
        <v>66</v>
      </c>
      <c r="W258" s="66">
        <v>76000</v>
      </c>
      <c r="X258" s="66">
        <f t="shared" si="318"/>
        <v>14440</v>
      </c>
      <c r="Y258" s="66">
        <f t="shared" si="319"/>
        <v>90440</v>
      </c>
      <c r="Z258" s="66">
        <v>104000</v>
      </c>
      <c r="AA258" s="66">
        <f t="shared" si="320"/>
        <v>19760</v>
      </c>
      <c r="AB258" s="66">
        <f t="shared" si="321"/>
        <v>123760</v>
      </c>
      <c r="AC258" s="66">
        <v>145000</v>
      </c>
      <c r="AD258" s="66">
        <f t="shared" si="322"/>
        <v>27550</v>
      </c>
      <c r="AE258" s="66">
        <f t="shared" si="323"/>
        <v>172550</v>
      </c>
      <c r="AF258" s="22"/>
      <c r="AG258" s="67" t="str">
        <f t="shared" si="324"/>
        <v>MANTENIMIENTO (CAMBIO DE PERILLAS)</v>
      </c>
      <c r="AH258" s="58" t="str">
        <f t="shared" si="325"/>
        <v>ÚNICO</v>
      </c>
      <c r="AI258" s="58" t="str">
        <f t="shared" si="326"/>
        <v>DIFERENTE</v>
      </c>
      <c r="AJ258" s="59" t="str">
        <f t="shared" si="327"/>
        <v>ÚNICO</v>
      </c>
      <c r="AK258" s="59" t="str">
        <f t="shared" si="328"/>
        <v>REVISAR</v>
      </c>
      <c r="AL258" s="59" t="str">
        <f t="shared" si="329"/>
        <v/>
      </c>
      <c r="AM258" s="59">
        <f t="shared" si="330"/>
        <v>28000</v>
      </c>
      <c r="AN258" s="60" t="str">
        <f t="shared" si="331"/>
        <v/>
      </c>
      <c r="AP258" s="61">
        <f t="shared" si="332"/>
        <v>108333</v>
      </c>
      <c r="AQ258" s="61">
        <f t="shared" si="333"/>
        <v>104000</v>
      </c>
      <c r="AR258" s="61">
        <f t="shared" si="334"/>
        <v>34704</v>
      </c>
      <c r="AS258" s="62">
        <f t="shared" si="335"/>
        <v>0.32034560106338789</v>
      </c>
      <c r="AT258" s="61">
        <f t="shared" si="336"/>
        <v>76000</v>
      </c>
      <c r="AU258" s="61">
        <f t="shared" si="337"/>
        <v>145000</v>
      </c>
      <c r="AV258" s="61">
        <f>IF(NOT(ISNUMBER(A258)),"",ROUND(_xlfn.QUARTILE.INC(CHOOSE({1;2;3},W258,Z258,AC258),1),0))</f>
        <v>90000</v>
      </c>
      <c r="AW258" s="61">
        <f>IF(NOT(ISNUMBER(A258)),"",ROUND(_xlfn.QUARTILE.INC(CHOOSE({1;2;3},W258,Z258,AC258),3),0))</f>
        <v>124500</v>
      </c>
      <c r="AX258" s="61">
        <f t="shared" si="338"/>
        <v>34500</v>
      </c>
      <c r="AY258" s="61">
        <f t="shared" si="339"/>
        <v>90000</v>
      </c>
      <c r="AZ258" s="61">
        <f t="shared" si="340"/>
        <v>17100</v>
      </c>
      <c r="BA258" s="61">
        <f t="shared" si="341"/>
        <v>107100</v>
      </c>
      <c r="BB258" s="68" t="str">
        <f t="shared" si="342"/>
        <v>PROMEDIO 2 MENORES</v>
      </c>
      <c r="BD258" s="69" t="str">
        <f t="shared" si="343"/>
        <v>MANTENIMIENTO (CAMBIO DE PERILLAS)</v>
      </c>
      <c r="BE258" s="58" t="str">
        <f t="shared" si="344"/>
        <v>REPETIDO</v>
      </c>
      <c r="BF258" s="58" t="str" cm="1">
        <f t="array" ref="BF258">IF(BE258&lt;&gt;"REPETIDO","",_xlfn.TEXTJOIN(", ",TRUE,IF($AG$14:$AG$1000=$AG258,$A$14:$A$1000,"")))</f>
        <v>217, 230, 245</v>
      </c>
      <c r="BG258" s="70" t="str">
        <f t="shared" si="345"/>
        <v>PRECIO REF. DIFERENTE</v>
      </c>
      <c r="BH258" s="58" t="str">
        <f t="shared" si="346"/>
        <v>CRÍTICO - PRECIO REF. INCONSISTENTE</v>
      </c>
    </row>
    <row r="259" spans="1:60" ht="51" x14ac:dyDescent="0.35">
      <c r="A259" s="64">
        <f>IF(C259="","",MAX($A$14:A258)+1)</f>
        <v>231</v>
      </c>
      <c r="B259" s="78">
        <v>8715699</v>
      </c>
      <c r="C259" s="65" t="s">
        <v>287</v>
      </c>
      <c r="D259" s="64" t="s">
        <v>65</v>
      </c>
      <c r="E259" s="64">
        <v>0</v>
      </c>
      <c r="F259" s="64">
        <v>1</v>
      </c>
      <c r="G259" s="64">
        <v>0</v>
      </c>
      <c r="H259" s="64">
        <v>0</v>
      </c>
      <c r="I259" s="64">
        <v>0</v>
      </c>
      <c r="J259" s="64">
        <v>0</v>
      </c>
      <c r="K259" s="64">
        <v>0</v>
      </c>
      <c r="L259" s="64">
        <v>0</v>
      </c>
      <c r="M259" s="64">
        <v>0</v>
      </c>
      <c r="N259" s="64">
        <v>0</v>
      </c>
      <c r="O259" s="64">
        <v>0</v>
      </c>
      <c r="P259" s="64">
        <v>0</v>
      </c>
      <c r="Q259" s="64">
        <v>0</v>
      </c>
      <c r="R259" s="64">
        <f t="shared" si="347"/>
        <v>1</v>
      </c>
      <c r="S259" s="78">
        <v>73152101</v>
      </c>
      <c r="T259" s="78" t="s">
        <v>66</v>
      </c>
      <c r="U259" s="78" t="s">
        <v>66</v>
      </c>
      <c r="W259" s="66">
        <v>184000</v>
      </c>
      <c r="X259" s="66">
        <f t="shared" si="318"/>
        <v>34960</v>
      </c>
      <c r="Y259" s="66">
        <f t="shared" si="319"/>
        <v>218960</v>
      </c>
      <c r="Z259" s="66">
        <v>204000</v>
      </c>
      <c r="AA259" s="66">
        <f t="shared" si="320"/>
        <v>38760</v>
      </c>
      <c r="AB259" s="66">
        <f t="shared" si="321"/>
        <v>242760</v>
      </c>
      <c r="AC259" s="66">
        <v>255000</v>
      </c>
      <c r="AD259" s="66">
        <f t="shared" si="322"/>
        <v>48450</v>
      </c>
      <c r="AE259" s="66">
        <f t="shared" si="323"/>
        <v>303450</v>
      </c>
      <c r="AF259" s="22"/>
      <c r="AG259" s="67" t="str">
        <f t="shared" si="324"/>
        <v>MANTENIMIENTO (CAMBIO DE QUEMADORES SEGÚN MUESTRA TIPO FLAUTA EN L)</v>
      </c>
      <c r="AH259" s="58" t="str">
        <f t="shared" si="325"/>
        <v>ÚNICO</v>
      </c>
      <c r="AI259" s="58" t="str">
        <f t="shared" si="326"/>
        <v>DIFERENTE</v>
      </c>
      <c r="AJ259" s="59" t="str">
        <f t="shared" si="327"/>
        <v>DIFERENTE</v>
      </c>
      <c r="AK259" s="59" t="str">
        <f t="shared" si="328"/>
        <v>REVISAR</v>
      </c>
      <c r="AL259" s="59" t="str">
        <f t="shared" si="329"/>
        <v/>
      </c>
      <c r="AM259" s="59">
        <f t="shared" si="330"/>
        <v>20000</v>
      </c>
      <c r="AN259" s="60">
        <f t="shared" si="331"/>
        <v>20000</v>
      </c>
      <c r="AP259" s="61">
        <f t="shared" si="332"/>
        <v>214333</v>
      </c>
      <c r="AQ259" s="61">
        <f t="shared" si="333"/>
        <v>204000</v>
      </c>
      <c r="AR259" s="61">
        <f t="shared" si="334"/>
        <v>36611</v>
      </c>
      <c r="AS259" s="62">
        <f t="shared" si="335"/>
        <v>0.17081364045667255</v>
      </c>
      <c r="AT259" s="61">
        <f t="shared" si="336"/>
        <v>184000</v>
      </c>
      <c r="AU259" s="61">
        <f t="shared" si="337"/>
        <v>255000</v>
      </c>
      <c r="AV259" s="61">
        <f>IF(NOT(ISNUMBER(A259)),"",ROUND(_xlfn.QUARTILE.INC(CHOOSE({1;2;3},W259,Z259,AC259),1),0))</f>
        <v>194000</v>
      </c>
      <c r="AW259" s="61">
        <f>IF(NOT(ISNUMBER(A259)),"",ROUND(_xlfn.QUARTILE.INC(CHOOSE({1;2;3},W259,Z259,AC259),3),0))</f>
        <v>229500</v>
      </c>
      <c r="AX259" s="61">
        <f t="shared" si="338"/>
        <v>35500</v>
      </c>
      <c r="AY259" s="61">
        <f t="shared" si="339"/>
        <v>184000</v>
      </c>
      <c r="AZ259" s="61">
        <f t="shared" si="340"/>
        <v>34960</v>
      </c>
      <c r="BA259" s="61">
        <f t="shared" si="341"/>
        <v>218960</v>
      </c>
      <c r="BB259" s="68" t="str">
        <f t="shared" si="342"/>
        <v>MENOR VALOR</v>
      </c>
      <c r="BD259" s="69" t="str">
        <f t="shared" si="343"/>
        <v>MANTENIMIENTO (CAMBIO DE QUEMADORES SEGÚN MUESTRA TIPO FLAUTA EN L)</v>
      </c>
      <c r="BE259" s="58" t="str">
        <f t="shared" si="344"/>
        <v>REPETIDO</v>
      </c>
      <c r="BF259" s="58" t="str" cm="1">
        <f t="array" ref="BF259">IF(BE259&lt;&gt;"REPETIDO","",_xlfn.TEXTJOIN(", ",TRUE,IF($AG$14:$AG$1000=$AG259,$A$14:$A$1000,"")))</f>
        <v>218, 231</v>
      </c>
      <c r="BG259" s="70" t="str">
        <f t="shared" si="345"/>
        <v>MISMO PRECIO REF.</v>
      </c>
      <c r="BH259" s="58" t="str">
        <f t="shared" si="346"/>
        <v>OK</v>
      </c>
    </row>
    <row r="260" spans="1:60" ht="63.75" x14ac:dyDescent="0.35">
      <c r="A260" s="64">
        <f>IF(C260="","",MAX($A$14:A259)+1)</f>
        <v>232</v>
      </c>
      <c r="B260" s="78">
        <v>8715699</v>
      </c>
      <c r="C260" s="65" t="s">
        <v>288</v>
      </c>
      <c r="D260" s="64" t="s">
        <v>65</v>
      </c>
      <c r="E260" s="64">
        <v>0</v>
      </c>
      <c r="F260" s="64">
        <v>1</v>
      </c>
      <c r="G260" s="64">
        <v>0</v>
      </c>
      <c r="H260" s="64">
        <v>0</v>
      </c>
      <c r="I260" s="64">
        <v>0</v>
      </c>
      <c r="J260" s="64">
        <v>0</v>
      </c>
      <c r="K260" s="64">
        <v>0</v>
      </c>
      <c r="L260" s="64">
        <v>0</v>
      </c>
      <c r="M260" s="64">
        <v>0</v>
      </c>
      <c r="N260" s="64">
        <v>0</v>
      </c>
      <c r="O260" s="64">
        <v>0</v>
      </c>
      <c r="P260" s="64">
        <v>0</v>
      </c>
      <c r="Q260" s="64">
        <v>0</v>
      </c>
      <c r="R260" s="64">
        <f t="shared" si="347"/>
        <v>1</v>
      </c>
      <c r="S260" s="78">
        <v>73152101</v>
      </c>
      <c r="T260" s="78" t="s">
        <v>66</v>
      </c>
      <c r="U260" s="78" t="s">
        <v>66</v>
      </c>
      <c r="W260" s="66">
        <v>184000</v>
      </c>
      <c r="X260" s="66">
        <f t="shared" si="318"/>
        <v>34960</v>
      </c>
      <c r="Y260" s="66">
        <f t="shared" si="319"/>
        <v>218960</v>
      </c>
      <c r="Z260" s="66">
        <v>184000</v>
      </c>
      <c r="AA260" s="66">
        <f t="shared" si="320"/>
        <v>34960</v>
      </c>
      <c r="AB260" s="66">
        <f t="shared" si="321"/>
        <v>218960</v>
      </c>
      <c r="AC260" s="66">
        <v>235000</v>
      </c>
      <c r="AD260" s="66">
        <f t="shared" si="322"/>
        <v>44650</v>
      </c>
      <c r="AE260" s="66">
        <f t="shared" si="323"/>
        <v>279650</v>
      </c>
      <c r="AF260" s="22"/>
      <c r="AG260" s="67" t="str">
        <f t="shared" si="324"/>
        <v>MANTENIMIENTO DE TUBOS DE MANTENIMIENTO A QUEMADORES (CAMBIO DE TUBOS DE SUMINISTRO A QUEMADORES)</v>
      </c>
      <c r="AH260" s="58" t="str">
        <f t="shared" si="325"/>
        <v>ÚNICO</v>
      </c>
      <c r="AI260" s="58" t="str">
        <f t="shared" si="326"/>
        <v>DIFERENTE</v>
      </c>
      <c r="AJ260" s="59" t="str">
        <f t="shared" si="327"/>
        <v>DIFERENTE</v>
      </c>
      <c r="AK260" s="59" t="str">
        <f t="shared" si="328"/>
        <v>REVISAR</v>
      </c>
      <c r="AL260" s="59" t="str">
        <f t="shared" si="329"/>
        <v/>
      </c>
      <c r="AM260" s="59">
        <f t="shared" si="330"/>
        <v>8000</v>
      </c>
      <c r="AN260" s="60">
        <f t="shared" si="331"/>
        <v>10000</v>
      </c>
      <c r="AP260" s="61">
        <f t="shared" si="332"/>
        <v>201000</v>
      </c>
      <c r="AQ260" s="61">
        <f t="shared" si="333"/>
        <v>184000</v>
      </c>
      <c r="AR260" s="61">
        <f t="shared" si="334"/>
        <v>29445</v>
      </c>
      <c r="AS260" s="62">
        <f t="shared" si="335"/>
        <v>0.14649253731343284</v>
      </c>
      <c r="AT260" s="61">
        <f t="shared" si="336"/>
        <v>184000</v>
      </c>
      <c r="AU260" s="61">
        <f t="shared" si="337"/>
        <v>235000</v>
      </c>
      <c r="AV260" s="61">
        <f>IF(NOT(ISNUMBER(A260)),"",ROUND(_xlfn.QUARTILE.INC(CHOOSE({1;2;3},W260,Z260,AC260),1),0))</f>
        <v>184000</v>
      </c>
      <c r="AW260" s="61">
        <f>IF(NOT(ISNUMBER(A260)),"",ROUND(_xlfn.QUARTILE.INC(CHOOSE({1;2;3},W260,Z260,AC260),3),0))</f>
        <v>209500</v>
      </c>
      <c r="AX260" s="61">
        <f t="shared" si="338"/>
        <v>25500</v>
      </c>
      <c r="AY260" s="61">
        <f t="shared" si="339"/>
        <v>184000</v>
      </c>
      <c r="AZ260" s="61">
        <f t="shared" si="340"/>
        <v>34960</v>
      </c>
      <c r="BA260" s="61">
        <f t="shared" si="341"/>
        <v>218960</v>
      </c>
      <c r="BB260" s="68" t="str">
        <f t="shared" si="342"/>
        <v>MENOR VALOR</v>
      </c>
      <c r="BD260" s="69" t="str">
        <f t="shared" si="343"/>
        <v>MANTENIMIENTO DE TUBOS DE MANTENIMIENTO A QUEMADORES (CAMBIO DE TUBOS DE SUMINISTRO A QUEMADORES)</v>
      </c>
      <c r="BE260" s="58" t="str">
        <f t="shared" si="344"/>
        <v>REPETIDO</v>
      </c>
      <c r="BF260" s="58" t="str" cm="1">
        <f t="array" ref="BF260">IF(BE260&lt;&gt;"REPETIDO","",_xlfn.TEXTJOIN(", ",TRUE,IF($AG$14:$AG$1000=$AG260,$A$14:$A$1000,"")))</f>
        <v>219, 232</v>
      </c>
      <c r="BG260" s="70" t="str">
        <f t="shared" si="345"/>
        <v>MISMO PRECIO REF.</v>
      </c>
      <c r="BH260" s="58" t="str">
        <f t="shared" si="346"/>
        <v>OK</v>
      </c>
    </row>
    <row r="261" spans="1:60" ht="38.25" x14ac:dyDescent="0.35">
      <c r="A261" s="64">
        <f>IF(C261="","",MAX($A$14:A260)+1)</f>
        <v>233</v>
      </c>
      <c r="B261" s="78">
        <v>8715699</v>
      </c>
      <c r="C261" s="65" t="s">
        <v>289</v>
      </c>
      <c r="D261" s="64" t="s">
        <v>65</v>
      </c>
      <c r="E261" s="64">
        <v>0</v>
      </c>
      <c r="F261" s="64">
        <v>1</v>
      </c>
      <c r="G261" s="64">
        <v>0</v>
      </c>
      <c r="H261" s="64">
        <v>0</v>
      </c>
      <c r="I261" s="64">
        <v>0</v>
      </c>
      <c r="J261" s="64">
        <v>0</v>
      </c>
      <c r="K261" s="64">
        <v>0</v>
      </c>
      <c r="L261" s="64">
        <v>0</v>
      </c>
      <c r="M261" s="64">
        <v>0</v>
      </c>
      <c r="N261" s="64">
        <v>0</v>
      </c>
      <c r="O261" s="64">
        <v>0</v>
      </c>
      <c r="P261" s="64">
        <v>0</v>
      </c>
      <c r="Q261" s="64">
        <v>0</v>
      </c>
      <c r="R261" s="64">
        <f t="shared" si="347"/>
        <v>1</v>
      </c>
      <c r="S261" s="78">
        <v>73152101</v>
      </c>
      <c r="T261" s="78" t="s">
        <v>66</v>
      </c>
      <c r="U261" s="78" t="s">
        <v>66</v>
      </c>
      <c r="W261" s="66">
        <v>188000</v>
      </c>
      <c r="X261" s="66">
        <f t="shared" si="318"/>
        <v>35720</v>
      </c>
      <c r="Y261" s="66">
        <f t="shared" si="319"/>
        <v>223720</v>
      </c>
      <c r="Z261" s="66">
        <v>196000</v>
      </c>
      <c r="AA261" s="66">
        <f t="shared" si="320"/>
        <v>37240</v>
      </c>
      <c r="AB261" s="66">
        <f t="shared" si="321"/>
        <v>233240</v>
      </c>
      <c r="AC261" s="66">
        <v>265000</v>
      </c>
      <c r="AD261" s="66">
        <f t="shared" si="322"/>
        <v>50350</v>
      </c>
      <c r="AE261" s="66">
        <f t="shared" si="323"/>
        <v>315350</v>
      </c>
      <c r="AF261" s="22"/>
      <c r="AG261" s="67" t="str">
        <f t="shared" si="324"/>
        <v>MANTENIMIENTO (CAMBIO DE VÁLVULAS REGULADORAS)</v>
      </c>
      <c r="AH261" s="58" t="str">
        <f t="shared" si="325"/>
        <v>ÚNICO</v>
      </c>
      <c r="AI261" s="58" t="str">
        <f t="shared" si="326"/>
        <v>DIFERENTE</v>
      </c>
      <c r="AJ261" s="59" t="str">
        <f t="shared" si="327"/>
        <v>DIFERENTE</v>
      </c>
      <c r="AK261" s="59" t="str">
        <f t="shared" si="328"/>
        <v>REVISAR</v>
      </c>
      <c r="AL261" s="59" t="str">
        <f t="shared" si="329"/>
        <v/>
      </c>
      <c r="AM261" s="59">
        <f t="shared" si="330"/>
        <v>8000</v>
      </c>
      <c r="AN261" s="60">
        <f t="shared" si="331"/>
        <v>20000</v>
      </c>
      <c r="AP261" s="61">
        <f t="shared" si="332"/>
        <v>216333</v>
      </c>
      <c r="AQ261" s="61">
        <f t="shared" si="333"/>
        <v>196000</v>
      </c>
      <c r="AR261" s="61">
        <f t="shared" si="334"/>
        <v>42336</v>
      </c>
      <c r="AS261" s="62">
        <f t="shared" si="335"/>
        <v>0.19569829845654615</v>
      </c>
      <c r="AT261" s="61">
        <f t="shared" si="336"/>
        <v>188000</v>
      </c>
      <c r="AU261" s="61">
        <f t="shared" si="337"/>
        <v>265000</v>
      </c>
      <c r="AV261" s="61">
        <f>IF(NOT(ISNUMBER(A261)),"",ROUND(_xlfn.QUARTILE.INC(CHOOSE({1;2;3},W261,Z261,AC261),1),0))</f>
        <v>192000</v>
      </c>
      <c r="AW261" s="61">
        <f>IF(NOT(ISNUMBER(A261)),"",ROUND(_xlfn.QUARTILE.INC(CHOOSE({1;2;3},W261,Z261,AC261),3),0))</f>
        <v>230500</v>
      </c>
      <c r="AX261" s="61">
        <f t="shared" si="338"/>
        <v>38500</v>
      </c>
      <c r="AY261" s="61">
        <f t="shared" si="339"/>
        <v>188000</v>
      </c>
      <c r="AZ261" s="61">
        <f t="shared" si="340"/>
        <v>35720</v>
      </c>
      <c r="BA261" s="61">
        <f t="shared" si="341"/>
        <v>223720</v>
      </c>
      <c r="BB261" s="68" t="str">
        <f t="shared" si="342"/>
        <v>MENOR VALOR</v>
      </c>
      <c r="BD261" s="69" t="str">
        <f t="shared" si="343"/>
        <v>MANTENIMIENTO (CAMBIO DE VÁLVULAS REGULADORAS)</v>
      </c>
      <c r="BE261" s="58" t="str">
        <f t="shared" si="344"/>
        <v>REPETIDO</v>
      </c>
      <c r="BF261" s="58" t="str" cm="1">
        <f t="array" ref="BF261">IF(BE261&lt;&gt;"REPETIDO","",_xlfn.TEXTJOIN(", ",TRUE,IF($AG$14:$AG$1000=$AG261,$A$14:$A$1000,"")))</f>
        <v>220, 233</v>
      </c>
      <c r="BG261" s="70" t="str">
        <f t="shared" si="345"/>
        <v>MISMO PRECIO REF.</v>
      </c>
      <c r="BH261" s="58" t="str">
        <f t="shared" si="346"/>
        <v>OK</v>
      </c>
    </row>
    <row r="262" spans="1:60" ht="27" x14ac:dyDescent="0.35">
      <c r="A262" s="64">
        <f>IF(C262="","",MAX($A$14:A261)+1)</f>
        <v>234</v>
      </c>
      <c r="B262" s="78">
        <v>8715699</v>
      </c>
      <c r="C262" s="65" t="s">
        <v>290</v>
      </c>
      <c r="D262" s="64" t="s">
        <v>65</v>
      </c>
      <c r="E262" s="64">
        <v>0</v>
      </c>
      <c r="F262" s="64">
        <v>1</v>
      </c>
      <c r="G262" s="64">
        <v>0</v>
      </c>
      <c r="H262" s="64">
        <v>0</v>
      </c>
      <c r="I262" s="64">
        <v>0</v>
      </c>
      <c r="J262" s="64">
        <v>0</v>
      </c>
      <c r="K262" s="64">
        <v>0</v>
      </c>
      <c r="L262" s="64">
        <v>0</v>
      </c>
      <c r="M262" s="64">
        <v>0</v>
      </c>
      <c r="N262" s="64">
        <v>0</v>
      </c>
      <c r="O262" s="64">
        <v>0</v>
      </c>
      <c r="P262" s="64">
        <v>0</v>
      </c>
      <c r="Q262" s="64">
        <v>0</v>
      </c>
      <c r="R262" s="64">
        <f t="shared" si="347"/>
        <v>1</v>
      </c>
      <c r="S262" s="78">
        <v>73152101</v>
      </c>
      <c r="T262" s="78" t="s">
        <v>66</v>
      </c>
      <c r="U262" s="78" t="s">
        <v>66</v>
      </c>
      <c r="W262" s="66">
        <v>140000</v>
      </c>
      <c r="X262" s="66">
        <f t="shared" si="318"/>
        <v>26600</v>
      </c>
      <c r="Y262" s="66">
        <f t="shared" si="319"/>
        <v>166600</v>
      </c>
      <c r="Z262" s="66">
        <v>192000</v>
      </c>
      <c r="AA262" s="66">
        <f t="shared" si="320"/>
        <v>36480</v>
      </c>
      <c r="AB262" s="66">
        <f t="shared" si="321"/>
        <v>228480</v>
      </c>
      <c r="AC262" s="66">
        <v>255000</v>
      </c>
      <c r="AD262" s="66">
        <f t="shared" si="322"/>
        <v>48450</v>
      </c>
      <c r="AE262" s="66">
        <f t="shared" si="323"/>
        <v>303450</v>
      </c>
      <c r="AG262" s="67" t="str">
        <f t="shared" si="324"/>
        <v>MANTENIMIENTO (CAMBIO DE LAMINAS DAÑADAS)</v>
      </c>
      <c r="AH262" s="58" t="str">
        <f t="shared" si="325"/>
        <v>ÚNICO</v>
      </c>
      <c r="AI262" s="58" t="str">
        <f t="shared" si="326"/>
        <v>DIFERENTE</v>
      </c>
      <c r="AJ262" s="59" t="str">
        <f t="shared" si="327"/>
        <v>DIFERENTE</v>
      </c>
      <c r="AK262" s="59" t="str">
        <f t="shared" si="328"/>
        <v>REVISAR</v>
      </c>
      <c r="AL262" s="59" t="str">
        <f t="shared" si="329"/>
        <v/>
      </c>
      <c r="AM262" s="59">
        <f t="shared" si="330"/>
        <v>52000</v>
      </c>
      <c r="AN262" s="60">
        <f t="shared" si="331"/>
        <v>20000</v>
      </c>
      <c r="AP262" s="61">
        <f t="shared" si="332"/>
        <v>195667</v>
      </c>
      <c r="AQ262" s="61">
        <f t="shared" si="333"/>
        <v>192000</v>
      </c>
      <c r="AR262" s="61">
        <f t="shared" si="334"/>
        <v>57588</v>
      </c>
      <c r="AS262" s="62">
        <f t="shared" si="335"/>
        <v>0.29431636402663708</v>
      </c>
      <c r="AT262" s="61">
        <f t="shared" si="336"/>
        <v>140000</v>
      </c>
      <c r="AU262" s="61">
        <f t="shared" si="337"/>
        <v>255000</v>
      </c>
      <c r="AV262" s="61">
        <f>IF(NOT(ISNUMBER(A262)),"",ROUND(_xlfn.QUARTILE.INC(CHOOSE({1;2;3},W262,Z262,AC262),1),0))</f>
        <v>166000</v>
      </c>
      <c r="AW262" s="61">
        <f>IF(NOT(ISNUMBER(A262)),"",ROUND(_xlfn.QUARTILE.INC(CHOOSE({1;2;3},W262,Z262,AC262),3),0))</f>
        <v>223500</v>
      </c>
      <c r="AX262" s="61">
        <f t="shared" si="338"/>
        <v>57500</v>
      </c>
      <c r="AY262" s="61">
        <f t="shared" si="339"/>
        <v>166000</v>
      </c>
      <c r="AZ262" s="61">
        <f t="shared" si="340"/>
        <v>31540</v>
      </c>
      <c r="BA262" s="61">
        <f t="shared" si="341"/>
        <v>197540</v>
      </c>
      <c r="BB262" s="68" t="str">
        <f t="shared" si="342"/>
        <v>PROMEDIO 2 MENORES</v>
      </c>
      <c r="BD262" s="69" t="str">
        <f t="shared" si="343"/>
        <v>MANTENIMIENTO (CAMBIO DE LAMINAS DAÑADAS)</v>
      </c>
      <c r="BE262" s="58" t="str">
        <f t="shared" si="344"/>
        <v>REPETIDO</v>
      </c>
      <c r="BF262" s="58" t="str" cm="1">
        <f t="array" ref="BF262">IF(BE262&lt;&gt;"REPETIDO","",_xlfn.TEXTJOIN(", ",TRUE,IF($AG$14:$AG$1000=$AG262,$A$14:$A$1000,"")))</f>
        <v>221, 234</v>
      </c>
      <c r="BG262" s="70" t="str">
        <f t="shared" si="345"/>
        <v>PRECIO REF. DIFERENTE</v>
      </c>
      <c r="BH262" s="58" t="str">
        <f t="shared" si="346"/>
        <v>CRÍTICO - PRECIO REF. INCONSISTENTE</v>
      </c>
    </row>
    <row r="263" spans="1:60" ht="51" x14ac:dyDescent="0.35">
      <c r="A263" s="64">
        <f>IF(C263="","",MAX($A$14:A262)+1)</f>
        <v>235</v>
      </c>
      <c r="B263" s="78">
        <v>8715699</v>
      </c>
      <c r="C263" s="65" t="s">
        <v>291</v>
      </c>
      <c r="D263" s="64" t="s">
        <v>65</v>
      </c>
      <c r="E263" s="64">
        <v>0</v>
      </c>
      <c r="F263" s="64">
        <v>1</v>
      </c>
      <c r="G263" s="64">
        <v>0</v>
      </c>
      <c r="H263" s="64">
        <v>0</v>
      </c>
      <c r="I263" s="64">
        <v>0</v>
      </c>
      <c r="J263" s="64">
        <v>0</v>
      </c>
      <c r="K263" s="64">
        <v>0</v>
      </c>
      <c r="L263" s="64">
        <v>0</v>
      </c>
      <c r="M263" s="64">
        <v>0</v>
      </c>
      <c r="N263" s="64">
        <v>0</v>
      </c>
      <c r="O263" s="64">
        <v>0</v>
      </c>
      <c r="P263" s="64">
        <v>0</v>
      </c>
      <c r="Q263" s="64">
        <v>0</v>
      </c>
      <c r="R263" s="64">
        <f t="shared" si="347"/>
        <v>1</v>
      </c>
      <c r="S263" s="78">
        <v>73152101</v>
      </c>
      <c r="T263" s="78" t="s">
        <v>66</v>
      </c>
      <c r="U263" s="78" t="s">
        <v>66</v>
      </c>
      <c r="W263" s="66">
        <v>936000</v>
      </c>
      <c r="X263" s="66">
        <f t="shared" si="318"/>
        <v>177840</v>
      </c>
      <c r="Y263" s="66">
        <f t="shared" si="319"/>
        <v>1113840</v>
      </c>
      <c r="Z263" s="66">
        <v>960000</v>
      </c>
      <c r="AA263" s="66">
        <f t="shared" si="320"/>
        <v>182400</v>
      </c>
      <c r="AB263" s="66">
        <f t="shared" si="321"/>
        <v>1142400</v>
      </c>
      <c r="AC263" s="66">
        <v>1965000</v>
      </c>
      <c r="AD263" s="66">
        <f t="shared" si="322"/>
        <v>373350</v>
      </c>
      <c r="AE263" s="66">
        <f t="shared" si="323"/>
        <v>2338350</v>
      </c>
      <c r="AF263" s="22"/>
      <c r="AG263" s="67" t="str">
        <f t="shared" si="324"/>
        <v>MANTENIMIENTO DE VALVULAS DE PASO1/4" (CAMBIO DE VALVULAS DE PASO1/4")</v>
      </c>
      <c r="AH263" s="58" t="str">
        <f t="shared" si="325"/>
        <v>ÚNICO</v>
      </c>
      <c r="AI263" s="58" t="str">
        <f t="shared" si="326"/>
        <v>DIFERENTE</v>
      </c>
      <c r="AJ263" s="59" t="str">
        <f t="shared" si="327"/>
        <v>ÚNICO</v>
      </c>
      <c r="AK263" s="59" t="str">
        <f t="shared" si="328"/>
        <v>REVISAR</v>
      </c>
      <c r="AL263" s="59" t="str">
        <f t="shared" si="329"/>
        <v/>
      </c>
      <c r="AM263" s="59">
        <f t="shared" si="330"/>
        <v>24000</v>
      </c>
      <c r="AN263" s="60" t="str">
        <f t="shared" si="331"/>
        <v/>
      </c>
      <c r="AP263" s="61">
        <f t="shared" si="332"/>
        <v>1287000</v>
      </c>
      <c r="AQ263" s="61">
        <f t="shared" si="333"/>
        <v>960000</v>
      </c>
      <c r="AR263" s="61">
        <f t="shared" si="334"/>
        <v>587288</v>
      </c>
      <c r="AS263" s="62">
        <f t="shared" si="335"/>
        <v>0.4563232323232323</v>
      </c>
      <c r="AT263" s="61">
        <f t="shared" si="336"/>
        <v>936000</v>
      </c>
      <c r="AU263" s="61">
        <f t="shared" si="337"/>
        <v>1965000</v>
      </c>
      <c r="AV263" s="61">
        <f>IF(NOT(ISNUMBER(A263)),"",ROUND(_xlfn.QUARTILE.INC(CHOOSE({1;2;3},W263,Z263,AC263),1),0))</f>
        <v>948000</v>
      </c>
      <c r="AW263" s="61">
        <f>IF(NOT(ISNUMBER(A263)),"",ROUND(_xlfn.QUARTILE.INC(CHOOSE({1;2;3},W263,Z263,AC263),3),0))</f>
        <v>1462500</v>
      </c>
      <c r="AX263" s="61">
        <f t="shared" si="338"/>
        <v>514500</v>
      </c>
      <c r="AY263" s="61">
        <f t="shared" si="339"/>
        <v>960000</v>
      </c>
      <c r="AZ263" s="61">
        <f t="shared" si="340"/>
        <v>182400</v>
      </c>
      <c r="BA263" s="61">
        <f t="shared" si="341"/>
        <v>1142400</v>
      </c>
      <c r="BB263" s="68" t="str">
        <f t="shared" si="342"/>
        <v>MEDIANA</v>
      </c>
      <c r="BD263" s="69" t="str">
        <f t="shared" si="343"/>
        <v>MANTENIMIENTO DE VALVULAS DE PASO1/4" (CAMBIO DE VALVULAS DE PASO1/4")</v>
      </c>
      <c r="BE263" s="58" t="str">
        <f t="shared" si="344"/>
        <v>REPETIDO</v>
      </c>
      <c r="BF263" s="58" t="str" cm="1">
        <f t="array" ref="BF263">IF(BE263&lt;&gt;"REPETIDO","",_xlfn.TEXTJOIN(", ",TRUE,IF($AG$14:$AG$1000=$AG263,$A$14:$A$1000,"")))</f>
        <v>222, 235</v>
      </c>
      <c r="BG263" s="70" t="str">
        <f t="shared" si="345"/>
        <v>PRECIO REF. DIFERENTE</v>
      </c>
      <c r="BH263" s="58" t="str">
        <f t="shared" si="346"/>
        <v>CRÍTICO - PRECIO REF. INCONSISTENTE</v>
      </c>
    </row>
    <row r="264" spans="1:60" ht="38.25" x14ac:dyDescent="0.35">
      <c r="A264" s="64">
        <f>IF(C264="","",MAX($A$14:A263)+1)</f>
        <v>236</v>
      </c>
      <c r="B264" s="78">
        <v>8715699</v>
      </c>
      <c r="C264" s="65" t="s">
        <v>292</v>
      </c>
      <c r="D264" s="64" t="s">
        <v>214</v>
      </c>
      <c r="E264" s="64">
        <v>0</v>
      </c>
      <c r="F264" s="64">
        <v>1</v>
      </c>
      <c r="G264" s="64">
        <v>0</v>
      </c>
      <c r="H264" s="64">
        <v>0</v>
      </c>
      <c r="I264" s="64">
        <v>0</v>
      </c>
      <c r="J264" s="64">
        <v>0</v>
      </c>
      <c r="K264" s="64">
        <v>0</v>
      </c>
      <c r="L264" s="64">
        <v>0</v>
      </c>
      <c r="M264" s="64">
        <v>0</v>
      </c>
      <c r="N264" s="64">
        <v>0</v>
      </c>
      <c r="O264" s="64">
        <v>0</v>
      </c>
      <c r="P264" s="64">
        <v>0</v>
      </c>
      <c r="Q264" s="64">
        <v>0</v>
      </c>
      <c r="R264" s="64">
        <f t="shared" si="347"/>
        <v>1</v>
      </c>
      <c r="S264" s="78">
        <v>73152101</v>
      </c>
      <c r="T264" s="78" t="s">
        <v>66</v>
      </c>
      <c r="U264" s="78" t="s">
        <v>215</v>
      </c>
      <c r="W264" s="66">
        <v>160000</v>
      </c>
      <c r="X264" s="66">
        <f t="shared" si="318"/>
        <v>30400</v>
      </c>
      <c r="Y264" s="66">
        <f t="shared" si="319"/>
        <v>190400</v>
      </c>
      <c r="Z264" s="66">
        <v>160000</v>
      </c>
      <c r="AA264" s="66">
        <f t="shared" si="320"/>
        <v>30400</v>
      </c>
      <c r="AB264" s="66">
        <f t="shared" si="321"/>
        <v>190400</v>
      </c>
      <c r="AC264" s="66">
        <v>220000</v>
      </c>
      <c r="AD264" s="66">
        <f t="shared" si="322"/>
        <v>41800</v>
      </c>
      <c r="AE264" s="66">
        <f t="shared" si="323"/>
        <v>261800</v>
      </c>
      <c r="AF264" s="22"/>
      <c r="AG264" s="67" t="str">
        <f t="shared" si="324"/>
        <v>MANTENIMIENTO (CAMBIO DE VALVULA REGULABLE DE BAJA)</v>
      </c>
      <c r="AH264" s="58" t="str">
        <f t="shared" si="325"/>
        <v>ÚNICO</v>
      </c>
      <c r="AI264" s="58" t="str">
        <f t="shared" si="326"/>
        <v>ÚNICO</v>
      </c>
      <c r="AJ264" s="59" t="str">
        <f t="shared" si="327"/>
        <v>DIFERENTE</v>
      </c>
      <c r="AK264" s="59" t="str">
        <f t="shared" si="328"/>
        <v>REVISAR</v>
      </c>
      <c r="AL264" s="59" t="str">
        <f t="shared" si="329"/>
        <v/>
      </c>
      <c r="AM264" s="59" t="str">
        <f t="shared" si="330"/>
        <v/>
      </c>
      <c r="AN264" s="60">
        <f t="shared" si="331"/>
        <v>5000</v>
      </c>
      <c r="AP264" s="61">
        <f t="shared" si="332"/>
        <v>180000</v>
      </c>
      <c r="AQ264" s="61">
        <f t="shared" si="333"/>
        <v>160000</v>
      </c>
      <c r="AR264" s="61">
        <f t="shared" si="334"/>
        <v>34641</v>
      </c>
      <c r="AS264" s="62">
        <f t="shared" si="335"/>
        <v>0.19245000000000001</v>
      </c>
      <c r="AT264" s="61">
        <f t="shared" si="336"/>
        <v>160000</v>
      </c>
      <c r="AU264" s="61">
        <f t="shared" si="337"/>
        <v>220000</v>
      </c>
      <c r="AV264" s="61">
        <f>IF(NOT(ISNUMBER(A264)),"",ROUND(_xlfn.QUARTILE.INC(CHOOSE({1;2;3},W264,Z264,AC264),1),0))</f>
        <v>160000</v>
      </c>
      <c r="AW264" s="61">
        <f>IF(NOT(ISNUMBER(A264)),"",ROUND(_xlfn.QUARTILE.INC(CHOOSE({1;2;3},W264,Z264,AC264),3),0))</f>
        <v>190000</v>
      </c>
      <c r="AX264" s="61">
        <f t="shared" si="338"/>
        <v>30000</v>
      </c>
      <c r="AY264" s="61">
        <f t="shared" si="339"/>
        <v>160000</v>
      </c>
      <c r="AZ264" s="61">
        <f t="shared" si="340"/>
        <v>30400</v>
      </c>
      <c r="BA264" s="61">
        <f t="shared" si="341"/>
        <v>190400</v>
      </c>
      <c r="BB264" s="68" t="str">
        <f t="shared" si="342"/>
        <v>MENOR VALOR</v>
      </c>
      <c r="BD264" s="69" t="str">
        <f t="shared" si="343"/>
        <v>MANTENIMIENTO (CAMBIO DE VALVULA REGULABLE DE BAJA)</v>
      </c>
      <c r="BE264" s="58" t="str">
        <f t="shared" si="344"/>
        <v>REPETIDO</v>
      </c>
      <c r="BF264" s="58" t="str" cm="1">
        <f t="array" ref="BF264">IF(BE264&lt;&gt;"REPETIDO","",_xlfn.TEXTJOIN(", ",TRUE,IF($AG$14:$AG$1000=$AG264,$A$14:$A$1000,"")))</f>
        <v>223, 236</v>
      </c>
      <c r="BG264" s="70" t="str">
        <f t="shared" si="345"/>
        <v>MISMO PRECIO REF.</v>
      </c>
      <c r="BH264" s="58" t="str">
        <f t="shared" si="346"/>
        <v>OK</v>
      </c>
    </row>
    <row r="265" spans="1:60" ht="51" x14ac:dyDescent="0.35">
      <c r="A265" s="64">
        <f>IF(C265="","",MAX($A$14:A264)+1)</f>
        <v>237</v>
      </c>
      <c r="B265" s="78">
        <v>8715604</v>
      </c>
      <c r="C265" s="65" t="s">
        <v>293</v>
      </c>
      <c r="D265" s="64" t="s">
        <v>65</v>
      </c>
      <c r="E265" s="64">
        <v>0</v>
      </c>
      <c r="F265" s="64">
        <v>1</v>
      </c>
      <c r="G265" s="64">
        <v>0</v>
      </c>
      <c r="H265" s="64">
        <v>0</v>
      </c>
      <c r="I265" s="64">
        <v>0</v>
      </c>
      <c r="J265" s="64">
        <v>0</v>
      </c>
      <c r="K265" s="64">
        <v>0</v>
      </c>
      <c r="L265" s="64">
        <v>0</v>
      </c>
      <c r="M265" s="64">
        <v>0</v>
      </c>
      <c r="N265" s="64">
        <v>0</v>
      </c>
      <c r="O265" s="64">
        <v>0</v>
      </c>
      <c r="P265" s="64">
        <v>0</v>
      </c>
      <c r="Q265" s="64">
        <v>0</v>
      </c>
      <c r="R265" s="64">
        <f t="shared" si="347"/>
        <v>1</v>
      </c>
      <c r="S265" s="78">
        <v>73152101</v>
      </c>
      <c r="T265" s="78" t="s">
        <v>66</v>
      </c>
      <c r="U265" s="78" t="s">
        <v>66</v>
      </c>
      <c r="W265" s="66">
        <v>220000</v>
      </c>
      <c r="X265" s="66">
        <f t="shared" si="318"/>
        <v>41800</v>
      </c>
      <c r="Y265" s="66">
        <f t="shared" si="319"/>
        <v>261800</v>
      </c>
      <c r="Z265" s="66">
        <v>220000</v>
      </c>
      <c r="AA265" s="66">
        <f t="shared" si="320"/>
        <v>41800</v>
      </c>
      <c r="AB265" s="66">
        <f t="shared" si="321"/>
        <v>261800</v>
      </c>
      <c r="AC265" s="66">
        <v>305000</v>
      </c>
      <c r="AD265" s="66">
        <f t="shared" si="322"/>
        <v>57950</v>
      </c>
      <c r="AE265" s="66">
        <f t="shared" si="323"/>
        <v>362950</v>
      </c>
      <c r="AF265" s="22"/>
      <c r="AG265" s="67" t="str">
        <f t="shared" si="324"/>
        <v>MANTENIMIENTO DE LLAVE DE PASO DE BRONCE DE 1/2" (CAMBIO DE LLAVE DE PASO DE BRONCE DE 1/2")</v>
      </c>
      <c r="AH265" s="58" t="str">
        <f t="shared" si="325"/>
        <v>ÚNICO</v>
      </c>
      <c r="AI265" s="58" t="str">
        <f t="shared" si="326"/>
        <v>ÚNICO</v>
      </c>
      <c r="AJ265" s="59" t="str">
        <f t="shared" si="327"/>
        <v>ÚNICO</v>
      </c>
      <c r="AK265" s="59" t="str">
        <f t="shared" si="328"/>
        <v>ÚNICO</v>
      </c>
      <c r="AL265" s="59" t="str">
        <f t="shared" si="329"/>
        <v/>
      </c>
      <c r="AM265" s="59" t="str">
        <f t="shared" si="330"/>
        <v/>
      </c>
      <c r="AN265" s="60" t="str">
        <f t="shared" si="331"/>
        <v/>
      </c>
      <c r="AP265" s="61">
        <f t="shared" si="332"/>
        <v>248333</v>
      </c>
      <c r="AQ265" s="61">
        <f t="shared" si="333"/>
        <v>220000</v>
      </c>
      <c r="AR265" s="61">
        <f t="shared" si="334"/>
        <v>49075</v>
      </c>
      <c r="AS265" s="62">
        <f t="shared" si="335"/>
        <v>0.19761771492310728</v>
      </c>
      <c r="AT265" s="61">
        <f t="shared" si="336"/>
        <v>220000</v>
      </c>
      <c r="AU265" s="61">
        <f t="shared" si="337"/>
        <v>305000</v>
      </c>
      <c r="AV265" s="61">
        <f>IF(NOT(ISNUMBER(A265)),"",ROUND(_xlfn.QUARTILE.INC(CHOOSE({1;2;3},W265,Z265,AC265),1),0))</f>
        <v>220000</v>
      </c>
      <c r="AW265" s="61">
        <f>IF(NOT(ISNUMBER(A265)),"",ROUND(_xlfn.QUARTILE.INC(CHOOSE({1;2;3},W265,Z265,AC265),3),0))</f>
        <v>262500</v>
      </c>
      <c r="AX265" s="61">
        <f t="shared" si="338"/>
        <v>42500</v>
      </c>
      <c r="AY265" s="61">
        <f t="shared" si="339"/>
        <v>220000</v>
      </c>
      <c r="AZ265" s="61">
        <f t="shared" si="340"/>
        <v>41800</v>
      </c>
      <c r="BA265" s="61">
        <f t="shared" si="341"/>
        <v>261800</v>
      </c>
      <c r="BB265" s="68" t="str">
        <f t="shared" si="342"/>
        <v>MENOR VALOR</v>
      </c>
      <c r="BD265" s="69" t="str">
        <f t="shared" si="343"/>
        <v>MANTENIMIENTO DE LLAVE DE PASO DE BRONCE DE 1/2" (CAMBIO DE LLAVE DE PASO DE BRONCE DE 1/2")</v>
      </c>
      <c r="BE265" s="58" t="str">
        <f t="shared" si="344"/>
        <v>REPETIDO</v>
      </c>
      <c r="BF265" s="58" t="str" cm="1">
        <f t="array" ref="BF265">IF(BE265&lt;&gt;"REPETIDO","",_xlfn.TEXTJOIN(", ",TRUE,IF($AG$14:$AG$1000=$AG265,$A$14:$A$1000,"")))</f>
        <v>224, 237</v>
      </c>
      <c r="BG265" s="70" t="str">
        <f t="shared" si="345"/>
        <v>MISMO PRECIO REF.</v>
      </c>
      <c r="BH265" s="58" t="str">
        <f t="shared" si="346"/>
        <v>OK</v>
      </c>
    </row>
    <row r="266" spans="1:60" ht="38.25" x14ac:dyDescent="0.35">
      <c r="A266" s="64">
        <f>IF(C266="","",MAX($A$14:A265)+1)</f>
        <v>238</v>
      </c>
      <c r="B266" s="78">
        <v>8715604</v>
      </c>
      <c r="C266" s="65" t="s">
        <v>294</v>
      </c>
      <c r="D266" s="64" t="s">
        <v>65</v>
      </c>
      <c r="E266" s="64">
        <v>0</v>
      </c>
      <c r="F266" s="64">
        <v>1</v>
      </c>
      <c r="G266" s="64">
        <v>0</v>
      </c>
      <c r="H266" s="64">
        <v>0</v>
      </c>
      <c r="I266" s="64">
        <v>0</v>
      </c>
      <c r="J266" s="64">
        <v>0</v>
      </c>
      <c r="K266" s="64">
        <v>0</v>
      </c>
      <c r="L266" s="64">
        <v>0</v>
      </c>
      <c r="M266" s="64">
        <v>0</v>
      </c>
      <c r="N266" s="64">
        <v>0</v>
      </c>
      <c r="O266" s="64">
        <v>0</v>
      </c>
      <c r="P266" s="64">
        <v>0</v>
      </c>
      <c r="Q266" s="64">
        <v>0</v>
      </c>
      <c r="R266" s="64">
        <f t="shared" si="347"/>
        <v>1</v>
      </c>
      <c r="S266" s="78">
        <v>73152101</v>
      </c>
      <c r="T266" s="78" t="s">
        <v>66</v>
      </c>
      <c r="U266" s="78" t="s">
        <v>66</v>
      </c>
      <c r="W266" s="66">
        <v>268000</v>
      </c>
      <c r="X266" s="66">
        <f t="shared" si="318"/>
        <v>50920</v>
      </c>
      <c r="Y266" s="66">
        <f t="shared" si="319"/>
        <v>318920</v>
      </c>
      <c r="Z266" s="66">
        <v>268000</v>
      </c>
      <c r="AA266" s="66">
        <f t="shared" si="320"/>
        <v>50920</v>
      </c>
      <c r="AB266" s="66">
        <f t="shared" si="321"/>
        <v>318920</v>
      </c>
      <c r="AC266" s="66">
        <v>1815000</v>
      </c>
      <c r="AD266" s="66">
        <f t="shared" si="322"/>
        <v>344850</v>
      </c>
      <c r="AE266" s="66">
        <f t="shared" si="323"/>
        <v>2159850</v>
      </c>
      <c r="AF266" s="22"/>
      <c r="AG266" s="67" t="str">
        <f t="shared" si="324"/>
        <v>MANTENIMIENTO (CAMBIO DE PARTES O LAMINAS DAÑADAS)</v>
      </c>
      <c r="AH266" s="58" t="str">
        <f t="shared" si="325"/>
        <v>ÚNICO</v>
      </c>
      <c r="AI266" s="58" t="str">
        <f t="shared" si="326"/>
        <v>DIFERENTE</v>
      </c>
      <c r="AJ266" s="59" t="str">
        <f t="shared" si="327"/>
        <v>DIFERENTE</v>
      </c>
      <c r="AK266" s="59" t="str">
        <f t="shared" si="328"/>
        <v>REVISAR</v>
      </c>
      <c r="AL266" s="59" t="str">
        <f t="shared" si="329"/>
        <v/>
      </c>
      <c r="AM266" s="59">
        <f t="shared" si="330"/>
        <v>4000</v>
      </c>
      <c r="AN266" s="60">
        <f t="shared" si="331"/>
        <v>145000</v>
      </c>
      <c r="AP266" s="61">
        <f t="shared" si="332"/>
        <v>783667</v>
      </c>
      <c r="AQ266" s="61">
        <f t="shared" si="333"/>
        <v>268000</v>
      </c>
      <c r="AR266" s="61">
        <f t="shared" si="334"/>
        <v>893161</v>
      </c>
      <c r="AS266" s="62">
        <f t="shared" si="335"/>
        <v>1.1397200596682009</v>
      </c>
      <c r="AT266" s="61">
        <f t="shared" si="336"/>
        <v>268000</v>
      </c>
      <c r="AU266" s="61">
        <f t="shared" si="337"/>
        <v>1815000</v>
      </c>
      <c r="AV266" s="61">
        <f>IF(NOT(ISNUMBER(A266)),"",ROUND(_xlfn.QUARTILE.INC(CHOOSE({1;2;3},W266,Z266,AC266),1),0))</f>
        <v>268000</v>
      </c>
      <c r="AW266" s="61">
        <f>IF(NOT(ISNUMBER(A266)),"",ROUND(_xlfn.QUARTILE.INC(CHOOSE({1;2;3},W266,Z266,AC266),3),0))</f>
        <v>1041500</v>
      </c>
      <c r="AX266" s="61">
        <f t="shared" si="338"/>
        <v>773500</v>
      </c>
      <c r="AY266" s="61">
        <f t="shared" si="339"/>
        <v>268000</v>
      </c>
      <c r="AZ266" s="61">
        <f t="shared" si="340"/>
        <v>50920</v>
      </c>
      <c r="BA266" s="61">
        <f t="shared" si="341"/>
        <v>318920</v>
      </c>
      <c r="BB266" s="68" t="str">
        <f t="shared" si="342"/>
        <v>MEDIANA</v>
      </c>
      <c r="BD266" s="69" t="str">
        <f t="shared" si="343"/>
        <v>MANTENIMIENTO (CAMBIO DE PARTES O LAMINAS DAÑADAS)</v>
      </c>
      <c r="BE266" s="58" t="str">
        <f t="shared" si="344"/>
        <v>REPETIDO</v>
      </c>
      <c r="BF266" s="58" t="str" cm="1">
        <f t="array" ref="BF266">IF(BE266&lt;&gt;"REPETIDO","",_xlfn.TEXTJOIN(", ",TRUE,IF($AG$14:$AG$1000=$AG266,$A$14:$A$1000,"")))</f>
        <v>225, 238</v>
      </c>
      <c r="BG266" s="70" t="str">
        <f t="shared" si="345"/>
        <v>PRECIO REF. DIFERENTE</v>
      </c>
      <c r="BH266" s="58" t="str">
        <f t="shared" si="346"/>
        <v>CRÍTICO - PRECIO REF. INCONSISTENTE</v>
      </c>
    </row>
    <row r="267" spans="1:60" ht="51" x14ac:dyDescent="0.35">
      <c r="A267" s="64">
        <f>IF(C267="","",MAX($A$14:A266)+1)</f>
        <v>239</v>
      </c>
      <c r="B267" s="78">
        <v>8715604</v>
      </c>
      <c r="C267" s="65" t="s">
        <v>295</v>
      </c>
      <c r="D267" s="64" t="s">
        <v>65</v>
      </c>
      <c r="E267" s="64">
        <v>0</v>
      </c>
      <c r="F267" s="64">
        <v>1</v>
      </c>
      <c r="G267" s="64">
        <v>0</v>
      </c>
      <c r="H267" s="64">
        <v>0</v>
      </c>
      <c r="I267" s="64">
        <v>0</v>
      </c>
      <c r="J267" s="64">
        <v>0</v>
      </c>
      <c r="K267" s="64">
        <v>0</v>
      </c>
      <c r="L267" s="64">
        <v>0</v>
      </c>
      <c r="M267" s="64">
        <v>0</v>
      </c>
      <c r="N267" s="64">
        <v>0</v>
      </c>
      <c r="O267" s="64">
        <v>0</v>
      </c>
      <c r="P267" s="64">
        <v>0</v>
      </c>
      <c r="Q267" s="64">
        <v>0</v>
      </c>
      <c r="R267" s="64">
        <f t="shared" si="347"/>
        <v>1</v>
      </c>
      <c r="S267" s="78">
        <v>73152101</v>
      </c>
      <c r="T267" s="78" t="s">
        <v>66</v>
      </c>
      <c r="U267" s="78" t="s">
        <v>215</v>
      </c>
      <c r="W267" s="66">
        <v>108000</v>
      </c>
      <c r="X267" s="66">
        <f t="shared" si="318"/>
        <v>20520</v>
      </c>
      <c r="Y267" s="66">
        <f t="shared" si="319"/>
        <v>128520</v>
      </c>
      <c r="Z267" s="66">
        <v>160000</v>
      </c>
      <c r="AA267" s="66">
        <f t="shared" si="320"/>
        <v>30400</v>
      </c>
      <c r="AB267" s="66">
        <f t="shared" si="321"/>
        <v>190400</v>
      </c>
      <c r="AC267" s="66">
        <v>225000</v>
      </c>
      <c r="AD267" s="66">
        <f t="shared" si="322"/>
        <v>42750</v>
      </c>
      <c r="AE267" s="66">
        <f t="shared" si="323"/>
        <v>267750</v>
      </c>
      <c r="AF267" s="22"/>
      <c r="AG267" s="67" t="str">
        <f t="shared" si="324"/>
        <v>MANTENIMIENTO A TUBERÍA PRINCIPAL DE MANTENIMIENTO DE GAS A ESTUFA MT LINEAL5/8"</v>
      </c>
      <c r="AH267" s="58" t="str">
        <f t="shared" si="325"/>
        <v>ÚNICO</v>
      </c>
      <c r="AI267" s="58" t="str">
        <f t="shared" si="326"/>
        <v>DIFERENTE</v>
      </c>
      <c r="AJ267" s="59" t="str">
        <f t="shared" si="327"/>
        <v>ÚNICO</v>
      </c>
      <c r="AK267" s="59" t="str">
        <f t="shared" si="328"/>
        <v>REVISAR</v>
      </c>
      <c r="AL267" s="59" t="str">
        <f t="shared" si="329"/>
        <v/>
      </c>
      <c r="AM267" s="59">
        <f t="shared" si="330"/>
        <v>52000</v>
      </c>
      <c r="AN267" s="60" t="str">
        <f t="shared" si="331"/>
        <v/>
      </c>
      <c r="AP267" s="61">
        <f t="shared" si="332"/>
        <v>164333</v>
      </c>
      <c r="AQ267" s="61">
        <f t="shared" si="333"/>
        <v>160000</v>
      </c>
      <c r="AR267" s="61">
        <f t="shared" si="334"/>
        <v>58620</v>
      </c>
      <c r="AS267" s="62">
        <f t="shared" si="335"/>
        <v>0.35671471950247363</v>
      </c>
      <c r="AT267" s="61">
        <f t="shared" si="336"/>
        <v>108000</v>
      </c>
      <c r="AU267" s="61">
        <f t="shared" si="337"/>
        <v>225000</v>
      </c>
      <c r="AV267" s="61">
        <f>IF(NOT(ISNUMBER(A267)),"",ROUND(_xlfn.QUARTILE.INC(CHOOSE({1;2;3},W267,Z267,AC267),1),0))</f>
        <v>134000</v>
      </c>
      <c r="AW267" s="61">
        <f>IF(NOT(ISNUMBER(A267)),"",ROUND(_xlfn.QUARTILE.INC(CHOOSE({1;2;3},W267,Z267,AC267),3),0))</f>
        <v>192500</v>
      </c>
      <c r="AX267" s="61">
        <f t="shared" si="338"/>
        <v>58500</v>
      </c>
      <c r="AY267" s="61">
        <f t="shared" si="339"/>
        <v>134000</v>
      </c>
      <c r="AZ267" s="61">
        <f t="shared" si="340"/>
        <v>25460</v>
      </c>
      <c r="BA267" s="61">
        <f t="shared" si="341"/>
        <v>159460</v>
      </c>
      <c r="BB267" s="68" t="str">
        <f t="shared" si="342"/>
        <v>PROMEDIO 2 MENORES</v>
      </c>
      <c r="BD267" s="69" t="str">
        <f t="shared" si="343"/>
        <v>MANTENIMIENTO A TUBERÍA PRINCIPAL DE MANTENIMIENTO DE GAS A ESTUFA MT LINEAL5/8"</v>
      </c>
      <c r="BE267" s="58" t="str">
        <f t="shared" si="344"/>
        <v>REPETIDO</v>
      </c>
      <c r="BF267" s="58" t="str" cm="1">
        <f t="array" ref="BF267">IF(BE267&lt;&gt;"REPETIDO","",_xlfn.TEXTJOIN(", ",TRUE,IF($AG$14:$AG$1000=$AG267,$A$14:$A$1000,"")))</f>
        <v>226, 239</v>
      </c>
      <c r="BG267" s="70" t="str">
        <f t="shared" si="345"/>
        <v>PRECIO REF. DIFERENTE</v>
      </c>
      <c r="BH267" s="58" t="str">
        <f t="shared" si="346"/>
        <v>CRÍTICO - PRECIO REF. INCONSISTENTE</v>
      </c>
    </row>
    <row r="268" spans="1:60" x14ac:dyDescent="0.35">
      <c r="A268" s="98" t="s">
        <v>297</v>
      </c>
      <c r="B268" s="98"/>
      <c r="C268" s="98"/>
      <c r="D268" s="98"/>
      <c r="E268" s="98"/>
      <c r="F268" s="98"/>
      <c r="G268" s="98"/>
      <c r="H268" s="98"/>
      <c r="I268" s="98"/>
      <c r="J268" s="98"/>
      <c r="K268" s="98"/>
      <c r="L268" s="98"/>
      <c r="M268" s="98"/>
      <c r="N268" s="98"/>
      <c r="O268" s="98"/>
      <c r="P268" s="98"/>
      <c r="Q268" s="98"/>
      <c r="R268" s="98"/>
      <c r="S268" s="98"/>
      <c r="T268" s="98"/>
      <c r="U268" s="98"/>
      <c r="W268" s="66"/>
      <c r="X268" s="66"/>
      <c r="Y268" s="66"/>
      <c r="Z268" s="74"/>
      <c r="AA268" s="74"/>
      <c r="AB268" s="74"/>
      <c r="AC268" s="74"/>
      <c r="AD268" s="74"/>
      <c r="AE268" s="74"/>
      <c r="AF268" s="22"/>
      <c r="AG268" s="67"/>
      <c r="AH268" s="58"/>
      <c r="AI268" s="58"/>
      <c r="AJ268" s="59"/>
      <c r="AK268" s="59"/>
      <c r="AL268" s="59"/>
      <c r="AM268" s="59"/>
      <c r="AN268" s="60"/>
      <c r="AP268" s="75"/>
      <c r="AQ268" s="75"/>
      <c r="AR268" s="75"/>
      <c r="AS268" s="76"/>
      <c r="AT268" s="75"/>
      <c r="AU268" s="61"/>
      <c r="AV268" s="75"/>
      <c r="AW268" s="75"/>
      <c r="AX268" s="75"/>
      <c r="AY268" s="75"/>
      <c r="AZ268" s="75"/>
      <c r="BA268" s="75"/>
      <c r="BB268" s="75"/>
      <c r="BD268" s="63"/>
      <c r="BE268" s="63"/>
      <c r="BF268" s="63"/>
      <c r="BG268" s="63"/>
      <c r="BH268" s="63"/>
    </row>
    <row r="269" spans="1:60" ht="38.25" x14ac:dyDescent="0.35">
      <c r="A269" s="64">
        <f>IF(C269="","",MAX($A$14:A268)+1)</f>
        <v>240</v>
      </c>
      <c r="B269" s="64">
        <v>8715699</v>
      </c>
      <c r="C269" s="65" t="s">
        <v>298</v>
      </c>
      <c r="D269" s="64" t="s">
        <v>65</v>
      </c>
      <c r="E269" s="64">
        <v>0</v>
      </c>
      <c r="F269" s="64">
        <v>1</v>
      </c>
      <c r="G269" s="64">
        <v>1</v>
      </c>
      <c r="H269" s="64">
        <v>0</v>
      </c>
      <c r="I269" s="64">
        <v>0</v>
      </c>
      <c r="J269" s="64">
        <v>0</v>
      </c>
      <c r="K269" s="64">
        <v>0</v>
      </c>
      <c r="L269" s="64">
        <v>0</v>
      </c>
      <c r="M269" s="64">
        <v>0</v>
      </c>
      <c r="N269" s="64">
        <v>0</v>
      </c>
      <c r="O269" s="64">
        <v>0</v>
      </c>
      <c r="P269" s="64">
        <v>0</v>
      </c>
      <c r="Q269" s="64">
        <v>0</v>
      </c>
      <c r="R269" s="64">
        <v>1</v>
      </c>
      <c r="S269" s="64">
        <v>73152106</v>
      </c>
      <c r="T269" s="64" t="s">
        <v>66</v>
      </c>
      <c r="U269" s="64" t="s">
        <v>66</v>
      </c>
      <c r="W269" s="66">
        <v>148000</v>
      </c>
      <c r="X269" s="66">
        <f t="shared" ref="X269:X285" si="348">ROUND(W269*19%,0)</f>
        <v>28120</v>
      </c>
      <c r="Y269" s="66">
        <f t="shared" ref="Y269:Y285" si="349">ROUND(W269+X269,0)</f>
        <v>176120</v>
      </c>
      <c r="Z269" s="66">
        <v>148000</v>
      </c>
      <c r="AA269" s="66">
        <f t="shared" ref="AA269:AA285" si="350">Z269*19%</f>
        <v>28120</v>
      </c>
      <c r="AB269" s="66">
        <f t="shared" ref="AB269:AB285" si="351">Z269+AA269</f>
        <v>176120</v>
      </c>
      <c r="AC269" s="66">
        <v>310000</v>
      </c>
      <c r="AD269" s="66">
        <f t="shared" ref="AD269:AD285" si="352">AC269*19%</f>
        <v>58900</v>
      </c>
      <c r="AE269" s="66">
        <f t="shared" ref="AE269:AE285" si="353">AC269+AD269</f>
        <v>368900</v>
      </c>
      <c r="AF269" s="22"/>
      <c r="AG269" s="67" t="str">
        <f t="shared" ref="AG269:AG302" si="354">IF(NOT(ISNUMBER(A269)),"",LEFT(C269,200))</f>
        <v>MANTENIMIENTO GENERAL HORNO INDUSTRIAL DE PANADERÍA</v>
      </c>
      <c r="AH269" s="58" t="str">
        <f t="shared" ref="AH269:AH286" si="355">IF($AG269="","",IF(COUNTIFS($AG:$AG,$AG269,$W:$W,"&lt;&gt;"&amp;$W269)&gt;0,"DIFERENTE","ÚNICO"))</f>
        <v>ÚNICO</v>
      </c>
      <c r="AI269" s="58" t="str">
        <f t="shared" ref="AI269:AI286" si="356">IF($AG269="","",IF(COUNTIFS($AG:$AG,$AG269,$Z:$Z,"&lt;&gt;"&amp;$Z269)&gt;0,"DIFERENTE","ÚNICO"))</f>
        <v>ÚNICO</v>
      </c>
      <c r="AJ269" s="59" t="str">
        <f t="shared" ref="AJ269:AJ286" si="357">IF($AG269="","",IF(COUNTIFS($AG:$AG,$AG269,$AC:$AC,"&lt;&gt;"&amp;$AC269)&gt;0,"DIFERENTE","ÚNICO"))</f>
        <v>ÚNICO</v>
      </c>
      <c r="AK269" s="59" t="str">
        <f t="shared" ref="AK269:AK286" si="358">IF($AG269="","",IF(OR(AH269="DIFERENTE",AI269="DIFERENTE",AJ269="DIFERENTE"),"REVISAR","ÚNICO"))</f>
        <v>ÚNICO</v>
      </c>
      <c r="AL269" s="59" t="str">
        <f t="shared" ref="AL269:AL286" si="359">IF(AH269="DIFERENTE",_xlfn.MAXIFS($W:$W,$AG:$AG,$AG269)-_xlfn.MINIFS($W:$W,$AG:$AG,$AG269),"")</f>
        <v/>
      </c>
      <c r="AM269" s="59" t="str">
        <f t="shared" ref="AM269:AM286" si="360">IF(AI269="DIFERENTE",_xlfn.MAXIFS($Z:$Z,$AG:$AG,$AG269)-_xlfn.MINIFS($Z:$Z,$AG:$AG,$AG269),"")</f>
        <v/>
      </c>
      <c r="AN269" s="60" t="str">
        <f t="shared" ref="AN269:AN286" si="361">IF(AJ269="DIFERENTE",_xlfn.MAXIFS($AC:$AC,$AG:$AG,$AG269)-_xlfn.MINIFS($AC:$AC,$AG:$AG,$AG269),"")</f>
        <v/>
      </c>
      <c r="AP269" s="61">
        <f t="shared" ref="AP269:AP286" si="362">IF(NOT(ISNUMBER(A269)),"",ROUND(AVERAGE(W269,Z269,AC269),0))</f>
        <v>202000</v>
      </c>
      <c r="AQ269" s="61">
        <f t="shared" ref="AQ269:AQ286" si="363">IF(NOT(ISNUMBER(A269)),"",ROUND(MEDIAN(W269,Z269,AC269),0))</f>
        <v>148000</v>
      </c>
      <c r="AR269" s="61">
        <f t="shared" ref="AR269:AR286" si="364">IF(NOT(ISNUMBER(A269)),"",ROUND(_xlfn.STDEV.S(W269,Z269,AC269),0))</f>
        <v>93531</v>
      </c>
      <c r="AS269" s="62">
        <f t="shared" ref="AS269:AS286" si="365">IF(NOT(ISNUMBER(A269)),"",IFERROR(AR269/AP269,0))</f>
        <v>0.46302475247524755</v>
      </c>
      <c r="AT269" s="61">
        <f t="shared" ref="AT269:AT286" si="366">IF(NOT(ISNUMBER(A269)),"",ROUND(MIN(W269,Z269,AC269),0))</f>
        <v>148000</v>
      </c>
      <c r="AU269" s="61">
        <f t="shared" ref="AU269:AU286" si="367">IF(NOT(ISNUMBER(A269)),"",ROUND(MAX(W269,Z269,AC269),0))</f>
        <v>310000</v>
      </c>
      <c r="AV269" s="61">
        <f>IF(NOT(ISNUMBER(A269)),"",ROUND(_xlfn.QUARTILE.INC(CHOOSE({1;2;3},W269,Z269,AC269),1),0))</f>
        <v>148000</v>
      </c>
      <c r="AW269" s="61">
        <f>IF(NOT(ISNUMBER(A269)),"",ROUND(_xlfn.QUARTILE.INC(CHOOSE({1;2;3},W269,Z269,AC269),3),0))</f>
        <v>229000</v>
      </c>
      <c r="AX269" s="61">
        <f t="shared" ref="AX269:AX286" si="368">IF(NOT(ISNUMBER(A269)),"",ROUND(AW269-AV269,0))</f>
        <v>81000</v>
      </c>
      <c r="AY269" s="61">
        <f t="shared" ref="AY269:AY286" si="369">IF(NOT(ISNUMBER(A269)),"",IF(BB269="MENOR VALOR",ROUND(MIN(W269,Z269,AC269),0),IF(BB269="PROMEDIO 2 MENORES",ROUND((SUM(W269,Z269,AC269)-MAX(W269,Z269,AC269))/2,0),IF(BB269="MEDIANA",ROUND(MEDIAN(W269,Z269,AC269),0),""))))</f>
        <v>148000</v>
      </c>
      <c r="AZ269" s="61">
        <f t="shared" ref="AZ269:AZ302" si="370">+AY269*19%</f>
        <v>28120</v>
      </c>
      <c r="BA269" s="61">
        <f t="shared" ref="BA269:BA286" si="371">IF(AY269="","",AY269+AZ269)</f>
        <v>176120</v>
      </c>
      <c r="BB269" s="68" t="str">
        <f t="shared" ref="BB269:BB286" si="372">IF(NOT(ISNUMBER(A269)),"",IF(AS269&lt;=20%,"MENOR VALOR",IF(AS269&lt;=40%,"PROMEDIO 2 MENORES","MEDIANA")))</f>
        <v>MEDIANA</v>
      </c>
      <c r="BD269" s="69" t="str">
        <f t="shared" ref="BD269:BD286" si="373">IF(NOT(ISNUMBER(A269)),"",UPPER(TRIM(CLEAN(LEFT(C269,200)))))</f>
        <v>MANTENIMIENTO GENERAL HORNO INDUSTRIAL DE PANADERÍA</v>
      </c>
      <c r="BE269" s="58" t="str">
        <f t="shared" ref="BE269:BE286" si="374">IF($AG269="","",IF(COUNTIF($AG:$AG,$AG269)&gt;1,"REPETIDO","ÚNICO"))</f>
        <v>ÚNICO</v>
      </c>
      <c r="BF269" s="58" t="str" cm="1">
        <f t="array" ref="BF269">IF(BE269&lt;&gt;"REPETIDO","",_xlfn.TEXTJOIN(", ",TRUE,IF($AG$14:$AG$1000=$AG269,$A$14:$A$1000,"")))</f>
        <v/>
      </c>
      <c r="BG269" s="70" t="str">
        <f t="shared" ref="BG269:BG286" si="375">IF($AG269="","",IF(BE269&lt;&gt;"REPETIDO","NO APLICA",IF(COUNTIFS($AG:$AG,$AG269,$AY:$AY,"&lt;&gt;"&amp;$AY269)&gt;0,"PRECIO REF. DIFERENTE","MISMO PRECIO REF.")))</f>
        <v>NO APLICA</v>
      </c>
      <c r="BH269" s="58" t="str">
        <f t="shared" ref="BH269:BH286" si="376">IF($AG269="","",IF(BG269="PRECIO REF. DIFERENTE","CRÍTICO - PRECIO REF. INCONSISTENTE",IF(AS269&gt;50%,"ALERTA ALTA - REVISAR MERCADO",IF(AS269&gt;30%,"REVISAR DISPERSIÓN","OK"))))</f>
        <v>REVISAR DISPERSIÓN</v>
      </c>
    </row>
    <row r="270" spans="1:60" ht="51" x14ac:dyDescent="0.35">
      <c r="A270" s="64">
        <f>IF(C270="","",MAX($A$14:A269)+1)</f>
        <v>241</v>
      </c>
      <c r="B270" s="64">
        <v>8715699</v>
      </c>
      <c r="C270" s="65" t="s">
        <v>176</v>
      </c>
      <c r="D270" s="64" t="s">
        <v>65</v>
      </c>
      <c r="E270" s="64">
        <v>0</v>
      </c>
      <c r="F270" s="64">
        <v>1</v>
      </c>
      <c r="G270" s="64">
        <v>1</v>
      </c>
      <c r="H270" s="64">
        <v>0</v>
      </c>
      <c r="I270" s="64">
        <v>0</v>
      </c>
      <c r="J270" s="64">
        <v>0</v>
      </c>
      <c r="K270" s="64">
        <v>0</v>
      </c>
      <c r="L270" s="64">
        <v>0</v>
      </c>
      <c r="M270" s="64">
        <v>0</v>
      </c>
      <c r="N270" s="64">
        <v>0</v>
      </c>
      <c r="O270" s="64">
        <v>0</v>
      </c>
      <c r="P270" s="64">
        <v>0</v>
      </c>
      <c r="Q270" s="64">
        <v>0</v>
      </c>
      <c r="R270" s="64">
        <v>1</v>
      </c>
      <c r="S270" s="64">
        <v>73152106</v>
      </c>
      <c r="T270" s="64" t="s">
        <v>66</v>
      </c>
      <c r="U270" s="64" t="s">
        <v>66</v>
      </c>
      <c r="W270" s="66">
        <v>116000</v>
      </c>
      <c r="X270" s="66">
        <f t="shared" si="348"/>
        <v>22040</v>
      </c>
      <c r="Y270" s="66">
        <f t="shared" si="349"/>
        <v>138040</v>
      </c>
      <c r="Z270" s="66">
        <v>116000</v>
      </c>
      <c r="AA270" s="66">
        <f t="shared" si="350"/>
        <v>22040</v>
      </c>
      <c r="AB270" s="66">
        <f t="shared" si="351"/>
        <v>138040</v>
      </c>
      <c r="AC270" s="66">
        <v>160000</v>
      </c>
      <c r="AD270" s="66">
        <f t="shared" si="352"/>
        <v>30400</v>
      </c>
      <c r="AE270" s="66">
        <f t="shared" si="353"/>
        <v>190400</v>
      </c>
      <c r="AF270" s="22"/>
      <c r="AG270" s="67" t="str">
        <f t="shared" si="354"/>
        <v>MANTENIMIENTO - DESARME GENERAL LIMPIEZA Y REVISIÓN DE LA MAQUINA</v>
      </c>
      <c r="AH270" s="58" t="str">
        <f t="shared" si="355"/>
        <v>ÚNICO</v>
      </c>
      <c r="AI270" s="58" t="str">
        <f t="shared" si="356"/>
        <v>ÚNICO</v>
      </c>
      <c r="AJ270" s="59" t="str">
        <f t="shared" si="357"/>
        <v>ÚNICO</v>
      </c>
      <c r="AK270" s="59" t="str">
        <f t="shared" si="358"/>
        <v>ÚNICO</v>
      </c>
      <c r="AL270" s="59" t="str">
        <f t="shared" si="359"/>
        <v/>
      </c>
      <c r="AM270" s="59" t="str">
        <f t="shared" si="360"/>
        <v/>
      </c>
      <c r="AN270" s="60" t="str">
        <f t="shared" si="361"/>
        <v/>
      </c>
      <c r="AP270" s="61">
        <f t="shared" si="362"/>
        <v>130667</v>
      </c>
      <c r="AQ270" s="61">
        <f t="shared" si="363"/>
        <v>116000</v>
      </c>
      <c r="AR270" s="61">
        <f t="shared" si="364"/>
        <v>25403</v>
      </c>
      <c r="AS270" s="62">
        <f t="shared" si="365"/>
        <v>0.19441021834127975</v>
      </c>
      <c r="AT270" s="61">
        <f t="shared" si="366"/>
        <v>116000</v>
      </c>
      <c r="AU270" s="61">
        <f t="shared" si="367"/>
        <v>160000</v>
      </c>
      <c r="AV270" s="61">
        <f>IF(NOT(ISNUMBER(A270)),"",ROUND(_xlfn.QUARTILE.INC(CHOOSE({1;2;3},W270,Z270,AC270),1),0))</f>
        <v>116000</v>
      </c>
      <c r="AW270" s="61">
        <f>IF(NOT(ISNUMBER(A270)),"",ROUND(_xlfn.QUARTILE.INC(CHOOSE({1;2;3},W270,Z270,AC270),3),0))</f>
        <v>138000</v>
      </c>
      <c r="AX270" s="61">
        <f t="shared" si="368"/>
        <v>22000</v>
      </c>
      <c r="AY270" s="61">
        <f t="shared" si="369"/>
        <v>116000</v>
      </c>
      <c r="AZ270" s="61">
        <f t="shared" si="370"/>
        <v>22040</v>
      </c>
      <c r="BA270" s="61">
        <f t="shared" si="371"/>
        <v>138040</v>
      </c>
      <c r="BB270" s="68" t="str">
        <f t="shared" si="372"/>
        <v>MENOR VALOR</v>
      </c>
      <c r="BD270" s="69" t="str">
        <f t="shared" si="373"/>
        <v>MANTENIMIENTO - DESARME GENERAL LIMPIEZA Y REVISIÓN DE LA MAQUINA</v>
      </c>
      <c r="BE270" s="58" t="str">
        <f t="shared" si="374"/>
        <v>REPETIDO</v>
      </c>
      <c r="BF270" s="58" t="str" cm="1">
        <f t="array" ref="BF270">IF(BE270&lt;&gt;"REPETIDO","",_xlfn.TEXTJOIN(", ",TRUE,IF($AG$14:$AG$1000=$AG270,$A$14:$A$1000,"")))</f>
        <v>102, 241, 259</v>
      </c>
      <c r="BG270" s="70" t="str">
        <f t="shared" si="375"/>
        <v>MISMO PRECIO REF.</v>
      </c>
      <c r="BH270" s="58" t="str">
        <f t="shared" si="376"/>
        <v>OK</v>
      </c>
    </row>
    <row r="271" spans="1:60" ht="27" x14ac:dyDescent="0.35">
      <c r="A271" s="64">
        <f>IF(C271="","",MAX($A$14:A270)+1)</f>
        <v>242</v>
      </c>
      <c r="B271" s="64">
        <v>8715699</v>
      </c>
      <c r="C271" s="65" t="s">
        <v>177</v>
      </c>
      <c r="D271" s="64" t="s">
        <v>65</v>
      </c>
      <c r="E271" s="64">
        <v>0</v>
      </c>
      <c r="F271" s="64">
        <v>1</v>
      </c>
      <c r="G271" s="64">
        <v>1</v>
      </c>
      <c r="H271" s="64">
        <v>0</v>
      </c>
      <c r="I271" s="64">
        <v>0</v>
      </c>
      <c r="J271" s="64">
        <v>0</v>
      </c>
      <c r="K271" s="64">
        <v>0</v>
      </c>
      <c r="L271" s="64">
        <v>0</v>
      </c>
      <c r="M271" s="64">
        <v>0</v>
      </c>
      <c r="N271" s="64">
        <v>0</v>
      </c>
      <c r="O271" s="64">
        <v>0</v>
      </c>
      <c r="P271" s="64">
        <v>0</v>
      </c>
      <c r="Q271" s="64">
        <v>0</v>
      </c>
      <c r="R271" s="64">
        <v>1</v>
      </c>
      <c r="S271" s="64">
        <v>73152106</v>
      </c>
      <c r="T271" s="64" t="s">
        <v>66</v>
      </c>
      <c r="U271" s="64" t="s">
        <v>66</v>
      </c>
      <c r="W271" s="66">
        <v>100000</v>
      </c>
      <c r="X271" s="66">
        <f t="shared" si="348"/>
        <v>19000</v>
      </c>
      <c r="Y271" s="66">
        <f t="shared" si="349"/>
        <v>119000</v>
      </c>
      <c r="Z271" s="66">
        <v>148000</v>
      </c>
      <c r="AA271" s="66">
        <f t="shared" si="350"/>
        <v>28120</v>
      </c>
      <c r="AB271" s="66">
        <f t="shared" si="351"/>
        <v>176120</v>
      </c>
      <c r="AC271" s="66">
        <v>275000</v>
      </c>
      <c r="AD271" s="66">
        <f t="shared" si="352"/>
        <v>52250</v>
      </c>
      <c r="AE271" s="66">
        <f t="shared" si="353"/>
        <v>327250</v>
      </c>
      <c r="AF271" s="22"/>
      <c r="AG271" s="67" t="str">
        <f t="shared" si="354"/>
        <v>MANTENIMIENTO - PINTURA DE LA ESTRUCTURA</v>
      </c>
      <c r="AH271" s="58" t="str">
        <f t="shared" si="355"/>
        <v>ÚNICO</v>
      </c>
      <c r="AI271" s="58" t="str">
        <f t="shared" si="356"/>
        <v>DIFERENTE</v>
      </c>
      <c r="AJ271" s="59" t="str">
        <f t="shared" si="357"/>
        <v>ÚNICO</v>
      </c>
      <c r="AK271" s="59" t="str">
        <f t="shared" si="358"/>
        <v>REVISAR</v>
      </c>
      <c r="AL271" s="59" t="str">
        <f t="shared" si="359"/>
        <v/>
      </c>
      <c r="AM271" s="59">
        <f t="shared" si="360"/>
        <v>48000</v>
      </c>
      <c r="AN271" s="60" t="str">
        <f t="shared" si="361"/>
        <v/>
      </c>
      <c r="AP271" s="61">
        <f t="shared" si="362"/>
        <v>174333</v>
      </c>
      <c r="AQ271" s="61">
        <f t="shared" si="363"/>
        <v>148000</v>
      </c>
      <c r="AR271" s="61">
        <f t="shared" si="364"/>
        <v>90423</v>
      </c>
      <c r="AS271" s="62">
        <f t="shared" si="365"/>
        <v>0.51867976803014915</v>
      </c>
      <c r="AT271" s="61">
        <f t="shared" si="366"/>
        <v>100000</v>
      </c>
      <c r="AU271" s="61">
        <f t="shared" si="367"/>
        <v>275000</v>
      </c>
      <c r="AV271" s="61">
        <f>IF(NOT(ISNUMBER(A271)),"",ROUND(_xlfn.QUARTILE.INC(CHOOSE({1;2;3},W271,Z271,AC271),1),0))</f>
        <v>124000</v>
      </c>
      <c r="AW271" s="61">
        <f>IF(NOT(ISNUMBER(A271)),"",ROUND(_xlfn.QUARTILE.INC(CHOOSE({1;2;3},W271,Z271,AC271),3),0))</f>
        <v>211500</v>
      </c>
      <c r="AX271" s="61">
        <f t="shared" si="368"/>
        <v>87500</v>
      </c>
      <c r="AY271" s="61">
        <f t="shared" si="369"/>
        <v>148000</v>
      </c>
      <c r="AZ271" s="61">
        <f t="shared" si="370"/>
        <v>28120</v>
      </c>
      <c r="BA271" s="61">
        <f t="shared" si="371"/>
        <v>176120</v>
      </c>
      <c r="BB271" s="68" t="str">
        <f t="shared" si="372"/>
        <v>MEDIANA</v>
      </c>
      <c r="BD271" s="69" t="str">
        <f t="shared" si="373"/>
        <v>MANTENIMIENTO - PINTURA DE LA ESTRUCTURA</v>
      </c>
      <c r="BE271" s="58" t="str">
        <f t="shared" si="374"/>
        <v>REPETIDO</v>
      </c>
      <c r="BF271" s="58" t="str" cm="1">
        <f t="array" ref="BF271">IF(BE271&lt;&gt;"REPETIDO","",_xlfn.TEXTJOIN(", ",TRUE,IF($AG$14:$AG$1000=$AG271,$A$14:$A$1000,"")))</f>
        <v>103, 242</v>
      </c>
      <c r="BG271" s="70" t="str">
        <f t="shared" si="375"/>
        <v>PRECIO REF. DIFERENTE</v>
      </c>
      <c r="BH271" s="58" t="str">
        <f t="shared" si="376"/>
        <v>CRÍTICO - PRECIO REF. INCONSISTENTE</v>
      </c>
    </row>
    <row r="272" spans="1:60" ht="27" x14ac:dyDescent="0.35">
      <c r="A272" s="64">
        <f>IF(C272="","",MAX($A$14:A271)+1)</f>
        <v>243</v>
      </c>
      <c r="B272" s="93">
        <v>8715699</v>
      </c>
      <c r="C272" s="99" t="s">
        <v>178</v>
      </c>
      <c r="D272" s="93" t="s">
        <v>65</v>
      </c>
      <c r="E272" s="64">
        <v>0</v>
      </c>
      <c r="F272" s="64">
        <v>1</v>
      </c>
      <c r="G272" s="64">
        <v>1</v>
      </c>
      <c r="H272" s="64">
        <v>0</v>
      </c>
      <c r="I272" s="64">
        <v>0</v>
      </c>
      <c r="J272" s="64">
        <v>0</v>
      </c>
      <c r="K272" s="64">
        <v>0</v>
      </c>
      <c r="L272" s="64">
        <v>0</v>
      </c>
      <c r="M272" s="64">
        <v>0</v>
      </c>
      <c r="N272" s="64">
        <v>0</v>
      </c>
      <c r="O272" s="64">
        <v>0</v>
      </c>
      <c r="P272" s="64">
        <v>0</v>
      </c>
      <c r="Q272" s="64">
        <v>0</v>
      </c>
      <c r="R272" s="64">
        <v>1</v>
      </c>
      <c r="S272" s="93">
        <v>73152106</v>
      </c>
      <c r="T272" s="93" t="s">
        <v>66</v>
      </c>
      <c r="U272" s="93" t="s">
        <v>66</v>
      </c>
      <c r="W272" s="66">
        <v>144000</v>
      </c>
      <c r="X272" s="66">
        <f t="shared" si="348"/>
        <v>27360</v>
      </c>
      <c r="Y272" s="66">
        <f t="shared" si="349"/>
        <v>171360</v>
      </c>
      <c r="Z272" s="66">
        <v>168000</v>
      </c>
      <c r="AA272" s="66">
        <f t="shared" si="350"/>
        <v>31920</v>
      </c>
      <c r="AB272" s="66">
        <f t="shared" si="351"/>
        <v>199920</v>
      </c>
      <c r="AC272" s="66">
        <v>405000</v>
      </c>
      <c r="AD272" s="66">
        <f t="shared" si="352"/>
        <v>76950</v>
      </c>
      <c r="AE272" s="66">
        <f t="shared" si="353"/>
        <v>481950</v>
      </c>
      <c r="AF272" s="22"/>
      <c r="AG272" s="67" t="str">
        <f t="shared" si="354"/>
        <v>MANTENIMIENTO CORRECTIVO DE PUERTAS</v>
      </c>
      <c r="AH272" s="58" t="str">
        <f t="shared" si="355"/>
        <v>ÚNICO</v>
      </c>
      <c r="AI272" s="58" t="str">
        <f t="shared" si="356"/>
        <v>DIFERENTE</v>
      </c>
      <c r="AJ272" s="59" t="str">
        <f t="shared" si="357"/>
        <v>ÚNICO</v>
      </c>
      <c r="AK272" s="59" t="str">
        <f t="shared" si="358"/>
        <v>REVISAR</v>
      </c>
      <c r="AL272" s="59" t="str">
        <f t="shared" si="359"/>
        <v/>
      </c>
      <c r="AM272" s="59">
        <f t="shared" si="360"/>
        <v>24000</v>
      </c>
      <c r="AN272" s="60" t="str">
        <f t="shared" si="361"/>
        <v/>
      </c>
      <c r="AP272" s="61">
        <f t="shared" si="362"/>
        <v>239000</v>
      </c>
      <c r="AQ272" s="61">
        <f t="shared" si="363"/>
        <v>168000</v>
      </c>
      <c r="AR272" s="61">
        <f t="shared" si="364"/>
        <v>144260</v>
      </c>
      <c r="AS272" s="62">
        <f t="shared" si="365"/>
        <v>0.60359832635983268</v>
      </c>
      <c r="AT272" s="61">
        <f t="shared" si="366"/>
        <v>144000</v>
      </c>
      <c r="AU272" s="61">
        <f t="shared" si="367"/>
        <v>405000</v>
      </c>
      <c r="AV272" s="61">
        <f>IF(NOT(ISNUMBER(A272)),"",ROUND(_xlfn.QUARTILE.INC(CHOOSE({1;2;3},W272,Z272,AC272),1),0))</f>
        <v>156000</v>
      </c>
      <c r="AW272" s="61">
        <f>IF(NOT(ISNUMBER(A272)),"",ROUND(_xlfn.QUARTILE.INC(CHOOSE({1;2;3},W272,Z272,AC272),3),0))</f>
        <v>286500</v>
      </c>
      <c r="AX272" s="61">
        <f t="shared" si="368"/>
        <v>130500</v>
      </c>
      <c r="AY272" s="61">
        <f t="shared" si="369"/>
        <v>168000</v>
      </c>
      <c r="AZ272" s="61">
        <f t="shared" si="370"/>
        <v>31920</v>
      </c>
      <c r="BA272" s="61">
        <f t="shared" si="371"/>
        <v>199920</v>
      </c>
      <c r="BB272" s="68" t="str">
        <f t="shared" si="372"/>
        <v>MEDIANA</v>
      </c>
      <c r="BD272" s="69" t="str">
        <f t="shared" si="373"/>
        <v>MANTENIMIENTO CORRECTIVO DE PUERTAS</v>
      </c>
      <c r="BE272" s="58" t="str">
        <f t="shared" si="374"/>
        <v>REPETIDO</v>
      </c>
      <c r="BF272" s="58" t="str" cm="1">
        <f t="array" ref="BF272">IF(BE272&lt;&gt;"REPETIDO","",_xlfn.TEXTJOIN(", ",TRUE,IF($AG$14:$AG$1000=$AG272,$A$14:$A$1000,"")))</f>
        <v>104, 243, 265</v>
      </c>
      <c r="BG272" s="70" t="str">
        <f t="shared" si="375"/>
        <v>PRECIO REF. DIFERENTE</v>
      </c>
      <c r="BH272" s="58" t="str">
        <f t="shared" si="376"/>
        <v>CRÍTICO - PRECIO REF. INCONSISTENTE</v>
      </c>
    </row>
    <row r="273" spans="1:60" ht="38.25" x14ac:dyDescent="0.35">
      <c r="A273" s="64">
        <f>IF(C273="","",MAX($A$14:A272)+1)</f>
        <v>244</v>
      </c>
      <c r="B273" s="64">
        <v>8715604</v>
      </c>
      <c r="C273" s="65" t="s">
        <v>299</v>
      </c>
      <c r="D273" s="64" t="s">
        <v>65</v>
      </c>
      <c r="E273" s="64">
        <v>0</v>
      </c>
      <c r="F273" s="64">
        <v>1</v>
      </c>
      <c r="G273" s="64">
        <v>1</v>
      </c>
      <c r="H273" s="64">
        <v>0</v>
      </c>
      <c r="I273" s="64">
        <v>0</v>
      </c>
      <c r="J273" s="64">
        <v>0</v>
      </c>
      <c r="K273" s="64">
        <v>0</v>
      </c>
      <c r="L273" s="64">
        <v>0</v>
      </c>
      <c r="M273" s="64">
        <v>0</v>
      </c>
      <c r="N273" s="64">
        <v>0</v>
      </c>
      <c r="O273" s="64">
        <v>0</v>
      </c>
      <c r="P273" s="64">
        <v>0</v>
      </c>
      <c r="Q273" s="64">
        <v>0</v>
      </c>
      <c r="R273" s="64">
        <v>1</v>
      </c>
      <c r="S273" s="64">
        <v>73152106</v>
      </c>
      <c r="T273" s="64" t="s">
        <v>66</v>
      </c>
      <c r="U273" s="64" t="s">
        <v>66</v>
      </c>
      <c r="W273" s="66">
        <v>188000</v>
      </c>
      <c r="X273" s="66">
        <f t="shared" si="348"/>
        <v>35720</v>
      </c>
      <c r="Y273" s="66">
        <f t="shared" si="349"/>
        <v>223720</v>
      </c>
      <c r="Z273" s="66">
        <v>224000</v>
      </c>
      <c r="AA273" s="66">
        <f t="shared" si="350"/>
        <v>42560</v>
      </c>
      <c r="AB273" s="66">
        <f t="shared" si="351"/>
        <v>266560</v>
      </c>
      <c r="AC273" s="66">
        <v>290000</v>
      </c>
      <c r="AD273" s="66">
        <f t="shared" si="352"/>
        <v>55100</v>
      </c>
      <c r="AE273" s="66">
        <f t="shared" si="353"/>
        <v>345100</v>
      </c>
      <c r="AF273" s="22"/>
      <c r="AG273" s="67" t="str">
        <f t="shared" si="354"/>
        <v>MANTENIMIENTO (CAMBIO DE VALVULAS REGULADORAS)</v>
      </c>
      <c r="AH273" s="58" t="str">
        <f t="shared" si="355"/>
        <v>ÚNICO</v>
      </c>
      <c r="AI273" s="58" t="str">
        <f t="shared" si="356"/>
        <v>ÚNICO</v>
      </c>
      <c r="AJ273" s="59" t="str">
        <f t="shared" si="357"/>
        <v>ÚNICO</v>
      </c>
      <c r="AK273" s="59" t="str">
        <f t="shared" si="358"/>
        <v>ÚNICO</v>
      </c>
      <c r="AL273" s="59" t="str">
        <f t="shared" si="359"/>
        <v/>
      </c>
      <c r="AM273" s="59" t="str">
        <f t="shared" si="360"/>
        <v/>
      </c>
      <c r="AN273" s="60" t="str">
        <f t="shared" si="361"/>
        <v/>
      </c>
      <c r="AP273" s="61">
        <f t="shared" si="362"/>
        <v>234000</v>
      </c>
      <c r="AQ273" s="61">
        <f t="shared" si="363"/>
        <v>224000</v>
      </c>
      <c r="AR273" s="61">
        <f t="shared" si="364"/>
        <v>51730</v>
      </c>
      <c r="AS273" s="62">
        <f t="shared" si="365"/>
        <v>0.22106837606837607</v>
      </c>
      <c r="AT273" s="61">
        <f t="shared" si="366"/>
        <v>188000</v>
      </c>
      <c r="AU273" s="61">
        <f t="shared" si="367"/>
        <v>290000</v>
      </c>
      <c r="AV273" s="61">
        <f>IF(NOT(ISNUMBER(A273)),"",ROUND(_xlfn.QUARTILE.INC(CHOOSE({1;2;3},W273,Z273,AC273),1),0))</f>
        <v>206000</v>
      </c>
      <c r="AW273" s="61">
        <f>IF(NOT(ISNUMBER(A273)),"",ROUND(_xlfn.QUARTILE.INC(CHOOSE({1;2;3},W273,Z273,AC273),3),0))</f>
        <v>257000</v>
      </c>
      <c r="AX273" s="61">
        <f t="shared" si="368"/>
        <v>51000</v>
      </c>
      <c r="AY273" s="61">
        <f t="shared" si="369"/>
        <v>206000</v>
      </c>
      <c r="AZ273" s="61">
        <f t="shared" si="370"/>
        <v>39140</v>
      </c>
      <c r="BA273" s="61">
        <f t="shared" si="371"/>
        <v>245140</v>
      </c>
      <c r="BB273" s="68" t="str">
        <f t="shared" si="372"/>
        <v>PROMEDIO 2 MENORES</v>
      </c>
      <c r="BD273" s="69" t="str">
        <f t="shared" si="373"/>
        <v>MANTENIMIENTO (CAMBIO DE VALVULAS REGULADORAS)</v>
      </c>
      <c r="BE273" s="58" t="str">
        <f t="shared" si="374"/>
        <v>ÚNICO</v>
      </c>
      <c r="BF273" s="58" t="str" cm="1">
        <f t="array" ref="BF273">IF(BE273&lt;&gt;"REPETIDO","",_xlfn.TEXTJOIN(", ",TRUE,IF($AG$14:$AG$1000=$AG273,$A$14:$A$1000,"")))</f>
        <v/>
      </c>
      <c r="BG273" s="70" t="str">
        <f t="shared" si="375"/>
        <v>NO APLICA</v>
      </c>
      <c r="BH273" s="58" t="str">
        <f t="shared" si="376"/>
        <v>OK</v>
      </c>
    </row>
    <row r="274" spans="1:60" ht="25.5" x14ac:dyDescent="0.35">
      <c r="A274" s="64">
        <f>IF(C274="","",MAX($A$14:A273)+1)</f>
        <v>245</v>
      </c>
      <c r="B274" s="64">
        <v>8715604</v>
      </c>
      <c r="C274" s="65" t="s">
        <v>286</v>
      </c>
      <c r="D274" s="64" t="s">
        <v>65</v>
      </c>
      <c r="E274" s="64">
        <v>0</v>
      </c>
      <c r="F274" s="64">
        <v>1</v>
      </c>
      <c r="G274" s="64">
        <v>1</v>
      </c>
      <c r="H274" s="64">
        <v>0</v>
      </c>
      <c r="I274" s="64">
        <v>0</v>
      </c>
      <c r="J274" s="64">
        <v>0</v>
      </c>
      <c r="K274" s="64">
        <v>0</v>
      </c>
      <c r="L274" s="64">
        <v>0</v>
      </c>
      <c r="M274" s="64">
        <v>0</v>
      </c>
      <c r="N274" s="64">
        <v>0</v>
      </c>
      <c r="O274" s="64">
        <v>0</v>
      </c>
      <c r="P274" s="64">
        <v>0</v>
      </c>
      <c r="Q274" s="64">
        <v>0</v>
      </c>
      <c r="R274" s="64">
        <v>1</v>
      </c>
      <c r="S274" s="64">
        <v>73152106</v>
      </c>
      <c r="T274" s="64" t="s">
        <v>66</v>
      </c>
      <c r="U274" s="64" t="s">
        <v>66</v>
      </c>
      <c r="W274" s="66">
        <v>76000</v>
      </c>
      <c r="X274" s="66">
        <f t="shared" si="348"/>
        <v>14440</v>
      </c>
      <c r="Y274" s="66">
        <f t="shared" si="349"/>
        <v>90440</v>
      </c>
      <c r="Z274" s="66">
        <v>100000</v>
      </c>
      <c r="AA274" s="66">
        <f t="shared" si="350"/>
        <v>19000</v>
      </c>
      <c r="AB274" s="66">
        <f t="shared" si="351"/>
        <v>119000</v>
      </c>
      <c r="AC274" s="66">
        <v>145000</v>
      </c>
      <c r="AD274" s="66">
        <f t="shared" si="352"/>
        <v>27550</v>
      </c>
      <c r="AE274" s="66">
        <f t="shared" si="353"/>
        <v>172550</v>
      </c>
      <c r="AF274" s="22"/>
      <c r="AG274" s="67" t="str">
        <f t="shared" si="354"/>
        <v>MANTENIMIENTO (CAMBIO DE PERILLAS)</v>
      </c>
      <c r="AH274" s="58" t="str">
        <f t="shared" si="355"/>
        <v>ÚNICO</v>
      </c>
      <c r="AI274" s="58" t="str">
        <f t="shared" si="356"/>
        <v>DIFERENTE</v>
      </c>
      <c r="AJ274" s="59" t="str">
        <f t="shared" si="357"/>
        <v>ÚNICO</v>
      </c>
      <c r="AK274" s="59" t="str">
        <f t="shared" si="358"/>
        <v>REVISAR</v>
      </c>
      <c r="AL274" s="59" t="str">
        <f t="shared" si="359"/>
        <v/>
      </c>
      <c r="AM274" s="59">
        <f t="shared" si="360"/>
        <v>28000</v>
      </c>
      <c r="AN274" s="60" t="str">
        <f t="shared" si="361"/>
        <v/>
      </c>
      <c r="AP274" s="61">
        <f t="shared" si="362"/>
        <v>107000</v>
      </c>
      <c r="AQ274" s="61">
        <f t="shared" si="363"/>
        <v>100000</v>
      </c>
      <c r="AR274" s="61">
        <f t="shared" si="364"/>
        <v>35029</v>
      </c>
      <c r="AS274" s="62">
        <f t="shared" si="365"/>
        <v>0.32737383177570095</v>
      </c>
      <c r="AT274" s="61">
        <f t="shared" si="366"/>
        <v>76000</v>
      </c>
      <c r="AU274" s="61">
        <f t="shared" si="367"/>
        <v>145000</v>
      </c>
      <c r="AV274" s="61">
        <f>IF(NOT(ISNUMBER(A274)),"",ROUND(_xlfn.QUARTILE.INC(CHOOSE({1;2;3},W274,Z274,AC274),1),0))</f>
        <v>88000</v>
      </c>
      <c r="AW274" s="61">
        <f>IF(NOT(ISNUMBER(A274)),"",ROUND(_xlfn.QUARTILE.INC(CHOOSE({1;2;3},W274,Z274,AC274),3),0))</f>
        <v>122500</v>
      </c>
      <c r="AX274" s="61">
        <f t="shared" si="368"/>
        <v>34500</v>
      </c>
      <c r="AY274" s="61">
        <f t="shared" si="369"/>
        <v>88000</v>
      </c>
      <c r="AZ274" s="61">
        <f t="shared" si="370"/>
        <v>16720</v>
      </c>
      <c r="BA274" s="61">
        <f t="shared" si="371"/>
        <v>104720</v>
      </c>
      <c r="BB274" s="68" t="str">
        <f t="shared" si="372"/>
        <v>PROMEDIO 2 MENORES</v>
      </c>
      <c r="BD274" s="69" t="str">
        <f t="shared" si="373"/>
        <v>MANTENIMIENTO (CAMBIO DE PERILLAS)</v>
      </c>
      <c r="BE274" s="58" t="str">
        <f t="shared" si="374"/>
        <v>REPETIDO</v>
      </c>
      <c r="BF274" s="58" t="str" cm="1">
        <f t="array" ref="BF274">IF(BE274&lt;&gt;"REPETIDO","",_xlfn.TEXTJOIN(", ",TRUE,IF($AG$14:$AG$1000=$AG274,$A$14:$A$1000,"")))</f>
        <v>217, 230, 245</v>
      </c>
      <c r="BG274" s="70" t="str">
        <f t="shared" si="375"/>
        <v>PRECIO REF. DIFERENTE</v>
      </c>
      <c r="BH274" s="58" t="str">
        <f t="shared" si="376"/>
        <v>CRÍTICO - PRECIO REF. INCONSISTENTE</v>
      </c>
    </row>
    <row r="275" spans="1:60" ht="51" x14ac:dyDescent="0.35">
      <c r="A275" s="64">
        <f>IF(C275="","",MAX($A$14:A274)+1)</f>
        <v>246</v>
      </c>
      <c r="B275" s="64">
        <v>8715604</v>
      </c>
      <c r="C275" s="65" t="s">
        <v>300</v>
      </c>
      <c r="D275" s="64" t="s">
        <v>65</v>
      </c>
      <c r="E275" s="64">
        <v>0</v>
      </c>
      <c r="F275" s="64">
        <v>1</v>
      </c>
      <c r="G275" s="64">
        <v>1</v>
      </c>
      <c r="H275" s="64">
        <v>0</v>
      </c>
      <c r="I275" s="64">
        <v>0</v>
      </c>
      <c r="J275" s="64">
        <v>0</v>
      </c>
      <c r="K275" s="64">
        <v>0</v>
      </c>
      <c r="L275" s="64">
        <v>0</v>
      </c>
      <c r="M275" s="64">
        <v>0</v>
      </c>
      <c r="N275" s="64">
        <v>0</v>
      </c>
      <c r="O275" s="64">
        <v>0</v>
      </c>
      <c r="P275" s="64">
        <v>0</v>
      </c>
      <c r="Q275" s="64">
        <v>0</v>
      </c>
      <c r="R275" s="64">
        <v>1</v>
      </c>
      <c r="S275" s="64">
        <v>73152106</v>
      </c>
      <c r="T275" s="64" t="s">
        <v>66</v>
      </c>
      <c r="U275" s="64" t="s">
        <v>66</v>
      </c>
      <c r="W275" s="66">
        <v>228000</v>
      </c>
      <c r="X275" s="66">
        <f t="shared" si="348"/>
        <v>43320</v>
      </c>
      <c r="Y275" s="66">
        <f t="shared" si="349"/>
        <v>271320</v>
      </c>
      <c r="Z275" s="66">
        <v>228000</v>
      </c>
      <c r="AA275" s="66">
        <f t="shared" si="350"/>
        <v>43320</v>
      </c>
      <c r="AB275" s="66">
        <f t="shared" si="351"/>
        <v>271320</v>
      </c>
      <c r="AC275" s="66">
        <v>360000</v>
      </c>
      <c r="AD275" s="66">
        <f t="shared" si="352"/>
        <v>68400</v>
      </c>
      <c r="AE275" s="66">
        <f t="shared" si="353"/>
        <v>428400</v>
      </c>
      <c r="AF275" s="22"/>
      <c r="AG275" s="67" t="str">
        <f t="shared" si="354"/>
        <v>MANTENIMIENTO DE TUBOS DE MANTENIMIENTO (CAMBIO DE TUBOS DE SUMINISTRO)</v>
      </c>
      <c r="AH275" s="58" t="str">
        <f t="shared" si="355"/>
        <v>ÚNICO</v>
      </c>
      <c r="AI275" s="58" t="str">
        <f t="shared" si="356"/>
        <v>ÚNICO</v>
      </c>
      <c r="AJ275" s="59" t="str">
        <f t="shared" si="357"/>
        <v>ÚNICO</v>
      </c>
      <c r="AK275" s="59" t="str">
        <f t="shared" si="358"/>
        <v>ÚNICO</v>
      </c>
      <c r="AL275" s="59" t="str">
        <f t="shared" si="359"/>
        <v/>
      </c>
      <c r="AM275" s="59" t="str">
        <f t="shared" si="360"/>
        <v/>
      </c>
      <c r="AN275" s="60" t="str">
        <f t="shared" si="361"/>
        <v/>
      </c>
      <c r="AP275" s="61">
        <f t="shared" si="362"/>
        <v>272000</v>
      </c>
      <c r="AQ275" s="61">
        <f t="shared" si="363"/>
        <v>228000</v>
      </c>
      <c r="AR275" s="61">
        <f t="shared" si="364"/>
        <v>76210</v>
      </c>
      <c r="AS275" s="62">
        <f t="shared" si="365"/>
        <v>0.28018382352941179</v>
      </c>
      <c r="AT275" s="61">
        <f t="shared" si="366"/>
        <v>228000</v>
      </c>
      <c r="AU275" s="61">
        <f t="shared" si="367"/>
        <v>360000</v>
      </c>
      <c r="AV275" s="61">
        <f>IF(NOT(ISNUMBER(A275)),"",ROUND(_xlfn.QUARTILE.INC(CHOOSE({1;2;3},W275,Z275,AC275),1),0))</f>
        <v>228000</v>
      </c>
      <c r="AW275" s="61">
        <f>IF(NOT(ISNUMBER(A275)),"",ROUND(_xlfn.QUARTILE.INC(CHOOSE({1;2;3},W275,Z275,AC275),3),0))</f>
        <v>294000</v>
      </c>
      <c r="AX275" s="61">
        <f t="shared" si="368"/>
        <v>66000</v>
      </c>
      <c r="AY275" s="61">
        <f t="shared" si="369"/>
        <v>228000</v>
      </c>
      <c r="AZ275" s="61">
        <f t="shared" si="370"/>
        <v>43320</v>
      </c>
      <c r="BA275" s="61">
        <f t="shared" si="371"/>
        <v>271320</v>
      </c>
      <c r="BB275" s="68" t="str">
        <f t="shared" si="372"/>
        <v>PROMEDIO 2 MENORES</v>
      </c>
      <c r="BD275" s="69" t="str">
        <f t="shared" si="373"/>
        <v>MANTENIMIENTO DE TUBOS DE MANTENIMIENTO (CAMBIO DE TUBOS DE SUMINISTRO)</v>
      </c>
      <c r="BE275" s="58" t="str">
        <f t="shared" si="374"/>
        <v>ÚNICO</v>
      </c>
      <c r="BF275" s="58" t="str" cm="1">
        <f t="array" ref="BF275">IF(BE275&lt;&gt;"REPETIDO","",_xlfn.TEXTJOIN(", ",TRUE,IF($AG$14:$AG$1000=$AG275,$A$14:$A$1000,"")))</f>
        <v/>
      </c>
      <c r="BG275" s="70" t="str">
        <f t="shared" si="375"/>
        <v>NO APLICA</v>
      </c>
      <c r="BH275" s="58" t="str">
        <f t="shared" si="376"/>
        <v>OK</v>
      </c>
    </row>
    <row r="276" spans="1:60" ht="38.25" x14ac:dyDescent="0.35">
      <c r="A276" s="64">
        <f>IF(C276="","",MAX($A$14:A275)+1)</f>
        <v>247</v>
      </c>
      <c r="B276" s="64">
        <v>8715604</v>
      </c>
      <c r="C276" s="65" t="s">
        <v>301</v>
      </c>
      <c r="D276" s="64" t="s">
        <v>65</v>
      </c>
      <c r="E276" s="64">
        <v>0</v>
      </c>
      <c r="F276" s="64">
        <v>1</v>
      </c>
      <c r="G276" s="64">
        <v>1</v>
      </c>
      <c r="H276" s="64">
        <v>0</v>
      </c>
      <c r="I276" s="64">
        <v>0</v>
      </c>
      <c r="J276" s="64">
        <v>0</v>
      </c>
      <c r="K276" s="64">
        <v>0</v>
      </c>
      <c r="L276" s="64">
        <v>0</v>
      </c>
      <c r="M276" s="64">
        <v>0</v>
      </c>
      <c r="N276" s="64">
        <v>0</v>
      </c>
      <c r="O276" s="64">
        <v>0</v>
      </c>
      <c r="P276" s="64">
        <v>0</v>
      </c>
      <c r="Q276" s="64">
        <v>0</v>
      </c>
      <c r="R276" s="64">
        <v>1</v>
      </c>
      <c r="S276" s="64">
        <v>73152106</v>
      </c>
      <c r="T276" s="64" t="s">
        <v>66</v>
      </c>
      <c r="U276" s="64" t="s">
        <v>66</v>
      </c>
      <c r="W276" s="66">
        <v>240000</v>
      </c>
      <c r="X276" s="66">
        <f t="shared" si="348"/>
        <v>45600</v>
      </c>
      <c r="Y276" s="66">
        <f t="shared" si="349"/>
        <v>285600</v>
      </c>
      <c r="Z276" s="66">
        <v>240000</v>
      </c>
      <c r="AA276" s="66">
        <f t="shared" si="350"/>
        <v>45600</v>
      </c>
      <c r="AB276" s="66">
        <f t="shared" si="351"/>
        <v>285600</v>
      </c>
      <c r="AC276" s="66">
        <v>325000</v>
      </c>
      <c r="AD276" s="66">
        <f t="shared" si="352"/>
        <v>61750</v>
      </c>
      <c r="AE276" s="66">
        <f t="shared" si="353"/>
        <v>386750</v>
      </c>
      <c r="AG276" s="67" t="str">
        <f t="shared" si="354"/>
        <v>MANTENIMIENTO (CAMBIO DE PARTES Y LAMINAS DAÑADAS)</v>
      </c>
      <c r="AH276" s="58" t="str">
        <f t="shared" si="355"/>
        <v>ÚNICO</v>
      </c>
      <c r="AI276" s="58" t="str">
        <f t="shared" si="356"/>
        <v>ÚNICO</v>
      </c>
      <c r="AJ276" s="59" t="str">
        <f t="shared" si="357"/>
        <v>ÚNICO</v>
      </c>
      <c r="AK276" s="59" t="str">
        <f t="shared" si="358"/>
        <v>ÚNICO</v>
      </c>
      <c r="AL276" s="59" t="str">
        <f t="shared" si="359"/>
        <v/>
      </c>
      <c r="AM276" s="59" t="str">
        <f t="shared" si="360"/>
        <v/>
      </c>
      <c r="AN276" s="60" t="str">
        <f t="shared" si="361"/>
        <v/>
      </c>
      <c r="AP276" s="61">
        <f t="shared" si="362"/>
        <v>268333</v>
      </c>
      <c r="AQ276" s="61">
        <f t="shared" si="363"/>
        <v>240000</v>
      </c>
      <c r="AR276" s="61">
        <f t="shared" si="364"/>
        <v>49075</v>
      </c>
      <c r="AS276" s="62">
        <f t="shared" si="365"/>
        <v>0.18288842594835522</v>
      </c>
      <c r="AT276" s="61">
        <f t="shared" si="366"/>
        <v>240000</v>
      </c>
      <c r="AU276" s="61">
        <f t="shared" si="367"/>
        <v>325000</v>
      </c>
      <c r="AV276" s="61">
        <f>IF(NOT(ISNUMBER(A276)),"",ROUND(_xlfn.QUARTILE.INC(CHOOSE({1;2;3},W276,Z276,AC276),1),0))</f>
        <v>240000</v>
      </c>
      <c r="AW276" s="61">
        <f>IF(NOT(ISNUMBER(A276)),"",ROUND(_xlfn.QUARTILE.INC(CHOOSE({1;2;3},W276,Z276,AC276),3),0))</f>
        <v>282500</v>
      </c>
      <c r="AX276" s="61">
        <f t="shared" si="368"/>
        <v>42500</v>
      </c>
      <c r="AY276" s="61">
        <f t="shared" si="369"/>
        <v>240000</v>
      </c>
      <c r="AZ276" s="61">
        <f t="shared" si="370"/>
        <v>45600</v>
      </c>
      <c r="BA276" s="61">
        <f t="shared" si="371"/>
        <v>285600</v>
      </c>
      <c r="BB276" s="68" t="str">
        <f t="shared" si="372"/>
        <v>MENOR VALOR</v>
      </c>
      <c r="BD276" s="69" t="str">
        <f t="shared" si="373"/>
        <v>MANTENIMIENTO (CAMBIO DE PARTES Y LAMINAS DAÑADAS)</v>
      </c>
      <c r="BE276" s="58" t="str">
        <f t="shared" si="374"/>
        <v>ÚNICO</v>
      </c>
      <c r="BF276" s="58" t="str" cm="1">
        <f t="array" ref="BF276">IF(BE276&lt;&gt;"REPETIDO","",_xlfn.TEXTJOIN(", ",TRUE,IF($AG$14:$AG$1000=$AG276,$A$14:$A$1000,"")))</f>
        <v/>
      </c>
      <c r="BG276" s="70" t="str">
        <f t="shared" si="375"/>
        <v>NO APLICA</v>
      </c>
      <c r="BH276" s="58" t="str">
        <f t="shared" si="376"/>
        <v>OK</v>
      </c>
    </row>
    <row r="277" spans="1:60" ht="27" x14ac:dyDescent="0.35">
      <c r="A277" s="64">
        <f>IF(C277="","",MAX($A$14:A276)+1)</f>
        <v>248</v>
      </c>
      <c r="B277" s="64">
        <v>8715604</v>
      </c>
      <c r="C277" s="65" t="s">
        <v>302</v>
      </c>
      <c r="D277" s="64" t="s">
        <v>65</v>
      </c>
      <c r="E277" s="64">
        <v>0</v>
      </c>
      <c r="F277" s="64">
        <v>1</v>
      </c>
      <c r="G277" s="64">
        <v>1</v>
      </c>
      <c r="H277" s="64">
        <v>0</v>
      </c>
      <c r="I277" s="64">
        <v>0</v>
      </c>
      <c r="J277" s="64">
        <v>0</v>
      </c>
      <c r="K277" s="64">
        <v>0</v>
      </c>
      <c r="L277" s="64">
        <v>0</v>
      </c>
      <c r="M277" s="64">
        <v>0</v>
      </c>
      <c r="N277" s="64">
        <v>0</v>
      </c>
      <c r="O277" s="64">
        <v>0</v>
      </c>
      <c r="P277" s="64">
        <v>0</v>
      </c>
      <c r="Q277" s="64">
        <v>0</v>
      </c>
      <c r="R277" s="64">
        <v>1</v>
      </c>
      <c r="S277" s="64">
        <v>73152106</v>
      </c>
      <c r="T277" s="64" t="s">
        <v>66</v>
      </c>
      <c r="U277" s="64" t="s">
        <v>66</v>
      </c>
      <c r="W277" s="66">
        <v>68000</v>
      </c>
      <c r="X277" s="66">
        <f t="shared" si="348"/>
        <v>12920</v>
      </c>
      <c r="Y277" s="66">
        <f t="shared" si="349"/>
        <v>80920</v>
      </c>
      <c r="Z277" s="66">
        <v>68000</v>
      </c>
      <c r="AA277" s="66">
        <f t="shared" si="350"/>
        <v>12920</v>
      </c>
      <c r="AB277" s="66">
        <f t="shared" si="351"/>
        <v>80920</v>
      </c>
      <c r="AC277" s="66">
        <v>95000</v>
      </c>
      <c r="AD277" s="66">
        <f t="shared" si="352"/>
        <v>18050</v>
      </c>
      <c r="AE277" s="66">
        <f t="shared" si="353"/>
        <v>113050</v>
      </c>
      <c r="AF277" s="22"/>
      <c r="AG277" s="67" t="str">
        <f t="shared" si="354"/>
        <v>MANTENIMIENTO (CAMBIO DE BOMBILLOS)</v>
      </c>
      <c r="AH277" s="58" t="str">
        <f t="shared" si="355"/>
        <v>ÚNICO</v>
      </c>
      <c r="AI277" s="58" t="str">
        <f t="shared" si="356"/>
        <v>ÚNICO</v>
      </c>
      <c r="AJ277" s="59" t="str">
        <f t="shared" si="357"/>
        <v>ÚNICO</v>
      </c>
      <c r="AK277" s="59" t="str">
        <f t="shared" si="358"/>
        <v>ÚNICO</v>
      </c>
      <c r="AL277" s="59" t="str">
        <f t="shared" si="359"/>
        <v/>
      </c>
      <c r="AM277" s="59" t="str">
        <f t="shared" si="360"/>
        <v/>
      </c>
      <c r="AN277" s="60" t="str">
        <f t="shared" si="361"/>
        <v/>
      </c>
      <c r="AP277" s="61">
        <f t="shared" si="362"/>
        <v>77000</v>
      </c>
      <c r="AQ277" s="61">
        <f t="shared" si="363"/>
        <v>68000</v>
      </c>
      <c r="AR277" s="61">
        <f t="shared" si="364"/>
        <v>15588</v>
      </c>
      <c r="AS277" s="62">
        <f t="shared" si="365"/>
        <v>0.20244155844155845</v>
      </c>
      <c r="AT277" s="61">
        <f t="shared" si="366"/>
        <v>68000</v>
      </c>
      <c r="AU277" s="61">
        <f t="shared" si="367"/>
        <v>95000</v>
      </c>
      <c r="AV277" s="61">
        <f>IF(NOT(ISNUMBER(A277)),"",ROUND(_xlfn.QUARTILE.INC(CHOOSE({1;2;3},W277,Z277,AC277),1),0))</f>
        <v>68000</v>
      </c>
      <c r="AW277" s="61">
        <f>IF(NOT(ISNUMBER(A277)),"",ROUND(_xlfn.QUARTILE.INC(CHOOSE({1;2;3},W277,Z277,AC277),3),0))</f>
        <v>81500</v>
      </c>
      <c r="AX277" s="61">
        <f t="shared" si="368"/>
        <v>13500</v>
      </c>
      <c r="AY277" s="61">
        <f t="shared" si="369"/>
        <v>68000</v>
      </c>
      <c r="AZ277" s="61">
        <f t="shared" si="370"/>
        <v>12920</v>
      </c>
      <c r="BA277" s="61">
        <f t="shared" si="371"/>
        <v>80920</v>
      </c>
      <c r="BB277" s="68" t="str">
        <f t="shared" si="372"/>
        <v>PROMEDIO 2 MENORES</v>
      </c>
      <c r="BD277" s="69" t="str">
        <f t="shared" si="373"/>
        <v>MANTENIMIENTO (CAMBIO DE BOMBILLOS)</v>
      </c>
      <c r="BE277" s="58" t="str">
        <f t="shared" si="374"/>
        <v>ÚNICO</v>
      </c>
      <c r="BF277" s="58" t="str" cm="1">
        <f t="array" ref="BF277">IF(BE277&lt;&gt;"REPETIDO","",_xlfn.TEXTJOIN(", ",TRUE,IF($AG$14:$AG$1000=$AG277,$A$14:$A$1000,"")))</f>
        <v/>
      </c>
      <c r="BG277" s="70" t="str">
        <f t="shared" si="375"/>
        <v>NO APLICA</v>
      </c>
      <c r="BH277" s="58" t="str">
        <f t="shared" si="376"/>
        <v>OK</v>
      </c>
    </row>
    <row r="278" spans="1:60" ht="38.25" x14ac:dyDescent="0.35">
      <c r="A278" s="64">
        <f>IF(C278="","",MAX($A$14:A277)+1)</f>
        <v>249</v>
      </c>
      <c r="B278" s="64">
        <v>8715604</v>
      </c>
      <c r="C278" s="65" t="s">
        <v>303</v>
      </c>
      <c r="D278" s="64" t="s">
        <v>65</v>
      </c>
      <c r="E278" s="64">
        <v>0</v>
      </c>
      <c r="F278" s="64">
        <v>1</v>
      </c>
      <c r="G278" s="64">
        <v>1</v>
      </c>
      <c r="H278" s="64">
        <v>0</v>
      </c>
      <c r="I278" s="64">
        <v>0</v>
      </c>
      <c r="J278" s="64">
        <v>0</v>
      </c>
      <c r="K278" s="64">
        <v>0</v>
      </c>
      <c r="L278" s="64">
        <v>0</v>
      </c>
      <c r="M278" s="64">
        <v>0</v>
      </c>
      <c r="N278" s="64">
        <v>0</v>
      </c>
      <c r="O278" s="64">
        <v>0</v>
      </c>
      <c r="P278" s="64">
        <v>0</v>
      </c>
      <c r="Q278" s="64">
        <v>0</v>
      </c>
      <c r="R278" s="64">
        <v>1</v>
      </c>
      <c r="S278" s="64">
        <v>73152106</v>
      </c>
      <c r="T278" s="64" t="s">
        <v>66</v>
      </c>
      <c r="U278" s="64" t="s">
        <v>66</v>
      </c>
      <c r="W278" s="66">
        <v>208000</v>
      </c>
      <c r="X278" s="66">
        <f t="shared" si="348"/>
        <v>39520</v>
      </c>
      <c r="Y278" s="66">
        <f t="shared" si="349"/>
        <v>247520</v>
      </c>
      <c r="Z278" s="66">
        <v>208000</v>
      </c>
      <c r="AA278" s="66">
        <f t="shared" si="350"/>
        <v>39520</v>
      </c>
      <c r="AB278" s="66">
        <f t="shared" si="351"/>
        <v>247520</v>
      </c>
      <c r="AC278" s="66">
        <v>320000</v>
      </c>
      <c r="AD278" s="66">
        <f t="shared" si="352"/>
        <v>60800</v>
      </c>
      <c r="AE278" s="66">
        <f t="shared" si="353"/>
        <v>380800</v>
      </c>
      <c r="AF278" s="22"/>
      <c r="AG278" s="67" t="str">
        <f t="shared" si="354"/>
        <v>MANTENIMIENTO (CAMBIO DE FIBRA PARA AISLAMIENTO TERMICO)</v>
      </c>
      <c r="AH278" s="58" t="str">
        <f t="shared" si="355"/>
        <v>ÚNICO</v>
      </c>
      <c r="AI278" s="58" t="str">
        <f t="shared" si="356"/>
        <v>ÚNICO</v>
      </c>
      <c r="AJ278" s="59" t="str">
        <f t="shared" si="357"/>
        <v>ÚNICO</v>
      </c>
      <c r="AK278" s="59" t="str">
        <f t="shared" si="358"/>
        <v>ÚNICO</v>
      </c>
      <c r="AL278" s="59" t="str">
        <f t="shared" si="359"/>
        <v/>
      </c>
      <c r="AM278" s="59" t="str">
        <f t="shared" si="360"/>
        <v/>
      </c>
      <c r="AN278" s="60" t="str">
        <f t="shared" si="361"/>
        <v/>
      </c>
      <c r="AP278" s="61">
        <f t="shared" si="362"/>
        <v>245333</v>
      </c>
      <c r="AQ278" s="61">
        <f t="shared" si="363"/>
        <v>208000</v>
      </c>
      <c r="AR278" s="61">
        <f t="shared" si="364"/>
        <v>64663</v>
      </c>
      <c r="AS278" s="62">
        <f t="shared" si="365"/>
        <v>0.263572368984197</v>
      </c>
      <c r="AT278" s="61">
        <f t="shared" si="366"/>
        <v>208000</v>
      </c>
      <c r="AU278" s="61">
        <f t="shared" si="367"/>
        <v>320000</v>
      </c>
      <c r="AV278" s="61">
        <f>IF(NOT(ISNUMBER(A278)),"",ROUND(_xlfn.QUARTILE.INC(CHOOSE({1;2;3},W278,Z278,AC278),1),0))</f>
        <v>208000</v>
      </c>
      <c r="AW278" s="61">
        <f>IF(NOT(ISNUMBER(A278)),"",ROUND(_xlfn.QUARTILE.INC(CHOOSE({1;2;3},W278,Z278,AC278),3),0))</f>
        <v>264000</v>
      </c>
      <c r="AX278" s="61">
        <f t="shared" si="368"/>
        <v>56000</v>
      </c>
      <c r="AY278" s="61">
        <f t="shared" si="369"/>
        <v>208000</v>
      </c>
      <c r="AZ278" s="61">
        <f t="shared" si="370"/>
        <v>39520</v>
      </c>
      <c r="BA278" s="61">
        <f t="shared" si="371"/>
        <v>247520</v>
      </c>
      <c r="BB278" s="68" t="str">
        <f t="shared" si="372"/>
        <v>PROMEDIO 2 MENORES</v>
      </c>
      <c r="BD278" s="69" t="str">
        <f t="shared" si="373"/>
        <v>MANTENIMIENTO (CAMBIO DE FIBRA PARA AISLAMIENTO TERMICO)</v>
      </c>
      <c r="BE278" s="58" t="str">
        <f t="shared" si="374"/>
        <v>ÚNICO</v>
      </c>
      <c r="BF278" s="58" t="str" cm="1">
        <f t="array" ref="BF278">IF(BE278&lt;&gt;"REPETIDO","",_xlfn.TEXTJOIN(", ",TRUE,IF($AG$14:$AG$1000=$AG278,$A$14:$A$1000,"")))</f>
        <v/>
      </c>
      <c r="BG278" s="70" t="str">
        <f t="shared" si="375"/>
        <v>NO APLICA</v>
      </c>
      <c r="BH278" s="58" t="str">
        <f t="shared" si="376"/>
        <v>OK</v>
      </c>
    </row>
    <row r="279" spans="1:60" ht="38.25" x14ac:dyDescent="0.35">
      <c r="A279" s="64">
        <f>IF(C279="","",MAX($A$14:A278)+1)</f>
        <v>250</v>
      </c>
      <c r="B279" s="64">
        <v>8715604</v>
      </c>
      <c r="C279" s="65" t="s">
        <v>304</v>
      </c>
      <c r="D279" s="64" t="s">
        <v>65</v>
      </c>
      <c r="E279" s="64">
        <v>0</v>
      </c>
      <c r="F279" s="64">
        <v>1</v>
      </c>
      <c r="G279" s="64">
        <v>1</v>
      </c>
      <c r="H279" s="64">
        <v>0</v>
      </c>
      <c r="I279" s="64">
        <v>0</v>
      </c>
      <c r="J279" s="64">
        <v>0</v>
      </c>
      <c r="K279" s="64">
        <v>0</v>
      </c>
      <c r="L279" s="64">
        <v>0</v>
      </c>
      <c r="M279" s="64">
        <v>0</v>
      </c>
      <c r="N279" s="64">
        <v>0</v>
      </c>
      <c r="O279" s="64">
        <v>0</v>
      </c>
      <c r="P279" s="64">
        <v>0</v>
      </c>
      <c r="Q279" s="64">
        <v>0</v>
      </c>
      <c r="R279" s="64">
        <v>1</v>
      </c>
      <c r="S279" s="64">
        <v>73152106</v>
      </c>
      <c r="T279" s="64" t="s">
        <v>66</v>
      </c>
      <c r="U279" s="64" t="s">
        <v>66</v>
      </c>
      <c r="W279" s="66">
        <v>148000</v>
      </c>
      <c r="X279" s="66">
        <f t="shared" si="348"/>
        <v>28120</v>
      </c>
      <c r="Y279" s="66">
        <f t="shared" si="349"/>
        <v>176120</v>
      </c>
      <c r="Z279" s="66">
        <v>148000</v>
      </c>
      <c r="AA279" s="66">
        <f t="shared" si="350"/>
        <v>28120</v>
      </c>
      <c r="AB279" s="66">
        <f t="shared" si="351"/>
        <v>176120</v>
      </c>
      <c r="AC279" s="66">
        <v>315000</v>
      </c>
      <c r="AD279" s="66">
        <f t="shared" si="352"/>
        <v>59850</v>
      </c>
      <c r="AE279" s="66">
        <f t="shared" si="353"/>
        <v>374850</v>
      </c>
      <c r="AF279" s="22"/>
      <c r="AG279" s="67" t="str">
        <f t="shared" si="354"/>
        <v>MANTENIMIENTO GENERAL HORNO INDUSTRIAL ELÉCTRICO DE PANADERÍA</v>
      </c>
      <c r="AH279" s="58" t="str">
        <f t="shared" si="355"/>
        <v>ÚNICO</v>
      </c>
      <c r="AI279" s="58" t="str">
        <f t="shared" si="356"/>
        <v>DIFERENTE</v>
      </c>
      <c r="AJ279" s="59" t="str">
        <f t="shared" si="357"/>
        <v>ÚNICO</v>
      </c>
      <c r="AK279" s="59" t="str">
        <f t="shared" si="358"/>
        <v>REVISAR</v>
      </c>
      <c r="AL279" s="59" t="str">
        <f t="shared" si="359"/>
        <v/>
      </c>
      <c r="AM279" s="59">
        <f t="shared" si="360"/>
        <v>8000</v>
      </c>
      <c r="AN279" s="60" t="str">
        <f t="shared" si="361"/>
        <v/>
      </c>
      <c r="AP279" s="61">
        <f t="shared" si="362"/>
        <v>203667</v>
      </c>
      <c r="AQ279" s="61">
        <f t="shared" si="363"/>
        <v>148000</v>
      </c>
      <c r="AR279" s="61">
        <f t="shared" si="364"/>
        <v>96417</v>
      </c>
      <c r="AS279" s="62">
        <f t="shared" si="365"/>
        <v>0.47340511717656764</v>
      </c>
      <c r="AT279" s="61">
        <f t="shared" si="366"/>
        <v>148000</v>
      </c>
      <c r="AU279" s="61">
        <f t="shared" si="367"/>
        <v>315000</v>
      </c>
      <c r="AV279" s="61">
        <f>IF(NOT(ISNUMBER(A279)),"",ROUND(_xlfn.QUARTILE.INC(CHOOSE({1;2;3},W279,Z279,AC279),1),0))</f>
        <v>148000</v>
      </c>
      <c r="AW279" s="61">
        <f>IF(NOT(ISNUMBER(A279)),"",ROUND(_xlfn.QUARTILE.INC(CHOOSE({1;2;3},W279,Z279,AC279),3),0))</f>
        <v>231500</v>
      </c>
      <c r="AX279" s="61">
        <f t="shared" si="368"/>
        <v>83500</v>
      </c>
      <c r="AY279" s="61">
        <f t="shared" si="369"/>
        <v>148000</v>
      </c>
      <c r="AZ279" s="61">
        <f t="shared" si="370"/>
        <v>28120</v>
      </c>
      <c r="BA279" s="61">
        <f t="shared" si="371"/>
        <v>176120</v>
      </c>
      <c r="BB279" s="68" t="str">
        <f t="shared" si="372"/>
        <v>MEDIANA</v>
      </c>
      <c r="BD279" s="69" t="str">
        <f t="shared" si="373"/>
        <v>MANTENIMIENTO GENERAL HORNO INDUSTRIAL ELÉCTRICO DE PANADERÍA</v>
      </c>
      <c r="BE279" s="58" t="str">
        <f t="shared" si="374"/>
        <v>REPETIDO</v>
      </c>
      <c r="BF279" s="58" t="str" cm="1">
        <f t="array" ref="BF279">IF(BE279&lt;&gt;"REPETIDO","",_xlfn.TEXTJOIN(", ",TRUE,IF($AG$14:$AG$1000=$AG279,$A$14:$A$1000,"")))</f>
        <v>250, 258</v>
      </c>
      <c r="BG279" s="70" t="str">
        <f t="shared" si="375"/>
        <v>PRECIO REF. DIFERENTE</v>
      </c>
      <c r="BH279" s="58" t="str">
        <f t="shared" si="376"/>
        <v>CRÍTICO - PRECIO REF. INCONSISTENTE</v>
      </c>
    </row>
    <row r="280" spans="1:60" ht="27" x14ac:dyDescent="0.35">
      <c r="A280" s="64">
        <f>IF(C280="","",MAX($A$14:A279)+1)</f>
        <v>251</v>
      </c>
      <c r="B280" s="64">
        <v>8715604</v>
      </c>
      <c r="C280" s="65" t="s">
        <v>305</v>
      </c>
      <c r="D280" s="64" t="s">
        <v>65</v>
      </c>
      <c r="E280" s="64">
        <v>0</v>
      </c>
      <c r="F280" s="64">
        <v>1</v>
      </c>
      <c r="G280" s="64">
        <v>1</v>
      </c>
      <c r="H280" s="64">
        <v>0</v>
      </c>
      <c r="I280" s="64">
        <v>0</v>
      </c>
      <c r="J280" s="64">
        <v>0</v>
      </c>
      <c r="K280" s="64">
        <v>0</v>
      </c>
      <c r="L280" s="64">
        <v>0</v>
      </c>
      <c r="M280" s="64">
        <v>0</v>
      </c>
      <c r="N280" s="64">
        <v>0</v>
      </c>
      <c r="O280" s="64">
        <v>0</v>
      </c>
      <c r="P280" s="64">
        <v>0</v>
      </c>
      <c r="Q280" s="64">
        <v>0</v>
      </c>
      <c r="R280" s="64">
        <v>1</v>
      </c>
      <c r="S280" s="64">
        <v>73152106</v>
      </c>
      <c r="T280" s="64" t="s">
        <v>66</v>
      </c>
      <c r="U280" s="64" t="s">
        <v>66</v>
      </c>
      <c r="W280" s="66">
        <v>144000</v>
      </c>
      <c r="X280" s="66">
        <f t="shared" si="348"/>
        <v>27360</v>
      </c>
      <c r="Y280" s="66">
        <f t="shared" si="349"/>
        <v>171360</v>
      </c>
      <c r="Z280" s="66">
        <v>144000</v>
      </c>
      <c r="AA280" s="66">
        <f t="shared" si="350"/>
        <v>27360</v>
      </c>
      <c r="AB280" s="66">
        <f t="shared" si="351"/>
        <v>171360</v>
      </c>
      <c r="AC280" s="66">
        <v>215000</v>
      </c>
      <c r="AD280" s="66">
        <f t="shared" si="352"/>
        <v>40850</v>
      </c>
      <c r="AE280" s="66">
        <f t="shared" si="353"/>
        <v>255850</v>
      </c>
      <c r="AF280" s="22"/>
      <c r="AG280" s="67" t="str">
        <f t="shared" si="354"/>
        <v>MANTENIMIENTO - REVISIÓN AL SISTEMA ELÉCTRICO</v>
      </c>
      <c r="AH280" s="58" t="str">
        <f t="shared" si="355"/>
        <v>ÚNICO</v>
      </c>
      <c r="AI280" s="58" t="str">
        <f t="shared" si="356"/>
        <v>ÚNICO</v>
      </c>
      <c r="AJ280" s="59" t="str">
        <f t="shared" si="357"/>
        <v>ÚNICO</v>
      </c>
      <c r="AK280" s="59" t="str">
        <f t="shared" si="358"/>
        <v>ÚNICO</v>
      </c>
      <c r="AL280" s="59" t="str">
        <f t="shared" si="359"/>
        <v/>
      </c>
      <c r="AM280" s="59" t="str">
        <f t="shared" si="360"/>
        <v/>
      </c>
      <c r="AN280" s="60" t="str">
        <f t="shared" si="361"/>
        <v/>
      </c>
      <c r="AP280" s="61">
        <f t="shared" si="362"/>
        <v>167667</v>
      </c>
      <c r="AQ280" s="61">
        <f t="shared" si="363"/>
        <v>144000</v>
      </c>
      <c r="AR280" s="61">
        <f t="shared" si="364"/>
        <v>40992</v>
      </c>
      <c r="AS280" s="62">
        <f t="shared" si="365"/>
        <v>0.24448460341033118</v>
      </c>
      <c r="AT280" s="61">
        <f t="shared" si="366"/>
        <v>144000</v>
      </c>
      <c r="AU280" s="61">
        <f t="shared" si="367"/>
        <v>215000</v>
      </c>
      <c r="AV280" s="61">
        <f>IF(NOT(ISNUMBER(A280)),"",ROUND(_xlfn.QUARTILE.INC(CHOOSE({1;2;3},W280,Z280,AC280),1),0))</f>
        <v>144000</v>
      </c>
      <c r="AW280" s="61">
        <f>IF(NOT(ISNUMBER(A280)),"",ROUND(_xlfn.QUARTILE.INC(CHOOSE({1;2;3},W280,Z280,AC280),3),0))</f>
        <v>179500</v>
      </c>
      <c r="AX280" s="61">
        <f t="shared" si="368"/>
        <v>35500</v>
      </c>
      <c r="AY280" s="61">
        <f t="shared" si="369"/>
        <v>144000</v>
      </c>
      <c r="AZ280" s="61">
        <f t="shared" si="370"/>
        <v>27360</v>
      </c>
      <c r="BA280" s="61">
        <f t="shared" si="371"/>
        <v>171360</v>
      </c>
      <c r="BB280" s="68" t="str">
        <f t="shared" si="372"/>
        <v>PROMEDIO 2 MENORES</v>
      </c>
      <c r="BD280" s="69" t="str">
        <f t="shared" si="373"/>
        <v>MANTENIMIENTO - REVISIÓN AL SISTEMA ELÉCTRICO</v>
      </c>
      <c r="BE280" s="58" t="str">
        <f t="shared" si="374"/>
        <v>REPETIDO</v>
      </c>
      <c r="BF280" s="58" t="str" cm="1">
        <f t="array" ref="BF280">IF(BE280&lt;&gt;"REPETIDO","",_xlfn.TEXTJOIN(", ",TRUE,IF($AG$14:$AG$1000=$AG280,$A$14:$A$1000,"")))</f>
        <v>251, 260</v>
      </c>
      <c r="BG280" s="70" t="str">
        <f t="shared" si="375"/>
        <v>MISMO PRECIO REF.</v>
      </c>
      <c r="BH280" s="58" t="str">
        <f t="shared" si="376"/>
        <v>OK</v>
      </c>
    </row>
    <row r="281" spans="1:60" ht="38.25" x14ac:dyDescent="0.35">
      <c r="A281" s="64">
        <f>IF(C281="","",MAX($A$14:A280)+1)</f>
        <v>252</v>
      </c>
      <c r="B281" s="64">
        <v>8715604</v>
      </c>
      <c r="C281" s="65" t="s">
        <v>306</v>
      </c>
      <c r="D281" s="64" t="s">
        <v>65</v>
      </c>
      <c r="E281" s="64">
        <v>0</v>
      </c>
      <c r="F281" s="64">
        <v>1</v>
      </c>
      <c r="G281" s="64">
        <v>1</v>
      </c>
      <c r="H281" s="64">
        <v>0</v>
      </c>
      <c r="I281" s="64">
        <v>0</v>
      </c>
      <c r="J281" s="64">
        <v>0</v>
      </c>
      <c r="K281" s="64">
        <v>0</v>
      </c>
      <c r="L281" s="64">
        <v>0</v>
      </c>
      <c r="M281" s="64">
        <v>0</v>
      </c>
      <c r="N281" s="64">
        <v>0</v>
      </c>
      <c r="O281" s="64">
        <v>0</v>
      </c>
      <c r="P281" s="64">
        <v>0</v>
      </c>
      <c r="Q281" s="64">
        <v>0</v>
      </c>
      <c r="R281" s="64">
        <v>1</v>
      </c>
      <c r="S281" s="64">
        <v>73152106</v>
      </c>
      <c r="T281" s="64" t="s">
        <v>66</v>
      </c>
      <c r="U281" s="64" t="s">
        <v>66</v>
      </c>
      <c r="W281" s="66">
        <v>140000</v>
      </c>
      <c r="X281" s="66">
        <f t="shared" si="348"/>
        <v>26600</v>
      </c>
      <c r="Y281" s="66">
        <f t="shared" si="349"/>
        <v>166600</v>
      </c>
      <c r="Z281" s="66">
        <v>140000</v>
      </c>
      <c r="AA281" s="66">
        <f t="shared" si="350"/>
        <v>26600</v>
      </c>
      <c r="AB281" s="66">
        <f t="shared" si="351"/>
        <v>166600</v>
      </c>
      <c r="AC281" s="66">
        <v>210000</v>
      </c>
      <c r="AD281" s="66">
        <f t="shared" si="352"/>
        <v>39900</v>
      </c>
      <c r="AE281" s="66">
        <f t="shared" si="353"/>
        <v>249900</v>
      </c>
      <c r="AF281" s="22"/>
      <c r="AG281" s="67" t="str">
        <f t="shared" si="354"/>
        <v>MANTENIMIENTO - REVISIÓN Y MANTENIMIENTO A TERMOSTATOS</v>
      </c>
      <c r="AH281" s="58" t="str">
        <f t="shared" si="355"/>
        <v>ÚNICO</v>
      </c>
      <c r="AI281" s="58" t="str">
        <f t="shared" si="356"/>
        <v>ÚNICO</v>
      </c>
      <c r="AJ281" s="59" t="str">
        <f t="shared" si="357"/>
        <v>ÚNICO</v>
      </c>
      <c r="AK281" s="59" t="str">
        <f t="shared" si="358"/>
        <v>ÚNICO</v>
      </c>
      <c r="AL281" s="59" t="str">
        <f t="shared" si="359"/>
        <v/>
      </c>
      <c r="AM281" s="59" t="str">
        <f t="shared" si="360"/>
        <v/>
      </c>
      <c r="AN281" s="60" t="str">
        <f t="shared" si="361"/>
        <v/>
      </c>
      <c r="AP281" s="61">
        <f t="shared" si="362"/>
        <v>163333</v>
      </c>
      <c r="AQ281" s="61">
        <f t="shared" si="363"/>
        <v>140000</v>
      </c>
      <c r="AR281" s="61">
        <f t="shared" si="364"/>
        <v>40415</v>
      </c>
      <c r="AS281" s="62">
        <f t="shared" si="365"/>
        <v>0.24743928048832753</v>
      </c>
      <c r="AT281" s="61">
        <f t="shared" si="366"/>
        <v>140000</v>
      </c>
      <c r="AU281" s="61">
        <f t="shared" si="367"/>
        <v>210000</v>
      </c>
      <c r="AV281" s="61">
        <f>IF(NOT(ISNUMBER(A281)),"",ROUND(_xlfn.QUARTILE.INC(CHOOSE({1;2;3},W281,Z281,AC281),1),0))</f>
        <v>140000</v>
      </c>
      <c r="AW281" s="61">
        <f>IF(NOT(ISNUMBER(A281)),"",ROUND(_xlfn.QUARTILE.INC(CHOOSE({1;2;3},W281,Z281,AC281),3),0))</f>
        <v>175000</v>
      </c>
      <c r="AX281" s="61">
        <f t="shared" si="368"/>
        <v>35000</v>
      </c>
      <c r="AY281" s="61">
        <f t="shared" si="369"/>
        <v>140000</v>
      </c>
      <c r="AZ281" s="61">
        <f t="shared" si="370"/>
        <v>26600</v>
      </c>
      <c r="BA281" s="61">
        <f t="shared" si="371"/>
        <v>166600</v>
      </c>
      <c r="BB281" s="68" t="str">
        <f t="shared" si="372"/>
        <v>PROMEDIO 2 MENORES</v>
      </c>
      <c r="BD281" s="69" t="str">
        <f t="shared" si="373"/>
        <v>MANTENIMIENTO - REVISIÓN Y MANTENIMIENTO A TERMOSTATOS</v>
      </c>
      <c r="BE281" s="58" t="str">
        <f t="shared" si="374"/>
        <v>ÚNICO</v>
      </c>
      <c r="BF281" s="58" t="str" cm="1">
        <f t="array" ref="BF281">IF(BE281&lt;&gt;"REPETIDO","",_xlfn.TEXTJOIN(", ",TRUE,IF($AG$14:$AG$1000=$AG281,$A$14:$A$1000,"")))</f>
        <v/>
      </c>
      <c r="BG281" s="70" t="str">
        <f t="shared" si="375"/>
        <v>NO APLICA</v>
      </c>
      <c r="BH281" s="58" t="str">
        <f t="shared" si="376"/>
        <v>OK</v>
      </c>
    </row>
    <row r="282" spans="1:60" ht="38.25" x14ac:dyDescent="0.35">
      <c r="A282" s="64">
        <f>IF(C282="","",MAX($A$14:A281)+1)</f>
        <v>253</v>
      </c>
      <c r="B282" s="64">
        <v>8715604</v>
      </c>
      <c r="C282" s="65" t="s">
        <v>307</v>
      </c>
      <c r="D282" s="64" t="s">
        <v>65</v>
      </c>
      <c r="E282" s="64">
        <v>0</v>
      </c>
      <c r="F282" s="64">
        <v>1</v>
      </c>
      <c r="G282" s="64">
        <v>1</v>
      </c>
      <c r="H282" s="64">
        <v>0</v>
      </c>
      <c r="I282" s="64">
        <v>0</v>
      </c>
      <c r="J282" s="64">
        <v>0</v>
      </c>
      <c r="K282" s="64">
        <v>0</v>
      </c>
      <c r="L282" s="64">
        <v>0</v>
      </c>
      <c r="M282" s="64">
        <v>0</v>
      </c>
      <c r="N282" s="64">
        <v>0</v>
      </c>
      <c r="O282" s="64">
        <v>0</v>
      </c>
      <c r="P282" s="64">
        <v>0</v>
      </c>
      <c r="Q282" s="64">
        <v>0</v>
      </c>
      <c r="R282" s="64">
        <v>1</v>
      </c>
      <c r="S282" s="64">
        <v>73152106</v>
      </c>
      <c r="T282" s="64" t="s">
        <v>66</v>
      </c>
      <c r="U282" s="64" t="s">
        <v>66</v>
      </c>
      <c r="W282" s="66">
        <v>152000</v>
      </c>
      <c r="X282" s="66">
        <f t="shared" si="348"/>
        <v>28880</v>
      </c>
      <c r="Y282" s="66">
        <f t="shared" si="349"/>
        <v>180880</v>
      </c>
      <c r="Z282" s="66">
        <v>152000</v>
      </c>
      <c r="AA282" s="66">
        <f t="shared" si="350"/>
        <v>28880</v>
      </c>
      <c r="AB282" s="66">
        <f t="shared" si="351"/>
        <v>180880</v>
      </c>
      <c r="AC282" s="66">
        <v>215000</v>
      </c>
      <c r="AD282" s="66">
        <f t="shared" si="352"/>
        <v>40850</v>
      </c>
      <c r="AE282" s="66">
        <f t="shared" si="353"/>
        <v>255850</v>
      </c>
      <c r="AF282" s="22"/>
      <c r="AG282" s="67" t="str">
        <f t="shared" si="354"/>
        <v>MANTENIMIENTO - REVISIÓN Y MANTENIMIENTO A RESISTENCIAS</v>
      </c>
      <c r="AH282" s="58" t="str">
        <f t="shared" si="355"/>
        <v>ÚNICO</v>
      </c>
      <c r="AI282" s="58" t="str">
        <f t="shared" si="356"/>
        <v>ÚNICO</v>
      </c>
      <c r="AJ282" s="59" t="str">
        <f t="shared" si="357"/>
        <v>ÚNICO</v>
      </c>
      <c r="AK282" s="59" t="str">
        <f t="shared" si="358"/>
        <v>ÚNICO</v>
      </c>
      <c r="AL282" s="59" t="str">
        <f t="shared" si="359"/>
        <v/>
      </c>
      <c r="AM282" s="59" t="str">
        <f t="shared" si="360"/>
        <v/>
      </c>
      <c r="AN282" s="60" t="str">
        <f t="shared" si="361"/>
        <v/>
      </c>
      <c r="AP282" s="61">
        <f t="shared" si="362"/>
        <v>173000</v>
      </c>
      <c r="AQ282" s="61">
        <f t="shared" si="363"/>
        <v>152000</v>
      </c>
      <c r="AR282" s="61">
        <f t="shared" si="364"/>
        <v>36373</v>
      </c>
      <c r="AS282" s="62">
        <f t="shared" si="365"/>
        <v>0.21024855491329481</v>
      </c>
      <c r="AT282" s="61">
        <f t="shared" si="366"/>
        <v>152000</v>
      </c>
      <c r="AU282" s="61">
        <f t="shared" si="367"/>
        <v>215000</v>
      </c>
      <c r="AV282" s="61">
        <f>IF(NOT(ISNUMBER(A282)),"",ROUND(_xlfn.QUARTILE.INC(CHOOSE({1;2;3},W282,Z282,AC282),1),0))</f>
        <v>152000</v>
      </c>
      <c r="AW282" s="61">
        <f>IF(NOT(ISNUMBER(A282)),"",ROUND(_xlfn.QUARTILE.INC(CHOOSE({1;2;3},W282,Z282,AC282),3),0))</f>
        <v>183500</v>
      </c>
      <c r="AX282" s="61">
        <f t="shared" si="368"/>
        <v>31500</v>
      </c>
      <c r="AY282" s="61">
        <f t="shared" si="369"/>
        <v>152000</v>
      </c>
      <c r="AZ282" s="61">
        <f t="shared" si="370"/>
        <v>28880</v>
      </c>
      <c r="BA282" s="61">
        <f t="shared" si="371"/>
        <v>180880</v>
      </c>
      <c r="BB282" s="68" t="str">
        <f t="shared" si="372"/>
        <v>PROMEDIO 2 MENORES</v>
      </c>
      <c r="BD282" s="69" t="str">
        <f t="shared" si="373"/>
        <v>MANTENIMIENTO - REVISIÓN Y MANTENIMIENTO A RESISTENCIAS</v>
      </c>
      <c r="BE282" s="58" t="str">
        <f t="shared" si="374"/>
        <v>ÚNICO</v>
      </c>
      <c r="BF282" s="58" t="str" cm="1">
        <f t="array" ref="BF282">IF(BE282&lt;&gt;"REPETIDO","",_xlfn.TEXTJOIN(", ",TRUE,IF($AG$14:$AG$1000=$AG282,$A$14:$A$1000,"")))</f>
        <v/>
      </c>
      <c r="BG282" s="70" t="str">
        <f t="shared" si="375"/>
        <v>NO APLICA</v>
      </c>
      <c r="BH282" s="58" t="str">
        <f t="shared" si="376"/>
        <v>OK</v>
      </c>
    </row>
    <row r="283" spans="1:60" ht="51" customHeight="1" x14ac:dyDescent="0.35">
      <c r="A283" s="64">
        <f>IF(C283="","",MAX($A$14:A282)+1)</f>
        <v>254</v>
      </c>
      <c r="B283" s="64">
        <v>8715604</v>
      </c>
      <c r="C283" s="65" t="s">
        <v>308</v>
      </c>
      <c r="D283" s="64" t="s">
        <v>65</v>
      </c>
      <c r="E283" s="64">
        <v>0</v>
      </c>
      <c r="F283" s="64">
        <v>1</v>
      </c>
      <c r="G283" s="64">
        <v>1</v>
      </c>
      <c r="H283" s="64">
        <v>0</v>
      </c>
      <c r="I283" s="64">
        <v>0</v>
      </c>
      <c r="J283" s="64">
        <v>0</v>
      </c>
      <c r="K283" s="64">
        <v>0</v>
      </c>
      <c r="L283" s="64">
        <v>0</v>
      </c>
      <c r="M283" s="64">
        <v>0</v>
      </c>
      <c r="N283" s="64">
        <v>0</v>
      </c>
      <c r="O283" s="64">
        <v>0</v>
      </c>
      <c r="P283" s="64">
        <v>0</v>
      </c>
      <c r="Q283" s="64">
        <v>0</v>
      </c>
      <c r="R283" s="64">
        <v>1</v>
      </c>
      <c r="S283" s="64">
        <v>73152106</v>
      </c>
      <c r="T283" s="64" t="s">
        <v>66</v>
      </c>
      <c r="U283" s="64" t="s">
        <v>66</v>
      </c>
      <c r="W283" s="66">
        <v>160000</v>
      </c>
      <c r="X283" s="66">
        <f t="shared" si="348"/>
        <v>30400</v>
      </c>
      <c r="Y283" s="66">
        <f t="shared" si="349"/>
        <v>190400</v>
      </c>
      <c r="Z283" s="66">
        <v>160000</v>
      </c>
      <c r="AA283" s="66">
        <f t="shared" si="350"/>
        <v>30400</v>
      </c>
      <c r="AB283" s="66">
        <f t="shared" si="351"/>
        <v>190400</v>
      </c>
      <c r="AC283" s="66">
        <v>215000</v>
      </c>
      <c r="AD283" s="66">
        <f t="shared" si="352"/>
        <v>40850</v>
      </c>
      <c r="AE283" s="66">
        <f t="shared" si="353"/>
        <v>255850</v>
      </c>
      <c r="AF283" s="22"/>
      <c r="AG283" s="67" t="str">
        <f t="shared" si="354"/>
        <v>MANTENIMIENTO - REVISIÓN Y MANTENIMIENTO A SELECTORES Y CONTACTORES</v>
      </c>
      <c r="AH283" s="58" t="str">
        <f t="shared" si="355"/>
        <v>ÚNICO</v>
      </c>
      <c r="AI283" s="58" t="str">
        <f t="shared" si="356"/>
        <v>ÚNICO</v>
      </c>
      <c r="AJ283" s="59" t="str">
        <f t="shared" si="357"/>
        <v>ÚNICO</v>
      </c>
      <c r="AK283" s="59" t="str">
        <f t="shared" si="358"/>
        <v>ÚNICO</v>
      </c>
      <c r="AL283" s="59" t="str">
        <f t="shared" si="359"/>
        <v/>
      </c>
      <c r="AM283" s="59" t="str">
        <f t="shared" si="360"/>
        <v/>
      </c>
      <c r="AN283" s="60" t="str">
        <f t="shared" si="361"/>
        <v/>
      </c>
      <c r="AP283" s="61">
        <f t="shared" si="362"/>
        <v>178333</v>
      </c>
      <c r="AQ283" s="61">
        <f t="shared" si="363"/>
        <v>160000</v>
      </c>
      <c r="AR283" s="61">
        <f t="shared" si="364"/>
        <v>31754</v>
      </c>
      <c r="AS283" s="62">
        <f t="shared" si="365"/>
        <v>0.17806014590681479</v>
      </c>
      <c r="AT283" s="61">
        <f t="shared" si="366"/>
        <v>160000</v>
      </c>
      <c r="AU283" s="61">
        <f t="shared" si="367"/>
        <v>215000</v>
      </c>
      <c r="AV283" s="61">
        <f>IF(NOT(ISNUMBER(A283)),"",ROUND(_xlfn.QUARTILE.INC(CHOOSE({1;2;3},W283,Z283,AC283),1),0))</f>
        <v>160000</v>
      </c>
      <c r="AW283" s="61">
        <f>IF(NOT(ISNUMBER(A283)),"",ROUND(_xlfn.QUARTILE.INC(CHOOSE({1;2;3},W283,Z283,AC283),3),0))</f>
        <v>187500</v>
      </c>
      <c r="AX283" s="61">
        <f t="shared" si="368"/>
        <v>27500</v>
      </c>
      <c r="AY283" s="61">
        <f t="shared" si="369"/>
        <v>160000</v>
      </c>
      <c r="AZ283" s="61">
        <f t="shared" si="370"/>
        <v>30400</v>
      </c>
      <c r="BA283" s="61">
        <f t="shared" si="371"/>
        <v>190400</v>
      </c>
      <c r="BB283" s="68" t="str">
        <f t="shared" si="372"/>
        <v>MENOR VALOR</v>
      </c>
      <c r="BD283" s="69" t="str">
        <f t="shared" si="373"/>
        <v>MANTENIMIENTO - REVISIÓN Y MANTENIMIENTO A SELECTORES Y CONTACTORES</v>
      </c>
      <c r="BE283" s="58" t="str">
        <f t="shared" si="374"/>
        <v>ÚNICO</v>
      </c>
      <c r="BF283" s="58" t="str" cm="1">
        <f t="array" ref="BF283">IF(BE283&lt;&gt;"REPETIDO","",_xlfn.TEXTJOIN(", ",TRUE,IF($AG$14:$AG$1000=$AG283,$A$14:$A$1000,"")))</f>
        <v/>
      </c>
      <c r="BG283" s="70" t="str">
        <f t="shared" si="375"/>
        <v>NO APLICA</v>
      </c>
      <c r="BH283" s="58" t="str">
        <f t="shared" si="376"/>
        <v>OK</v>
      </c>
    </row>
    <row r="284" spans="1:60" ht="38.25" x14ac:dyDescent="0.35">
      <c r="A284" s="64">
        <f>IF(C284="","",MAX($A$14:A283)+1)</f>
        <v>255</v>
      </c>
      <c r="B284" s="64">
        <v>8715604</v>
      </c>
      <c r="C284" s="65" t="s">
        <v>309</v>
      </c>
      <c r="D284" s="64" t="s">
        <v>65</v>
      </c>
      <c r="E284" s="64">
        <v>0</v>
      </c>
      <c r="F284" s="64">
        <v>1</v>
      </c>
      <c r="G284" s="64">
        <v>1</v>
      </c>
      <c r="H284" s="64">
        <v>0</v>
      </c>
      <c r="I284" s="64">
        <v>0</v>
      </c>
      <c r="J284" s="64">
        <v>0</v>
      </c>
      <c r="K284" s="64">
        <v>0</v>
      </c>
      <c r="L284" s="64">
        <v>0</v>
      </c>
      <c r="M284" s="64">
        <v>0</v>
      </c>
      <c r="N284" s="64">
        <v>0</v>
      </c>
      <c r="O284" s="64">
        <v>0</v>
      </c>
      <c r="P284" s="64">
        <v>0</v>
      </c>
      <c r="Q284" s="64">
        <v>0</v>
      </c>
      <c r="R284" s="64">
        <v>1</v>
      </c>
      <c r="S284" s="64">
        <v>73152106</v>
      </c>
      <c r="T284" s="64" t="s">
        <v>66</v>
      </c>
      <c r="U284" s="64" t="s">
        <v>66</v>
      </c>
      <c r="W284" s="66">
        <v>44000</v>
      </c>
      <c r="X284" s="66">
        <f t="shared" si="348"/>
        <v>8360</v>
      </c>
      <c r="Y284" s="66">
        <f t="shared" si="349"/>
        <v>52360</v>
      </c>
      <c r="Z284" s="66">
        <v>44000</v>
      </c>
      <c r="AA284" s="66">
        <f t="shared" si="350"/>
        <v>8360</v>
      </c>
      <c r="AB284" s="66">
        <f t="shared" si="351"/>
        <v>52360</v>
      </c>
      <c r="AC284" s="66">
        <v>60000</v>
      </c>
      <c r="AD284" s="66">
        <f t="shared" si="352"/>
        <v>11400</v>
      </c>
      <c r="AE284" s="66">
        <f t="shared" si="353"/>
        <v>71400</v>
      </c>
      <c r="AF284" s="22"/>
      <c r="AG284" s="67" t="str">
        <f t="shared" si="354"/>
        <v>MANTENIMIENTO (CAMBIO DE TERMINALES Y TORNILLOS DAÑADOS)</v>
      </c>
      <c r="AH284" s="58" t="str">
        <f t="shared" si="355"/>
        <v>ÚNICO</v>
      </c>
      <c r="AI284" s="58" t="str">
        <f t="shared" si="356"/>
        <v>ÚNICO</v>
      </c>
      <c r="AJ284" s="59" t="str">
        <f t="shared" si="357"/>
        <v>ÚNICO</v>
      </c>
      <c r="AK284" s="59" t="str">
        <f t="shared" si="358"/>
        <v>ÚNICO</v>
      </c>
      <c r="AL284" s="59" t="str">
        <f t="shared" si="359"/>
        <v/>
      </c>
      <c r="AM284" s="59" t="str">
        <f t="shared" si="360"/>
        <v/>
      </c>
      <c r="AN284" s="60" t="str">
        <f t="shared" si="361"/>
        <v/>
      </c>
      <c r="AP284" s="61">
        <f t="shared" si="362"/>
        <v>49333</v>
      </c>
      <c r="AQ284" s="61">
        <f t="shared" si="363"/>
        <v>44000</v>
      </c>
      <c r="AR284" s="61">
        <f t="shared" si="364"/>
        <v>9238</v>
      </c>
      <c r="AS284" s="62">
        <f t="shared" si="365"/>
        <v>0.18725802201366226</v>
      </c>
      <c r="AT284" s="61">
        <f t="shared" si="366"/>
        <v>44000</v>
      </c>
      <c r="AU284" s="61">
        <f t="shared" si="367"/>
        <v>60000</v>
      </c>
      <c r="AV284" s="61">
        <f>IF(NOT(ISNUMBER(A284)),"",ROUND(_xlfn.QUARTILE.INC(CHOOSE({1;2;3},W284,Z284,AC284),1),0))</f>
        <v>44000</v>
      </c>
      <c r="AW284" s="61">
        <f>IF(NOT(ISNUMBER(A284)),"",ROUND(_xlfn.QUARTILE.INC(CHOOSE({1;2;3},W284,Z284,AC284),3),0))</f>
        <v>52000</v>
      </c>
      <c r="AX284" s="61">
        <f t="shared" si="368"/>
        <v>8000</v>
      </c>
      <c r="AY284" s="61">
        <f t="shared" si="369"/>
        <v>44000</v>
      </c>
      <c r="AZ284" s="61">
        <f t="shared" si="370"/>
        <v>8360</v>
      </c>
      <c r="BA284" s="61">
        <f t="shared" si="371"/>
        <v>52360</v>
      </c>
      <c r="BB284" s="68" t="str">
        <f t="shared" si="372"/>
        <v>MENOR VALOR</v>
      </c>
      <c r="BD284" s="69" t="str">
        <f t="shared" si="373"/>
        <v>MANTENIMIENTO (CAMBIO DE TERMINALES Y TORNILLOS DAÑADOS)</v>
      </c>
      <c r="BE284" s="58" t="str">
        <f t="shared" si="374"/>
        <v>ÚNICO</v>
      </c>
      <c r="BF284" s="58" t="str" cm="1">
        <f t="array" ref="BF284">IF(BE284&lt;&gt;"REPETIDO","",_xlfn.TEXTJOIN(", ",TRUE,IF($AG$14:$AG$1000=$AG284,$A$14:$A$1000,"")))</f>
        <v/>
      </c>
      <c r="BG284" s="70" t="str">
        <f t="shared" si="375"/>
        <v>NO APLICA</v>
      </c>
      <c r="BH284" s="58" t="str">
        <f t="shared" si="376"/>
        <v>OK</v>
      </c>
    </row>
    <row r="285" spans="1:60" ht="27" x14ac:dyDescent="0.35">
      <c r="A285" s="64">
        <f>IF(C285="","",MAX($A$14:A284)+1)</f>
        <v>256</v>
      </c>
      <c r="B285" s="64">
        <v>8715604</v>
      </c>
      <c r="C285" s="65" t="s">
        <v>310</v>
      </c>
      <c r="D285" s="64" t="s">
        <v>65</v>
      </c>
      <c r="E285" s="64">
        <v>0</v>
      </c>
      <c r="F285" s="64">
        <v>1</v>
      </c>
      <c r="G285" s="64">
        <v>1</v>
      </c>
      <c r="H285" s="64">
        <v>0</v>
      </c>
      <c r="I285" s="64">
        <v>0</v>
      </c>
      <c r="J285" s="64">
        <v>0</v>
      </c>
      <c r="K285" s="64">
        <v>0</v>
      </c>
      <c r="L285" s="64">
        <v>0</v>
      </c>
      <c r="M285" s="64">
        <v>0</v>
      </c>
      <c r="N285" s="64">
        <v>0</v>
      </c>
      <c r="O285" s="64">
        <v>0</v>
      </c>
      <c r="P285" s="64">
        <v>0</v>
      </c>
      <c r="Q285" s="64">
        <v>0</v>
      </c>
      <c r="R285" s="64">
        <v>1</v>
      </c>
      <c r="S285" s="64">
        <v>73152106</v>
      </c>
      <c r="T285" s="64" t="s">
        <v>66</v>
      </c>
      <c r="U285" s="64" t="s">
        <v>66</v>
      </c>
      <c r="W285" s="66">
        <v>168000</v>
      </c>
      <c r="X285" s="66">
        <f t="shared" si="348"/>
        <v>31920</v>
      </c>
      <c r="Y285" s="66">
        <f t="shared" si="349"/>
        <v>199920</v>
      </c>
      <c r="Z285" s="66">
        <v>168000</v>
      </c>
      <c r="AA285" s="66">
        <f t="shared" si="350"/>
        <v>31920</v>
      </c>
      <c r="AB285" s="66">
        <f t="shared" si="351"/>
        <v>199920</v>
      </c>
      <c r="AC285" s="66">
        <v>235000</v>
      </c>
      <c r="AD285" s="66">
        <f t="shared" si="352"/>
        <v>44650</v>
      </c>
      <c r="AE285" s="66">
        <f t="shared" si="353"/>
        <v>279650</v>
      </c>
      <c r="AF285" s="22"/>
      <c r="AG285" s="67" t="str">
        <f t="shared" si="354"/>
        <v>MANTENIMIENTO (CAMBIO DE CABLES DAÑADOS)</v>
      </c>
      <c r="AH285" s="58" t="str">
        <f t="shared" si="355"/>
        <v>ÚNICO</v>
      </c>
      <c r="AI285" s="58" t="str">
        <f t="shared" si="356"/>
        <v>ÚNICO</v>
      </c>
      <c r="AJ285" s="59" t="str">
        <f t="shared" si="357"/>
        <v>ÚNICO</v>
      </c>
      <c r="AK285" s="59" t="str">
        <f t="shared" si="358"/>
        <v>ÚNICO</v>
      </c>
      <c r="AL285" s="59" t="str">
        <f t="shared" si="359"/>
        <v/>
      </c>
      <c r="AM285" s="59" t="str">
        <f t="shared" si="360"/>
        <v/>
      </c>
      <c r="AN285" s="60" t="str">
        <f t="shared" si="361"/>
        <v/>
      </c>
      <c r="AP285" s="61">
        <f t="shared" si="362"/>
        <v>190333</v>
      </c>
      <c r="AQ285" s="61">
        <f t="shared" si="363"/>
        <v>168000</v>
      </c>
      <c r="AR285" s="61">
        <f t="shared" si="364"/>
        <v>38682</v>
      </c>
      <c r="AS285" s="62">
        <f t="shared" si="365"/>
        <v>0.2032332806187051</v>
      </c>
      <c r="AT285" s="61">
        <f t="shared" si="366"/>
        <v>168000</v>
      </c>
      <c r="AU285" s="61">
        <f t="shared" si="367"/>
        <v>235000</v>
      </c>
      <c r="AV285" s="61">
        <f>IF(NOT(ISNUMBER(A285)),"",ROUND(_xlfn.QUARTILE.INC(CHOOSE({1;2;3},W285,Z285,AC285),1),0))</f>
        <v>168000</v>
      </c>
      <c r="AW285" s="61">
        <f>IF(NOT(ISNUMBER(A285)),"",ROUND(_xlfn.QUARTILE.INC(CHOOSE({1;2;3},W285,Z285,AC285),3),0))</f>
        <v>201500</v>
      </c>
      <c r="AX285" s="61">
        <f t="shared" si="368"/>
        <v>33500</v>
      </c>
      <c r="AY285" s="61">
        <f t="shared" si="369"/>
        <v>168000</v>
      </c>
      <c r="AZ285" s="61">
        <f t="shared" si="370"/>
        <v>31920</v>
      </c>
      <c r="BA285" s="61">
        <f t="shared" si="371"/>
        <v>199920</v>
      </c>
      <c r="BB285" s="68" t="str">
        <f t="shared" si="372"/>
        <v>PROMEDIO 2 MENORES</v>
      </c>
      <c r="BD285" s="69" t="str">
        <f t="shared" si="373"/>
        <v>MANTENIMIENTO (CAMBIO DE CABLES DAÑADOS)</v>
      </c>
      <c r="BE285" s="58" t="str">
        <f t="shared" si="374"/>
        <v>ÚNICO</v>
      </c>
      <c r="BF285" s="58" t="str" cm="1">
        <f t="array" ref="BF285">IF(BE285&lt;&gt;"REPETIDO","",_xlfn.TEXTJOIN(", ",TRUE,IF($AG$14:$AG$1000=$AG285,$A$14:$A$1000,"")))</f>
        <v/>
      </c>
      <c r="BG285" s="70" t="str">
        <f t="shared" si="375"/>
        <v>NO APLICA</v>
      </c>
      <c r="BH285" s="58" t="str">
        <f t="shared" si="376"/>
        <v>OK</v>
      </c>
    </row>
    <row r="286" spans="1:60" ht="27" x14ac:dyDescent="0.35">
      <c r="A286" s="64">
        <f>IF(C286="","",MAX($A$14:A285)+1)</f>
        <v>257</v>
      </c>
      <c r="B286" s="64">
        <v>8715604</v>
      </c>
      <c r="C286" s="65" t="s">
        <v>311</v>
      </c>
      <c r="D286" s="64" t="s">
        <v>65</v>
      </c>
      <c r="E286" s="64">
        <v>0</v>
      </c>
      <c r="F286" s="64">
        <v>1</v>
      </c>
      <c r="G286" s="64">
        <v>1</v>
      </c>
      <c r="H286" s="64">
        <v>0</v>
      </c>
      <c r="I286" s="64">
        <v>0</v>
      </c>
      <c r="J286" s="64">
        <v>0</v>
      </c>
      <c r="K286" s="64">
        <v>0</v>
      </c>
      <c r="L286" s="64">
        <v>0</v>
      </c>
      <c r="M286" s="64">
        <v>0</v>
      </c>
      <c r="N286" s="64">
        <v>0</v>
      </c>
      <c r="O286" s="64">
        <v>0</v>
      </c>
      <c r="P286" s="64">
        <v>0</v>
      </c>
      <c r="Q286" s="64">
        <v>0</v>
      </c>
      <c r="R286" s="64">
        <v>1</v>
      </c>
      <c r="S286" s="64">
        <v>73152106</v>
      </c>
      <c r="T286" s="64" t="s">
        <v>66</v>
      </c>
      <c r="U286" s="64" t="s">
        <v>66</v>
      </c>
      <c r="W286" s="106">
        <v>220000</v>
      </c>
      <c r="X286" s="106">
        <v>41800</v>
      </c>
      <c r="Y286" s="106">
        <v>261800</v>
      </c>
      <c r="Z286" s="107"/>
      <c r="AA286" s="107"/>
      <c r="AB286" s="107"/>
      <c r="AC286" s="107">
        <v>220000</v>
      </c>
      <c r="AD286" s="107">
        <v>41800</v>
      </c>
      <c r="AE286" s="107">
        <v>261800</v>
      </c>
      <c r="AF286" s="22"/>
      <c r="AG286" s="67" t="str">
        <f t="shared" si="354"/>
        <v>MANTENIMIENTO (CAMBIO DE RESISTENCIAS DAÑADA)</v>
      </c>
      <c r="AH286" s="58" t="str">
        <f t="shared" si="355"/>
        <v>ÚNICO</v>
      </c>
      <c r="AI286" s="58" t="str">
        <f t="shared" si="356"/>
        <v>ÚNICO</v>
      </c>
      <c r="AJ286" s="59" t="str">
        <f t="shared" si="357"/>
        <v>ÚNICO</v>
      </c>
      <c r="AK286" s="59" t="str">
        <f t="shared" si="358"/>
        <v>ÚNICO</v>
      </c>
      <c r="AL286" s="59" t="str">
        <f t="shared" si="359"/>
        <v/>
      </c>
      <c r="AM286" s="59" t="str">
        <f t="shared" si="360"/>
        <v/>
      </c>
      <c r="AN286" s="60" t="str">
        <f t="shared" si="361"/>
        <v/>
      </c>
      <c r="AP286" s="61">
        <f>IF(NOT(ISNUMBER(A286)),"",ROUND(AVERAGE(W286,AC286),0))</f>
        <v>220000</v>
      </c>
      <c r="AQ286" s="61">
        <f>IF(NOT(ISNUMBER(A286)),"",ROUND(MEDIAN(W286,Z286,AC286),0))</f>
        <v>220000</v>
      </c>
      <c r="AR286" s="61">
        <f>IF(NOT(ISNUMBER(A286)),"",ROUND(_xlfn.STDEV.S(W286,AC286),0))</f>
        <v>0</v>
      </c>
      <c r="AS286" s="62">
        <f>IF(NOT(ISNUMBER(A286)),"",IFERROR(AR286/AP286,0))</f>
        <v>0</v>
      </c>
      <c r="AT286" s="61">
        <f>IF(NOT(ISNUMBER(A286)),"",ROUND(MIN(W286,AC286),0))</f>
        <v>220000</v>
      </c>
      <c r="AU286" s="61">
        <f>IF(NOT(ISNUMBER(A286)),"",ROUND(MAX(W286,AC286),0))</f>
        <v>220000</v>
      </c>
      <c r="AV286" s="61">
        <f>IF(NOT(ISNUMBER(A286)),"",ROUND(_xlfn.QUARTILE.INC(CHOOSE({1;2;3},W286,Z286,AC286),1),0))</f>
        <v>110000</v>
      </c>
      <c r="AW286" s="61">
        <f>IF(NOT(ISNUMBER(A286)),"",ROUND(_xlfn.QUARTILE.INC(CHOOSE({1;2;3},W286,Z286,AC286),3),0))</f>
        <v>220000</v>
      </c>
      <c r="AX286" s="61">
        <f>IF(NOT(ISNUMBER(A286)),"",ROUND(AW286-AV286,0))</f>
        <v>110000</v>
      </c>
      <c r="AY286" s="61">
        <f t="shared" si="369"/>
        <v>220000</v>
      </c>
      <c r="AZ286" s="61">
        <f t="shared" si="370"/>
        <v>41800</v>
      </c>
      <c r="BA286" s="61">
        <f t="shared" si="371"/>
        <v>261800</v>
      </c>
      <c r="BB286" s="68" t="str">
        <f t="shared" si="372"/>
        <v>MENOR VALOR</v>
      </c>
      <c r="BD286" s="69" t="str">
        <f t="shared" si="373"/>
        <v>MANTENIMIENTO (CAMBIO DE RESISTENCIAS DAÑADA)</v>
      </c>
      <c r="BE286" s="58" t="str">
        <f t="shared" si="374"/>
        <v>ÚNICO</v>
      </c>
      <c r="BF286" s="58" t="str" cm="1">
        <f t="array" ref="BF286">IF(BE286&lt;&gt;"REPETIDO","",_xlfn.TEXTJOIN(", ",TRUE,IF($AG$14:$AG$1000=$AG286,$A$14:$A$1000,"")))</f>
        <v/>
      </c>
      <c r="BG286" s="70" t="str">
        <f t="shared" si="375"/>
        <v>NO APLICA</v>
      </c>
      <c r="BH286" s="58" t="str">
        <f t="shared" si="376"/>
        <v>OK</v>
      </c>
    </row>
    <row r="287" spans="1:60" x14ac:dyDescent="0.35">
      <c r="A287" s="108" t="s">
        <v>312</v>
      </c>
      <c r="B287" s="109"/>
      <c r="C287" s="109"/>
      <c r="D287" s="109"/>
      <c r="E287" s="109"/>
      <c r="F287" s="109"/>
      <c r="G287" s="109"/>
      <c r="H287" s="109"/>
      <c r="I287" s="109"/>
      <c r="J287" s="109"/>
      <c r="K287" s="109"/>
      <c r="L287" s="109"/>
      <c r="M287" s="109"/>
      <c r="N287" s="109"/>
      <c r="O287" s="109"/>
      <c r="P287" s="109"/>
      <c r="Q287" s="109"/>
      <c r="R287" s="109"/>
      <c r="S287" s="109"/>
      <c r="T287" s="109"/>
      <c r="U287" s="110"/>
      <c r="W287" s="66"/>
      <c r="X287" s="66"/>
      <c r="Y287" s="66"/>
      <c r="Z287" s="74"/>
      <c r="AA287" s="74"/>
      <c r="AB287" s="74"/>
      <c r="AC287" s="74"/>
      <c r="AD287" s="74"/>
      <c r="AE287" s="74"/>
      <c r="AF287" s="22"/>
      <c r="AG287" s="67" t="str">
        <f t="shared" si="354"/>
        <v/>
      </c>
      <c r="AH287" s="58" t="str">
        <f t="shared" ref="AH287" si="377">IF(AG287="","",IF(COUNTIF($AG:$AG,AG287)=1,"ÚNICO",IF(_xlfn.MAXIFS($Y:$Y,$AG:$AG,AG287)&lt;&gt;_xlfn.MINIFS($Y:$Y,$AG:$AG,AG287),"PRECIO DIFERENTE","MISMO PRECIO")))</f>
        <v/>
      </c>
      <c r="AI287" s="58" t="str">
        <f t="shared" ref="AI287" si="378">IF(AG287="","",IF(COUNTIF($AG:$AG,AG287)=1,"ÚNICO",IF(_xlfn.MAXIFS($AB:$AB,$AG:$AG,AG287)&lt;&gt;_xlfn.MINIFS($AB:$AB,$AG:$AG,AG287),"PRECIO DIFERENTE","MISMO PRECIO")))</f>
        <v/>
      </c>
      <c r="AJ287" s="59" t="str">
        <f t="shared" ref="AJ287" si="379">IF(AG287="","",IF(COUNTIF($AG:$AG,AG287)=1,"ÚNICO",IF(_xlfn.MAXIFS($AE:$AE,$AG:$AG,AG287)&lt;&gt;_xlfn.MINIFS($AE:$AE,$AG:$AG,AG287),"PRECIO DIFERENTE","MISMO PRECIO")))</f>
        <v/>
      </c>
      <c r="AK287" s="59" t="str">
        <f>IF(AG287="","",IF(COUNTIF($AG:$AG,AG287)=1,"ÚNICO",IF(OR(AH287="PRECIO DIFERENTE",AI287="PRECIO DIFERENTE",AJ287="PRECIO DIFERENTE"),"REVISAR","VALIDADO")))</f>
        <v/>
      </c>
      <c r="AL287" s="59" t="str">
        <f t="shared" ref="AL287" si="380">IF(OR(AG287="",COUNTIF($AG:$AG,AG287)=1),"",_xlfn.MAXIFS($Y:$Y,$AG:$AG,AG287)-_xlfn.MINIFS($Y:$Y,$AG:$AG,AG287))</f>
        <v/>
      </c>
      <c r="AM287" s="59" t="str">
        <f t="shared" ref="AM287" si="381">IF(OR(AG287="",COUNTIF($AG:$AG,AG287)=1),"",_xlfn.MAXIFS($AB:$AB,$AG:$AG,AG287)-_xlfn.MINIFS($AB:$AB,$AG:$AG,AG287))</f>
        <v/>
      </c>
      <c r="AN287" s="60" t="str">
        <f t="shared" ref="AN287" si="382">IF(OR(AG287="",COUNTIF($AG:$AG,AG287)=1),"",_xlfn.MAXIFS($AE:$AE,$AG:$AG,AG287)-_xlfn.MINIFS($AE:$AE,$AG:$AG,AG287))</f>
        <v/>
      </c>
      <c r="AP287" s="61" t="str">
        <f>IF(NOT(ISNUMBER(A287)),"",IF(AND(COUNT(W293,Z277,AC277)=3,MIN(W293,Z277,AC277)&gt;0),AVERAGE(W293,Z277,AC277),""))</f>
        <v/>
      </c>
      <c r="AQ287" s="61" t="str">
        <f>IF(AP287="","",MEDIAN(W293,Z277,AC277))</f>
        <v/>
      </c>
      <c r="AR287" s="61" t="str">
        <f>IF(AP287="","",_xlfn.STDEV.P(W293,Z277,AC277))</f>
        <v/>
      </c>
      <c r="AS287" s="62" t="str">
        <f t="shared" ref="AS287" si="383">IF(AP287="","",AR287/AP287)</f>
        <v/>
      </c>
      <c r="AT287" s="61" t="str">
        <f>IF(AP287="","",MIN(W293,Z277,AC277))</f>
        <v/>
      </c>
      <c r="AU287" s="61" t="str">
        <f>IF(AP287="","",MAX(W293,Z277,AC277))</f>
        <v/>
      </c>
      <c r="AV287" s="61" t="str">
        <f>IF(AP287="","",(MIN(W293,Z277,AC277)+AQ287)/2)</f>
        <v/>
      </c>
      <c r="AW287" s="61" t="str">
        <f>IF(AP287="","",(MAX(W293,Z277,AC277)+AQ287)/2)</f>
        <v/>
      </c>
      <c r="AX287" s="61" t="str">
        <f t="shared" ref="AX287" si="384">IF(AP287="","",AW287-AV287)</f>
        <v/>
      </c>
      <c r="AY287" s="61" t="str">
        <f t="shared" ref="AY287" si="385">IF(AP287="","",IF(AS287&lt;=30%,AP287,AQ287))</f>
        <v/>
      </c>
      <c r="AZ287" s="61" t="e">
        <f t="shared" si="370"/>
        <v>#VALUE!</v>
      </c>
      <c r="BA287" s="61" t="str">
        <f t="shared" ref="BA287" si="386">IF(AND(ISNUMBER(AY287),ISNUMBER(AZ287)),ROUND(AY287+AZ287,2),"")</f>
        <v/>
      </c>
      <c r="BB287" s="61" t="str">
        <f t="shared" ref="BB287" si="387">IF(NOT(ISNUMBER(A287)),"",IF(AP287="","REVISAR DATOS",IF(AS287&lt;=30%,"PROMEDIO","MEDIANA")))</f>
        <v/>
      </c>
      <c r="BD287" s="63"/>
      <c r="BE287" s="63"/>
      <c r="BF287" s="63"/>
      <c r="BG287" s="63"/>
      <c r="BH287" s="63"/>
    </row>
    <row r="288" spans="1:60" ht="38.25" x14ac:dyDescent="0.35">
      <c r="A288" s="64">
        <f>IF(C288="","",MAX($A$14:A287)+1)</f>
        <v>258</v>
      </c>
      <c r="B288" s="64">
        <v>8715201</v>
      </c>
      <c r="C288" s="65" t="s">
        <v>304</v>
      </c>
      <c r="D288" s="64" t="s">
        <v>214</v>
      </c>
      <c r="E288" s="64">
        <v>0</v>
      </c>
      <c r="F288" s="64">
        <v>0</v>
      </c>
      <c r="G288" s="64">
        <v>1</v>
      </c>
      <c r="H288" s="64">
        <v>0</v>
      </c>
      <c r="I288" s="64">
        <v>0</v>
      </c>
      <c r="J288" s="64">
        <v>0</v>
      </c>
      <c r="K288" s="64">
        <v>0</v>
      </c>
      <c r="L288" s="64">
        <v>0</v>
      </c>
      <c r="M288" s="64">
        <v>0</v>
      </c>
      <c r="N288" s="64">
        <v>0</v>
      </c>
      <c r="O288" s="64">
        <v>0</v>
      </c>
      <c r="P288" s="64">
        <v>0</v>
      </c>
      <c r="Q288" s="64">
        <v>0</v>
      </c>
      <c r="R288" s="64">
        <f>SUM(F288:M288)</f>
        <v>1</v>
      </c>
      <c r="S288" s="64">
        <v>72151514</v>
      </c>
      <c r="T288" s="104">
        <v>2000231</v>
      </c>
      <c r="U288" s="64" t="s">
        <v>66</v>
      </c>
      <c r="W288" s="66">
        <v>148000</v>
      </c>
      <c r="X288" s="66">
        <f t="shared" ref="X288:X302" si="388">ROUND(W288*19%,0)</f>
        <v>28120</v>
      </c>
      <c r="Y288" s="66">
        <f t="shared" ref="Y288:Y302" si="389">ROUND(W288+X288,0)</f>
        <v>176120</v>
      </c>
      <c r="Z288" s="66">
        <v>156000</v>
      </c>
      <c r="AA288" s="66">
        <f t="shared" ref="AA288:AA302" si="390">Z288*19%</f>
        <v>29640</v>
      </c>
      <c r="AB288" s="66">
        <f t="shared" ref="AB288:AB302" si="391">Z288+AA288</f>
        <v>185640</v>
      </c>
      <c r="AC288" s="66">
        <v>315000</v>
      </c>
      <c r="AD288" s="66">
        <f t="shared" ref="AD288:AD302" si="392">AC288*19%</f>
        <v>59850</v>
      </c>
      <c r="AE288" s="66">
        <f t="shared" ref="AE288:AE302" si="393">AC288+AD288</f>
        <v>374850</v>
      </c>
      <c r="AF288" s="22"/>
      <c r="AG288" s="67" t="str">
        <f t="shared" si="354"/>
        <v>MANTENIMIENTO GENERAL HORNO INDUSTRIAL ELÉCTRICO DE PANADERÍA</v>
      </c>
      <c r="AH288" s="58" t="str">
        <f t="shared" ref="AH288:AH302" si="394">IF($AG288="","",IF(COUNTIFS($AG:$AG,$AG288,$W:$W,"&lt;&gt;"&amp;$W288)&gt;0,"DIFERENTE","ÚNICO"))</f>
        <v>ÚNICO</v>
      </c>
      <c r="AI288" s="58" t="str">
        <f t="shared" ref="AI288:AI302" si="395">IF($AG288="","",IF(COUNTIFS($AG:$AG,$AG288,$Z:$Z,"&lt;&gt;"&amp;$Z288)&gt;0,"DIFERENTE","ÚNICO"))</f>
        <v>DIFERENTE</v>
      </c>
      <c r="AJ288" s="59" t="str">
        <f t="shared" ref="AJ288:AJ302" si="396">IF($AG288="","",IF(COUNTIFS($AG:$AG,$AG288,$AC:$AC,"&lt;&gt;"&amp;$AC288)&gt;0,"DIFERENTE","ÚNICO"))</f>
        <v>ÚNICO</v>
      </c>
      <c r="AK288" s="59" t="str">
        <f t="shared" ref="AK288:AK302" si="397">IF($AG288="","",IF(OR(AH288="DIFERENTE",AI288="DIFERENTE",AJ288="DIFERENTE"),"REVISAR","ÚNICO"))</f>
        <v>REVISAR</v>
      </c>
      <c r="AL288" s="59" t="str">
        <f t="shared" ref="AL288:AL302" si="398">IF(AH288="DIFERENTE",_xlfn.MAXIFS($W:$W,$AG:$AG,$AG288)-_xlfn.MINIFS($W:$W,$AG:$AG,$AG288),"")</f>
        <v/>
      </c>
      <c r="AM288" s="59">
        <f t="shared" ref="AM288:AM302" si="399">IF(AI288="DIFERENTE",_xlfn.MAXIFS($Z:$Z,$AG:$AG,$AG288)-_xlfn.MINIFS($Z:$Z,$AG:$AG,$AG288),"")</f>
        <v>8000</v>
      </c>
      <c r="AN288" s="60" t="str">
        <f t="shared" ref="AN288:AN302" si="400">IF(AJ288="DIFERENTE",_xlfn.MAXIFS($AC:$AC,$AG:$AG,$AG288)-_xlfn.MINIFS($AC:$AC,$AG:$AG,$AG288),"")</f>
        <v/>
      </c>
      <c r="AP288" s="61">
        <f t="shared" ref="AP288:AP302" si="401">IF(NOT(ISNUMBER(A288)),"",ROUND(AVERAGE(W288,Z288,AC288),0))</f>
        <v>206333</v>
      </c>
      <c r="AQ288" s="61">
        <f t="shared" ref="AQ288:AQ302" si="402">IF(NOT(ISNUMBER(A288)),"",ROUND(MEDIAN(W288,Z288,AC288),0))</f>
        <v>156000</v>
      </c>
      <c r="AR288" s="61">
        <f t="shared" ref="AR288:AR302" si="403">IF(NOT(ISNUMBER(A288)),"",ROUND(_xlfn.STDEV.S(W288,Z288,AC288),0))</f>
        <v>94193</v>
      </c>
      <c r="AS288" s="62">
        <f t="shared" ref="AS288:AS302" si="404">IF(NOT(ISNUMBER(A288)),"",IFERROR(AR288/AP288,0))</f>
        <v>0.45650962279422097</v>
      </c>
      <c r="AT288" s="61">
        <f t="shared" ref="AT288:AT302" si="405">IF(NOT(ISNUMBER(A288)),"",ROUND(MIN(W288,Z288,AC288),0))</f>
        <v>148000</v>
      </c>
      <c r="AU288" s="61">
        <f t="shared" ref="AU288:AU302" si="406">IF(NOT(ISNUMBER(A288)),"",ROUND(MAX(W288,Z288,AC288),0))</f>
        <v>315000</v>
      </c>
      <c r="AV288" s="61">
        <f>IF(NOT(ISNUMBER(A288)),"",ROUND(_xlfn.QUARTILE.INC(CHOOSE({1;2;3},W288,Z288,AC288),1),0))</f>
        <v>152000</v>
      </c>
      <c r="AW288" s="61">
        <f>IF(NOT(ISNUMBER(A288)),"",ROUND(_xlfn.QUARTILE.INC(CHOOSE({1;2;3},W288,Z288,AC288),3),0))</f>
        <v>235500</v>
      </c>
      <c r="AX288" s="61">
        <f t="shared" ref="AX288:AX302" si="407">IF(NOT(ISNUMBER(A288)),"",ROUND(AW288-AV288,0))</f>
        <v>83500</v>
      </c>
      <c r="AY288" s="61">
        <f t="shared" ref="AY288:AY302" si="408">IF(NOT(ISNUMBER(A288)),"",IF(BB288="MENOR VALOR",ROUND(MIN(W288,Z288,AC288),0),IF(BB288="PROMEDIO 2 MENORES",ROUND((SUM(W288,Z288,AC288)-MAX(W288,Z288,AC288))/2,0),IF(BB288="MEDIANA",ROUND(MEDIAN(W288,Z288,AC288),0),""))))</f>
        <v>156000</v>
      </c>
      <c r="AZ288" s="61">
        <f t="shared" si="370"/>
        <v>29640</v>
      </c>
      <c r="BA288" s="61">
        <f t="shared" ref="BA288:BA302" si="409">IF(AY288="","",AY288+AZ288)</f>
        <v>185640</v>
      </c>
      <c r="BB288" s="68" t="str">
        <f t="shared" ref="BB288:BB302" si="410">IF(NOT(ISNUMBER(A288)),"",IF(AS288&lt;=20%,"MENOR VALOR",IF(AS288&lt;=40%,"PROMEDIO 2 MENORES","MEDIANA")))</f>
        <v>MEDIANA</v>
      </c>
      <c r="BD288" s="69" t="str">
        <f t="shared" ref="BD288:BD302" si="411">IF(NOT(ISNUMBER(A288)),"",UPPER(TRIM(CLEAN(LEFT(C288,200)))))</f>
        <v>MANTENIMIENTO GENERAL HORNO INDUSTRIAL ELÉCTRICO DE PANADERÍA</v>
      </c>
      <c r="BE288" s="58" t="str">
        <f t="shared" ref="BE288:BE302" si="412">IF($AG288="","",IF(COUNTIF($AG:$AG,$AG288)&gt;1,"REPETIDO","ÚNICO"))</f>
        <v>REPETIDO</v>
      </c>
      <c r="BF288" s="58" t="str" cm="1">
        <f t="array" ref="BF288">IF(BE288&lt;&gt;"REPETIDO","",_xlfn.TEXTJOIN(", ",TRUE,IF($AG$14:$AG$1000=$AG288,$A$14:$A$1000,"")))</f>
        <v>250, 258</v>
      </c>
      <c r="BG288" s="70" t="str">
        <f t="shared" ref="BG288:BG302" si="413">IF($AG288="","",IF(BE288&lt;&gt;"REPETIDO","NO APLICA",IF(COUNTIFS($AG:$AG,$AG288,$AY:$AY,"&lt;&gt;"&amp;$AY288)&gt;0,"PRECIO REF. DIFERENTE","MISMO PRECIO REF.")))</f>
        <v>PRECIO REF. DIFERENTE</v>
      </c>
      <c r="BH288" s="58" t="str">
        <f t="shared" ref="BH288:BH302" si="414">IF($AG288="","",IF(BG288="PRECIO REF. DIFERENTE","CRÍTICO - PRECIO REF. INCONSISTENTE",IF(AS288&gt;50%,"ALERTA ALTA - REVISAR MERCADO",IF(AS288&gt;30%,"REVISAR DISPERSIÓN","OK"))))</f>
        <v>CRÍTICO - PRECIO REF. INCONSISTENTE</v>
      </c>
    </row>
    <row r="289" spans="1:60" ht="51" x14ac:dyDescent="0.35">
      <c r="A289" s="64">
        <f>IF(C289="","",MAX($A$14:A288)+1)</f>
        <v>259</v>
      </c>
      <c r="B289" s="64">
        <v>8715201</v>
      </c>
      <c r="C289" s="65" t="s">
        <v>176</v>
      </c>
      <c r="D289" s="64" t="s">
        <v>214</v>
      </c>
      <c r="E289" s="64">
        <v>0</v>
      </c>
      <c r="F289" s="64">
        <v>0</v>
      </c>
      <c r="G289" s="64">
        <v>1</v>
      </c>
      <c r="H289" s="64">
        <v>0</v>
      </c>
      <c r="I289" s="64">
        <v>0</v>
      </c>
      <c r="J289" s="64">
        <v>0</v>
      </c>
      <c r="K289" s="64">
        <v>0</v>
      </c>
      <c r="L289" s="64">
        <v>0</v>
      </c>
      <c r="M289" s="64">
        <v>0</v>
      </c>
      <c r="N289" s="64">
        <v>0</v>
      </c>
      <c r="O289" s="64">
        <v>0</v>
      </c>
      <c r="P289" s="64">
        <v>0</v>
      </c>
      <c r="Q289" s="64">
        <v>0</v>
      </c>
      <c r="R289" s="64">
        <f t="shared" ref="R289:R302" si="415">SUM(F289:M289)</f>
        <v>1</v>
      </c>
      <c r="S289" s="64">
        <v>72151514</v>
      </c>
      <c r="T289" s="104">
        <v>2000231</v>
      </c>
      <c r="U289" s="64" t="s">
        <v>66</v>
      </c>
      <c r="W289" s="66">
        <v>116000</v>
      </c>
      <c r="X289" s="66">
        <f t="shared" si="388"/>
        <v>22040</v>
      </c>
      <c r="Y289" s="66">
        <f t="shared" si="389"/>
        <v>138040</v>
      </c>
      <c r="Z289" s="66">
        <v>116000</v>
      </c>
      <c r="AA289" s="66">
        <f t="shared" si="390"/>
        <v>22040</v>
      </c>
      <c r="AB289" s="66">
        <f t="shared" si="391"/>
        <v>138040</v>
      </c>
      <c r="AC289" s="66">
        <v>160000</v>
      </c>
      <c r="AD289" s="66">
        <f t="shared" si="392"/>
        <v>30400</v>
      </c>
      <c r="AE289" s="66">
        <f t="shared" si="393"/>
        <v>190400</v>
      </c>
      <c r="AF289" s="22"/>
      <c r="AG289" s="67" t="str">
        <f t="shared" si="354"/>
        <v>MANTENIMIENTO - DESARME GENERAL LIMPIEZA Y REVISIÓN DE LA MAQUINA</v>
      </c>
      <c r="AH289" s="58" t="str">
        <f t="shared" si="394"/>
        <v>ÚNICO</v>
      </c>
      <c r="AI289" s="58" t="str">
        <f t="shared" si="395"/>
        <v>ÚNICO</v>
      </c>
      <c r="AJ289" s="59" t="str">
        <f t="shared" si="396"/>
        <v>ÚNICO</v>
      </c>
      <c r="AK289" s="59" t="str">
        <f t="shared" si="397"/>
        <v>ÚNICO</v>
      </c>
      <c r="AL289" s="59" t="str">
        <f t="shared" si="398"/>
        <v/>
      </c>
      <c r="AM289" s="59" t="str">
        <f t="shared" si="399"/>
        <v/>
      </c>
      <c r="AN289" s="60" t="str">
        <f t="shared" si="400"/>
        <v/>
      </c>
      <c r="AP289" s="61">
        <f t="shared" si="401"/>
        <v>130667</v>
      </c>
      <c r="AQ289" s="61">
        <f t="shared" si="402"/>
        <v>116000</v>
      </c>
      <c r="AR289" s="61">
        <f t="shared" si="403"/>
        <v>25403</v>
      </c>
      <c r="AS289" s="62">
        <f t="shared" si="404"/>
        <v>0.19441021834127975</v>
      </c>
      <c r="AT289" s="61">
        <f t="shared" si="405"/>
        <v>116000</v>
      </c>
      <c r="AU289" s="61">
        <f t="shared" si="406"/>
        <v>160000</v>
      </c>
      <c r="AV289" s="61">
        <f>IF(NOT(ISNUMBER(A289)),"",ROUND(_xlfn.QUARTILE.INC(CHOOSE({1;2;3},W289,Z289,AC289),1),0))</f>
        <v>116000</v>
      </c>
      <c r="AW289" s="61">
        <f>IF(NOT(ISNUMBER(A289)),"",ROUND(_xlfn.QUARTILE.INC(CHOOSE({1;2;3},W289,Z289,AC289),3),0))</f>
        <v>138000</v>
      </c>
      <c r="AX289" s="61">
        <f t="shared" si="407"/>
        <v>22000</v>
      </c>
      <c r="AY289" s="61">
        <f t="shared" si="408"/>
        <v>116000</v>
      </c>
      <c r="AZ289" s="61">
        <f t="shared" si="370"/>
        <v>22040</v>
      </c>
      <c r="BA289" s="61">
        <f t="shared" si="409"/>
        <v>138040</v>
      </c>
      <c r="BB289" s="68" t="str">
        <f t="shared" si="410"/>
        <v>MENOR VALOR</v>
      </c>
      <c r="BD289" s="69" t="str">
        <f t="shared" si="411"/>
        <v>MANTENIMIENTO - DESARME GENERAL LIMPIEZA Y REVISIÓN DE LA MAQUINA</v>
      </c>
      <c r="BE289" s="58" t="str">
        <f t="shared" si="412"/>
        <v>REPETIDO</v>
      </c>
      <c r="BF289" s="58" t="str" cm="1">
        <f t="array" ref="BF289">IF(BE289&lt;&gt;"REPETIDO","",_xlfn.TEXTJOIN(", ",TRUE,IF($AG$14:$AG$1000=$AG289,$A$14:$A$1000,"")))</f>
        <v>102, 241, 259</v>
      </c>
      <c r="BG289" s="70" t="str">
        <f t="shared" si="413"/>
        <v>MISMO PRECIO REF.</v>
      </c>
      <c r="BH289" s="58" t="str">
        <f t="shared" si="414"/>
        <v>OK</v>
      </c>
    </row>
    <row r="290" spans="1:60" ht="27" x14ac:dyDescent="0.35">
      <c r="A290" s="64">
        <f>IF(C290="","",MAX($A$14:A289)+1)</f>
        <v>260</v>
      </c>
      <c r="B290" s="64">
        <v>8715201</v>
      </c>
      <c r="C290" s="65" t="s">
        <v>305</v>
      </c>
      <c r="D290" s="64" t="s">
        <v>214</v>
      </c>
      <c r="E290" s="64">
        <v>0</v>
      </c>
      <c r="F290" s="64">
        <v>0</v>
      </c>
      <c r="G290" s="64">
        <v>1</v>
      </c>
      <c r="H290" s="64">
        <v>0</v>
      </c>
      <c r="I290" s="64">
        <v>0</v>
      </c>
      <c r="J290" s="64">
        <v>0</v>
      </c>
      <c r="K290" s="64">
        <v>0</v>
      </c>
      <c r="L290" s="64">
        <v>0</v>
      </c>
      <c r="M290" s="64">
        <v>0</v>
      </c>
      <c r="N290" s="64">
        <v>0</v>
      </c>
      <c r="O290" s="64">
        <v>0</v>
      </c>
      <c r="P290" s="64">
        <v>0</v>
      </c>
      <c r="Q290" s="64">
        <v>0</v>
      </c>
      <c r="R290" s="64">
        <f t="shared" si="415"/>
        <v>1</v>
      </c>
      <c r="S290" s="64">
        <v>72151514</v>
      </c>
      <c r="T290" s="104">
        <v>2000231</v>
      </c>
      <c r="U290" s="64" t="s">
        <v>66</v>
      </c>
      <c r="W290" s="66">
        <v>144000</v>
      </c>
      <c r="X290" s="66">
        <f t="shared" si="388"/>
        <v>27360</v>
      </c>
      <c r="Y290" s="66">
        <f t="shared" si="389"/>
        <v>171360</v>
      </c>
      <c r="Z290" s="66">
        <v>144000</v>
      </c>
      <c r="AA290" s="66">
        <f t="shared" si="390"/>
        <v>27360</v>
      </c>
      <c r="AB290" s="66">
        <f t="shared" si="391"/>
        <v>171360</v>
      </c>
      <c r="AC290" s="66">
        <v>215000</v>
      </c>
      <c r="AD290" s="66">
        <f t="shared" si="392"/>
        <v>40850</v>
      </c>
      <c r="AE290" s="66">
        <f t="shared" si="393"/>
        <v>255850</v>
      </c>
      <c r="AF290" s="22"/>
      <c r="AG290" s="67" t="str">
        <f t="shared" si="354"/>
        <v>MANTENIMIENTO - REVISIÓN AL SISTEMA ELÉCTRICO</v>
      </c>
      <c r="AH290" s="58" t="str">
        <f t="shared" si="394"/>
        <v>ÚNICO</v>
      </c>
      <c r="AI290" s="58" t="str">
        <f t="shared" si="395"/>
        <v>ÚNICO</v>
      </c>
      <c r="AJ290" s="59" t="str">
        <f t="shared" si="396"/>
        <v>ÚNICO</v>
      </c>
      <c r="AK290" s="59" t="str">
        <f t="shared" si="397"/>
        <v>ÚNICO</v>
      </c>
      <c r="AL290" s="59" t="str">
        <f t="shared" si="398"/>
        <v/>
      </c>
      <c r="AM290" s="59" t="str">
        <f t="shared" si="399"/>
        <v/>
      </c>
      <c r="AN290" s="60" t="str">
        <f t="shared" si="400"/>
        <v/>
      </c>
      <c r="AP290" s="61">
        <f t="shared" si="401"/>
        <v>167667</v>
      </c>
      <c r="AQ290" s="61">
        <f t="shared" si="402"/>
        <v>144000</v>
      </c>
      <c r="AR290" s="61">
        <f t="shared" si="403"/>
        <v>40992</v>
      </c>
      <c r="AS290" s="62">
        <f t="shared" si="404"/>
        <v>0.24448460341033118</v>
      </c>
      <c r="AT290" s="61">
        <f t="shared" si="405"/>
        <v>144000</v>
      </c>
      <c r="AU290" s="61">
        <f t="shared" si="406"/>
        <v>215000</v>
      </c>
      <c r="AV290" s="61">
        <f>IF(NOT(ISNUMBER(A290)),"",ROUND(_xlfn.QUARTILE.INC(CHOOSE({1;2;3},W290,Z290,AC290),1),0))</f>
        <v>144000</v>
      </c>
      <c r="AW290" s="61">
        <f>IF(NOT(ISNUMBER(A290)),"",ROUND(_xlfn.QUARTILE.INC(CHOOSE({1;2;3},W290,Z290,AC290),3),0))</f>
        <v>179500</v>
      </c>
      <c r="AX290" s="61">
        <f t="shared" si="407"/>
        <v>35500</v>
      </c>
      <c r="AY290" s="61">
        <f t="shared" si="408"/>
        <v>144000</v>
      </c>
      <c r="AZ290" s="61">
        <f t="shared" si="370"/>
        <v>27360</v>
      </c>
      <c r="BA290" s="61">
        <f t="shared" si="409"/>
        <v>171360</v>
      </c>
      <c r="BB290" s="68" t="str">
        <f t="shared" si="410"/>
        <v>PROMEDIO 2 MENORES</v>
      </c>
      <c r="BD290" s="69" t="str">
        <f t="shared" si="411"/>
        <v>MANTENIMIENTO - REVISIÓN AL SISTEMA ELÉCTRICO</v>
      </c>
      <c r="BE290" s="58" t="str">
        <f t="shared" si="412"/>
        <v>REPETIDO</v>
      </c>
      <c r="BF290" s="58" t="str" cm="1">
        <f t="array" ref="BF290">IF(BE290&lt;&gt;"REPETIDO","",_xlfn.TEXTJOIN(", ",TRUE,IF($AG$14:$AG$1000=$AG290,$A$14:$A$1000,"")))</f>
        <v>251, 260</v>
      </c>
      <c r="BG290" s="70" t="str">
        <f t="shared" si="413"/>
        <v>MISMO PRECIO REF.</v>
      </c>
      <c r="BH290" s="58" t="str">
        <f t="shared" si="414"/>
        <v>OK</v>
      </c>
    </row>
    <row r="291" spans="1:60" ht="38.25" x14ac:dyDescent="0.35">
      <c r="A291" s="64">
        <f>IF(C291="","",MAX($A$14:A290)+1)</f>
        <v>261</v>
      </c>
      <c r="B291" s="64">
        <v>8715201</v>
      </c>
      <c r="C291" s="65" t="s">
        <v>313</v>
      </c>
      <c r="D291" s="64" t="s">
        <v>214</v>
      </c>
      <c r="E291" s="64">
        <v>0</v>
      </c>
      <c r="F291" s="64">
        <v>0</v>
      </c>
      <c r="G291" s="64">
        <v>1</v>
      </c>
      <c r="H291" s="64">
        <v>0</v>
      </c>
      <c r="I291" s="64">
        <v>0</v>
      </c>
      <c r="J291" s="64">
        <v>0</v>
      </c>
      <c r="K291" s="64">
        <v>0</v>
      </c>
      <c r="L291" s="64">
        <v>0</v>
      </c>
      <c r="M291" s="64">
        <v>0</v>
      </c>
      <c r="N291" s="64">
        <v>0</v>
      </c>
      <c r="O291" s="64">
        <v>0</v>
      </c>
      <c r="P291" s="64">
        <v>0</v>
      </c>
      <c r="Q291" s="64">
        <v>0</v>
      </c>
      <c r="R291" s="64">
        <f t="shared" si="415"/>
        <v>1</v>
      </c>
      <c r="S291" s="64">
        <v>72151514</v>
      </c>
      <c r="T291" s="104">
        <v>2000231</v>
      </c>
      <c r="U291" s="64" t="s">
        <v>66</v>
      </c>
      <c r="W291" s="66">
        <v>152000</v>
      </c>
      <c r="X291" s="66">
        <f t="shared" si="388"/>
        <v>28880</v>
      </c>
      <c r="Y291" s="66">
        <f t="shared" si="389"/>
        <v>180880</v>
      </c>
      <c r="Z291" s="66">
        <v>152000</v>
      </c>
      <c r="AA291" s="66">
        <f t="shared" si="390"/>
        <v>28880</v>
      </c>
      <c r="AB291" s="66">
        <f t="shared" si="391"/>
        <v>180880</v>
      </c>
      <c r="AC291" s="66">
        <v>225000</v>
      </c>
      <c r="AD291" s="66">
        <f t="shared" si="392"/>
        <v>42750</v>
      </c>
      <c r="AE291" s="66">
        <f t="shared" si="393"/>
        <v>267750</v>
      </c>
      <c r="AF291" s="22"/>
      <c r="AG291" s="67" t="str">
        <f t="shared" si="354"/>
        <v>MANTENIMIENTO - REVISIÓN MANTENIMIENTO TERMOSTATOS</v>
      </c>
      <c r="AH291" s="58" t="str">
        <f t="shared" si="394"/>
        <v>ÚNICO</v>
      </c>
      <c r="AI291" s="58" t="str">
        <f t="shared" si="395"/>
        <v>ÚNICO</v>
      </c>
      <c r="AJ291" s="59" t="str">
        <f t="shared" si="396"/>
        <v>ÚNICO</v>
      </c>
      <c r="AK291" s="59" t="str">
        <f t="shared" si="397"/>
        <v>ÚNICO</v>
      </c>
      <c r="AL291" s="59" t="str">
        <f t="shared" si="398"/>
        <v/>
      </c>
      <c r="AM291" s="59" t="str">
        <f t="shared" si="399"/>
        <v/>
      </c>
      <c r="AN291" s="60" t="str">
        <f t="shared" si="400"/>
        <v/>
      </c>
      <c r="AP291" s="61">
        <f t="shared" si="401"/>
        <v>176333</v>
      </c>
      <c r="AQ291" s="61">
        <f t="shared" si="402"/>
        <v>152000</v>
      </c>
      <c r="AR291" s="61">
        <f t="shared" si="403"/>
        <v>42147</v>
      </c>
      <c r="AS291" s="62">
        <f t="shared" si="404"/>
        <v>0.23901935542411235</v>
      </c>
      <c r="AT291" s="61">
        <f t="shared" si="405"/>
        <v>152000</v>
      </c>
      <c r="AU291" s="61">
        <f t="shared" si="406"/>
        <v>225000</v>
      </c>
      <c r="AV291" s="61">
        <f>IF(NOT(ISNUMBER(A291)),"",ROUND(_xlfn.QUARTILE.INC(CHOOSE({1;2;3},W291,Z291,AC291),1),0))</f>
        <v>152000</v>
      </c>
      <c r="AW291" s="61">
        <f>IF(NOT(ISNUMBER(A291)),"",ROUND(_xlfn.QUARTILE.INC(CHOOSE({1;2;3},W291,Z291,AC291),3),0))</f>
        <v>188500</v>
      </c>
      <c r="AX291" s="61">
        <f t="shared" si="407"/>
        <v>36500</v>
      </c>
      <c r="AY291" s="61">
        <f t="shared" si="408"/>
        <v>152000</v>
      </c>
      <c r="AZ291" s="61">
        <f t="shared" si="370"/>
        <v>28880</v>
      </c>
      <c r="BA291" s="61">
        <f t="shared" si="409"/>
        <v>180880</v>
      </c>
      <c r="BB291" s="68" t="str">
        <f t="shared" si="410"/>
        <v>PROMEDIO 2 MENORES</v>
      </c>
      <c r="BD291" s="69" t="str">
        <f t="shared" si="411"/>
        <v>MANTENIMIENTO - REVISIÓN MANTENIMIENTO TERMOSTATOS</v>
      </c>
      <c r="BE291" s="58" t="str">
        <f t="shared" si="412"/>
        <v>ÚNICO</v>
      </c>
      <c r="BF291" s="58" t="str" cm="1">
        <f t="array" ref="BF291">IF(BE291&lt;&gt;"REPETIDO","",_xlfn.TEXTJOIN(", ",TRUE,IF($AG$14:$AG$1000=$AG291,$A$14:$A$1000,"")))</f>
        <v/>
      </c>
      <c r="BG291" s="70" t="str">
        <f t="shared" si="413"/>
        <v>NO APLICA</v>
      </c>
      <c r="BH291" s="58" t="str">
        <f t="shared" si="414"/>
        <v>OK</v>
      </c>
    </row>
    <row r="292" spans="1:60" ht="38.25" x14ac:dyDescent="0.35">
      <c r="A292" s="64">
        <f>IF(C292="","",MAX($A$14:A291)+1)</f>
        <v>262</v>
      </c>
      <c r="B292" s="64">
        <v>8715201</v>
      </c>
      <c r="C292" s="65" t="s">
        <v>314</v>
      </c>
      <c r="D292" s="64" t="s">
        <v>214</v>
      </c>
      <c r="E292" s="64">
        <v>0</v>
      </c>
      <c r="F292" s="64">
        <v>0</v>
      </c>
      <c r="G292" s="64">
        <v>1</v>
      </c>
      <c r="H292" s="64">
        <v>0</v>
      </c>
      <c r="I292" s="64">
        <v>0</v>
      </c>
      <c r="J292" s="64">
        <v>0</v>
      </c>
      <c r="K292" s="64">
        <v>0</v>
      </c>
      <c r="L292" s="64">
        <v>0</v>
      </c>
      <c r="M292" s="64">
        <v>0</v>
      </c>
      <c r="N292" s="64">
        <v>0</v>
      </c>
      <c r="O292" s="64">
        <v>0</v>
      </c>
      <c r="P292" s="64">
        <v>0</v>
      </c>
      <c r="Q292" s="64">
        <v>0</v>
      </c>
      <c r="R292" s="64">
        <f t="shared" si="415"/>
        <v>1</v>
      </c>
      <c r="S292" s="64">
        <v>72151514</v>
      </c>
      <c r="T292" s="104">
        <v>2000231</v>
      </c>
      <c r="U292" s="64" t="s">
        <v>66</v>
      </c>
      <c r="W292" s="66">
        <v>152000</v>
      </c>
      <c r="X292" s="66">
        <f t="shared" si="388"/>
        <v>28880</v>
      </c>
      <c r="Y292" s="66">
        <f t="shared" si="389"/>
        <v>180880</v>
      </c>
      <c r="Z292" s="66">
        <v>152000</v>
      </c>
      <c r="AA292" s="66">
        <f t="shared" si="390"/>
        <v>28880</v>
      </c>
      <c r="AB292" s="66">
        <f t="shared" si="391"/>
        <v>180880</v>
      </c>
      <c r="AC292" s="66">
        <v>225000</v>
      </c>
      <c r="AD292" s="66">
        <f t="shared" si="392"/>
        <v>42750</v>
      </c>
      <c r="AE292" s="66">
        <f t="shared" si="393"/>
        <v>267750</v>
      </c>
      <c r="AF292" s="22"/>
      <c r="AG292" s="67" t="str">
        <f t="shared" si="354"/>
        <v>MANTENIMIENTO - REVISIÓN MANTENIMIENTO RESISTENCIAS</v>
      </c>
      <c r="AH292" s="58" t="str">
        <f t="shared" si="394"/>
        <v>ÚNICO</v>
      </c>
      <c r="AI292" s="58" t="str">
        <f t="shared" si="395"/>
        <v>ÚNICO</v>
      </c>
      <c r="AJ292" s="59" t="str">
        <f t="shared" si="396"/>
        <v>ÚNICO</v>
      </c>
      <c r="AK292" s="59" t="str">
        <f t="shared" si="397"/>
        <v>ÚNICO</v>
      </c>
      <c r="AL292" s="59" t="str">
        <f t="shared" si="398"/>
        <v/>
      </c>
      <c r="AM292" s="59" t="str">
        <f t="shared" si="399"/>
        <v/>
      </c>
      <c r="AN292" s="60" t="str">
        <f t="shared" si="400"/>
        <v/>
      </c>
      <c r="AP292" s="61">
        <f t="shared" si="401"/>
        <v>176333</v>
      </c>
      <c r="AQ292" s="61">
        <f t="shared" si="402"/>
        <v>152000</v>
      </c>
      <c r="AR292" s="61">
        <f t="shared" si="403"/>
        <v>42147</v>
      </c>
      <c r="AS292" s="62">
        <f t="shared" si="404"/>
        <v>0.23901935542411235</v>
      </c>
      <c r="AT292" s="61">
        <f t="shared" si="405"/>
        <v>152000</v>
      </c>
      <c r="AU292" s="61">
        <f t="shared" si="406"/>
        <v>225000</v>
      </c>
      <c r="AV292" s="61">
        <f>IF(NOT(ISNUMBER(A292)),"",ROUND(_xlfn.QUARTILE.INC(CHOOSE({1;2;3},W292,Z292,AC292),1),0))</f>
        <v>152000</v>
      </c>
      <c r="AW292" s="61">
        <f>IF(NOT(ISNUMBER(A292)),"",ROUND(_xlfn.QUARTILE.INC(CHOOSE({1;2;3},W292,Z292,AC292),3),0))</f>
        <v>188500</v>
      </c>
      <c r="AX292" s="61">
        <f t="shared" si="407"/>
        <v>36500</v>
      </c>
      <c r="AY292" s="61">
        <f t="shared" si="408"/>
        <v>152000</v>
      </c>
      <c r="AZ292" s="61">
        <f t="shared" si="370"/>
        <v>28880</v>
      </c>
      <c r="BA292" s="61">
        <f t="shared" si="409"/>
        <v>180880</v>
      </c>
      <c r="BB292" s="68" t="str">
        <f t="shared" si="410"/>
        <v>PROMEDIO 2 MENORES</v>
      </c>
      <c r="BD292" s="69" t="str">
        <f t="shared" si="411"/>
        <v>MANTENIMIENTO - REVISIÓN MANTENIMIENTO RESISTENCIAS</v>
      </c>
      <c r="BE292" s="58" t="str">
        <f t="shared" si="412"/>
        <v>ÚNICO</v>
      </c>
      <c r="BF292" s="58" t="str" cm="1">
        <f t="array" ref="BF292">IF(BE292&lt;&gt;"REPETIDO","",_xlfn.TEXTJOIN(", ",TRUE,IF($AG$14:$AG$1000=$AG292,$A$14:$A$1000,"")))</f>
        <v/>
      </c>
      <c r="BG292" s="70" t="str">
        <f t="shared" si="413"/>
        <v>NO APLICA</v>
      </c>
      <c r="BH292" s="58" t="str">
        <f t="shared" si="414"/>
        <v>OK</v>
      </c>
    </row>
    <row r="293" spans="1:60" ht="51" x14ac:dyDescent="0.35">
      <c r="A293" s="64">
        <f>IF(C293="","",MAX($A$14:A292)+1)</f>
        <v>263</v>
      </c>
      <c r="B293" s="64">
        <v>8715201</v>
      </c>
      <c r="C293" s="65" t="s">
        <v>315</v>
      </c>
      <c r="D293" s="64" t="s">
        <v>214</v>
      </c>
      <c r="E293" s="64">
        <v>0</v>
      </c>
      <c r="F293" s="64">
        <v>0</v>
      </c>
      <c r="G293" s="64">
        <v>1</v>
      </c>
      <c r="H293" s="64">
        <v>0</v>
      </c>
      <c r="I293" s="64">
        <v>0</v>
      </c>
      <c r="J293" s="64">
        <v>0</v>
      </c>
      <c r="K293" s="64">
        <v>0</v>
      </c>
      <c r="L293" s="64">
        <v>0</v>
      </c>
      <c r="M293" s="64">
        <v>0</v>
      </c>
      <c r="N293" s="64">
        <v>0</v>
      </c>
      <c r="O293" s="64">
        <v>0</v>
      </c>
      <c r="P293" s="64">
        <v>0</v>
      </c>
      <c r="Q293" s="64">
        <v>0</v>
      </c>
      <c r="R293" s="64">
        <f t="shared" si="415"/>
        <v>1</v>
      </c>
      <c r="S293" s="64">
        <v>72151514</v>
      </c>
      <c r="T293" s="104">
        <v>2000231</v>
      </c>
      <c r="U293" s="64" t="s">
        <v>66</v>
      </c>
      <c r="W293" s="66">
        <v>152000</v>
      </c>
      <c r="X293" s="66">
        <f t="shared" si="388"/>
        <v>28880</v>
      </c>
      <c r="Y293" s="66">
        <f t="shared" si="389"/>
        <v>180880</v>
      </c>
      <c r="Z293" s="66">
        <v>152000</v>
      </c>
      <c r="AA293" s="66">
        <f t="shared" si="390"/>
        <v>28880</v>
      </c>
      <c r="AB293" s="66">
        <f t="shared" si="391"/>
        <v>180880</v>
      </c>
      <c r="AC293" s="66">
        <v>250000</v>
      </c>
      <c r="AD293" s="66">
        <f t="shared" si="392"/>
        <v>47500</v>
      </c>
      <c r="AE293" s="66">
        <f t="shared" si="393"/>
        <v>297500</v>
      </c>
      <c r="AF293" s="22"/>
      <c r="AG293" s="67" t="str">
        <f t="shared" si="354"/>
        <v>MANTENIMIENTO - REVISIÓN MANTENIMIENTO SELECTORES Y CONTACTOR</v>
      </c>
      <c r="AH293" s="58" t="str">
        <f t="shared" si="394"/>
        <v>ÚNICO</v>
      </c>
      <c r="AI293" s="58" t="str">
        <f t="shared" si="395"/>
        <v>ÚNICO</v>
      </c>
      <c r="AJ293" s="59" t="str">
        <f t="shared" si="396"/>
        <v>ÚNICO</v>
      </c>
      <c r="AK293" s="59" t="str">
        <f t="shared" si="397"/>
        <v>ÚNICO</v>
      </c>
      <c r="AL293" s="59" t="str">
        <f t="shared" si="398"/>
        <v/>
      </c>
      <c r="AM293" s="59" t="str">
        <f t="shared" si="399"/>
        <v/>
      </c>
      <c r="AN293" s="60" t="str">
        <f t="shared" si="400"/>
        <v/>
      </c>
      <c r="AP293" s="61">
        <f t="shared" si="401"/>
        <v>184667</v>
      </c>
      <c r="AQ293" s="61">
        <f t="shared" si="402"/>
        <v>152000</v>
      </c>
      <c r="AR293" s="61">
        <f t="shared" si="403"/>
        <v>56580</v>
      </c>
      <c r="AS293" s="62">
        <f t="shared" si="404"/>
        <v>0.30638933864740314</v>
      </c>
      <c r="AT293" s="61">
        <f t="shared" si="405"/>
        <v>152000</v>
      </c>
      <c r="AU293" s="61">
        <f t="shared" si="406"/>
        <v>250000</v>
      </c>
      <c r="AV293" s="61">
        <f>IF(NOT(ISNUMBER(A293)),"",ROUND(_xlfn.QUARTILE.INC(CHOOSE({1;2;3},W293,Z293,AC293),1),0))</f>
        <v>152000</v>
      </c>
      <c r="AW293" s="61">
        <f>IF(NOT(ISNUMBER(A293)),"",ROUND(_xlfn.QUARTILE.INC(CHOOSE({1;2;3},W293,Z293,AC293),3),0))</f>
        <v>201000</v>
      </c>
      <c r="AX293" s="61">
        <f t="shared" si="407"/>
        <v>49000</v>
      </c>
      <c r="AY293" s="61">
        <f t="shared" si="408"/>
        <v>152000</v>
      </c>
      <c r="AZ293" s="61">
        <f t="shared" si="370"/>
        <v>28880</v>
      </c>
      <c r="BA293" s="61">
        <f t="shared" si="409"/>
        <v>180880</v>
      </c>
      <c r="BB293" s="68" t="str">
        <f t="shared" si="410"/>
        <v>PROMEDIO 2 MENORES</v>
      </c>
      <c r="BD293" s="69" t="str">
        <f t="shared" si="411"/>
        <v>MANTENIMIENTO - REVISIÓN MANTENIMIENTO SELECTORES Y CONTACTOR</v>
      </c>
      <c r="BE293" s="58" t="str">
        <f t="shared" si="412"/>
        <v>ÚNICO</v>
      </c>
      <c r="BF293" s="58" t="str" cm="1">
        <f t="array" ref="BF293">IF(BE293&lt;&gt;"REPETIDO","",_xlfn.TEXTJOIN(", ",TRUE,IF($AG$14:$AG$1000=$AG293,$A$14:$A$1000,"")))</f>
        <v/>
      </c>
      <c r="BG293" s="70" t="str">
        <f t="shared" si="413"/>
        <v>NO APLICA</v>
      </c>
      <c r="BH293" s="58" t="str">
        <f t="shared" si="414"/>
        <v>REVISAR DISPERSIÓN</v>
      </c>
    </row>
    <row r="294" spans="1:60" ht="27" x14ac:dyDescent="0.35">
      <c r="A294" s="64">
        <f>IF(C294="","",MAX($A$14:A293)+1)</f>
        <v>264</v>
      </c>
      <c r="B294" s="64">
        <v>8715201</v>
      </c>
      <c r="C294" s="65" t="s">
        <v>316</v>
      </c>
      <c r="D294" s="64" t="s">
        <v>214</v>
      </c>
      <c r="E294" s="64">
        <v>0</v>
      </c>
      <c r="F294" s="64">
        <v>0</v>
      </c>
      <c r="G294" s="64">
        <v>1</v>
      </c>
      <c r="H294" s="64">
        <v>0</v>
      </c>
      <c r="I294" s="64">
        <v>0</v>
      </c>
      <c r="J294" s="64">
        <v>0</v>
      </c>
      <c r="K294" s="64">
        <v>0</v>
      </c>
      <c r="L294" s="64">
        <v>0</v>
      </c>
      <c r="M294" s="64">
        <v>0</v>
      </c>
      <c r="N294" s="64">
        <v>0</v>
      </c>
      <c r="O294" s="64">
        <v>0</v>
      </c>
      <c r="P294" s="64">
        <v>0</v>
      </c>
      <c r="Q294" s="64">
        <v>0</v>
      </c>
      <c r="R294" s="64">
        <f t="shared" si="415"/>
        <v>1</v>
      </c>
      <c r="S294" s="64">
        <v>72151514</v>
      </c>
      <c r="T294" s="104">
        <v>2000231</v>
      </c>
      <c r="U294" s="64" t="s">
        <v>66</v>
      </c>
      <c r="W294" s="66">
        <v>148000</v>
      </c>
      <c r="X294" s="66">
        <f t="shared" si="388"/>
        <v>28120</v>
      </c>
      <c r="Y294" s="66">
        <f t="shared" si="389"/>
        <v>176120</v>
      </c>
      <c r="Z294" s="66">
        <v>148000</v>
      </c>
      <c r="AA294" s="66">
        <f t="shared" si="390"/>
        <v>28120</v>
      </c>
      <c r="AB294" s="66">
        <f t="shared" si="391"/>
        <v>176120</v>
      </c>
      <c r="AC294" s="66">
        <v>305000</v>
      </c>
      <c r="AD294" s="66">
        <f t="shared" si="392"/>
        <v>57950</v>
      </c>
      <c r="AE294" s="66">
        <f t="shared" si="393"/>
        <v>362950</v>
      </c>
      <c r="AF294" s="22"/>
      <c r="AG294" s="67" t="str">
        <f t="shared" si="354"/>
        <v>MANTENIMIENTO - PINTURA DE ESTRUCTURA</v>
      </c>
      <c r="AH294" s="58" t="str">
        <f t="shared" si="394"/>
        <v>ÚNICO</v>
      </c>
      <c r="AI294" s="58" t="str">
        <f t="shared" si="395"/>
        <v>ÚNICO</v>
      </c>
      <c r="AJ294" s="59" t="str">
        <f t="shared" si="396"/>
        <v>ÚNICO</v>
      </c>
      <c r="AK294" s="59" t="str">
        <f t="shared" si="397"/>
        <v>ÚNICO</v>
      </c>
      <c r="AL294" s="59" t="str">
        <f t="shared" si="398"/>
        <v/>
      </c>
      <c r="AM294" s="59" t="str">
        <f t="shared" si="399"/>
        <v/>
      </c>
      <c r="AN294" s="60" t="str">
        <f t="shared" si="400"/>
        <v/>
      </c>
      <c r="AP294" s="61">
        <f t="shared" si="401"/>
        <v>200333</v>
      </c>
      <c r="AQ294" s="61">
        <f t="shared" si="402"/>
        <v>148000</v>
      </c>
      <c r="AR294" s="61">
        <f t="shared" si="403"/>
        <v>90644</v>
      </c>
      <c r="AS294" s="62">
        <f t="shared" si="404"/>
        <v>0.45246664303933948</v>
      </c>
      <c r="AT294" s="61">
        <f t="shared" si="405"/>
        <v>148000</v>
      </c>
      <c r="AU294" s="61">
        <f t="shared" si="406"/>
        <v>305000</v>
      </c>
      <c r="AV294" s="61">
        <f>IF(NOT(ISNUMBER(A294)),"",ROUND(_xlfn.QUARTILE.INC(CHOOSE({1;2;3},W294,Z294,AC294),1),0))</f>
        <v>148000</v>
      </c>
      <c r="AW294" s="61">
        <f>IF(NOT(ISNUMBER(A294)),"",ROUND(_xlfn.QUARTILE.INC(CHOOSE({1;2;3},W294,Z294,AC294),3),0))</f>
        <v>226500</v>
      </c>
      <c r="AX294" s="61">
        <f t="shared" si="407"/>
        <v>78500</v>
      </c>
      <c r="AY294" s="61">
        <f t="shared" si="408"/>
        <v>148000</v>
      </c>
      <c r="AZ294" s="61">
        <f t="shared" si="370"/>
        <v>28120</v>
      </c>
      <c r="BA294" s="61">
        <f t="shared" si="409"/>
        <v>176120</v>
      </c>
      <c r="BB294" s="68" t="str">
        <f t="shared" si="410"/>
        <v>MEDIANA</v>
      </c>
      <c r="BD294" s="69" t="str">
        <f t="shared" si="411"/>
        <v>MANTENIMIENTO - PINTURA DE ESTRUCTURA</v>
      </c>
      <c r="BE294" s="58" t="str">
        <f t="shared" si="412"/>
        <v>ÚNICO</v>
      </c>
      <c r="BF294" s="58" t="str" cm="1">
        <f t="array" ref="BF294">IF(BE294&lt;&gt;"REPETIDO","",_xlfn.TEXTJOIN(", ",TRUE,IF($AG$14:$AG$1000=$AG294,$A$14:$A$1000,"")))</f>
        <v/>
      </c>
      <c r="BG294" s="70" t="str">
        <f t="shared" si="413"/>
        <v>NO APLICA</v>
      </c>
      <c r="BH294" s="58" t="str">
        <f t="shared" si="414"/>
        <v>REVISAR DISPERSIÓN</v>
      </c>
    </row>
    <row r="295" spans="1:60" ht="27" x14ac:dyDescent="0.35">
      <c r="A295" s="64">
        <f>IF(C295="","",MAX($A$14:A294)+1)</f>
        <v>265</v>
      </c>
      <c r="B295" s="64">
        <v>8715201</v>
      </c>
      <c r="C295" s="65" t="s">
        <v>178</v>
      </c>
      <c r="D295" s="64" t="s">
        <v>214</v>
      </c>
      <c r="E295" s="64">
        <v>0</v>
      </c>
      <c r="F295" s="64">
        <v>0</v>
      </c>
      <c r="G295" s="64">
        <v>1</v>
      </c>
      <c r="H295" s="64">
        <v>0</v>
      </c>
      <c r="I295" s="64">
        <v>0</v>
      </c>
      <c r="J295" s="64">
        <v>0</v>
      </c>
      <c r="K295" s="64">
        <v>0</v>
      </c>
      <c r="L295" s="64">
        <v>0</v>
      </c>
      <c r="M295" s="64">
        <v>0</v>
      </c>
      <c r="N295" s="64">
        <v>0</v>
      </c>
      <c r="O295" s="64">
        <v>0</v>
      </c>
      <c r="P295" s="64">
        <v>0</v>
      </c>
      <c r="Q295" s="64">
        <v>0</v>
      </c>
      <c r="R295" s="64">
        <f t="shared" si="415"/>
        <v>1</v>
      </c>
      <c r="S295" s="64">
        <v>72151514</v>
      </c>
      <c r="T295" s="104">
        <v>2000231</v>
      </c>
      <c r="U295" s="64" t="s">
        <v>66</v>
      </c>
      <c r="W295" s="66">
        <v>144000</v>
      </c>
      <c r="X295" s="66">
        <f t="shared" si="388"/>
        <v>27360</v>
      </c>
      <c r="Y295" s="66">
        <f t="shared" si="389"/>
        <v>171360</v>
      </c>
      <c r="Z295" s="66">
        <v>160000</v>
      </c>
      <c r="AA295" s="66">
        <f t="shared" si="390"/>
        <v>30400</v>
      </c>
      <c r="AB295" s="66">
        <f t="shared" si="391"/>
        <v>190400</v>
      </c>
      <c r="AC295" s="66">
        <v>405000</v>
      </c>
      <c r="AD295" s="66">
        <f t="shared" si="392"/>
        <v>76950</v>
      </c>
      <c r="AE295" s="66">
        <f t="shared" si="393"/>
        <v>481950</v>
      </c>
      <c r="AG295" s="67" t="str">
        <f t="shared" si="354"/>
        <v>MANTENIMIENTO CORRECTIVO DE PUERTAS</v>
      </c>
      <c r="AH295" s="58" t="str">
        <f t="shared" si="394"/>
        <v>ÚNICO</v>
      </c>
      <c r="AI295" s="58" t="str">
        <f t="shared" si="395"/>
        <v>DIFERENTE</v>
      </c>
      <c r="AJ295" s="59" t="str">
        <f t="shared" si="396"/>
        <v>ÚNICO</v>
      </c>
      <c r="AK295" s="59" t="str">
        <f t="shared" si="397"/>
        <v>REVISAR</v>
      </c>
      <c r="AL295" s="59" t="str">
        <f t="shared" si="398"/>
        <v/>
      </c>
      <c r="AM295" s="59">
        <f t="shared" si="399"/>
        <v>24000</v>
      </c>
      <c r="AN295" s="60" t="str">
        <f t="shared" si="400"/>
        <v/>
      </c>
      <c r="AP295" s="61">
        <f t="shared" si="401"/>
        <v>236333</v>
      </c>
      <c r="AQ295" s="61">
        <f t="shared" si="402"/>
        <v>160000</v>
      </c>
      <c r="AR295" s="61">
        <f t="shared" si="403"/>
        <v>146289</v>
      </c>
      <c r="AS295" s="62">
        <f t="shared" si="404"/>
        <v>0.61899523130498069</v>
      </c>
      <c r="AT295" s="61">
        <f t="shared" si="405"/>
        <v>144000</v>
      </c>
      <c r="AU295" s="61">
        <f t="shared" si="406"/>
        <v>405000</v>
      </c>
      <c r="AV295" s="61">
        <f>IF(NOT(ISNUMBER(A295)),"",ROUND(_xlfn.QUARTILE.INC(CHOOSE({1;2;3},W295,Z295,AC295),1),0))</f>
        <v>152000</v>
      </c>
      <c r="AW295" s="61">
        <f>IF(NOT(ISNUMBER(A295)),"",ROUND(_xlfn.QUARTILE.INC(CHOOSE({1;2;3},W295,Z295,AC295),3),0))</f>
        <v>282500</v>
      </c>
      <c r="AX295" s="61">
        <f t="shared" si="407"/>
        <v>130500</v>
      </c>
      <c r="AY295" s="61">
        <f t="shared" si="408"/>
        <v>160000</v>
      </c>
      <c r="AZ295" s="61">
        <f t="shared" si="370"/>
        <v>30400</v>
      </c>
      <c r="BA295" s="61">
        <f t="shared" si="409"/>
        <v>190400</v>
      </c>
      <c r="BB295" s="68" t="str">
        <f t="shared" si="410"/>
        <v>MEDIANA</v>
      </c>
      <c r="BD295" s="69" t="str">
        <f t="shared" si="411"/>
        <v>MANTENIMIENTO CORRECTIVO DE PUERTAS</v>
      </c>
      <c r="BE295" s="58" t="str">
        <f t="shared" si="412"/>
        <v>REPETIDO</v>
      </c>
      <c r="BF295" s="58" t="str" cm="1">
        <f t="array" ref="BF295">IF(BE295&lt;&gt;"REPETIDO","",_xlfn.TEXTJOIN(", ",TRUE,IF($AG$14:$AG$1000=$AG295,$A$14:$A$1000,"")))</f>
        <v>104, 243, 265</v>
      </c>
      <c r="BG295" s="70" t="str">
        <f t="shared" si="413"/>
        <v>PRECIO REF. DIFERENTE</v>
      </c>
      <c r="BH295" s="58" t="str">
        <f t="shared" si="414"/>
        <v>CRÍTICO - PRECIO REF. INCONSISTENTE</v>
      </c>
    </row>
    <row r="296" spans="1:60" ht="63.75" x14ac:dyDescent="0.35">
      <c r="A296" s="64">
        <f>IF(C296="","",MAX($A$14:A295)+1)</f>
        <v>266</v>
      </c>
      <c r="B296" s="93">
        <v>8715999</v>
      </c>
      <c r="C296" s="99" t="s">
        <v>317</v>
      </c>
      <c r="D296" s="64" t="s">
        <v>214</v>
      </c>
      <c r="E296" s="64">
        <v>0</v>
      </c>
      <c r="F296" s="64">
        <v>0</v>
      </c>
      <c r="G296" s="64">
        <v>1</v>
      </c>
      <c r="H296" s="64">
        <v>0</v>
      </c>
      <c r="I296" s="64">
        <v>0</v>
      </c>
      <c r="J296" s="64">
        <v>0</v>
      </c>
      <c r="K296" s="64">
        <v>0</v>
      </c>
      <c r="L296" s="64">
        <v>0</v>
      </c>
      <c r="M296" s="64">
        <v>0</v>
      </c>
      <c r="N296" s="64">
        <v>0</v>
      </c>
      <c r="O296" s="64">
        <v>0</v>
      </c>
      <c r="P296" s="64">
        <v>0</v>
      </c>
      <c r="Q296" s="64">
        <v>0</v>
      </c>
      <c r="R296" s="64">
        <f t="shared" si="415"/>
        <v>1</v>
      </c>
      <c r="S296" s="93">
        <v>73152101</v>
      </c>
      <c r="T296" s="105">
        <v>2000231</v>
      </c>
      <c r="U296" s="93" t="s">
        <v>66</v>
      </c>
      <c r="W296" s="66">
        <v>132000</v>
      </c>
      <c r="X296" s="66">
        <f t="shared" si="388"/>
        <v>25080</v>
      </c>
      <c r="Y296" s="66">
        <f t="shared" si="389"/>
        <v>157080</v>
      </c>
      <c r="Z296" s="66">
        <v>132000</v>
      </c>
      <c r="AA296" s="66">
        <f t="shared" si="390"/>
        <v>25080</v>
      </c>
      <c r="AB296" s="66">
        <f t="shared" si="391"/>
        <v>157080</v>
      </c>
      <c r="AC296" s="66">
        <v>255000</v>
      </c>
      <c r="AD296" s="66">
        <f t="shared" si="392"/>
        <v>48450</v>
      </c>
      <c r="AE296" s="66">
        <f t="shared" si="393"/>
        <v>303450</v>
      </c>
      <c r="AF296" s="22"/>
      <c r="AG296" s="67" t="str">
        <f t="shared" si="354"/>
        <v>MANTENIMIENTO (CAMBIO DE DOS VENTILADORES CON SUS CONECTORES PARA EL HORNO DE PANADERÍA)</v>
      </c>
      <c r="AH296" s="58" t="str">
        <f t="shared" si="394"/>
        <v>ÚNICO</v>
      </c>
      <c r="AI296" s="58" t="str">
        <f t="shared" si="395"/>
        <v>ÚNICO</v>
      </c>
      <c r="AJ296" s="59" t="str">
        <f t="shared" si="396"/>
        <v>ÚNICO</v>
      </c>
      <c r="AK296" s="59" t="str">
        <f t="shared" si="397"/>
        <v>ÚNICO</v>
      </c>
      <c r="AL296" s="59" t="str">
        <f t="shared" si="398"/>
        <v/>
      </c>
      <c r="AM296" s="59" t="str">
        <f t="shared" si="399"/>
        <v/>
      </c>
      <c r="AN296" s="60" t="str">
        <f t="shared" si="400"/>
        <v/>
      </c>
      <c r="AP296" s="61">
        <f t="shared" si="401"/>
        <v>173000</v>
      </c>
      <c r="AQ296" s="61">
        <f t="shared" si="402"/>
        <v>132000</v>
      </c>
      <c r="AR296" s="61">
        <f t="shared" si="403"/>
        <v>71014</v>
      </c>
      <c r="AS296" s="62">
        <f t="shared" si="404"/>
        <v>0.41048554913294799</v>
      </c>
      <c r="AT296" s="61">
        <f t="shared" si="405"/>
        <v>132000</v>
      </c>
      <c r="AU296" s="61">
        <f t="shared" si="406"/>
        <v>255000</v>
      </c>
      <c r="AV296" s="61">
        <f>IF(NOT(ISNUMBER(A296)),"",ROUND(_xlfn.QUARTILE.INC(CHOOSE({1;2;3},W296,Z296,AC296),1),0))</f>
        <v>132000</v>
      </c>
      <c r="AW296" s="61">
        <f>IF(NOT(ISNUMBER(A296)),"",ROUND(_xlfn.QUARTILE.INC(CHOOSE({1;2;3},W296,Z296,AC296),3),0))</f>
        <v>193500</v>
      </c>
      <c r="AX296" s="61">
        <f t="shared" si="407"/>
        <v>61500</v>
      </c>
      <c r="AY296" s="61">
        <f t="shared" si="408"/>
        <v>132000</v>
      </c>
      <c r="AZ296" s="61">
        <f t="shared" si="370"/>
        <v>25080</v>
      </c>
      <c r="BA296" s="61">
        <f t="shared" si="409"/>
        <v>157080</v>
      </c>
      <c r="BB296" s="68" t="str">
        <f t="shared" si="410"/>
        <v>MEDIANA</v>
      </c>
      <c r="BD296" s="69" t="str">
        <f t="shared" si="411"/>
        <v>MANTENIMIENTO (CAMBIO DE DOS VENTILADORES CON SUS CONECTORES PARA EL HORNO DE PANADERÍA)</v>
      </c>
      <c r="BE296" s="58" t="str">
        <f t="shared" si="412"/>
        <v>ÚNICO</v>
      </c>
      <c r="BF296" s="58" t="str" cm="1">
        <f t="array" ref="BF296">IF(BE296&lt;&gt;"REPETIDO","",_xlfn.TEXTJOIN(", ",TRUE,IF($AG$14:$AG$1000=$AG296,$A$14:$A$1000,"")))</f>
        <v/>
      </c>
      <c r="BG296" s="70" t="str">
        <f t="shared" si="413"/>
        <v>NO APLICA</v>
      </c>
      <c r="BH296" s="58" t="str">
        <f t="shared" si="414"/>
        <v>REVISAR DISPERSIÓN</v>
      </c>
    </row>
    <row r="297" spans="1:60" ht="38.25" x14ac:dyDescent="0.35">
      <c r="A297" s="64">
        <f>IF(C297="","",MAX($A$14:A296)+1)</f>
        <v>267</v>
      </c>
      <c r="B297" s="64">
        <v>8715999</v>
      </c>
      <c r="C297" s="65" t="s">
        <v>318</v>
      </c>
      <c r="D297" s="64" t="s">
        <v>214</v>
      </c>
      <c r="E297" s="64">
        <v>0</v>
      </c>
      <c r="F297" s="64">
        <v>0</v>
      </c>
      <c r="G297" s="64">
        <v>1</v>
      </c>
      <c r="H297" s="64">
        <v>0</v>
      </c>
      <c r="I297" s="64">
        <v>0</v>
      </c>
      <c r="J297" s="64">
        <v>0</v>
      </c>
      <c r="K297" s="64">
        <v>0</v>
      </c>
      <c r="L297" s="64">
        <v>0</v>
      </c>
      <c r="M297" s="64">
        <v>0</v>
      </c>
      <c r="N297" s="64">
        <v>0</v>
      </c>
      <c r="O297" s="64">
        <v>0</v>
      </c>
      <c r="P297" s="64">
        <v>0</v>
      </c>
      <c r="Q297" s="64">
        <v>0</v>
      </c>
      <c r="R297" s="64">
        <f t="shared" si="415"/>
        <v>1</v>
      </c>
      <c r="S297" s="64">
        <v>73152101</v>
      </c>
      <c r="T297" s="104">
        <v>2000231</v>
      </c>
      <c r="U297" s="64" t="s">
        <v>66</v>
      </c>
      <c r="W297" s="66">
        <v>208000</v>
      </c>
      <c r="X297" s="66">
        <f t="shared" si="388"/>
        <v>39520</v>
      </c>
      <c r="Y297" s="66">
        <f t="shared" si="389"/>
        <v>247520</v>
      </c>
      <c r="Z297" s="66">
        <v>208000</v>
      </c>
      <c r="AA297" s="66">
        <f t="shared" si="390"/>
        <v>39520</v>
      </c>
      <c r="AB297" s="66">
        <f t="shared" si="391"/>
        <v>247520</v>
      </c>
      <c r="AC297" s="66">
        <v>265000</v>
      </c>
      <c r="AD297" s="66">
        <f t="shared" si="392"/>
        <v>50350</v>
      </c>
      <c r="AE297" s="66">
        <f t="shared" si="393"/>
        <v>315350</v>
      </c>
      <c r="AF297" s="22"/>
      <c r="AG297" s="67" t="str">
        <f t="shared" si="354"/>
        <v>MANTENIMIENTO (CAMBIO DE LOS QUEMADORES DEL HORNO)</v>
      </c>
      <c r="AH297" s="58" t="str">
        <f t="shared" si="394"/>
        <v>ÚNICO</v>
      </c>
      <c r="AI297" s="58" t="str">
        <f t="shared" si="395"/>
        <v>ÚNICO</v>
      </c>
      <c r="AJ297" s="59" t="str">
        <f t="shared" si="396"/>
        <v>ÚNICO</v>
      </c>
      <c r="AK297" s="59" t="str">
        <f t="shared" si="397"/>
        <v>ÚNICO</v>
      </c>
      <c r="AL297" s="59" t="str">
        <f t="shared" si="398"/>
        <v/>
      </c>
      <c r="AM297" s="59" t="str">
        <f t="shared" si="399"/>
        <v/>
      </c>
      <c r="AN297" s="60" t="str">
        <f t="shared" si="400"/>
        <v/>
      </c>
      <c r="AP297" s="61">
        <f t="shared" si="401"/>
        <v>227000</v>
      </c>
      <c r="AQ297" s="61">
        <f t="shared" si="402"/>
        <v>208000</v>
      </c>
      <c r="AR297" s="61">
        <f t="shared" si="403"/>
        <v>32909</v>
      </c>
      <c r="AS297" s="62">
        <f t="shared" si="404"/>
        <v>0.14497356828193833</v>
      </c>
      <c r="AT297" s="61">
        <f t="shared" si="405"/>
        <v>208000</v>
      </c>
      <c r="AU297" s="61">
        <f t="shared" si="406"/>
        <v>265000</v>
      </c>
      <c r="AV297" s="61">
        <f>IF(NOT(ISNUMBER(A297)),"",ROUND(_xlfn.QUARTILE.INC(CHOOSE({1;2;3},W297,Z297,AC297),1),0))</f>
        <v>208000</v>
      </c>
      <c r="AW297" s="61">
        <f>IF(NOT(ISNUMBER(A297)),"",ROUND(_xlfn.QUARTILE.INC(CHOOSE({1;2;3},W297,Z297,AC297),3),0))</f>
        <v>236500</v>
      </c>
      <c r="AX297" s="61">
        <f t="shared" si="407"/>
        <v>28500</v>
      </c>
      <c r="AY297" s="61">
        <f t="shared" si="408"/>
        <v>208000</v>
      </c>
      <c r="AZ297" s="61">
        <f t="shared" si="370"/>
        <v>39520</v>
      </c>
      <c r="BA297" s="61">
        <f t="shared" si="409"/>
        <v>247520</v>
      </c>
      <c r="BB297" s="68" t="str">
        <f t="shared" si="410"/>
        <v>MENOR VALOR</v>
      </c>
      <c r="BD297" s="69" t="str">
        <f t="shared" si="411"/>
        <v>MANTENIMIENTO (CAMBIO DE LOS QUEMADORES DEL HORNO)</v>
      </c>
      <c r="BE297" s="58" t="str">
        <f t="shared" si="412"/>
        <v>ÚNICO</v>
      </c>
      <c r="BF297" s="58" t="str" cm="1">
        <f t="array" ref="BF297">IF(BE297&lt;&gt;"REPETIDO","",_xlfn.TEXTJOIN(", ",TRUE,IF($AG$14:$AG$1000=$AG297,$A$14:$A$1000,"")))</f>
        <v/>
      </c>
      <c r="BG297" s="70" t="str">
        <f t="shared" si="413"/>
        <v>NO APLICA</v>
      </c>
      <c r="BH297" s="58" t="str">
        <f t="shared" si="414"/>
        <v>OK</v>
      </c>
    </row>
    <row r="298" spans="1:60" ht="63.75" x14ac:dyDescent="0.35">
      <c r="A298" s="64">
        <f>IF(C298="","",MAX($A$14:A297)+1)</f>
        <v>268</v>
      </c>
      <c r="B298" s="64">
        <v>8715999</v>
      </c>
      <c r="C298" s="65" t="s">
        <v>319</v>
      </c>
      <c r="D298" s="64" t="s">
        <v>214</v>
      </c>
      <c r="E298" s="64">
        <v>0</v>
      </c>
      <c r="F298" s="64">
        <v>0</v>
      </c>
      <c r="G298" s="64">
        <v>1</v>
      </c>
      <c r="H298" s="64">
        <v>0</v>
      </c>
      <c r="I298" s="64">
        <v>0</v>
      </c>
      <c r="J298" s="64">
        <v>0</v>
      </c>
      <c r="K298" s="64">
        <v>0</v>
      </c>
      <c r="L298" s="64">
        <v>0</v>
      </c>
      <c r="M298" s="64">
        <v>0</v>
      </c>
      <c r="N298" s="64">
        <v>0</v>
      </c>
      <c r="O298" s="64">
        <v>0</v>
      </c>
      <c r="P298" s="64">
        <v>0</v>
      </c>
      <c r="Q298" s="64">
        <v>0</v>
      </c>
      <c r="R298" s="64">
        <f t="shared" si="415"/>
        <v>1</v>
      </c>
      <c r="S298" s="64">
        <v>73152101</v>
      </c>
      <c r="T298" s="104">
        <v>2000231</v>
      </c>
      <c r="U298" s="64" t="s">
        <v>66</v>
      </c>
      <c r="W298" s="66">
        <v>128000</v>
      </c>
      <c r="X298" s="66">
        <f t="shared" si="388"/>
        <v>24320</v>
      </c>
      <c r="Y298" s="66">
        <f t="shared" si="389"/>
        <v>152320</v>
      </c>
      <c r="Z298" s="66">
        <v>128000</v>
      </c>
      <c r="AA298" s="66">
        <f t="shared" si="390"/>
        <v>24320</v>
      </c>
      <c r="AB298" s="66">
        <f t="shared" si="391"/>
        <v>152320</v>
      </c>
      <c r="AC298" s="66">
        <v>165000</v>
      </c>
      <c r="AD298" s="66">
        <f t="shared" si="392"/>
        <v>31350</v>
      </c>
      <c r="AE298" s="66">
        <f t="shared" si="393"/>
        <v>196350</v>
      </c>
      <c r="AF298" s="22"/>
      <c r="AG298" s="67" t="str">
        <f t="shared" si="354"/>
        <v>MANTENIMIENTO DEL HORNO DESCARBONADA, DES INCRUSTACIONES DE GRASA Y LIMPIEZA GENERAL</v>
      </c>
      <c r="AH298" s="58" t="str">
        <f t="shared" si="394"/>
        <v>ÚNICO</v>
      </c>
      <c r="AI298" s="58" t="str">
        <f t="shared" si="395"/>
        <v>ÚNICO</v>
      </c>
      <c r="AJ298" s="59" t="str">
        <f t="shared" si="396"/>
        <v>ÚNICO</v>
      </c>
      <c r="AK298" s="59" t="str">
        <f t="shared" si="397"/>
        <v>ÚNICO</v>
      </c>
      <c r="AL298" s="59" t="str">
        <f t="shared" si="398"/>
        <v/>
      </c>
      <c r="AM298" s="59" t="str">
        <f t="shared" si="399"/>
        <v/>
      </c>
      <c r="AN298" s="60" t="str">
        <f t="shared" si="400"/>
        <v/>
      </c>
      <c r="AP298" s="61">
        <f t="shared" si="401"/>
        <v>140333</v>
      </c>
      <c r="AQ298" s="61">
        <f t="shared" si="402"/>
        <v>128000</v>
      </c>
      <c r="AR298" s="61">
        <f t="shared" si="403"/>
        <v>21362</v>
      </c>
      <c r="AS298" s="62">
        <f t="shared" si="404"/>
        <v>0.15222363948607953</v>
      </c>
      <c r="AT298" s="61">
        <f t="shared" si="405"/>
        <v>128000</v>
      </c>
      <c r="AU298" s="61">
        <f t="shared" si="406"/>
        <v>165000</v>
      </c>
      <c r="AV298" s="61">
        <f>IF(NOT(ISNUMBER(A298)),"",ROUND(_xlfn.QUARTILE.INC(CHOOSE({1;2;3},W298,Z298,AC298),1),0))</f>
        <v>128000</v>
      </c>
      <c r="AW298" s="61">
        <f>IF(NOT(ISNUMBER(A298)),"",ROUND(_xlfn.QUARTILE.INC(CHOOSE({1;2;3},W298,Z298,AC298),3),0))</f>
        <v>146500</v>
      </c>
      <c r="AX298" s="61">
        <f t="shared" si="407"/>
        <v>18500</v>
      </c>
      <c r="AY298" s="61">
        <f t="shared" si="408"/>
        <v>128000</v>
      </c>
      <c r="AZ298" s="61">
        <f t="shared" si="370"/>
        <v>24320</v>
      </c>
      <c r="BA298" s="61">
        <f t="shared" si="409"/>
        <v>152320</v>
      </c>
      <c r="BB298" s="68" t="str">
        <f t="shared" si="410"/>
        <v>MENOR VALOR</v>
      </c>
      <c r="BD298" s="69" t="str">
        <f t="shared" si="411"/>
        <v>MANTENIMIENTO DEL HORNO DESCARBONADA, DES INCRUSTACIONES DE GRASA Y LIMPIEZA GENERAL</v>
      </c>
      <c r="BE298" s="58" t="str">
        <f t="shared" si="412"/>
        <v>ÚNICO</v>
      </c>
      <c r="BF298" s="58" t="str" cm="1">
        <f t="array" ref="BF298">IF(BE298&lt;&gt;"REPETIDO","",_xlfn.TEXTJOIN(", ",TRUE,IF($AG$14:$AG$1000=$AG298,$A$14:$A$1000,"")))</f>
        <v/>
      </c>
      <c r="BG298" s="70" t="str">
        <f t="shared" si="413"/>
        <v>NO APLICA</v>
      </c>
      <c r="BH298" s="58" t="str">
        <f t="shared" si="414"/>
        <v>OK</v>
      </c>
    </row>
    <row r="299" spans="1:60" ht="51" x14ac:dyDescent="0.35">
      <c r="A299" s="64">
        <f>IF(C299="","",MAX($A$14:A298)+1)</f>
        <v>269</v>
      </c>
      <c r="B299" s="64">
        <v>8715999</v>
      </c>
      <c r="C299" s="65" t="s">
        <v>320</v>
      </c>
      <c r="D299" s="64" t="s">
        <v>214</v>
      </c>
      <c r="E299" s="64">
        <v>0</v>
      </c>
      <c r="F299" s="64">
        <v>0</v>
      </c>
      <c r="G299" s="64">
        <v>1</v>
      </c>
      <c r="H299" s="64">
        <v>0</v>
      </c>
      <c r="I299" s="64">
        <v>0</v>
      </c>
      <c r="J299" s="64">
        <v>0</v>
      </c>
      <c r="K299" s="64">
        <v>0</v>
      </c>
      <c r="L299" s="64">
        <v>0</v>
      </c>
      <c r="M299" s="64">
        <v>0</v>
      </c>
      <c r="N299" s="64">
        <v>0</v>
      </c>
      <c r="O299" s="64">
        <v>0</v>
      </c>
      <c r="P299" s="64">
        <v>0</v>
      </c>
      <c r="Q299" s="64">
        <v>0</v>
      </c>
      <c r="R299" s="64">
        <f t="shared" si="415"/>
        <v>1</v>
      </c>
      <c r="S299" s="64">
        <v>73152101</v>
      </c>
      <c r="T299" s="104">
        <v>2000231</v>
      </c>
      <c r="U299" s="64" t="s">
        <v>66</v>
      </c>
      <c r="W299" s="66">
        <v>176000</v>
      </c>
      <c r="X299" s="66">
        <f t="shared" si="388"/>
        <v>33440</v>
      </c>
      <c r="Y299" s="66">
        <f t="shared" si="389"/>
        <v>209440</v>
      </c>
      <c r="Z299" s="66">
        <v>176000</v>
      </c>
      <c r="AA299" s="66">
        <f t="shared" si="390"/>
        <v>33440</v>
      </c>
      <c r="AB299" s="66">
        <f t="shared" si="391"/>
        <v>209440</v>
      </c>
      <c r="AC299" s="66">
        <v>220000</v>
      </c>
      <c r="AD299" s="66">
        <f t="shared" si="392"/>
        <v>41800</v>
      </c>
      <c r="AE299" s="66">
        <f t="shared" si="393"/>
        <v>261800</v>
      </c>
      <c r="AF299" s="22"/>
      <c r="AG299" s="67" t="str">
        <f t="shared" si="354"/>
        <v>MANTENIMIENTO DEL MOTOR DE ROTACIÓN DEL HORNO EMBOBINADO (CAMBIO DE RODAMIENTOS)</v>
      </c>
      <c r="AH299" s="58" t="str">
        <f t="shared" si="394"/>
        <v>ÚNICO</v>
      </c>
      <c r="AI299" s="58" t="str">
        <f t="shared" si="395"/>
        <v>ÚNICO</v>
      </c>
      <c r="AJ299" s="59" t="str">
        <f t="shared" si="396"/>
        <v>ÚNICO</v>
      </c>
      <c r="AK299" s="59" t="str">
        <f t="shared" si="397"/>
        <v>ÚNICO</v>
      </c>
      <c r="AL299" s="59" t="str">
        <f t="shared" si="398"/>
        <v/>
      </c>
      <c r="AM299" s="59" t="str">
        <f t="shared" si="399"/>
        <v/>
      </c>
      <c r="AN299" s="60" t="str">
        <f t="shared" si="400"/>
        <v/>
      </c>
      <c r="AP299" s="61">
        <f t="shared" si="401"/>
        <v>190667</v>
      </c>
      <c r="AQ299" s="61">
        <f t="shared" si="402"/>
        <v>176000</v>
      </c>
      <c r="AR299" s="61">
        <f t="shared" si="403"/>
        <v>25403</v>
      </c>
      <c r="AS299" s="62">
        <f t="shared" si="404"/>
        <v>0.13323228455894309</v>
      </c>
      <c r="AT299" s="61">
        <f t="shared" si="405"/>
        <v>176000</v>
      </c>
      <c r="AU299" s="61">
        <f t="shared" si="406"/>
        <v>220000</v>
      </c>
      <c r="AV299" s="61">
        <f>IF(NOT(ISNUMBER(A299)),"",ROUND(_xlfn.QUARTILE.INC(CHOOSE({1;2;3},W299,Z299,AC299),1),0))</f>
        <v>176000</v>
      </c>
      <c r="AW299" s="61">
        <f>IF(NOT(ISNUMBER(A299)),"",ROUND(_xlfn.QUARTILE.INC(CHOOSE({1;2;3},W299,Z299,AC299),3),0))</f>
        <v>198000</v>
      </c>
      <c r="AX299" s="61">
        <f t="shared" si="407"/>
        <v>22000</v>
      </c>
      <c r="AY299" s="61">
        <f t="shared" si="408"/>
        <v>176000</v>
      </c>
      <c r="AZ299" s="61">
        <f t="shared" si="370"/>
        <v>33440</v>
      </c>
      <c r="BA299" s="61">
        <f t="shared" si="409"/>
        <v>209440</v>
      </c>
      <c r="BB299" s="68" t="str">
        <f t="shared" si="410"/>
        <v>MENOR VALOR</v>
      </c>
      <c r="BD299" s="69" t="str">
        <f t="shared" si="411"/>
        <v>MANTENIMIENTO DEL MOTOR DE ROTACIÓN DEL HORNO EMBOBINADO (CAMBIO DE RODAMIENTOS)</v>
      </c>
      <c r="BE299" s="58" t="str">
        <f t="shared" si="412"/>
        <v>ÚNICO</v>
      </c>
      <c r="BF299" s="58" t="str" cm="1">
        <f t="array" ref="BF299">IF(BE299&lt;&gt;"REPETIDO","",_xlfn.TEXTJOIN(", ",TRUE,IF($AG$14:$AG$1000=$AG299,$A$14:$A$1000,"")))</f>
        <v/>
      </c>
      <c r="BG299" s="70" t="str">
        <f t="shared" si="413"/>
        <v>NO APLICA</v>
      </c>
      <c r="BH299" s="58" t="str">
        <f t="shared" si="414"/>
        <v>OK</v>
      </c>
    </row>
    <row r="300" spans="1:60" ht="38.25" x14ac:dyDescent="0.35">
      <c r="A300" s="64">
        <f>IF(C300="","",MAX($A$14:A299)+1)</f>
        <v>270</v>
      </c>
      <c r="B300" s="64">
        <v>8715999</v>
      </c>
      <c r="C300" s="65" t="s">
        <v>321</v>
      </c>
      <c r="D300" s="64" t="s">
        <v>214</v>
      </c>
      <c r="E300" s="64">
        <v>0</v>
      </c>
      <c r="F300" s="64">
        <v>0</v>
      </c>
      <c r="G300" s="64">
        <v>1</v>
      </c>
      <c r="H300" s="64">
        <v>0</v>
      </c>
      <c r="I300" s="64">
        <v>0</v>
      </c>
      <c r="J300" s="64">
        <v>0</v>
      </c>
      <c r="K300" s="64">
        <v>0</v>
      </c>
      <c r="L300" s="64">
        <v>0</v>
      </c>
      <c r="M300" s="64">
        <v>0</v>
      </c>
      <c r="N300" s="64">
        <v>0</v>
      </c>
      <c r="O300" s="64">
        <v>0</v>
      </c>
      <c r="P300" s="64">
        <v>0</v>
      </c>
      <c r="Q300" s="64">
        <v>0</v>
      </c>
      <c r="R300" s="64">
        <f t="shared" si="415"/>
        <v>1</v>
      </c>
      <c r="S300" s="64">
        <v>73152101</v>
      </c>
      <c r="T300" s="104">
        <v>2000231</v>
      </c>
      <c r="U300" s="64" t="s">
        <v>66</v>
      </c>
      <c r="W300" s="66">
        <v>96000</v>
      </c>
      <c r="X300" s="66">
        <f t="shared" si="388"/>
        <v>18240</v>
      </c>
      <c r="Y300" s="66">
        <f t="shared" si="389"/>
        <v>114240</v>
      </c>
      <c r="Z300" s="66">
        <v>96000</v>
      </c>
      <c r="AA300" s="66">
        <f t="shared" si="390"/>
        <v>18240</v>
      </c>
      <c r="AB300" s="66">
        <f t="shared" si="391"/>
        <v>114240</v>
      </c>
      <c r="AC300" s="66">
        <v>135000</v>
      </c>
      <c r="AD300" s="66">
        <f t="shared" si="392"/>
        <v>25650</v>
      </c>
      <c r="AE300" s="66">
        <f t="shared" si="393"/>
        <v>160650</v>
      </c>
      <c r="AF300" s="22"/>
      <c r="AG300" s="67" t="str">
        <f t="shared" si="354"/>
        <v>MANTENIMIENTO (CAMBIO DE TERMINALES HORNO DE PANADERÍA)</v>
      </c>
      <c r="AH300" s="58" t="str">
        <f t="shared" si="394"/>
        <v>ÚNICO</v>
      </c>
      <c r="AI300" s="58" t="str">
        <f t="shared" si="395"/>
        <v>ÚNICO</v>
      </c>
      <c r="AJ300" s="59" t="str">
        <f t="shared" si="396"/>
        <v>ÚNICO</v>
      </c>
      <c r="AK300" s="59" t="str">
        <f t="shared" si="397"/>
        <v>ÚNICO</v>
      </c>
      <c r="AL300" s="59" t="str">
        <f t="shared" si="398"/>
        <v/>
      </c>
      <c r="AM300" s="59" t="str">
        <f t="shared" si="399"/>
        <v/>
      </c>
      <c r="AN300" s="60" t="str">
        <f t="shared" si="400"/>
        <v/>
      </c>
      <c r="AP300" s="61">
        <f t="shared" si="401"/>
        <v>109000</v>
      </c>
      <c r="AQ300" s="61">
        <f t="shared" si="402"/>
        <v>96000</v>
      </c>
      <c r="AR300" s="61">
        <f t="shared" si="403"/>
        <v>22517</v>
      </c>
      <c r="AS300" s="62">
        <f t="shared" si="404"/>
        <v>0.20657798165137614</v>
      </c>
      <c r="AT300" s="61">
        <f t="shared" si="405"/>
        <v>96000</v>
      </c>
      <c r="AU300" s="61">
        <f t="shared" si="406"/>
        <v>135000</v>
      </c>
      <c r="AV300" s="61">
        <f>IF(NOT(ISNUMBER(A300)),"",ROUND(_xlfn.QUARTILE.INC(CHOOSE({1;2;3},W300,Z300,AC300),1),0))</f>
        <v>96000</v>
      </c>
      <c r="AW300" s="61">
        <f>IF(NOT(ISNUMBER(A300)),"",ROUND(_xlfn.QUARTILE.INC(CHOOSE({1;2;3},W300,Z300,AC300),3),0))</f>
        <v>115500</v>
      </c>
      <c r="AX300" s="61">
        <f t="shared" si="407"/>
        <v>19500</v>
      </c>
      <c r="AY300" s="61">
        <f t="shared" si="408"/>
        <v>96000</v>
      </c>
      <c r="AZ300" s="61">
        <f t="shared" si="370"/>
        <v>18240</v>
      </c>
      <c r="BA300" s="61">
        <f t="shared" si="409"/>
        <v>114240</v>
      </c>
      <c r="BB300" s="68" t="str">
        <f t="shared" si="410"/>
        <v>PROMEDIO 2 MENORES</v>
      </c>
      <c r="BD300" s="69" t="str">
        <f t="shared" si="411"/>
        <v>MANTENIMIENTO (CAMBIO DE TERMINALES HORNO DE PANADERÍA)</v>
      </c>
      <c r="BE300" s="58" t="str">
        <f t="shared" si="412"/>
        <v>ÚNICO</v>
      </c>
      <c r="BF300" s="58" t="str" cm="1">
        <f t="array" ref="BF300">IF(BE300&lt;&gt;"REPETIDO","",_xlfn.TEXTJOIN(", ",TRUE,IF($AG$14:$AG$1000=$AG300,$A$14:$A$1000,"")))</f>
        <v/>
      </c>
      <c r="BG300" s="70" t="str">
        <f t="shared" si="413"/>
        <v>NO APLICA</v>
      </c>
      <c r="BH300" s="58" t="str">
        <f t="shared" si="414"/>
        <v>OK</v>
      </c>
    </row>
    <row r="301" spans="1:60" ht="51" x14ac:dyDescent="0.35">
      <c r="A301" s="64">
        <f>IF(C301="","",MAX($A$14:A300)+1)</f>
        <v>271</v>
      </c>
      <c r="B301" s="64">
        <v>8715999</v>
      </c>
      <c r="C301" s="65" t="s">
        <v>322</v>
      </c>
      <c r="D301" s="64" t="s">
        <v>214</v>
      </c>
      <c r="E301" s="64">
        <v>0</v>
      </c>
      <c r="F301" s="64">
        <v>0</v>
      </c>
      <c r="G301" s="64">
        <v>1</v>
      </c>
      <c r="H301" s="64">
        <v>0</v>
      </c>
      <c r="I301" s="64">
        <v>0</v>
      </c>
      <c r="J301" s="64">
        <v>0</v>
      </c>
      <c r="K301" s="64">
        <v>0</v>
      </c>
      <c r="L301" s="64">
        <v>0</v>
      </c>
      <c r="M301" s="64">
        <v>0</v>
      </c>
      <c r="N301" s="64">
        <v>0</v>
      </c>
      <c r="O301" s="64">
        <v>0</v>
      </c>
      <c r="P301" s="64">
        <v>0</v>
      </c>
      <c r="Q301" s="64">
        <v>0</v>
      </c>
      <c r="R301" s="64">
        <f t="shared" si="415"/>
        <v>1</v>
      </c>
      <c r="S301" s="64">
        <v>73152101</v>
      </c>
      <c r="T301" s="104">
        <v>2000231</v>
      </c>
      <c r="U301" s="64" t="s">
        <v>66</v>
      </c>
      <c r="W301" s="66">
        <v>156000</v>
      </c>
      <c r="X301" s="66">
        <f t="shared" si="388"/>
        <v>29640</v>
      </c>
      <c r="Y301" s="66">
        <f t="shared" si="389"/>
        <v>185640</v>
      </c>
      <c r="Z301" s="66">
        <v>156000</v>
      </c>
      <c r="AA301" s="66">
        <f t="shared" si="390"/>
        <v>29640</v>
      </c>
      <c r="AB301" s="66">
        <f t="shared" si="391"/>
        <v>185640</v>
      </c>
      <c r="AC301" s="66">
        <v>270000</v>
      </c>
      <c r="AD301" s="66">
        <f t="shared" si="392"/>
        <v>51300</v>
      </c>
      <c r="AE301" s="66">
        <f t="shared" si="393"/>
        <v>321300</v>
      </c>
      <c r="AF301" s="22"/>
      <c r="AG301" s="67" t="str">
        <f t="shared" si="354"/>
        <v>MANTENIMIENTO (CAMBIO DE RODAMIENTOS DEL MOTOR HORNO DE PANADERÍA)</v>
      </c>
      <c r="AH301" s="58" t="str">
        <f t="shared" si="394"/>
        <v>ÚNICO</v>
      </c>
      <c r="AI301" s="58" t="str">
        <f t="shared" si="395"/>
        <v>ÚNICO</v>
      </c>
      <c r="AJ301" s="59" t="str">
        <f t="shared" si="396"/>
        <v>ÚNICO</v>
      </c>
      <c r="AK301" s="59" t="str">
        <f t="shared" si="397"/>
        <v>ÚNICO</v>
      </c>
      <c r="AL301" s="59" t="str">
        <f t="shared" si="398"/>
        <v/>
      </c>
      <c r="AM301" s="59" t="str">
        <f t="shared" si="399"/>
        <v/>
      </c>
      <c r="AN301" s="60" t="str">
        <f t="shared" si="400"/>
        <v/>
      </c>
      <c r="AP301" s="61">
        <f t="shared" si="401"/>
        <v>194000</v>
      </c>
      <c r="AQ301" s="61">
        <f t="shared" si="402"/>
        <v>156000</v>
      </c>
      <c r="AR301" s="61">
        <f t="shared" si="403"/>
        <v>65818</v>
      </c>
      <c r="AS301" s="62">
        <f t="shared" si="404"/>
        <v>0.3392680412371134</v>
      </c>
      <c r="AT301" s="61">
        <f t="shared" si="405"/>
        <v>156000</v>
      </c>
      <c r="AU301" s="61">
        <f t="shared" si="406"/>
        <v>270000</v>
      </c>
      <c r="AV301" s="61">
        <f>IF(NOT(ISNUMBER(A301)),"",ROUND(_xlfn.QUARTILE.INC(CHOOSE({1;2;3},W301,Z301,AC301),1),0))</f>
        <v>156000</v>
      </c>
      <c r="AW301" s="61">
        <f>IF(NOT(ISNUMBER(A301)),"",ROUND(_xlfn.QUARTILE.INC(CHOOSE({1;2;3},W301,Z301,AC301),3),0))</f>
        <v>213000</v>
      </c>
      <c r="AX301" s="61">
        <f t="shared" si="407"/>
        <v>57000</v>
      </c>
      <c r="AY301" s="61">
        <f t="shared" si="408"/>
        <v>156000</v>
      </c>
      <c r="AZ301" s="61">
        <f t="shared" si="370"/>
        <v>29640</v>
      </c>
      <c r="BA301" s="61">
        <f t="shared" si="409"/>
        <v>185640</v>
      </c>
      <c r="BB301" s="68" t="str">
        <f t="shared" si="410"/>
        <v>PROMEDIO 2 MENORES</v>
      </c>
      <c r="BD301" s="69" t="str">
        <f t="shared" si="411"/>
        <v>MANTENIMIENTO (CAMBIO DE RODAMIENTOS DEL MOTOR HORNO DE PANADERÍA)</v>
      </c>
      <c r="BE301" s="58" t="str">
        <f t="shared" si="412"/>
        <v>ÚNICO</v>
      </c>
      <c r="BF301" s="58" t="str" cm="1">
        <f t="array" ref="BF301">IF(BE301&lt;&gt;"REPETIDO","",_xlfn.TEXTJOIN(", ",TRUE,IF($AG$14:$AG$1000=$AG301,$A$14:$A$1000,"")))</f>
        <v/>
      </c>
      <c r="BG301" s="70" t="str">
        <f t="shared" si="413"/>
        <v>NO APLICA</v>
      </c>
      <c r="BH301" s="58" t="str">
        <f t="shared" si="414"/>
        <v>REVISAR DISPERSIÓN</v>
      </c>
    </row>
    <row r="302" spans="1:60" ht="38.25" x14ac:dyDescent="0.35">
      <c r="A302" s="64">
        <f>IF(C302="","",MAX($A$14:A301)+1)</f>
        <v>272</v>
      </c>
      <c r="B302" s="64">
        <v>8715999</v>
      </c>
      <c r="C302" s="65" t="s">
        <v>323</v>
      </c>
      <c r="D302" s="64" t="s">
        <v>214</v>
      </c>
      <c r="E302" s="64">
        <v>0</v>
      </c>
      <c r="F302" s="64">
        <v>0</v>
      </c>
      <c r="G302" s="64">
        <v>1</v>
      </c>
      <c r="H302" s="64">
        <v>0</v>
      </c>
      <c r="I302" s="64">
        <v>0</v>
      </c>
      <c r="J302" s="64">
        <v>0</v>
      </c>
      <c r="K302" s="64">
        <v>0</v>
      </c>
      <c r="L302" s="64">
        <v>0</v>
      </c>
      <c r="M302" s="64">
        <v>0</v>
      </c>
      <c r="N302" s="64">
        <v>0</v>
      </c>
      <c r="O302" s="64">
        <v>0</v>
      </c>
      <c r="P302" s="64">
        <v>0</v>
      </c>
      <c r="Q302" s="64">
        <v>0</v>
      </c>
      <c r="R302" s="64">
        <f t="shared" si="415"/>
        <v>1</v>
      </c>
      <c r="S302" s="64">
        <v>73152101</v>
      </c>
      <c r="T302" s="104">
        <v>2000231</v>
      </c>
      <c r="U302" s="64" t="s">
        <v>66</v>
      </c>
      <c r="W302" s="66">
        <v>400000</v>
      </c>
      <c r="X302" s="66">
        <f t="shared" si="388"/>
        <v>76000</v>
      </c>
      <c r="Y302" s="66">
        <f t="shared" si="389"/>
        <v>476000</v>
      </c>
      <c r="Z302" s="66">
        <v>400000</v>
      </c>
      <c r="AA302" s="66">
        <f t="shared" si="390"/>
        <v>76000</v>
      </c>
      <c r="AB302" s="66">
        <f t="shared" si="391"/>
        <v>476000</v>
      </c>
      <c r="AC302" s="66">
        <v>505000</v>
      </c>
      <c r="AD302" s="66">
        <f t="shared" si="392"/>
        <v>95950</v>
      </c>
      <c r="AE302" s="66">
        <f t="shared" si="393"/>
        <v>600950</v>
      </c>
      <c r="AF302" s="22"/>
      <c r="AG302" s="67" t="str">
        <f t="shared" si="354"/>
        <v>MANTENIMIENTO (CAMBIO DE TARJETA DE CONTROL HORNO DE PANADERÍA)</v>
      </c>
      <c r="AH302" s="58" t="str">
        <f t="shared" si="394"/>
        <v>ÚNICO</v>
      </c>
      <c r="AI302" s="58" t="str">
        <f t="shared" si="395"/>
        <v>ÚNICO</v>
      </c>
      <c r="AJ302" s="59" t="str">
        <f t="shared" si="396"/>
        <v>ÚNICO</v>
      </c>
      <c r="AK302" s="59" t="str">
        <f t="shared" si="397"/>
        <v>ÚNICO</v>
      </c>
      <c r="AL302" s="59" t="str">
        <f t="shared" si="398"/>
        <v/>
      </c>
      <c r="AM302" s="59" t="str">
        <f t="shared" si="399"/>
        <v/>
      </c>
      <c r="AN302" s="60" t="str">
        <f t="shared" si="400"/>
        <v/>
      </c>
      <c r="AP302" s="61">
        <f t="shared" si="401"/>
        <v>435000</v>
      </c>
      <c r="AQ302" s="61">
        <f t="shared" si="402"/>
        <v>400000</v>
      </c>
      <c r="AR302" s="61">
        <f t="shared" si="403"/>
        <v>60622</v>
      </c>
      <c r="AS302" s="62">
        <f t="shared" si="404"/>
        <v>0.13936091954022989</v>
      </c>
      <c r="AT302" s="61">
        <f t="shared" si="405"/>
        <v>400000</v>
      </c>
      <c r="AU302" s="61">
        <f t="shared" si="406"/>
        <v>505000</v>
      </c>
      <c r="AV302" s="61">
        <f>IF(NOT(ISNUMBER(A302)),"",ROUND(_xlfn.QUARTILE.INC(CHOOSE({1;2;3},W302,Z302,AC302),1),0))</f>
        <v>400000</v>
      </c>
      <c r="AW302" s="61">
        <f>IF(NOT(ISNUMBER(A302)),"",ROUND(_xlfn.QUARTILE.INC(CHOOSE({1;2;3},W302,Z302,AC302),3),0))</f>
        <v>452500</v>
      </c>
      <c r="AX302" s="61">
        <f t="shared" si="407"/>
        <v>52500</v>
      </c>
      <c r="AY302" s="61">
        <f t="shared" si="408"/>
        <v>400000</v>
      </c>
      <c r="AZ302" s="61">
        <f t="shared" si="370"/>
        <v>76000</v>
      </c>
      <c r="BA302" s="61">
        <f t="shared" si="409"/>
        <v>476000</v>
      </c>
      <c r="BB302" s="68" t="str">
        <f t="shared" si="410"/>
        <v>MENOR VALOR</v>
      </c>
      <c r="BD302" s="69" t="str">
        <f t="shared" si="411"/>
        <v>MANTENIMIENTO (CAMBIO DE TARJETA DE CONTROL HORNO DE PANADERÍA)</v>
      </c>
      <c r="BE302" s="58" t="str">
        <f t="shared" si="412"/>
        <v>ÚNICO</v>
      </c>
      <c r="BF302" s="58" t="str" cm="1">
        <f t="array" ref="BF302">IF(BE302&lt;&gt;"REPETIDO","",_xlfn.TEXTJOIN(", ",TRUE,IF($AG$14:$AG$1000=$AG302,$A$14:$A$1000,"")))</f>
        <v/>
      </c>
      <c r="BG302" s="70" t="str">
        <f t="shared" si="413"/>
        <v>NO APLICA</v>
      </c>
      <c r="BH302" s="58" t="str">
        <f t="shared" si="414"/>
        <v>OK</v>
      </c>
    </row>
    <row r="303" spans="1:60" x14ac:dyDescent="0.35">
      <c r="A303" s="98" t="s">
        <v>324</v>
      </c>
      <c r="B303" s="98"/>
      <c r="C303" s="98"/>
      <c r="D303" s="98"/>
      <c r="E303" s="98"/>
      <c r="F303" s="98"/>
      <c r="G303" s="98"/>
      <c r="H303" s="98"/>
      <c r="I303" s="98"/>
      <c r="J303" s="98"/>
      <c r="K303" s="98"/>
      <c r="L303" s="98"/>
      <c r="M303" s="98"/>
      <c r="N303" s="98"/>
      <c r="O303" s="98"/>
      <c r="P303" s="98"/>
      <c r="Q303" s="98"/>
      <c r="R303" s="98"/>
      <c r="S303" s="98"/>
      <c r="T303" s="98"/>
      <c r="U303" s="98"/>
      <c r="W303" s="66"/>
      <c r="X303" s="66"/>
      <c r="Y303" s="66"/>
      <c r="Z303" s="74"/>
      <c r="AA303" s="74"/>
      <c r="AB303" s="74"/>
      <c r="AC303" s="74"/>
      <c r="AD303" s="74"/>
      <c r="AE303" s="74"/>
      <c r="AF303" s="22"/>
      <c r="AG303" s="67"/>
      <c r="AH303" s="58"/>
      <c r="AI303" s="58"/>
      <c r="AJ303" s="59"/>
      <c r="AK303" s="59"/>
      <c r="AL303" s="59"/>
      <c r="AM303" s="59"/>
      <c r="AN303" s="60"/>
      <c r="AP303" s="75"/>
      <c r="AQ303" s="75"/>
      <c r="AR303" s="75"/>
      <c r="AS303" s="76"/>
      <c r="AT303" s="75"/>
      <c r="AU303" s="61"/>
      <c r="AV303" s="75"/>
      <c r="AW303" s="75"/>
      <c r="AX303" s="75"/>
      <c r="AY303" s="75"/>
      <c r="AZ303" s="75"/>
      <c r="BA303" s="75"/>
      <c r="BB303" s="75"/>
      <c r="BD303" s="63"/>
      <c r="BE303" s="63"/>
      <c r="BF303" s="63"/>
      <c r="BG303" s="63"/>
      <c r="BH303" s="63"/>
    </row>
    <row r="304" spans="1:60" ht="27" x14ac:dyDescent="0.35">
      <c r="A304" s="64">
        <f>IF(C304="","",MAX($A$14:A303)+1)</f>
        <v>273</v>
      </c>
      <c r="B304" s="64">
        <v>8715699</v>
      </c>
      <c r="C304" s="65" t="s">
        <v>325</v>
      </c>
      <c r="D304" s="64" t="s">
        <v>65</v>
      </c>
      <c r="E304" s="64">
        <v>0</v>
      </c>
      <c r="F304" s="64">
        <v>1</v>
      </c>
      <c r="G304" s="64">
        <v>0</v>
      </c>
      <c r="H304" s="64">
        <v>0</v>
      </c>
      <c r="I304" s="64">
        <v>0</v>
      </c>
      <c r="J304" s="64">
        <v>0</v>
      </c>
      <c r="K304" s="64">
        <v>0</v>
      </c>
      <c r="L304" s="64">
        <v>0</v>
      </c>
      <c r="M304" s="64">
        <v>0</v>
      </c>
      <c r="N304" s="64">
        <v>0</v>
      </c>
      <c r="O304" s="64">
        <v>0</v>
      </c>
      <c r="P304" s="64">
        <v>0</v>
      </c>
      <c r="Q304" s="64">
        <v>0</v>
      </c>
      <c r="R304" s="64">
        <f t="shared" ref="R304:R311" si="416">SUM(F304:M304)</f>
        <v>1</v>
      </c>
      <c r="S304" s="64">
        <v>73152108</v>
      </c>
      <c r="T304" s="64" t="s">
        <v>66</v>
      </c>
      <c r="U304" s="64" t="s">
        <v>66</v>
      </c>
      <c r="W304" s="66">
        <v>176000</v>
      </c>
      <c r="X304" s="66">
        <f t="shared" ref="X304:X311" si="417">ROUND(W304*19%,0)</f>
        <v>33440</v>
      </c>
      <c r="Y304" s="66">
        <f t="shared" ref="Y304:Y311" si="418">ROUND(W304+X304,0)</f>
        <v>209440</v>
      </c>
      <c r="Z304" s="66">
        <v>176000</v>
      </c>
      <c r="AA304" s="66">
        <f t="shared" ref="AA304:AA311" si="419">Z304*19%</f>
        <v>33440</v>
      </c>
      <c r="AB304" s="66">
        <f t="shared" ref="AB304:AB311" si="420">Z304+AA304</f>
        <v>209440</v>
      </c>
      <c r="AC304" s="66">
        <v>480000</v>
      </c>
      <c r="AD304" s="66">
        <f t="shared" ref="AD304:AD311" si="421">AC304*19%</f>
        <v>91200</v>
      </c>
      <c r="AE304" s="66">
        <f t="shared" ref="AE304:AE311" si="422">AC304+AD304</f>
        <v>571200</v>
      </c>
      <c r="AF304" s="22"/>
      <c r="AG304" s="67" t="str">
        <f t="shared" ref="AG304:AG311" si="423">IF(NOT(ISNUMBER(A304)),"",LEFT(C304,200))</f>
        <v>MANTENIMIENTO Y PUESTA DE FUNCIONAMIENTO</v>
      </c>
      <c r="AH304" s="58" t="str">
        <f t="shared" ref="AH304:AH311" si="424">IF($AG304="","",IF(COUNTIFS($AG:$AG,$AG304,$W:$W,"&lt;&gt;"&amp;$W304)&gt;0,"DIFERENTE","ÚNICO"))</f>
        <v>ÚNICO</v>
      </c>
      <c r="AI304" s="58" t="str">
        <f t="shared" ref="AI304:AI311" si="425">IF($AG304="","",IF(COUNTIFS($AG:$AG,$AG304,$Z:$Z,"&lt;&gt;"&amp;$Z304)&gt;0,"DIFERENTE","ÚNICO"))</f>
        <v>ÚNICO</v>
      </c>
      <c r="AJ304" s="59" t="str">
        <f t="shared" ref="AJ304:AJ311" si="426">IF($AG304="","",IF(COUNTIFS($AG:$AG,$AG304,$AC:$AC,"&lt;&gt;"&amp;$AC304)&gt;0,"DIFERENTE","ÚNICO"))</f>
        <v>ÚNICO</v>
      </c>
      <c r="AK304" s="59" t="str">
        <f t="shared" ref="AK304:AK311" si="427">IF($AG304="","",IF(OR(AH304="DIFERENTE",AI304="DIFERENTE",AJ304="DIFERENTE"),"REVISAR","ÚNICO"))</f>
        <v>ÚNICO</v>
      </c>
      <c r="AL304" s="59" t="str">
        <f t="shared" ref="AL304:AL311" si="428">IF(AH304="DIFERENTE",_xlfn.MAXIFS($W:$W,$AG:$AG,$AG304)-_xlfn.MINIFS($W:$W,$AG:$AG,$AG304),"")</f>
        <v/>
      </c>
      <c r="AM304" s="59" t="str">
        <f t="shared" ref="AM304:AM311" si="429">IF(AI304="DIFERENTE",_xlfn.MAXIFS($Z:$Z,$AG:$AG,$AG304)-_xlfn.MINIFS($Z:$Z,$AG:$AG,$AG304),"")</f>
        <v/>
      </c>
      <c r="AN304" s="60" t="str">
        <f t="shared" ref="AN304:AN311" si="430">IF(AJ304="DIFERENTE",_xlfn.MAXIFS($AC:$AC,$AG:$AG,$AG304)-_xlfn.MINIFS($AC:$AC,$AG:$AG,$AG304),"")</f>
        <v/>
      </c>
      <c r="AP304" s="61">
        <f t="shared" ref="AP304:AP311" si="431">IF(NOT(ISNUMBER(A304)),"",ROUND(AVERAGE(W304,Z304,AC304),0))</f>
        <v>277333</v>
      </c>
      <c r="AQ304" s="61">
        <f t="shared" ref="AQ304:AQ311" si="432">IF(NOT(ISNUMBER(A304)),"",ROUND(MEDIAN(W304,Z304,AC304),0))</f>
        <v>176000</v>
      </c>
      <c r="AR304" s="61">
        <f t="shared" ref="AR304:AR311" si="433">IF(NOT(ISNUMBER(A304)),"",ROUND(_xlfn.STDEV.S(W304,Z304,AC304),0))</f>
        <v>175514</v>
      </c>
      <c r="AS304" s="62">
        <f t="shared" ref="AS304:AS311" si="434">IF(NOT(ISNUMBER(A304)),"",IFERROR(AR304/AP304,0))</f>
        <v>0.63286374142276614</v>
      </c>
      <c r="AT304" s="61">
        <f t="shared" ref="AT304:AT311" si="435">IF(NOT(ISNUMBER(A304)),"",ROUND(MIN(W304,Z304,AC304),0))</f>
        <v>176000</v>
      </c>
      <c r="AU304" s="61">
        <f t="shared" ref="AU304:AU311" si="436">IF(NOT(ISNUMBER(A304)),"",ROUND(MAX(W304,Z304,AC304),0))</f>
        <v>480000</v>
      </c>
      <c r="AV304" s="61">
        <f>IF(NOT(ISNUMBER(A304)),"",ROUND(_xlfn.QUARTILE.INC(CHOOSE({1;2;3},W304,Z304,AC304),1),0))</f>
        <v>176000</v>
      </c>
      <c r="AW304" s="61">
        <f>IF(NOT(ISNUMBER(A304)),"",ROUND(_xlfn.QUARTILE.INC(CHOOSE({1;2;3},W304,Z304,AC304),3),0))</f>
        <v>328000</v>
      </c>
      <c r="AX304" s="61">
        <f t="shared" ref="AX304:AX311" si="437">IF(NOT(ISNUMBER(A304)),"",ROUND(AW304-AV304,0))</f>
        <v>152000</v>
      </c>
      <c r="AY304" s="61">
        <f t="shared" ref="AY304:AY311" si="438">IF(NOT(ISNUMBER(A304)),"",IF(BB304="MENOR VALOR",ROUND(MIN(W304,Z304,AC304),0),IF(BB304="PROMEDIO 2 MENORES",ROUND((SUM(W304,Z304,AC304)-MAX(W304,Z304,AC304))/2,0),IF(BB304="MEDIANA",ROUND(MEDIAN(W304,Z304,AC304),0),""))))</f>
        <v>176000</v>
      </c>
      <c r="AZ304" s="61">
        <f t="shared" ref="AZ304:AZ311" si="439">+AY304*19%</f>
        <v>33440</v>
      </c>
      <c r="BA304" s="61">
        <f t="shared" ref="BA304:BA311" si="440">IF(AY304="","",AY304+AZ304)</f>
        <v>209440</v>
      </c>
      <c r="BB304" s="68" t="str">
        <f t="shared" ref="BB304:BB311" si="441">IF(NOT(ISNUMBER(A304)),"",IF(AS304&lt;=20%,"MENOR VALOR",IF(AS304&lt;=40%,"PROMEDIO 2 MENORES","MEDIANA")))</f>
        <v>MEDIANA</v>
      </c>
      <c r="BD304" s="69" t="str">
        <f t="shared" ref="BD304:BD311" si="442">IF(NOT(ISNUMBER(A304)),"",UPPER(TRIM(CLEAN(LEFT(C304,200)))))</f>
        <v>MANTENIMIENTO Y PUESTA DE FUNCIONAMIENTO</v>
      </c>
      <c r="BE304" s="58" t="str">
        <f t="shared" ref="BE304:BE311" si="443">IF($AG304="","",IF(COUNTIF($AG:$AG,$AG304)&gt;1,"REPETIDO","ÚNICO"))</f>
        <v>ÚNICO</v>
      </c>
      <c r="BF304" s="58" t="str" cm="1">
        <f t="array" ref="BF304">IF(BE304&lt;&gt;"REPETIDO","",_xlfn.TEXTJOIN(", ",TRUE,IF($AG$14:$AG$1000=$AG304,$A$14:$A$1000,"")))</f>
        <v/>
      </c>
      <c r="BG304" s="70" t="str">
        <f t="shared" ref="BG304:BG311" si="444">IF($AG304="","",IF(BE304&lt;&gt;"REPETIDO","NO APLICA",IF(COUNTIFS($AG:$AG,$AG304,$AY:$AY,"&lt;&gt;"&amp;$AY304)&gt;0,"PRECIO REF. DIFERENTE","MISMO PRECIO REF.")))</f>
        <v>NO APLICA</v>
      </c>
      <c r="BH304" s="58" t="str">
        <f t="shared" ref="BH304:BH311" si="445">IF($AG304="","",IF(BG304="PRECIO REF. DIFERENTE","CRÍTICO - PRECIO REF. INCONSISTENTE",IF(AS304&gt;50%,"ALERTA ALTA - REVISAR MERCADO",IF(AS304&gt;30%,"REVISAR DISPERSIÓN","OK"))))</f>
        <v>ALERTA ALTA - REVISAR MERCADO</v>
      </c>
    </row>
    <row r="305" spans="1:60" ht="38.25" x14ac:dyDescent="0.35">
      <c r="A305" s="64">
        <f>IF(C305="","",MAX($A$14:A304)+1)</f>
        <v>274</v>
      </c>
      <c r="B305" s="64">
        <v>8715699</v>
      </c>
      <c r="C305" s="65" t="s">
        <v>326</v>
      </c>
      <c r="D305" s="64" t="s">
        <v>65</v>
      </c>
      <c r="E305" s="64">
        <v>0</v>
      </c>
      <c r="F305" s="64">
        <v>1</v>
      </c>
      <c r="G305" s="64">
        <v>0</v>
      </c>
      <c r="H305" s="64">
        <v>0</v>
      </c>
      <c r="I305" s="64">
        <v>0</v>
      </c>
      <c r="J305" s="64">
        <v>0</v>
      </c>
      <c r="K305" s="64">
        <v>0</v>
      </c>
      <c r="L305" s="64">
        <v>0</v>
      </c>
      <c r="M305" s="64">
        <v>0</v>
      </c>
      <c r="N305" s="64">
        <v>0</v>
      </c>
      <c r="O305" s="64">
        <v>0</v>
      </c>
      <c r="P305" s="64">
        <v>0</v>
      </c>
      <c r="Q305" s="64">
        <v>0</v>
      </c>
      <c r="R305" s="64">
        <f t="shared" si="416"/>
        <v>1</v>
      </c>
      <c r="S305" s="64">
        <v>73152108</v>
      </c>
      <c r="T305" s="64" t="s">
        <v>66</v>
      </c>
      <c r="U305" s="64" t="s">
        <v>66</v>
      </c>
      <c r="W305" s="66">
        <v>96000</v>
      </c>
      <c r="X305" s="66">
        <f t="shared" si="417"/>
        <v>18240</v>
      </c>
      <c r="Y305" s="66">
        <f t="shared" si="418"/>
        <v>114240</v>
      </c>
      <c r="Z305" s="66">
        <v>96000</v>
      </c>
      <c r="AA305" s="66">
        <f t="shared" si="419"/>
        <v>18240</v>
      </c>
      <c r="AB305" s="66">
        <f t="shared" si="420"/>
        <v>114240</v>
      </c>
      <c r="AC305" s="66">
        <v>135000</v>
      </c>
      <c r="AD305" s="66">
        <f t="shared" si="421"/>
        <v>25650</v>
      </c>
      <c r="AE305" s="66">
        <f t="shared" si="422"/>
        <v>160650</v>
      </c>
      <c r="AF305" s="22"/>
      <c r="AG305" s="67" t="str">
        <f t="shared" si="423"/>
        <v>MANTENIMIENTO - DESARME Y LIMPIEZA GENERAL</v>
      </c>
      <c r="AH305" s="58" t="str">
        <f t="shared" si="424"/>
        <v>ÚNICO</v>
      </c>
      <c r="AI305" s="58" t="str">
        <f t="shared" si="425"/>
        <v>ÚNICO</v>
      </c>
      <c r="AJ305" s="59" t="str">
        <f t="shared" si="426"/>
        <v>ÚNICO</v>
      </c>
      <c r="AK305" s="59" t="str">
        <f t="shared" si="427"/>
        <v>ÚNICO</v>
      </c>
      <c r="AL305" s="59" t="str">
        <f t="shared" si="428"/>
        <v/>
      </c>
      <c r="AM305" s="59" t="str">
        <f t="shared" si="429"/>
        <v/>
      </c>
      <c r="AN305" s="60" t="str">
        <f t="shared" si="430"/>
        <v/>
      </c>
      <c r="AP305" s="61">
        <f t="shared" si="431"/>
        <v>109000</v>
      </c>
      <c r="AQ305" s="61">
        <f t="shared" si="432"/>
        <v>96000</v>
      </c>
      <c r="AR305" s="61">
        <f t="shared" si="433"/>
        <v>22517</v>
      </c>
      <c r="AS305" s="62">
        <f t="shared" si="434"/>
        <v>0.20657798165137614</v>
      </c>
      <c r="AT305" s="61">
        <f t="shared" si="435"/>
        <v>96000</v>
      </c>
      <c r="AU305" s="61">
        <f t="shared" si="436"/>
        <v>135000</v>
      </c>
      <c r="AV305" s="61">
        <f>IF(NOT(ISNUMBER(A305)),"",ROUND(_xlfn.QUARTILE.INC(CHOOSE({1;2;3},W305,Z305,AC305),1),0))</f>
        <v>96000</v>
      </c>
      <c r="AW305" s="61">
        <f>IF(NOT(ISNUMBER(A305)),"",ROUND(_xlfn.QUARTILE.INC(CHOOSE({1;2;3},W305,Z305,AC305),3),0))</f>
        <v>115500</v>
      </c>
      <c r="AX305" s="61">
        <f t="shared" si="437"/>
        <v>19500</v>
      </c>
      <c r="AY305" s="61">
        <f t="shared" si="438"/>
        <v>96000</v>
      </c>
      <c r="AZ305" s="61">
        <f t="shared" si="439"/>
        <v>18240</v>
      </c>
      <c r="BA305" s="61">
        <f t="shared" si="440"/>
        <v>114240</v>
      </c>
      <c r="BB305" s="68" t="str">
        <f t="shared" si="441"/>
        <v>PROMEDIO 2 MENORES</v>
      </c>
      <c r="BD305" s="69" t="str">
        <f t="shared" si="442"/>
        <v>MANTENIMIENTO - DESARME Y LIMPIEZA GENERAL</v>
      </c>
      <c r="BE305" s="58" t="str">
        <f t="shared" si="443"/>
        <v>ÚNICO</v>
      </c>
      <c r="BF305" s="58" t="str" cm="1">
        <f t="array" ref="BF305">IF(BE305&lt;&gt;"REPETIDO","",_xlfn.TEXTJOIN(", ",TRUE,IF($AG$14:$AG$1000=$AG305,$A$14:$A$1000,"")))</f>
        <v/>
      </c>
      <c r="BG305" s="70" t="str">
        <f t="shared" si="444"/>
        <v>NO APLICA</v>
      </c>
      <c r="BH305" s="58" t="str">
        <f t="shared" si="445"/>
        <v>OK</v>
      </c>
    </row>
    <row r="306" spans="1:60" ht="51" x14ac:dyDescent="0.35">
      <c r="A306" s="64">
        <f>IF(C306="","",MAX($A$14:A305)+1)</f>
        <v>275</v>
      </c>
      <c r="B306" s="64">
        <v>8715699</v>
      </c>
      <c r="C306" s="65" t="s">
        <v>327</v>
      </c>
      <c r="D306" s="64" t="s">
        <v>65</v>
      </c>
      <c r="E306" s="64">
        <v>0</v>
      </c>
      <c r="F306" s="64">
        <v>1</v>
      </c>
      <c r="G306" s="64">
        <v>0</v>
      </c>
      <c r="H306" s="64">
        <v>0</v>
      </c>
      <c r="I306" s="64">
        <v>0</v>
      </c>
      <c r="J306" s="64">
        <v>0</v>
      </c>
      <c r="K306" s="64">
        <v>0</v>
      </c>
      <c r="L306" s="64">
        <v>0</v>
      </c>
      <c r="M306" s="64">
        <v>0</v>
      </c>
      <c r="N306" s="64">
        <v>0</v>
      </c>
      <c r="O306" s="64">
        <v>0</v>
      </c>
      <c r="P306" s="64">
        <v>0</v>
      </c>
      <c r="Q306" s="64">
        <v>0</v>
      </c>
      <c r="R306" s="64">
        <f t="shared" si="416"/>
        <v>1</v>
      </c>
      <c r="S306" s="64">
        <v>73152108</v>
      </c>
      <c r="T306" s="64" t="s">
        <v>66</v>
      </c>
      <c r="U306" s="64" t="s">
        <v>66</v>
      </c>
      <c r="W306" s="66">
        <v>180000</v>
      </c>
      <c r="X306" s="66">
        <f t="shared" si="417"/>
        <v>34200</v>
      </c>
      <c r="Y306" s="66">
        <f t="shared" si="418"/>
        <v>214200</v>
      </c>
      <c r="Z306" s="66">
        <v>180000</v>
      </c>
      <c r="AA306" s="66">
        <f t="shared" si="419"/>
        <v>34200</v>
      </c>
      <c r="AB306" s="66">
        <f t="shared" si="420"/>
        <v>214200</v>
      </c>
      <c r="AC306" s="66">
        <v>465000</v>
      </c>
      <c r="AD306" s="66">
        <f t="shared" si="421"/>
        <v>88350</v>
      </c>
      <c r="AE306" s="66">
        <f t="shared" si="422"/>
        <v>553350</v>
      </c>
      <c r="AF306" s="22"/>
      <c r="AG306" s="67" t="str">
        <f t="shared" si="423"/>
        <v>MANTENIMIENTO - APLICACIÓN DE DIELÉCTRICO Y PINTURA EN GENERAL</v>
      </c>
      <c r="AH306" s="58" t="str">
        <f t="shared" si="424"/>
        <v>ÚNICO</v>
      </c>
      <c r="AI306" s="58" t="str">
        <f t="shared" si="425"/>
        <v>ÚNICO</v>
      </c>
      <c r="AJ306" s="59" t="str">
        <f t="shared" si="426"/>
        <v>ÚNICO</v>
      </c>
      <c r="AK306" s="59" t="str">
        <f t="shared" si="427"/>
        <v>ÚNICO</v>
      </c>
      <c r="AL306" s="59" t="str">
        <f t="shared" si="428"/>
        <v/>
      </c>
      <c r="AM306" s="59" t="str">
        <f t="shared" si="429"/>
        <v/>
      </c>
      <c r="AN306" s="60" t="str">
        <f t="shared" si="430"/>
        <v/>
      </c>
      <c r="AP306" s="61">
        <f t="shared" si="431"/>
        <v>275000</v>
      </c>
      <c r="AQ306" s="61">
        <f t="shared" si="432"/>
        <v>180000</v>
      </c>
      <c r="AR306" s="61">
        <f t="shared" si="433"/>
        <v>164545</v>
      </c>
      <c r="AS306" s="62">
        <f t="shared" si="434"/>
        <v>0.59834545454545451</v>
      </c>
      <c r="AT306" s="61">
        <f t="shared" si="435"/>
        <v>180000</v>
      </c>
      <c r="AU306" s="61">
        <f t="shared" si="436"/>
        <v>465000</v>
      </c>
      <c r="AV306" s="61">
        <f>IF(NOT(ISNUMBER(A306)),"",ROUND(_xlfn.QUARTILE.INC(CHOOSE({1;2;3},W306,Z306,AC306),1),0))</f>
        <v>180000</v>
      </c>
      <c r="AW306" s="61">
        <f>IF(NOT(ISNUMBER(A306)),"",ROUND(_xlfn.QUARTILE.INC(CHOOSE({1;2;3},W306,Z306,AC306),3),0))</f>
        <v>322500</v>
      </c>
      <c r="AX306" s="61">
        <f t="shared" si="437"/>
        <v>142500</v>
      </c>
      <c r="AY306" s="61">
        <f t="shared" si="438"/>
        <v>180000</v>
      </c>
      <c r="AZ306" s="61">
        <f t="shared" si="439"/>
        <v>34200</v>
      </c>
      <c r="BA306" s="61">
        <f t="shared" si="440"/>
        <v>214200</v>
      </c>
      <c r="BB306" s="68" t="str">
        <f t="shared" si="441"/>
        <v>MEDIANA</v>
      </c>
      <c r="BD306" s="69" t="str">
        <f t="shared" si="442"/>
        <v>MANTENIMIENTO - APLICACIÓN DE DIELÉCTRICO Y PINTURA EN GENERAL</v>
      </c>
      <c r="BE306" s="58" t="str">
        <f t="shared" si="443"/>
        <v>ÚNICO</v>
      </c>
      <c r="BF306" s="58" t="str" cm="1">
        <f t="array" ref="BF306">IF(BE306&lt;&gt;"REPETIDO","",_xlfn.TEXTJOIN(", ",TRUE,IF($AG$14:$AG$1000=$AG306,$A$14:$A$1000,"")))</f>
        <v/>
      </c>
      <c r="BG306" s="70" t="str">
        <f t="shared" si="444"/>
        <v>NO APLICA</v>
      </c>
      <c r="BH306" s="58" t="str">
        <f t="shared" si="445"/>
        <v>ALERTA ALTA - REVISAR MERCADO</v>
      </c>
    </row>
    <row r="307" spans="1:60" ht="38.25" x14ac:dyDescent="0.35">
      <c r="A307" s="64">
        <f>IF(C307="","",MAX($A$14:A306)+1)</f>
        <v>276</v>
      </c>
      <c r="B307" s="64">
        <v>8715699</v>
      </c>
      <c r="C307" s="65" t="s">
        <v>328</v>
      </c>
      <c r="D307" s="64" t="s">
        <v>65</v>
      </c>
      <c r="E307" s="64">
        <v>0</v>
      </c>
      <c r="F307" s="64">
        <v>1</v>
      </c>
      <c r="G307" s="64">
        <v>0</v>
      </c>
      <c r="H307" s="64">
        <v>0</v>
      </c>
      <c r="I307" s="64">
        <v>0</v>
      </c>
      <c r="J307" s="64">
        <v>0</v>
      </c>
      <c r="K307" s="64">
        <v>0</v>
      </c>
      <c r="L307" s="64">
        <v>0</v>
      </c>
      <c r="M307" s="64">
        <v>0</v>
      </c>
      <c r="N307" s="64">
        <v>0</v>
      </c>
      <c r="O307" s="64">
        <v>0</v>
      </c>
      <c r="P307" s="64">
        <v>0</v>
      </c>
      <c r="Q307" s="64">
        <v>0</v>
      </c>
      <c r="R307" s="64">
        <f t="shared" si="416"/>
        <v>1</v>
      </c>
      <c r="S307" s="64">
        <v>73152108</v>
      </c>
      <c r="T307" s="64" t="s">
        <v>66</v>
      </c>
      <c r="U307" s="64" t="s">
        <v>66</v>
      </c>
      <c r="W307" s="66">
        <v>132000</v>
      </c>
      <c r="X307" s="66">
        <f t="shared" si="417"/>
        <v>25080</v>
      </c>
      <c r="Y307" s="66">
        <f t="shared" si="418"/>
        <v>157080</v>
      </c>
      <c r="Z307" s="66">
        <v>132000</v>
      </c>
      <c r="AA307" s="66">
        <f t="shared" si="419"/>
        <v>25080</v>
      </c>
      <c r="AB307" s="66">
        <f t="shared" si="420"/>
        <v>157080</v>
      </c>
      <c r="AC307" s="66">
        <v>165000</v>
      </c>
      <c r="AD307" s="66">
        <f t="shared" si="421"/>
        <v>31350</v>
      </c>
      <c r="AE307" s="66">
        <f t="shared" si="422"/>
        <v>196350</v>
      </c>
      <c r="AF307" s="22"/>
      <c r="AG307" s="67" t="str">
        <f t="shared" si="423"/>
        <v>MANTENIMIENTO - DESARME Y LIMPIEZA SISTEMA ELÉCTRICO</v>
      </c>
      <c r="AH307" s="58" t="str">
        <f t="shared" si="424"/>
        <v>ÚNICO</v>
      </c>
      <c r="AI307" s="58" t="str">
        <f t="shared" si="425"/>
        <v>ÚNICO</v>
      </c>
      <c r="AJ307" s="59" t="str">
        <f t="shared" si="426"/>
        <v>ÚNICO</v>
      </c>
      <c r="AK307" s="59" t="str">
        <f t="shared" si="427"/>
        <v>ÚNICO</v>
      </c>
      <c r="AL307" s="59" t="str">
        <f t="shared" si="428"/>
        <v/>
      </c>
      <c r="AM307" s="59" t="str">
        <f t="shared" si="429"/>
        <v/>
      </c>
      <c r="AN307" s="60" t="str">
        <f t="shared" si="430"/>
        <v/>
      </c>
      <c r="AP307" s="61">
        <f t="shared" si="431"/>
        <v>143000</v>
      </c>
      <c r="AQ307" s="61">
        <f t="shared" si="432"/>
        <v>132000</v>
      </c>
      <c r="AR307" s="61">
        <f t="shared" si="433"/>
        <v>19053</v>
      </c>
      <c r="AS307" s="62">
        <f t="shared" si="434"/>
        <v>0.13323776223776224</v>
      </c>
      <c r="AT307" s="61">
        <f t="shared" si="435"/>
        <v>132000</v>
      </c>
      <c r="AU307" s="61">
        <f t="shared" si="436"/>
        <v>165000</v>
      </c>
      <c r="AV307" s="61">
        <f>IF(NOT(ISNUMBER(A307)),"",ROUND(_xlfn.QUARTILE.INC(CHOOSE({1;2;3},W307,Z307,AC307),1),0))</f>
        <v>132000</v>
      </c>
      <c r="AW307" s="61">
        <f>IF(NOT(ISNUMBER(A307)),"",ROUND(_xlfn.QUARTILE.INC(CHOOSE({1;2;3},W307,Z307,AC307),3),0))</f>
        <v>148500</v>
      </c>
      <c r="AX307" s="61">
        <f t="shared" si="437"/>
        <v>16500</v>
      </c>
      <c r="AY307" s="61">
        <f t="shared" si="438"/>
        <v>132000</v>
      </c>
      <c r="AZ307" s="61">
        <f t="shared" si="439"/>
        <v>25080</v>
      </c>
      <c r="BA307" s="61">
        <f t="shared" si="440"/>
        <v>157080</v>
      </c>
      <c r="BB307" s="68" t="str">
        <f t="shared" si="441"/>
        <v>MENOR VALOR</v>
      </c>
      <c r="BD307" s="69" t="str">
        <f t="shared" si="442"/>
        <v>MANTENIMIENTO - DESARME Y LIMPIEZA SISTEMA ELÉCTRICO</v>
      </c>
      <c r="BE307" s="58" t="str">
        <f t="shared" si="443"/>
        <v>ÚNICO</v>
      </c>
      <c r="BF307" s="58" t="str" cm="1">
        <f t="array" ref="BF307">IF(BE307&lt;&gt;"REPETIDO","",_xlfn.TEXTJOIN(", ",TRUE,IF($AG$14:$AG$1000=$AG307,$A$14:$A$1000,"")))</f>
        <v/>
      </c>
      <c r="BG307" s="70" t="str">
        <f t="shared" si="444"/>
        <v>NO APLICA</v>
      </c>
      <c r="BH307" s="58" t="str">
        <f t="shared" si="445"/>
        <v>OK</v>
      </c>
    </row>
    <row r="308" spans="1:60" ht="38.25" x14ac:dyDescent="0.35">
      <c r="A308" s="64">
        <f>IF(C308="","",MAX($A$14:A307)+1)</f>
        <v>277</v>
      </c>
      <c r="B308" s="64">
        <v>8715699</v>
      </c>
      <c r="C308" s="65" t="s">
        <v>329</v>
      </c>
      <c r="D308" s="64" t="s">
        <v>65</v>
      </c>
      <c r="E308" s="64">
        <v>0</v>
      </c>
      <c r="F308" s="64">
        <v>1</v>
      </c>
      <c r="G308" s="64">
        <v>0</v>
      </c>
      <c r="H308" s="64">
        <v>0</v>
      </c>
      <c r="I308" s="64">
        <v>0</v>
      </c>
      <c r="J308" s="64">
        <v>0</v>
      </c>
      <c r="K308" s="64">
        <v>0</v>
      </c>
      <c r="L308" s="64">
        <v>0</v>
      </c>
      <c r="M308" s="64">
        <v>0</v>
      </c>
      <c r="N308" s="64">
        <v>0</v>
      </c>
      <c r="O308" s="64">
        <v>0</v>
      </c>
      <c r="P308" s="64">
        <v>0</v>
      </c>
      <c r="Q308" s="64">
        <v>0</v>
      </c>
      <c r="R308" s="64">
        <f t="shared" si="416"/>
        <v>1</v>
      </c>
      <c r="S308" s="64">
        <v>73152108</v>
      </c>
      <c r="T308" s="64" t="s">
        <v>66</v>
      </c>
      <c r="U308" s="64" t="s">
        <v>66</v>
      </c>
      <c r="W308" s="66">
        <v>152000</v>
      </c>
      <c r="X308" s="66">
        <f t="shared" si="417"/>
        <v>28880</v>
      </c>
      <c r="Y308" s="66">
        <f t="shared" si="418"/>
        <v>180880</v>
      </c>
      <c r="Z308" s="66">
        <v>152000</v>
      </c>
      <c r="AA308" s="66">
        <f t="shared" si="419"/>
        <v>28880</v>
      </c>
      <c r="AB308" s="66">
        <f t="shared" si="420"/>
        <v>180880</v>
      </c>
      <c r="AC308" s="66">
        <v>335000</v>
      </c>
      <c r="AD308" s="66">
        <f t="shared" si="421"/>
        <v>63650</v>
      </c>
      <c r="AE308" s="66">
        <f t="shared" si="422"/>
        <v>398650</v>
      </c>
      <c r="AF308" s="22"/>
      <c r="AG308" s="67" t="str">
        <f t="shared" si="423"/>
        <v>MANTENIMIENTO - REVISIÓN DE LA TARJETA ELECTRÓNICA DE CONTROL</v>
      </c>
      <c r="AH308" s="58" t="str">
        <f t="shared" si="424"/>
        <v>ÚNICO</v>
      </c>
      <c r="AI308" s="58" t="str">
        <f t="shared" si="425"/>
        <v>ÚNICO</v>
      </c>
      <c r="AJ308" s="59" t="str">
        <f t="shared" si="426"/>
        <v>ÚNICO</v>
      </c>
      <c r="AK308" s="59" t="str">
        <f t="shared" si="427"/>
        <v>ÚNICO</v>
      </c>
      <c r="AL308" s="59" t="str">
        <f t="shared" si="428"/>
        <v/>
      </c>
      <c r="AM308" s="59" t="str">
        <f t="shared" si="429"/>
        <v/>
      </c>
      <c r="AN308" s="60" t="str">
        <f t="shared" si="430"/>
        <v/>
      </c>
      <c r="AP308" s="61">
        <f t="shared" si="431"/>
        <v>213000</v>
      </c>
      <c r="AQ308" s="61">
        <f t="shared" si="432"/>
        <v>152000</v>
      </c>
      <c r="AR308" s="61">
        <f t="shared" si="433"/>
        <v>105655</v>
      </c>
      <c r="AS308" s="62">
        <f t="shared" si="434"/>
        <v>0.49603286384976525</v>
      </c>
      <c r="AT308" s="61">
        <f t="shared" si="435"/>
        <v>152000</v>
      </c>
      <c r="AU308" s="61">
        <f t="shared" si="436"/>
        <v>335000</v>
      </c>
      <c r="AV308" s="61">
        <f>IF(NOT(ISNUMBER(A308)),"",ROUND(_xlfn.QUARTILE.INC(CHOOSE({1;2;3},W308,Z308,AC308),1),0))</f>
        <v>152000</v>
      </c>
      <c r="AW308" s="61">
        <f>IF(NOT(ISNUMBER(A308)),"",ROUND(_xlfn.QUARTILE.INC(CHOOSE({1;2;3},W308,Z308,AC308),3),0))</f>
        <v>243500</v>
      </c>
      <c r="AX308" s="61">
        <f t="shared" si="437"/>
        <v>91500</v>
      </c>
      <c r="AY308" s="61">
        <f t="shared" si="438"/>
        <v>152000</v>
      </c>
      <c r="AZ308" s="61">
        <f t="shared" si="439"/>
        <v>28880</v>
      </c>
      <c r="BA308" s="61">
        <f t="shared" si="440"/>
        <v>180880</v>
      </c>
      <c r="BB308" s="68" t="str">
        <f t="shared" si="441"/>
        <v>MEDIANA</v>
      </c>
      <c r="BD308" s="69" t="str">
        <f t="shared" si="442"/>
        <v>MANTENIMIENTO - REVISIÓN DE LA TARJETA ELECTRÓNICA DE CONTROL</v>
      </c>
      <c r="BE308" s="58" t="str">
        <f t="shared" si="443"/>
        <v>ÚNICO</v>
      </c>
      <c r="BF308" s="58" t="str" cm="1">
        <f t="array" ref="BF308">IF(BE308&lt;&gt;"REPETIDO","",_xlfn.TEXTJOIN(", ",TRUE,IF($AG$14:$AG$1000=$AG308,$A$14:$A$1000,"")))</f>
        <v/>
      </c>
      <c r="BG308" s="70" t="str">
        <f t="shared" si="444"/>
        <v>NO APLICA</v>
      </c>
      <c r="BH308" s="58" t="str">
        <f t="shared" si="445"/>
        <v>REVISAR DISPERSIÓN</v>
      </c>
    </row>
    <row r="309" spans="1:60" ht="67.900000000000006" customHeight="1" x14ac:dyDescent="0.35">
      <c r="A309" s="64">
        <f>IF(C309="","",MAX($A$14:A308)+1)</f>
        <v>278</v>
      </c>
      <c r="B309" s="64">
        <v>8715699</v>
      </c>
      <c r="C309" s="65" t="s">
        <v>330</v>
      </c>
      <c r="D309" s="64" t="s">
        <v>65</v>
      </c>
      <c r="E309" s="64">
        <v>0</v>
      </c>
      <c r="F309" s="64">
        <v>1</v>
      </c>
      <c r="G309" s="64">
        <v>0</v>
      </c>
      <c r="H309" s="64">
        <v>0</v>
      </c>
      <c r="I309" s="64">
        <v>0</v>
      </c>
      <c r="J309" s="64">
        <v>0</v>
      </c>
      <c r="K309" s="64">
        <v>0</v>
      </c>
      <c r="L309" s="64">
        <v>0</v>
      </c>
      <c r="M309" s="64">
        <v>0</v>
      </c>
      <c r="N309" s="64">
        <v>0</v>
      </c>
      <c r="O309" s="64">
        <v>0</v>
      </c>
      <c r="P309" s="64">
        <v>0</v>
      </c>
      <c r="Q309" s="64">
        <v>0</v>
      </c>
      <c r="R309" s="64">
        <f t="shared" si="416"/>
        <v>1</v>
      </c>
      <c r="S309" s="64">
        <v>73152108</v>
      </c>
      <c r="T309" s="64" t="s">
        <v>66</v>
      </c>
      <c r="U309" s="64" t="s">
        <v>66</v>
      </c>
      <c r="W309" s="66">
        <v>192000</v>
      </c>
      <c r="X309" s="66">
        <f t="shared" si="417"/>
        <v>36480</v>
      </c>
      <c r="Y309" s="66">
        <f t="shared" si="418"/>
        <v>228480</v>
      </c>
      <c r="Z309" s="66">
        <v>192000</v>
      </c>
      <c r="AA309" s="66">
        <f t="shared" si="419"/>
        <v>36480</v>
      </c>
      <c r="AB309" s="66">
        <f t="shared" si="420"/>
        <v>228480</v>
      </c>
      <c r="AC309" s="66">
        <v>480000</v>
      </c>
      <c r="AD309" s="66">
        <f t="shared" si="421"/>
        <v>91200</v>
      </c>
      <c r="AE309" s="66">
        <f t="shared" si="422"/>
        <v>571200</v>
      </c>
      <c r="AF309" s="22"/>
      <c r="AG309" s="67" t="str">
        <f t="shared" si="423"/>
        <v>MANTENIMIENTO TABLERO DE MANDO</v>
      </c>
      <c r="AH309" s="58" t="str">
        <f t="shared" si="424"/>
        <v>ÚNICO</v>
      </c>
      <c r="AI309" s="58" t="str">
        <f t="shared" si="425"/>
        <v>ÚNICO</v>
      </c>
      <c r="AJ309" s="59" t="str">
        <f t="shared" si="426"/>
        <v>ÚNICO</v>
      </c>
      <c r="AK309" s="59" t="str">
        <f t="shared" si="427"/>
        <v>ÚNICO</v>
      </c>
      <c r="AL309" s="59" t="str">
        <f t="shared" si="428"/>
        <v/>
      </c>
      <c r="AM309" s="59" t="str">
        <f t="shared" si="429"/>
        <v/>
      </c>
      <c r="AN309" s="60" t="str">
        <f t="shared" si="430"/>
        <v/>
      </c>
      <c r="AP309" s="61">
        <f t="shared" si="431"/>
        <v>288000</v>
      </c>
      <c r="AQ309" s="61">
        <f t="shared" si="432"/>
        <v>192000</v>
      </c>
      <c r="AR309" s="61">
        <f t="shared" si="433"/>
        <v>166277</v>
      </c>
      <c r="AS309" s="62">
        <f t="shared" si="434"/>
        <v>0.57735069444444442</v>
      </c>
      <c r="AT309" s="61">
        <f t="shared" si="435"/>
        <v>192000</v>
      </c>
      <c r="AU309" s="61">
        <f t="shared" si="436"/>
        <v>480000</v>
      </c>
      <c r="AV309" s="61">
        <f>IF(NOT(ISNUMBER(A309)),"",ROUND(_xlfn.QUARTILE.INC(CHOOSE({1;2;3},W309,Z309,AC309),1),0))</f>
        <v>192000</v>
      </c>
      <c r="AW309" s="61">
        <f>IF(NOT(ISNUMBER(A309)),"",ROUND(_xlfn.QUARTILE.INC(CHOOSE({1;2;3},W309,Z309,AC309),3),0))</f>
        <v>336000</v>
      </c>
      <c r="AX309" s="61">
        <f t="shared" si="437"/>
        <v>144000</v>
      </c>
      <c r="AY309" s="61">
        <f t="shared" si="438"/>
        <v>192000</v>
      </c>
      <c r="AZ309" s="61">
        <f t="shared" si="439"/>
        <v>36480</v>
      </c>
      <c r="BA309" s="61">
        <f t="shared" si="440"/>
        <v>228480</v>
      </c>
      <c r="BB309" s="68" t="str">
        <f t="shared" si="441"/>
        <v>MEDIANA</v>
      </c>
      <c r="BD309" s="69" t="str">
        <f t="shared" si="442"/>
        <v>MANTENIMIENTO TABLERO DE MANDO</v>
      </c>
      <c r="BE309" s="58" t="str">
        <f t="shared" si="443"/>
        <v>ÚNICO</v>
      </c>
      <c r="BF309" s="58" t="str" cm="1">
        <f t="array" ref="BF309">IF(BE309&lt;&gt;"REPETIDO","",_xlfn.TEXTJOIN(", ",TRUE,IF($AG$14:$AG$1000=$AG309,$A$14:$A$1000,"")))</f>
        <v/>
      </c>
      <c r="BG309" s="70" t="str">
        <f t="shared" si="444"/>
        <v>NO APLICA</v>
      </c>
      <c r="BH309" s="58" t="str">
        <f t="shared" si="445"/>
        <v>ALERTA ALTA - REVISAR MERCADO</v>
      </c>
    </row>
    <row r="310" spans="1:60" ht="38.25" x14ac:dyDescent="0.35">
      <c r="A310" s="64">
        <f>IF(C310="","",MAX($A$14:A309)+1)</f>
        <v>279</v>
      </c>
      <c r="B310" s="64">
        <v>8715699</v>
      </c>
      <c r="C310" s="65" t="s">
        <v>331</v>
      </c>
      <c r="D310" s="64" t="s">
        <v>65</v>
      </c>
      <c r="E310" s="64">
        <v>0</v>
      </c>
      <c r="F310" s="64">
        <v>1</v>
      </c>
      <c r="G310" s="64">
        <v>0</v>
      </c>
      <c r="H310" s="64">
        <v>0</v>
      </c>
      <c r="I310" s="64">
        <v>0</v>
      </c>
      <c r="J310" s="64">
        <v>0</v>
      </c>
      <c r="K310" s="64">
        <v>0</v>
      </c>
      <c r="L310" s="64">
        <v>0</v>
      </c>
      <c r="M310" s="64">
        <v>0</v>
      </c>
      <c r="N310" s="64">
        <v>0</v>
      </c>
      <c r="O310" s="64">
        <v>0</v>
      </c>
      <c r="P310" s="64">
        <v>0</v>
      </c>
      <c r="Q310" s="64">
        <v>0</v>
      </c>
      <c r="R310" s="64">
        <f t="shared" si="416"/>
        <v>1</v>
      </c>
      <c r="S310" s="64">
        <v>73152108</v>
      </c>
      <c r="T310" s="64" t="s">
        <v>66</v>
      </c>
      <c r="U310" s="64" t="s">
        <v>66</v>
      </c>
      <c r="W310" s="66">
        <v>144000</v>
      </c>
      <c r="X310" s="66">
        <f t="shared" si="417"/>
        <v>27360</v>
      </c>
      <c r="Y310" s="66">
        <f t="shared" si="418"/>
        <v>171360</v>
      </c>
      <c r="Z310" s="66">
        <v>144000</v>
      </c>
      <c r="AA310" s="66">
        <f t="shared" si="419"/>
        <v>27360</v>
      </c>
      <c r="AB310" s="66">
        <f t="shared" si="420"/>
        <v>171360</v>
      </c>
      <c r="AC310" s="66">
        <v>215000</v>
      </c>
      <c r="AD310" s="66">
        <f t="shared" si="421"/>
        <v>40850</v>
      </c>
      <c r="AE310" s="66">
        <f t="shared" si="422"/>
        <v>255850</v>
      </c>
      <c r="AF310" s="22"/>
      <c r="AG310" s="67" t="str">
        <f t="shared" si="423"/>
        <v>MANTENIMIENTO - LUBRICACIÓN Y AJUSTES DE TRANSMISIÓN</v>
      </c>
      <c r="AH310" s="58" t="str">
        <f t="shared" si="424"/>
        <v>ÚNICO</v>
      </c>
      <c r="AI310" s="58" t="str">
        <f t="shared" si="425"/>
        <v>ÚNICO</v>
      </c>
      <c r="AJ310" s="59" t="str">
        <f t="shared" si="426"/>
        <v>ÚNICO</v>
      </c>
      <c r="AK310" s="59" t="str">
        <f t="shared" si="427"/>
        <v>ÚNICO</v>
      </c>
      <c r="AL310" s="59" t="str">
        <f t="shared" si="428"/>
        <v/>
      </c>
      <c r="AM310" s="59" t="str">
        <f t="shared" si="429"/>
        <v/>
      </c>
      <c r="AN310" s="60" t="str">
        <f t="shared" si="430"/>
        <v/>
      </c>
      <c r="AP310" s="61">
        <f t="shared" si="431"/>
        <v>167667</v>
      </c>
      <c r="AQ310" s="61">
        <f t="shared" si="432"/>
        <v>144000</v>
      </c>
      <c r="AR310" s="61">
        <f t="shared" si="433"/>
        <v>40992</v>
      </c>
      <c r="AS310" s="62">
        <f t="shared" si="434"/>
        <v>0.24448460341033118</v>
      </c>
      <c r="AT310" s="61">
        <f t="shared" si="435"/>
        <v>144000</v>
      </c>
      <c r="AU310" s="61">
        <f t="shared" si="436"/>
        <v>215000</v>
      </c>
      <c r="AV310" s="61">
        <f>IF(NOT(ISNUMBER(A310)),"",ROUND(_xlfn.QUARTILE.INC(CHOOSE({1;2;3},W310,Z310,AC310),1),0))</f>
        <v>144000</v>
      </c>
      <c r="AW310" s="61">
        <f>IF(NOT(ISNUMBER(A310)),"",ROUND(_xlfn.QUARTILE.INC(CHOOSE({1;2;3},W310,Z310,AC310),3),0))</f>
        <v>179500</v>
      </c>
      <c r="AX310" s="61">
        <f t="shared" si="437"/>
        <v>35500</v>
      </c>
      <c r="AY310" s="61">
        <f t="shared" si="438"/>
        <v>144000</v>
      </c>
      <c r="AZ310" s="61">
        <f t="shared" si="439"/>
        <v>27360</v>
      </c>
      <c r="BA310" s="61">
        <f t="shared" si="440"/>
        <v>171360</v>
      </c>
      <c r="BB310" s="68" t="str">
        <f t="shared" si="441"/>
        <v>PROMEDIO 2 MENORES</v>
      </c>
      <c r="BD310" s="69" t="str">
        <f t="shared" si="442"/>
        <v>MANTENIMIENTO - LUBRICACIÓN Y AJUSTES DE TRANSMISIÓN</v>
      </c>
      <c r="BE310" s="58" t="str">
        <f t="shared" si="443"/>
        <v>ÚNICO</v>
      </c>
      <c r="BF310" s="58" t="str" cm="1">
        <f t="array" ref="BF310">IF(BE310&lt;&gt;"REPETIDO","",_xlfn.TEXTJOIN(", ",TRUE,IF($AG$14:$AG$1000=$AG310,$A$14:$A$1000,"")))</f>
        <v/>
      </c>
      <c r="BG310" s="70" t="str">
        <f t="shared" si="444"/>
        <v>NO APLICA</v>
      </c>
      <c r="BH310" s="58" t="str">
        <f t="shared" si="445"/>
        <v>OK</v>
      </c>
    </row>
    <row r="311" spans="1:60" ht="27" x14ac:dyDescent="0.35">
      <c r="A311" s="64">
        <f>IF(C311="","",MAX($A$14:A310)+1)</f>
        <v>280</v>
      </c>
      <c r="B311" s="64">
        <v>8715699</v>
      </c>
      <c r="C311" s="65" t="s">
        <v>332</v>
      </c>
      <c r="D311" s="64" t="s">
        <v>65</v>
      </c>
      <c r="E311" s="64">
        <v>0</v>
      </c>
      <c r="F311" s="64">
        <v>1</v>
      </c>
      <c r="G311" s="64">
        <v>0</v>
      </c>
      <c r="H311" s="64">
        <v>0</v>
      </c>
      <c r="I311" s="64">
        <v>0</v>
      </c>
      <c r="J311" s="64">
        <v>0</v>
      </c>
      <c r="K311" s="64">
        <v>0</v>
      </c>
      <c r="L311" s="64">
        <v>0</v>
      </c>
      <c r="M311" s="64">
        <v>0</v>
      </c>
      <c r="N311" s="64">
        <v>0</v>
      </c>
      <c r="O311" s="64">
        <v>0</v>
      </c>
      <c r="P311" s="64">
        <v>0</v>
      </c>
      <c r="Q311" s="64">
        <v>0</v>
      </c>
      <c r="R311" s="64">
        <f t="shared" si="416"/>
        <v>1</v>
      </c>
      <c r="S311" s="64">
        <v>73152108</v>
      </c>
      <c r="T311" s="64" t="s">
        <v>66</v>
      </c>
      <c r="U311" s="64" t="s">
        <v>66</v>
      </c>
      <c r="W311" s="66">
        <v>176000</v>
      </c>
      <c r="X311" s="66">
        <f t="shared" si="417"/>
        <v>33440</v>
      </c>
      <c r="Y311" s="66">
        <f t="shared" si="418"/>
        <v>209440</v>
      </c>
      <c r="Z311" s="66">
        <v>176000</v>
      </c>
      <c r="AA311" s="66">
        <f t="shared" si="419"/>
        <v>33440</v>
      </c>
      <c r="AB311" s="66">
        <f t="shared" si="420"/>
        <v>209440</v>
      </c>
      <c r="AC311" s="66">
        <v>460000</v>
      </c>
      <c r="AD311" s="66">
        <f t="shared" si="421"/>
        <v>87400</v>
      </c>
      <c r="AE311" s="66">
        <f t="shared" si="422"/>
        <v>547400</v>
      </c>
      <c r="AG311" s="67" t="str">
        <f t="shared" si="423"/>
        <v>MANTENIMIENTO - PIÑONES Y PARTES MÓVILES</v>
      </c>
      <c r="AH311" s="58" t="str">
        <f t="shared" si="424"/>
        <v>ÚNICO</v>
      </c>
      <c r="AI311" s="58" t="str">
        <f t="shared" si="425"/>
        <v>ÚNICO</v>
      </c>
      <c r="AJ311" s="59" t="str">
        <f t="shared" si="426"/>
        <v>ÚNICO</v>
      </c>
      <c r="AK311" s="59" t="str">
        <f t="shared" si="427"/>
        <v>ÚNICO</v>
      </c>
      <c r="AL311" s="59" t="str">
        <f t="shared" si="428"/>
        <v/>
      </c>
      <c r="AM311" s="59" t="str">
        <f t="shared" si="429"/>
        <v/>
      </c>
      <c r="AN311" s="60" t="str">
        <f t="shared" si="430"/>
        <v/>
      </c>
      <c r="AP311" s="61">
        <f t="shared" si="431"/>
        <v>270667</v>
      </c>
      <c r="AQ311" s="61">
        <f t="shared" si="432"/>
        <v>176000</v>
      </c>
      <c r="AR311" s="61">
        <f t="shared" si="433"/>
        <v>163967</v>
      </c>
      <c r="AS311" s="62">
        <f t="shared" si="434"/>
        <v>0.60578866282184385</v>
      </c>
      <c r="AT311" s="61">
        <f t="shared" si="435"/>
        <v>176000</v>
      </c>
      <c r="AU311" s="61">
        <f t="shared" si="436"/>
        <v>460000</v>
      </c>
      <c r="AV311" s="61">
        <f>IF(NOT(ISNUMBER(A311)),"",ROUND(_xlfn.QUARTILE.INC(CHOOSE({1;2;3},W311,Z311,AC311),1),0))</f>
        <v>176000</v>
      </c>
      <c r="AW311" s="61">
        <f>IF(NOT(ISNUMBER(A311)),"",ROUND(_xlfn.QUARTILE.INC(CHOOSE({1;2;3},W311,Z311,AC311),3),0))</f>
        <v>318000</v>
      </c>
      <c r="AX311" s="61">
        <f t="shared" si="437"/>
        <v>142000</v>
      </c>
      <c r="AY311" s="61">
        <f t="shared" si="438"/>
        <v>176000</v>
      </c>
      <c r="AZ311" s="61">
        <f t="shared" si="439"/>
        <v>33440</v>
      </c>
      <c r="BA311" s="61">
        <f t="shared" si="440"/>
        <v>209440</v>
      </c>
      <c r="BB311" s="68" t="str">
        <f t="shared" si="441"/>
        <v>MEDIANA</v>
      </c>
      <c r="BD311" s="69" t="str">
        <f t="shared" si="442"/>
        <v>MANTENIMIENTO - PIÑONES Y PARTES MÓVILES</v>
      </c>
      <c r="BE311" s="58" t="str">
        <f t="shared" si="443"/>
        <v>ÚNICO</v>
      </c>
      <c r="BF311" s="58" t="str" cm="1">
        <f t="array" ref="BF311">IF(BE311&lt;&gt;"REPETIDO","",_xlfn.TEXTJOIN(", ",TRUE,IF($AG$14:$AG$1000=$AG311,$A$14:$A$1000,"")))</f>
        <v/>
      </c>
      <c r="BG311" s="70" t="str">
        <f t="shared" si="444"/>
        <v>NO APLICA</v>
      </c>
      <c r="BH311" s="58" t="str">
        <f t="shared" si="445"/>
        <v>ALERTA ALTA - REVISAR MERCADO</v>
      </c>
    </row>
    <row r="312" spans="1:60" x14ac:dyDescent="0.35">
      <c r="A312" s="97" t="s">
        <v>333</v>
      </c>
      <c r="B312" s="97"/>
      <c r="C312" s="97"/>
      <c r="D312" s="97"/>
      <c r="E312" s="97"/>
      <c r="F312" s="97"/>
      <c r="G312" s="97"/>
      <c r="H312" s="97"/>
      <c r="I312" s="97"/>
      <c r="J312" s="97"/>
      <c r="K312" s="97"/>
      <c r="L312" s="97"/>
      <c r="M312" s="97"/>
      <c r="N312" s="97"/>
      <c r="O312" s="97"/>
      <c r="P312" s="97"/>
      <c r="Q312" s="97"/>
      <c r="R312" s="97"/>
      <c r="S312" s="97"/>
      <c r="T312" s="97"/>
      <c r="U312" s="97"/>
      <c r="W312" s="66"/>
      <c r="X312" s="66"/>
      <c r="Y312" s="66"/>
      <c r="Z312" s="74"/>
      <c r="AA312" s="74"/>
      <c r="AB312" s="74"/>
      <c r="AC312" s="74"/>
      <c r="AD312" s="74"/>
      <c r="AE312" s="74"/>
      <c r="AF312" s="22"/>
      <c r="AG312" s="67"/>
      <c r="AH312" s="58"/>
      <c r="AI312" s="58"/>
      <c r="AJ312" s="59"/>
      <c r="AK312" s="59"/>
      <c r="AL312" s="59"/>
      <c r="AM312" s="59"/>
      <c r="AN312" s="60"/>
      <c r="AP312" s="75"/>
      <c r="AQ312" s="75"/>
      <c r="AR312" s="75"/>
      <c r="AS312" s="76"/>
      <c r="AT312" s="75"/>
      <c r="AU312" s="61"/>
      <c r="AV312" s="75"/>
      <c r="AW312" s="75"/>
      <c r="AX312" s="75"/>
      <c r="AY312" s="75"/>
      <c r="AZ312" s="75"/>
      <c r="BA312" s="75"/>
      <c r="BB312" s="75"/>
      <c r="BD312" s="63"/>
      <c r="BE312" s="63"/>
      <c r="BF312" s="63"/>
      <c r="BG312" s="63"/>
      <c r="BH312" s="63"/>
    </row>
    <row r="313" spans="1:60" ht="27" x14ac:dyDescent="0.35">
      <c r="A313" s="64">
        <f>IF(C313="","",MAX($A$14:A312)+1)</f>
        <v>281</v>
      </c>
      <c r="B313" s="78">
        <v>8715699</v>
      </c>
      <c r="C313" s="65" t="s">
        <v>334</v>
      </c>
      <c r="D313" s="64" t="s">
        <v>65</v>
      </c>
      <c r="E313" s="64">
        <v>0</v>
      </c>
      <c r="F313" s="64">
        <v>1</v>
      </c>
      <c r="G313" s="64">
        <v>0</v>
      </c>
      <c r="H313" s="64">
        <v>0</v>
      </c>
      <c r="I313" s="64">
        <v>0</v>
      </c>
      <c r="J313" s="64">
        <v>0</v>
      </c>
      <c r="K313" s="64">
        <v>0</v>
      </c>
      <c r="L313" s="64">
        <v>0</v>
      </c>
      <c r="M313" s="64">
        <v>0</v>
      </c>
      <c r="N313" s="64">
        <v>0</v>
      </c>
      <c r="O313" s="64">
        <v>0</v>
      </c>
      <c r="P313" s="64">
        <v>0</v>
      </c>
      <c r="Q313" s="64">
        <v>0</v>
      </c>
      <c r="R313" s="64">
        <f>SUM(F313:M313)</f>
        <v>1</v>
      </c>
      <c r="S313" s="78">
        <v>73152108</v>
      </c>
      <c r="T313" s="78" t="s">
        <v>66</v>
      </c>
      <c r="U313" s="78" t="s">
        <v>215</v>
      </c>
      <c r="W313" s="66">
        <v>220000</v>
      </c>
      <c r="X313" s="66">
        <f t="shared" ref="X313:X322" si="446">ROUND(W313*19%,0)</f>
        <v>41800</v>
      </c>
      <c r="Y313" s="66">
        <f t="shared" ref="Y313:Y322" si="447">ROUND(W313+X313,0)</f>
        <v>261800</v>
      </c>
      <c r="Z313" s="66">
        <v>236000</v>
      </c>
      <c r="AA313" s="66">
        <f t="shared" ref="AA313:AA322" si="448">Z313*19%</f>
        <v>44840</v>
      </c>
      <c r="AB313" s="66">
        <f t="shared" ref="AB313:AB322" si="449">Z313+AA313</f>
        <v>280840</v>
      </c>
      <c r="AC313" s="66">
        <v>545000</v>
      </c>
      <c r="AD313" s="66">
        <f t="shared" ref="AD313:AD322" si="450">AC313*19%</f>
        <v>103550</v>
      </c>
      <c r="AE313" s="66">
        <f t="shared" ref="AE313:AE322" si="451">AC313+AD313</f>
        <v>648550</v>
      </c>
      <c r="AF313" s="22"/>
      <c r="AG313" s="67" t="str">
        <f t="shared" ref="AG313:AG322" si="452">IF(NOT(ISNUMBER(A313)),"",LEFT(C313,200))</f>
        <v>MANTENIMIENTO - ADECUACIÓN DE CORREAS</v>
      </c>
      <c r="AH313" s="58" t="str">
        <f t="shared" ref="AH313:AH322" si="453">IF($AG313="","",IF(COUNTIFS($AG:$AG,$AG313,$W:$W,"&lt;&gt;"&amp;$W313)&gt;0,"DIFERENTE","ÚNICO"))</f>
        <v>ÚNICO</v>
      </c>
      <c r="AI313" s="58" t="str">
        <f t="shared" ref="AI313:AI322" si="454">IF($AG313="","",IF(COUNTIFS($AG:$AG,$AG313,$Z:$Z,"&lt;&gt;"&amp;$Z313)&gt;0,"DIFERENTE","ÚNICO"))</f>
        <v>DIFERENTE</v>
      </c>
      <c r="AJ313" s="59" t="str">
        <f t="shared" ref="AJ313:AJ322" si="455">IF($AG313="","",IF(COUNTIFS($AG:$AG,$AG313,$AC:$AC,"&lt;&gt;"&amp;$AC313)&gt;0,"DIFERENTE","ÚNICO"))</f>
        <v>ÚNICO</v>
      </c>
      <c r="AK313" s="59" t="str">
        <f t="shared" ref="AK313:AK322" si="456">IF($AG313="","",IF(OR(AH313="DIFERENTE",AI313="DIFERENTE",AJ313="DIFERENTE"),"REVISAR","ÚNICO"))</f>
        <v>REVISAR</v>
      </c>
      <c r="AL313" s="59" t="str">
        <f t="shared" ref="AL313:AL322" si="457">IF(AH313="DIFERENTE",_xlfn.MAXIFS($W:$W,$AG:$AG,$AG313)-_xlfn.MINIFS($W:$W,$AG:$AG,$AG313),"")</f>
        <v/>
      </c>
      <c r="AM313" s="59">
        <f t="shared" ref="AM313:AM322" si="458">IF(AI313="DIFERENTE",_xlfn.MAXIFS($Z:$Z,$AG:$AG,$AG313)-_xlfn.MINIFS($Z:$Z,$AG:$AG,$AG313),"")</f>
        <v>16000</v>
      </c>
      <c r="AN313" s="60" t="str">
        <f t="shared" ref="AN313:AN322" si="459">IF(AJ313="DIFERENTE",_xlfn.MAXIFS($AC:$AC,$AG:$AG,$AG313)-_xlfn.MINIFS($AC:$AC,$AG:$AG,$AG313),"")</f>
        <v/>
      </c>
      <c r="AP313" s="61">
        <f t="shared" ref="AP313:AP322" si="460">IF(NOT(ISNUMBER(A313)),"",ROUND(AVERAGE(W313,Z313,AC313),0))</f>
        <v>333667</v>
      </c>
      <c r="AQ313" s="61">
        <f t="shared" ref="AQ313:AQ322" si="461">IF(NOT(ISNUMBER(A313)),"",ROUND(MEDIAN(W313,Z313,AC313),0))</f>
        <v>236000</v>
      </c>
      <c r="AR313" s="61">
        <f t="shared" ref="AR313:AR322" si="462">IF(NOT(ISNUMBER(A313)),"",ROUND(_xlfn.STDEV.S(W313,Z313,AC313),0))</f>
        <v>183195</v>
      </c>
      <c r="AS313" s="62">
        <f t="shared" ref="AS313:AS322" si="463">IF(NOT(ISNUMBER(A313)),"",IFERROR(AR313/AP313,0))</f>
        <v>0.54903541554903545</v>
      </c>
      <c r="AT313" s="61">
        <f t="shared" ref="AT313:AT322" si="464">IF(NOT(ISNUMBER(A313)),"",ROUND(MIN(W313,Z313,AC313),0))</f>
        <v>220000</v>
      </c>
      <c r="AU313" s="61">
        <f t="shared" ref="AU313:AU322" si="465">IF(NOT(ISNUMBER(A313)),"",ROUND(MAX(W313,Z313,AC313),0))</f>
        <v>545000</v>
      </c>
      <c r="AV313" s="61">
        <f>IF(NOT(ISNUMBER(A313)),"",ROUND(_xlfn.QUARTILE.INC(CHOOSE({1;2;3},W313,Z313,AC313),1),0))</f>
        <v>228000</v>
      </c>
      <c r="AW313" s="61">
        <f>IF(NOT(ISNUMBER(A313)),"",ROUND(_xlfn.QUARTILE.INC(CHOOSE({1;2;3},W313,Z313,AC313),3),0))</f>
        <v>390500</v>
      </c>
      <c r="AX313" s="61">
        <f t="shared" ref="AX313:AX322" si="466">IF(NOT(ISNUMBER(A313)),"",ROUND(AW313-AV313,0))</f>
        <v>162500</v>
      </c>
      <c r="AY313" s="61">
        <f t="shared" ref="AY313:AY322" si="467">IF(NOT(ISNUMBER(A313)),"",IF(BB313="MENOR VALOR",ROUND(MIN(W313,Z313,AC313),0),IF(BB313="PROMEDIO 2 MENORES",ROUND((SUM(W313,Z313,AC313)-MAX(W313,Z313,AC313))/2,0),IF(BB313="MEDIANA",ROUND(MEDIAN(W313,Z313,AC313),0),""))))</f>
        <v>236000</v>
      </c>
      <c r="AZ313" s="61">
        <f t="shared" ref="AZ313:AZ322" si="468">+AY313*19%</f>
        <v>44840</v>
      </c>
      <c r="BA313" s="61">
        <f t="shared" ref="BA313:BA322" si="469">IF(AY313="","",AY313+AZ313)</f>
        <v>280840</v>
      </c>
      <c r="BB313" s="68" t="str">
        <f t="shared" ref="BB313:BB322" si="470">IF(NOT(ISNUMBER(A313)),"",IF(AS313&lt;=20%,"MENOR VALOR",IF(AS313&lt;=40%,"PROMEDIO 2 MENORES","MEDIANA")))</f>
        <v>MEDIANA</v>
      </c>
      <c r="BD313" s="69" t="str">
        <f t="shared" ref="BD313:BD322" si="471">IF(NOT(ISNUMBER(A313)),"",UPPER(TRIM(CLEAN(LEFT(C313,200)))))</f>
        <v>MANTENIMIENTO - ADECUACIÓN DE CORREAS</v>
      </c>
      <c r="BE313" s="58" t="str">
        <f t="shared" ref="BE313:BE322" si="472">IF($AG313="","",IF(COUNTIF($AG:$AG,$AG313)&gt;1,"REPETIDO","ÚNICO"))</f>
        <v>REPETIDO</v>
      </c>
      <c r="BF313" s="58" t="str" cm="1">
        <f t="array" ref="BF313">IF(BE313&lt;&gt;"REPETIDO","",_xlfn.TEXTJOIN(", ",TRUE,IF($AG$14:$AG$1000=$AG313,$A$14:$A$1000,"")))</f>
        <v>281, 372</v>
      </c>
      <c r="BG313" s="70" t="str">
        <f t="shared" ref="BG313:BG322" si="473">IF($AG313="","",IF(BE313&lt;&gt;"REPETIDO","NO APLICA",IF(COUNTIFS($AG:$AG,$AG313,$AY:$AY,"&lt;&gt;"&amp;$AY313)&gt;0,"PRECIO REF. DIFERENTE","MISMO PRECIO REF.")))</f>
        <v>PRECIO REF. DIFERENTE</v>
      </c>
      <c r="BH313" s="58" t="str">
        <f t="shared" ref="BH313:BH322" si="474">IF($AG313="","",IF(BG313="PRECIO REF. DIFERENTE","CRÍTICO - PRECIO REF. INCONSISTENTE",IF(AS313&gt;50%,"ALERTA ALTA - REVISAR MERCADO",IF(AS313&gt;30%,"REVISAR DISPERSIÓN","OK"))))</f>
        <v>CRÍTICO - PRECIO REF. INCONSISTENTE</v>
      </c>
    </row>
    <row r="314" spans="1:60" ht="51" x14ac:dyDescent="0.35">
      <c r="A314" s="64">
        <f>IF(C314="","",MAX($A$14:A313)+1)</f>
        <v>282</v>
      </c>
      <c r="B314" s="78">
        <v>8715699</v>
      </c>
      <c r="C314" s="65" t="s">
        <v>335</v>
      </c>
      <c r="D314" s="64" t="s">
        <v>65</v>
      </c>
      <c r="E314" s="64">
        <v>0</v>
      </c>
      <c r="F314" s="64">
        <v>1</v>
      </c>
      <c r="G314" s="64">
        <v>0</v>
      </c>
      <c r="H314" s="64">
        <v>0</v>
      </c>
      <c r="I314" s="64">
        <v>0</v>
      </c>
      <c r="J314" s="64">
        <v>0</v>
      </c>
      <c r="K314" s="64">
        <v>0</v>
      </c>
      <c r="L314" s="64">
        <v>0</v>
      </c>
      <c r="M314" s="64">
        <v>0</v>
      </c>
      <c r="N314" s="64">
        <v>0</v>
      </c>
      <c r="O314" s="64">
        <v>0</v>
      </c>
      <c r="P314" s="64">
        <v>0</v>
      </c>
      <c r="Q314" s="64">
        <v>0</v>
      </c>
      <c r="R314" s="64">
        <f t="shared" ref="R314:R322" si="475">SUM(F314:M314)</f>
        <v>1</v>
      </c>
      <c r="S314" s="78">
        <v>73152108</v>
      </c>
      <c r="T314" s="78" t="s">
        <v>66</v>
      </c>
      <c r="U314" s="78" t="s">
        <v>215</v>
      </c>
      <c r="W314" s="66">
        <v>144000</v>
      </c>
      <c r="X314" s="66">
        <f t="shared" si="446"/>
        <v>27360</v>
      </c>
      <c r="Y314" s="66">
        <f t="shared" si="447"/>
        <v>171360</v>
      </c>
      <c r="Z314" s="66">
        <v>144000</v>
      </c>
      <c r="AA314" s="66">
        <f t="shared" si="448"/>
        <v>27360</v>
      </c>
      <c r="AB314" s="66">
        <f t="shared" si="449"/>
        <v>171360</v>
      </c>
      <c r="AC314" s="66">
        <v>180000</v>
      </c>
      <c r="AD314" s="66">
        <f t="shared" si="450"/>
        <v>34200</v>
      </c>
      <c r="AE314" s="66">
        <f t="shared" si="451"/>
        <v>214200</v>
      </c>
      <c r="AF314" s="22"/>
      <c r="AG314" s="67" t="str">
        <f t="shared" si="452"/>
        <v>MANTENIMIENTO - REVISIÓN DE CONTROL CONDENSADOR (CAMBIO DE CONTROL CONDENSADOR)</v>
      </c>
      <c r="AH314" s="58" t="str">
        <f t="shared" si="453"/>
        <v>ÚNICO</v>
      </c>
      <c r="AI314" s="58" t="str">
        <f t="shared" si="454"/>
        <v>ÚNICO</v>
      </c>
      <c r="AJ314" s="59" t="str">
        <f t="shared" si="455"/>
        <v>ÚNICO</v>
      </c>
      <c r="AK314" s="59" t="str">
        <f t="shared" si="456"/>
        <v>ÚNICO</v>
      </c>
      <c r="AL314" s="59" t="str">
        <f t="shared" si="457"/>
        <v/>
      </c>
      <c r="AM314" s="59" t="str">
        <f t="shared" si="458"/>
        <v/>
      </c>
      <c r="AN314" s="60" t="str">
        <f t="shared" si="459"/>
        <v/>
      </c>
      <c r="AP314" s="61">
        <f t="shared" si="460"/>
        <v>156000</v>
      </c>
      <c r="AQ314" s="61">
        <f t="shared" si="461"/>
        <v>144000</v>
      </c>
      <c r="AR314" s="61">
        <f t="shared" si="462"/>
        <v>20785</v>
      </c>
      <c r="AS314" s="62">
        <f t="shared" si="463"/>
        <v>0.13323717948717947</v>
      </c>
      <c r="AT314" s="61">
        <f t="shared" si="464"/>
        <v>144000</v>
      </c>
      <c r="AU314" s="61">
        <f t="shared" si="465"/>
        <v>180000</v>
      </c>
      <c r="AV314" s="61">
        <f>IF(NOT(ISNUMBER(A314)),"",ROUND(_xlfn.QUARTILE.INC(CHOOSE({1;2;3},W314,Z314,AC314),1),0))</f>
        <v>144000</v>
      </c>
      <c r="AW314" s="61">
        <f>IF(NOT(ISNUMBER(A314)),"",ROUND(_xlfn.QUARTILE.INC(CHOOSE({1;2;3},W314,Z314,AC314),3),0))</f>
        <v>162000</v>
      </c>
      <c r="AX314" s="61">
        <f t="shared" si="466"/>
        <v>18000</v>
      </c>
      <c r="AY314" s="61">
        <f t="shared" si="467"/>
        <v>144000</v>
      </c>
      <c r="AZ314" s="61">
        <f t="shared" si="468"/>
        <v>27360</v>
      </c>
      <c r="BA314" s="61">
        <f t="shared" si="469"/>
        <v>171360</v>
      </c>
      <c r="BB314" s="68" t="str">
        <f t="shared" si="470"/>
        <v>MENOR VALOR</v>
      </c>
      <c r="BD314" s="69" t="str">
        <f t="shared" si="471"/>
        <v>MANTENIMIENTO - REVISIÓN DE CONTROL CONDENSADOR (CAMBIO DE CONTROL CONDENSADOR)</v>
      </c>
      <c r="BE314" s="58" t="str">
        <f t="shared" si="472"/>
        <v>ÚNICO</v>
      </c>
      <c r="BF314" s="58" t="str" cm="1">
        <f t="array" ref="BF314">IF(BE314&lt;&gt;"REPETIDO","",_xlfn.TEXTJOIN(", ",TRUE,IF($AG$14:$AG$1000=$AG314,$A$14:$A$1000,"")))</f>
        <v/>
      </c>
      <c r="BG314" s="70" t="str">
        <f t="shared" si="473"/>
        <v>NO APLICA</v>
      </c>
      <c r="BH314" s="58" t="str">
        <f t="shared" si="474"/>
        <v>OK</v>
      </c>
    </row>
    <row r="315" spans="1:60" ht="27" x14ac:dyDescent="0.35">
      <c r="A315" s="64">
        <f>IF(C315="","",MAX($A$14:A314)+1)</f>
        <v>283</v>
      </c>
      <c r="B315" s="78">
        <v>8715699</v>
      </c>
      <c r="C315" s="65" t="s">
        <v>336</v>
      </c>
      <c r="D315" s="64" t="s">
        <v>65</v>
      </c>
      <c r="E315" s="64">
        <v>0</v>
      </c>
      <c r="F315" s="64">
        <v>1</v>
      </c>
      <c r="G315" s="64">
        <v>0</v>
      </c>
      <c r="H315" s="64">
        <v>0</v>
      </c>
      <c r="I315" s="64">
        <v>0</v>
      </c>
      <c r="J315" s="64">
        <v>0</v>
      </c>
      <c r="K315" s="64">
        <v>0</v>
      </c>
      <c r="L315" s="64">
        <v>0</v>
      </c>
      <c r="M315" s="64">
        <v>0</v>
      </c>
      <c r="N315" s="64">
        <v>0</v>
      </c>
      <c r="O315" s="64">
        <v>0</v>
      </c>
      <c r="P315" s="64">
        <v>0</v>
      </c>
      <c r="Q315" s="64">
        <v>0</v>
      </c>
      <c r="R315" s="64">
        <f t="shared" si="475"/>
        <v>1</v>
      </c>
      <c r="S315" s="78">
        <v>73152108</v>
      </c>
      <c r="T315" s="78" t="s">
        <v>66</v>
      </c>
      <c r="U315" s="78" t="s">
        <v>215</v>
      </c>
      <c r="W315" s="66">
        <v>376000</v>
      </c>
      <c r="X315" s="66">
        <f t="shared" si="446"/>
        <v>71440</v>
      </c>
      <c r="Y315" s="66">
        <f t="shared" si="447"/>
        <v>447440</v>
      </c>
      <c r="Z315" s="66">
        <v>376000</v>
      </c>
      <c r="AA315" s="66">
        <f t="shared" si="448"/>
        <v>71440</v>
      </c>
      <c r="AB315" s="66">
        <f t="shared" si="449"/>
        <v>447440</v>
      </c>
      <c r="AC315" s="66">
        <v>470000</v>
      </c>
      <c r="AD315" s="66">
        <f t="shared" si="450"/>
        <v>89300</v>
      </c>
      <c r="AE315" s="66">
        <f t="shared" si="451"/>
        <v>559300</v>
      </c>
      <c r="AF315" s="22"/>
      <c r="AG315" s="67" t="str">
        <f t="shared" si="452"/>
        <v>MANTENIMIENTO (CAMBIO DE SISTEMA ELECTRO)</v>
      </c>
      <c r="AH315" s="58" t="str">
        <f t="shared" si="453"/>
        <v>ÚNICO</v>
      </c>
      <c r="AI315" s="58" t="str">
        <f t="shared" si="454"/>
        <v>ÚNICO</v>
      </c>
      <c r="AJ315" s="59" t="str">
        <f t="shared" si="455"/>
        <v>ÚNICO</v>
      </c>
      <c r="AK315" s="59" t="str">
        <f t="shared" si="456"/>
        <v>ÚNICO</v>
      </c>
      <c r="AL315" s="59" t="str">
        <f t="shared" si="457"/>
        <v/>
      </c>
      <c r="AM315" s="59" t="str">
        <f t="shared" si="458"/>
        <v/>
      </c>
      <c r="AN315" s="60" t="str">
        <f t="shared" si="459"/>
        <v/>
      </c>
      <c r="AP315" s="61">
        <f t="shared" si="460"/>
        <v>407333</v>
      </c>
      <c r="AQ315" s="61">
        <f t="shared" si="461"/>
        <v>376000</v>
      </c>
      <c r="AR315" s="61">
        <f t="shared" si="462"/>
        <v>54271</v>
      </c>
      <c r="AS315" s="62">
        <f t="shared" si="463"/>
        <v>0.13323496991405068</v>
      </c>
      <c r="AT315" s="61">
        <f t="shared" si="464"/>
        <v>376000</v>
      </c>
      <c r="AU315" s="61">
        <f t="shared" si="465"/>
        <v>470000</v>
      </c>
      <c r="AV315" s="61">
        <f>IF(NOT(ISNUMBER(A315)),"",ROUND(_xlfn.QUARTILE.INC(CHOOSE({1;2;3},W315,Z315,AC315),1),0))</f>
        <v>376000</v>
      </c>
      <c r="AW315" s="61">
        <f>IF(NOT(ISNUMBER(A315)),"",ROUND(_xlfn.QUARTILE.INC(CHOOSE({1;2;3},W315,Z315,AC315),3),0))</f>
        <v>423000</v>
      </c>
      <c r="AX315" s="61">
        <f t="shared" si="466"/>
        <v>47000</v>
      </c>
      <c r="AY315" s="61">
        <f t="shared" si="467"/>
        <v>376000</v>
      </c>
      <c r="AZ315" s="61">
        <f t="shared" si="468"/>
        <v>71440</v>
      </c>
      <c r="BA315" s="61">
        <f t="shared" si="469"/>
        <v>447440</v>
      </c>
      <c r="BB315" s="68" t="str">
        <f t="shared" si="470"/>
        <v>MENOR VALOR</v>
      </c>
      <c r="BD315" s="69" t="str">
        <f t="shared" si="471"/>
        <v>MANTENIMIENTO (CAMBIO DE SISTEMA ELECTRO)</v>
      </c>
      <c r="BE315" s="58" t="str">
        <f t="shared" si="472"/>
        <v>ÚNICO</v>
      </c>
      <c r="BF315" s="58" t="str" cm="1">
        <f t="array" ref="BF315">IF(BE315&lt;&gt;"REPETIDO","",_xlfn.TEXTJOIN(", ",TRUE,IF($AG$14:$AG$1000=$AG315,$A$14:$A$1000,"")))</f>
        <v/>
      </c>
      <c r="BG315" s="70" t="str">
        <f t="shared" si="473"/>
        <v>NO APLICA</v>
      </c>
      <c r="BH315" s="58" t="str">
        <f t="shared" si="474"/>
        <v>OK</v>
      </c>
    </row>
    <row r="316" spans="1:60" ht="25.5" x14ac:dyDescent="0.35">
      <c r="A316" s="64">
        <f>IF(C316="","",MAX($A$14:A315)+1)</f>
        <v>284</v>
      </c>
      <c r="B316" s="78">
        <v>8715699</v>
      </c>
      <c r="C316" s="65" t="s">
        <v>337</v>
      </c>
      <c r="D316" s="64" t="s">
        <v>65</v>
      </c>
      <c r="E316" s="64">
        <v>0</v>
      </c>
      <c r="F316" s="64">
        <v>1</v>
      </c>
      <c r="G316" s="64">
        <v>0</v>
      </c>
      <c r="H316" s="64">
        <v>0</v>
      </c>
      <c r="I316" s="64">
        <v>0</v>
      </c>
      <c r="J316" s="64">
        <v>0</v>
      </c>
      <c r="K316" s="64">
        <v>0</v>
      </c>
      <c r="L316" s="64">
        <v>0</v>
      </c>
      <c r="M316" s="64">
        <v>0</v>
      </c>
      <c r="N316" s="64">
        <v>0</v>
      </c>
      <c r="O316" s="64">
        <v>0</v>
      </c>
      <c r="P316" s="64">
        <v>0</v>
      </c>
      <c r="Q316" s="64">
        <v>0</v>
      </c>
      <c r="R316" s="64">
        <f t="shared" si="475"/>
        <v>1</v>
      </c>
      <c r="S316" s="78">
        <v>73152108</v>
      </c>
      <c r="T316" s="78" t="s">
        <v>66</v>
      </c>
      <c r="U316" s="78" t="s">
        <v>215</v>
      </c>
      <c r="W316" s="66">
        <v>140000</v>
      </c>
      <c r="X316" s="66">
        <f t="shared" si="446"/>
        <v>26600</v>
      </c>
      <c r="Y316" s="66">
        <f t="shared" si="447"/>
        <v>166600</v>
      </c>
      <c r="Z316" s="66">
        <v>140000</v>
      </c>
      <c r="AA316" s="66">
        <f t="shared" si="448"/>
        <v>26600</v>
      </c>
      <c r="AB316" s="66">
        <f t="shared" si="449"/>
        <v>166600</v>
      </c>
      <c r="AC316" s="66">
        <v>190000</v>
      </c>
      <c r="AD316" s="66">
        <f t="shared" si="450"/>
        <v>36100</v>
      </c>
      <c r="AE316" s="66">
        <f t="shared" si="451"/>
        <v>226100</v>
      </c>
      <c r="AF316" s="22"/>
      <c r="AG316" s="67" t="str">
        <f t="shared" si="452"/>
        <v>MANTENIMIENTO - ENGRASE GENERAL</v>
      </c>
      <c r="AH316" s="58" t="str">
        <f t="shared" si="453"/>
        <v>ÚNICO</v>
      </c>
      <c r="AI316" s="58" t="str">
        <f t="shared" si="454"/>
        <v>DIFERENTE</v>
      </c>
      <c r="AJ316" s="59" t="str">
        <f t="shared" si="455"/>
        <v>ÚNICO</v>
      </c>
      <c r="AK316" s="59" t="str">
        <f t="shared" si="456"/>
        <v>REVISAR</v>
      </c>
      <c r="AL316" s="59" t="str">
        <f t="shared" si="457"/>
        <v/>
      </c>
      <c r="AM316" s="59">
        <f t="shared" si="458"/>
        <v>4000</v>
      </c>
      <c r="AN316" s="60" t="str">
        <f t="shared" si="459"/>
        <v/>
      </c>
      <c r="AP316" s="61">
        <f t="shared" si="460"/>
        <v>156667</v>
      </c>
      <c r="AQ316" s="61">
        <f t="shared" si="461"/>
        <v>140000</v>
      </c>
      <c r="AR316" s="61">
        <f t="shared" si="462"/>
        <v>28868</v>
      </c>
      <c r="AS316" s="62">
        <f t="shared" si="463"/>
        <v>0.1842634377373665</v>
      </c>
      <c r="AT316" s="61">
        <f t="shared" si="464"/>
        <v>140000</v>
      </c>
      <c r="AU316" s="61">
        <f t="shared" si="465"/>
        <v>190000</v>
      </c>
      <c r="AV316" s="61">
        <f>IF(NOT(ISNUMBER(A316)),"",ROUND(_xlfn.QUARTILE.INC(CHOOSE({1;2;3},W316,Z316,AC316),1),0))</f>
        <v>140000</v>
      </c>
      <c r="AW316" s="61">
        <f>IF(NOT(ISNUMBER(A316)),"",ROUND(_xlfn.QUARTILE.INC(CHOOSE({1;2;3},W316,Z316,AC316),3),0))</f>
        <v>165000</v>
      </c>
      <c r="AX316" s="61">
        <f t="shared" si="466"/>
        <v>25000</v>
      </c>
      <c r="AY316" s="61">
        <f t="shared" si="467"/>
        <v>140000</v>
      </c>
      <c r="AZ316" s="61">
        <f t="shared" si="468"/>
        <v>26600</v>
      </c>
      <c r="BA316" s="61">
        <f t="shared" si="469"/>
        <v>166600</v>
      </c>
      <c r="BB316" s="68" t="str">
        <f t="shared" si="470"/>
        <v>MENOR VALOR</v>
      </c>
      <c r="BD316" s="69" t="str">
        <f t="shared" si="471"/>
        <v>MANTENIMIENTO - ENGRASE GENERAL</v>
      </c>
      <c r="BE316" s="58" t="str">
        <f t="shared" si="472"/>
        <v>REPETIDO</v>
      </c>
      <c r="BF316" s="58" t="str" cm="1">
        <f t="array" ref="BF316">IF(BE316&lt;&gt;"REPETIDO","",_xlfn.TEXTJOIN(", ",TRUE,IF($AG$14:$AG$1000=$AG316,$A$14:$A$1000,"")))</f>
        <v>284, 374</v>
      </c>
      <c r="BG316" s="70" t="str">
        <f t="shared" si="473"/>
        <v>MISMO PRECIO REF.</v>
      </c>
      <c r="BH316" s="58" t="str">
        <f t="shared" si="474"/>
        <v>OK</v>
      </c>
    </row>
    <row r="317" spans="1:60" ht="27" x14ac:dyDescent="0.35">
      <c r="A317" s="64">
        <f>IF(C317="","",MAX($A$14:A316)+1)</f>
        <v>285</v>
      </c>
      <c r="B317" s="78">
        <v>8715699</v>
      </c>
      <c r="C317" s="65" t="s">
        <v>338</v>
      </c>
      <c r="D317" s="64" t="s">
        <v>65</v>
      </c>
      <c r="E317" s="64">
        <v>0</v>
      </c>
      <c r="F317" s="64">
        <v>1</v>
      </c>
      <c r="G317" s="64">
        <v>0</v>
      </c>
      <c r="H317" s="64">
        <v>0</v>
      </c>
      <c r="I317" s="64">
        <v>0</v>
      </c>
      <c r="J317" s="64">
        <v>0</v>
      </c>
      <c r="K317" s="64">
        <v>0</v>
      </c>
      <c r="L317" s="64">
        <v>0</v>
      </c>
      <c r="M317" s="64">
        <v>0</v>
      </c>
      <c r="N317" s="64">
        <v>0</v>
      </c>
      <c r="O317" s="64">
        <v>0</v>
      </c>
      <c r="P317" s="64">
        <v>0</v>
      </c>
      <c r="Q317" s="64">
        <v>0</v>
      </c>
      <c r="R317" s="64">
        <f t="shared" si="475"/>
        <v>1</v>
      </c>
      <c r="S317" s="78">
        <v>73152108</v>
      </c>
      <c r="T317" s="78" t="s">
        <v>66</v>
      </c>
      <c r="U317" s="78" t="s">
        <v>215</v>
      </c>
      <c r="W317" s="66">
        <v>228000</v>
      </c>
      <c r="X317" s="66">
        <f t="shared" si="446"/>
        <v>43320</v>
      </c>
      <c r="Y317" s="66">
        <f t="shared" si="447"/>
        <v>271320</v>
      </c>
      <c r="Z317" s="66">
        <v>228000</v>
      </c>
      <c r="AA317" s="66">
        <f t="shared" si="448"/>
        <v>43320</v>
      </c>
      <c r="AB317" s="66">
        <f t="shared" si="449"/>
        <v>271320</v>
      </c>
      <c r="AC317" s="66">
        <v>565000</v>
      </c>
      <c r="AD317" s="66">
        <f t="shared" si="450"/>
        <v>107350</v>
      </c>
      <c r="AE317" s="66">
        <f t="shared" si="451"/>
        <v>672350</v>
      </c>
      <c r="AF317" s="22"/>
      <c r="AG317" s="67" t="str">
        <f t="shared" si="452"/>
        <v>MANTENIMIENTO - ALINEACIÓN DE POLEAS</v>
      </c>
      <c r="AH317" s="58" t="str">
        <f t="shared" si="453"/>
        <v>ÚNICO</v>
      </c>
      <c r="AI317" s="58" t="str">
        <f t="shared" si="454"/>
        <v>DIFERENTE</v>
      </c>
      <c r="AJ317" s="59" t="str">
        <f t="shared" si="455"/>
        <v>ÚNICO</v>
      </c>
      <c r="AK317" s="59" t="str">
        <f t="shared" si="456"/>
        <v>REVISAR</v>
      </c>
      <c r="AL317" s="59" t="str">
        <f t="shared" si="457"/>
        <v/>
      </c>
      <c r="AM317" s="59">
        <f t="shared" si="458"/>
        <v>4000</v>
      </c>
      <c r="AN317" s="60" t="str">
        <f t="shared" si="459"/>
        <v/>
      </c>
      <c r="AP317" s="61">
        <f t="shared" si="460"/>
        <v>340333</v>
      </c>
      <c r="AQ317" s="61">
        <f t="shared" si="461"/>
        <v>228000</v>
      </c>
      <c r="AR317" s="61">
        <f t="shared" si="462"/>
        <v>194567</v>
      </c>
      <c r="AS317" s="62">
        <f t="shared" si="463"/>
        <v>0.57169595660720529</v>
      </c>
      <c r="AT317" s="61">
        <f t="shared" si="464"/>
        <v>228000</v>
      </c>
      <c r="AU317" s="61">
        <f t="shared" si="465"/>
        <v>565000</v>
      </c>
      <c r="AV317" s="61">
        <f>IF(NOT(ISNUMBER(A317)),"",ROUND(_xlfn.QUARTILE.INC(CHOOSE({1;2;3},W317,Z317,AC317),1),0))</f>
        <v>228000</v>
      </c>
      <c r="AW317" s="61">
        <f>IF(NOT(ISNUMBER(A317)),"",ROUND(_xlfn.QUARTILE.INC(CHOOSE({1;2;3},W317,Z317,AC317),3),0))</f>
        <v>396500</v>
      </c>
      <c r="AX317" s="61">
        <f t="shared" si="466"/>
        <v>168500</v>
      </c>
      <c r="AY317" s="61">
        <f t="shared" si="467"/>
        <v>228000</v>
      </c>
      <c r="AZ317" s="61">
        <f t="shared" si="468"/>
        <v>43320</v>
      </c>
      <c r="BA317" s="61">
        <f t="shared" si="469"/>
        <v>271320</v>
      </c>
      <c r="BB317" s="68" t="str">
        <f t="shared" si="470"/>
        <v>MEDIANA</v>
      </c>
      <c r="BD317" s="69" t="str">
        <f t="shared" si="471"/>
        <v>MANTENIMIENTO - ALINEACIÓN DE POLEAS</v>
      </c>
      <c r="BE317" s="58" t="str">
        <f t="shared" si="472"/>
        <v>REPETIDO</v>
      </c>
      <c r="BF317" s="58" t="str" cm="1">
        <f t="array" ref="BF317">IF(BE317&lt;&gt;"REPETIDO","",_xlfn.TEXTJOIN(", ",TRUE,IF($AG$14:$AG$1000=$AG317,$A$14:$A$1000,"")))</f>
        <v>285, 375</v>
      </c>
      <c r="BG317" s="70" t="str">
        <f t="shared" si="473"/>
        <v>PRECIO REF. DIFERENTE</v>
      </c>
      <c r="BH317" s="58" t="str">
        <f t="shared" si="474"/>
        <v>CRÍTICO - PRECIO REF. INCONSISTENTE</v>
      </c>
    </row>
    <row r="318" spans="1:60" ht="27" x14ac:dyDescent="0.35">
      <c r="A318" s="64">
        <f>IF(C318="","",MAX($A$14:A317)+1)</f>
        <v>286</v>
      </c>
      <c r="B318" s="78">
        <v>8715699</v>
      </c>
      <c r="C318" s="65" t="s">
        <v>339</v>
      </c>
      <c r="D318" s="64" t="s">
        <v>65</v>
      </c>
      <c r="E318" s="64">
        <v>0</v>
      </c>
      <c r="F318" s="64">
        <v>1</v>
      </c>
      <c r="G318" s="64">
        <v>0</v>
      </c>
      <c r="H318" s="64">
        <v>0</v>
      </c>
      <c r="I318" s="64">
        <v>0</v>
      </c>
      <c r="J318" s="64">
        <v>0</v>
      </c>
      <c r="K318" s="64">
        <v>0</v>
      </c>
      <c r="L318" s="64">
        <v>0</v>
      </c>
      <c r="M318" s="64">
        <v>0</v>
      </c>
      <c r="N318" s="64">
        <v>0</v>
      </c>
      <c r="O318" s="64">
        <v>0</v>
      </c>
      <c r="P318" s="64">
        <v>0</v>
      </c>
      <c r="Q318" s="64">
        <v>0</v>
      </c>
      <c r="R318" s="64">
        <f t="shared" si="475"/>
        <v>1</v>
      </c>
      <c r="S318" s="78">
        <v>73152108</v>
      </c>
      <c r="T318" s="78" t="s">
        <v>66</v>
      </c>
      <c r="U318" s="78" t="s">
        <v>215</v>
      </c>
      <c r="W318" s="66">
        <v>220000</v>
      </c>
      <c r="X318" s="66">
        <f t="shared" si="446"/>
        <v>41800</v>
      </c>
      <c r="Y318" s="66">
        <f t="shared" si="447"/>
        <v>261800</v>
      </c>
      <c r="Z318" s="66">
        <v>232000</v>
      </c>
      <c r="AA318" s="66">
        <f t="shared" si="448"/>
        <v>44080</v>
      </c>
      <c r="AB318" s="66">
        <f t="shared" si="449"/>
        <v>276080</v>
      </c>
      <c r="AC318" s="66">
        <v>580000</v>
      </c>
      <c r="AD318" s="66">
        <f t="shared" si="450"/>
        <v>110200</v>
      </c>
      <c r="AE318" s="66">
        <f t="shared" si="451"/>
        <v>690200</v>
      </c>
      <c r="AF318" s="22"/>
      <c r="AG318" s="67" t="str">
        <f t="shared" si="452"/>
        <v>MANTENIMIENTO - ALINEACIÓN DE BLOWER</v>
      </c>
      <c r="AH318" s="58" t="str">
        <f t="shared" si="453"/>
        <v>ÚNICO</v>
      </c>
      <c r="AI318" s="58" t="str">
        <f t="shared" si="454"/>
        <v>DIFERENTE</v>
      </c>
      <c r="AJ318" s="59" t="str">
        <f t="shared" si="455"/>
        <v>ÚNICO</v>
      </c>
      <c r="AK318" s="59" t="str">
        <f t="shared" si="456"/>
        <v>REVISAR</v>
      </c>
      <c r="AL318" s="59" t="str">
        <f t="shared" si="457"/>
        <v/>
      </c>
      <c r="AM318" s="59">
        <f t="shared" si="458"/>
        <v>12000</v>
      </c>
      <c r="AN318" s="60" t="str">
        <f t="shared" si="459"/>
        <v/>
      </c>
      <c r="AP318" s="61">
        <f t="shared" si="460"/>
        <v>344000</v>
      </c>
      <c r="AQ318" s="61">
        <f t="shared" si="461"/>
        <v>232000</v>
      </c>
      <c r="AR318" s="61">
        <f t="shared" si="462"/>
        <v>204470</v>
      </c>
      <c r="AS318" s="62">
        <f t="shared" si="463"/>
        <v>0.59438953488372093</v>
      </c>
      <c r="AT318" s="61">
        <f t="shared" si="464"/>
        <v>220000</v>
      </c>
      <c r="AU318" s="61">
        <f t="shared" si="465"/>
        <v>580000</v>
      </c>
      <c r="AV318" s="61">
        <f>IF(NOT(ISNUMBER(A318)),"",ROUND(_xlfn.QUARTILE.INC(CHOOSE({1;2;3},W318,Z318,AC318),1),0))</f>
        <v>226000</v>
      </c>
      <c r="AW318" s="61">
        <f>IF(NOT(ISNUMBER(A318)),"",ROUND(_xlfn.QUARTILE.INC(CHOOSE({1;2;3},W318,Z318,AC318),3),0))</f>
        <v>406000</v>
      </c>
      <c r="AX318" s="61">
        <f t="shared" si="466"/>
        <v>180000</v>
      </c>
      <c r="AY318" s="61">
        <f t="shared" si="467"/>
        <v>232000</v>
      </c>
      <c r="AZ318" s="61">
        <f t="shared" si="468"/>
        <v>44080</v>
      </c>
      <c r="BA318" s="61">
        <f t="shared" si="469"/>
        <v>276080</v>
      </c>
      <c r="BB318" s="68" t="str">
        <f t="shared" si="470"/>
        <v>MEDIANA</v>
      </c>
      <c r="BD318" s="69" t="str">
        <f t="shared" si="471"/>
        <v>MANTENIMIENTO - ALINEACIÓN DE BLOWER</v>
      </c>
      <c r="BE318" s="58" t="str">
        <f t="shared" si="472"/>
        <v>REPETIDO</v>
      </c>
      <c r="BF318" s="58" t="str" cm="1">
        <f t="array" ref="BF318">IF(BE318&lt;&gt;"REPETIDO","",_xlfn.TEXTJOIN(", ",TRUE,IF($AG$14:$AG$1000=$AG318,$A$14:$A$1000,"")))</f>
        <v>286, 376</v>
      </c>
      <c r="BG318" s="70" t="str">
        <f t="shared" si="473"/>
        <v>PRECIO REF. DIFERENTE</v>
      </c>
      <c r="BH318" s="58" t="str">
        <f t="shared" si="474"/>
        <v>CRÍTICO - PRECIO REF. INCONSISTENTE</v>
      </c>
    </row>
    <row r="319" spans="1:60" ht="38.25" x14ac:dyDescent="0.35">
      <c r="A319" s="64">
        <f>IF(C319="","",MAX($A$14:A318)+1)</f>
        <v>287</v>
      </c>
      <c r="B319" s="78">
        <v>8715699</v>
      </c>
      <c r="C319" s="65" t="s">
        <v>340</v>
      </c>
      <c r="D319" s="64" t="s">
        <v>65</v>
      </c>
      <c r="E319" s="64">
        <v>0</v>
      </c>
      <c r="F319" s="64">
        <v>1</v>
      </c>
      <c r="G319" s="64">
        <v>0</v>
      </c>
      <c r="H319" s="64">
        <v>0</v>
      </c>
      <c r="I319" s="64">
        <v>0</v>
      </c>
      <c r="J319" s="64">
        <v>0</v>
      </c>
      <c r="K319" s="64">
        <v>0</v>
      </c>
      <c r="L319" s="64">
        <v>0</v>
      </c>
      <c r="M319" s="64">
        <v>0</v>
      </c>
      <c r="N319" s="64">
        <v>0</v>
      </c>
      <c r="O319" s="64">
        <v>0</v>
      </c>
      <c r="P319" s="64">
        <v>0</v>
      </c>
      <c r="Q319" s="64">
        <v>0</v>
      </c>
      <c r="R319" s="64">
        <f t="shared" si="475"/>
        <v>1</v>
      </c>
      <c r="S319" s="78">
        <v>73152108</v>
      </c>
      <c r="T319" s="78" t="s">
        <v>66</v>
      </c>
      <c r="U319" s="78" t="s">
        <v>215</v>
      </c>
      <c r="W319" s="66">
        <v>156000</v>
      </c>
      <c r="X319" s="66">
        <f t="shared" si="446"/>
        <v>29640</v>
      </c>
      <c r="Y319" s="66">
        <f t="shared" si="447"/>
        <v>185640</v>
      </c>
      <c r="Z319" s="66">
        <v>160000</v>
      </c>
      <c r="AA319" s="66">
        <f t="shared" si="448"/>
        <v>30400</v>
      </c>
      <c r="AB319" s="66">
        <f t="shared" si="449"/>
        <v>190400</v>
      </c>
      <c r="AC319" s="66">
        <v>435000</v>
      </c>
      <c r="AD319" s="66">
        <f t="shared" si="450"/>
        <v>82650</v>
      </c>
      <c r="AE319" s="66">
        <f t="shared" si="451"/>
        <v>517650</v>
      </c>
      <c r="AF319" s="22"/>
      <c r="AG319" s="67" t="str">
        <f t="shared" si="452"/>
        <v>MANTENIMIENTO - LIMPIEZA DEL INTERIOR DEL SERPENTÍN</v>
      </c>
      <c r="AH319" s="58" t="str">
        <f t="shared" si="453"/>
        <v>ÚNICO</v>
      </c>
      <c r="AI319" s="58" t="str">
        <f t="shared" si="454"/>
        <v>DIFERENTE</v>
      </c>
      <c r="AJ319" s="59" t="str">
        <f t="shared" si="455"/>
        <v>ÚNICO</v>
      </c>
      <c r="AK319" s="59" t="str">
        <f t="shared" si="456"/>
        <v>REVISAR</v>
      </c>
      <c r="AL319" s="59" t="str">
        <f t="shared" si="457"/>
        <v/>
      </c>
      <c r="AM319" s="59">
        <f t="shared" si="458"/>
        <v>4000</v>
      </c>
      <c r="AN319" s="60" t="str">
        <f t="shared" si="459"/>
        <v/>
      </c>
      <c r="AP319" s="61">
        <f t="shared" si="460"/>
        <v>250333</v>
      </c>
      <c r="AQ319" s="61">
        <f t="shared" si="461"/>
        <v>160000</v>
      </c>
      <c r="AR319" s="61">
        <f t="shared" si="462"/>
        <v>159939</v>
      </c>
      <c r="AS319" s="62">
        <f t="shared" si="463"/>
        <v>0.63890497856854667</v>
      </c>
      <c r="AT319" s="61">
        <f t="shared" si="464"/>
        <v>156000</v>
      </c>
      <c r="AU319" s="61">
        <f t="shared" si="465"/>
        <v>435000</v>
      </c>
      <c r="AV319" s="61">
        <f>IF(NOT(ISNUMBER(A319)),"",ROUND(_xlfn.QUARTILE.INC(CHOOSE({1;2;3},W319,Z319,AC319),1),0))</f>
        <v>158000</v>
      </c>
      <c r="AW319" s="61">
        <f>IF(NOT(ISNUMBER(A319)),"",ROUND(_xlfn.QUARTILE.INC(CHOOSE({1;2;3},W319,Z319,AC319),3),0))</f>
        <v>297500</v>
      </c>
      <c r="AX319" s="61">
        <f t="shared" si="466"/>
        <v>139500</v>
      </c>
      <c r="AY319" s="61">
        <f t="shared" si="467"/>
        <v>160000</v>
      </c>
      <c r="AZ319" s="61">
        <f t="shared" si="468"/>
        <v>30400</v>
      </c>
      <c r="BA319" s="61">
        <f t="shared" si="469"/>
        <v>190400</v>
      </c>
      <c r="BB319" s="68" t="str">
        <f t="shared" si="470"/>
        <v>MEDIANA</v>
      </c>
      <c r="BD319" s="69" t="str">
        <f t="shared" si="471"/>
        <v>MANTENIMIENTO - LIMPIEZA DEL INTERIOR DEL SERPENTÍN</v>
      </c>
      <c r="BE319" s="58" t="str">
        <f t="shared" si="472"/>
        <v>REPETIDO</v>
      </c>
      <c r="BF319" s="58" t="str" cm="1">
        <f t="array" ref="BF319">IF(BE319&lt;&gt;"REPETIDO","",_xlfn.TEXTJOIN(", ",TRUE,IF($AG$14:$AG$1000=$AG319,$A$14:$A$1000,"")))</f>
        <v>287, 377</v>
      </c>
      <c r="BG319" s="70" t="str">
        <f t="shared" si="473"/>
        <v>PRECIO REF. DIFERENTE</v>
      </c>
      <c r="BH319" s="58" t="str">
        <f t="shared" si="474"/>
        <v>CRÍTICO - PRECIO REF. INCONSISTENTE</v>
      </c>
    </row>
    <row r="320" spans="1:60" ht="40.5" x14ac:dyDescent="0.35">
      <c r="A320" s="64">
        <f>IF(C320="","",MAX($A$14:A319)+1)</f>
        <v>288</v>
      </c>
      <c r="B320" s="78">
        <v>8715699</v>
      </c>
      <c r="C320" s="65" t="s">
        <v>341</v>
      </c>
      <c r="D320" s="64" t="s">
        <v>65</v>
      </c>
      <c r="E320" s="64">
        <v>0</v>
      </c>
      <c r="F320" s="64">
        <v>1</v>
      </c>
      <c r="G320" s="64">
        <v>0</v>
      </c>
      <c r="H320" s="64">
        <v>0</v>
      </c>
      <c r="I320" s="64">
        <v>0</v>
      </c>
      <c r="J320" s="64">
        <v>0</v>
      </c>
      <c r="K320" s="64">
        <v>0</v>
      </c>
      <c r="L320" s="64">
        <v>0</v>
      </c>
      <c r="M320" s="64">
        <v>0</v>
      </c>
      <c r="N320" s="64">
        <v>0</v>
      </c>
      <c r="O320" s="64">
        <v>0</v>
      </c>
      <c r="P320" s="64">
        <v>0</v>
      </c>
      <c r="Q320" s="64">
        <v>0</v>
      </c>
      <c r="R320" s="64">
        <f t="shared" si="475"/>
        <v>1</v>
      </c>
      <c r="S320" s="78">
        <v>73152108</v>
      </c>
      <c r="T320" s="78" t="s">
        <v>66</v>
      </c>
      <c r="U320" s="78" t="s">
        <v>215</v>
      </c>
      <c r="W320" s="66">
        <v>108000</v>
      </c>
      <c r="X320" s="66">
        <f t="shared" si="446"/>
        <v>20520</v>
      </c>
      <c r="Y320" s="66">
        <f t="shared" si="447"/>
        <v>128520</v>
      </c>
      <c r="Z320" s="66">
        <v>108000</v>
      </c>
      <c r="AA320" s="66">
        <f t="shared" si="448"/>
        <v>20520</v>
      </c>
      <c r="AB320" s="66">
        <f t="shared" si="449"/>
        <v>128520</v>
      </c>
      <c r="AC320" s="66">
        <v>150000</v>
      </c>
      <c r="AD320" s="66">
        <f t="shared" si="450"/>
        <v>28500</v>
      </c>
      <c r="AE320" s="66">
        <f t="shared" si="451"/>
        <v>178500</v>
      </c>
      <c r="AG320" s="67" t="str">
        <f t="shared" si="452"/>
        <v>MANTENIMIENTO - LIMPIEZA CAJA ATRAPA MOTAS Y DUCTOS DE VENTILACIÓN</v>
      </c>
      <c r="AH320" s="58" t="str">
        <f t="shared" si="453"/>
        <v>ÚNICO</v>
      </c>
      <c r="AI320" s="58" t="str">
        <f t="shared" si="454"/>
        <v>DIFERENTE</v>
      </c>
      <c r="AJ320" s="59" t="str">
        <f t="shared" si="455"/>
        <v>ÚNICO</v>
      </c>
      <c r="AK320" s="59" t="str">
        <f t="shared" si="456"/>
        <v>REVISAR</v>
      </c>
      <c r="AL320" s="59" t="str">
        <f t="shared" si="457"/>
        <v/>
      </c>
      <c r="AM320" s="59">
        <f t="shared" si="458"/>
        <v>4000</v>
      </c>
      <c r="AN320" s="60" t="str">
        <f t="shared" si="459"/>
        <v/>
      </c>
      <c r="AP320" s="61">
        <f t="shared" si="460"/>
        <v>122000</v>
      </c>
      <c r="AQ320" s="61">
        <f t="shared" si="461"/>
        <v>108000</v>
      </c>
      <c r="AR320" s="61">
        <f t="shared" si="462"/>
        <v>24249</v>
      </c>
      <c r="AS320" s="62">
        <f t="shared" si="463"/>
        <v>0.19876229508196722</v>
      </c>
      <c r="AT320" s="61">
        <f t="shared" si="464"/>
        <v>108000</v>
      </c>
      <c r="AU320" s="61">
        <f t="shared" si="465"/>
        <v>150000</v>
      </c>
      <c r="AV320" s="61">
        <f>IF(NOT(ISNUMBER(A320)),"",ROUND(_xlfn.QUARTILE.INC(CHOOSE({1;2;3},W320,Z320,AC320),1),0))</f>
        <v>108000</v>
      </c>
      <c r="AW320" s="61">
        <f>IF(NOT(ISNUMBER(A320)),"",ROUND(_xlfn.QUARTILE.INC(CHOOSE({1;2;3},W320,Z320,AC320),3),0))</f>
        <v>129000</v>
      </c>
      <c r="AX320" s="61">
        <f t="shared" si="466"/>
        <v>21000</v>
      </c>
      <c r="AY320" s="61">
        <f t="shared" si="467"/>
        <v>108000</v>
      </c>
      <c r="AZ320" s="61">
        <f t="shared" si="468"/>
        <v>20520</v>
      </c>
      <c r="BA320" s="61">
        <f t="shared" si="469"/>
        <v>128520</v>
      </c>
      <c r="BB320" s="68" t="str">
        <f t="shared" si="470"/>
        <v>MENOR VALOR</v>
      </c>
      <c r="BD320" s="69" t="str">
        <f t="shared" si="471"/>
        <v>MANTENIMIENTO - LIMPIEZA CAJA ATRAPA MOTAS Y DUCTOS DE VENTILACIÓN</v>
      </c>
      <c r="BE320" s="58" t="str">
        <f t="shared" si="472"/>
        <v>REPETIDO</v>
      </c>
      <c r="BF320" s="58" t="str" cm="1">
        <f t="array" ref="BF320">IF(BE320&lt;&gt;"REPETIDO","",_xlfn.TEXTJOIN(", ",TRUE,IF($AG$14:$AG$1000=$AG320,$A$14:$A$1000,"")))</f>
        <v>288, 378</v>
      </c>
      <c r="BG320" s="70" t="str">
        <f t="shared" si="473"/>
        <v>MISMO PRECIO REF.</v>
      </c>
      <c r="BH320" s="58" t="str">
        <f t="shared" si="474"/>
        <v>OK</v>
      </c>
    </row>
    <row r="321" spans="1:60" ht="25.5" x14ac:dyDescent="0.35">
      <c r="A321" s="64">
        <f>IF(C321="","",MAX($A$14:A320)+1)</f>
        <v>289</v>
      </c>
      <c r="B321" s="78">
        <v>8715699</v>
      </c>
      <c r="C321" s="65" t="s">
        <v>342</v>
      </c>
      <c r="D321" s="64" t="s">
        <v>65</v>
      </c>
      <c r="E321" s="64">
        <v>0</v>
      </c>
      <c r="F321" s="64">
        <v>1</v>
      </c>
      <c r="G321" s="64">
        <v>0</v>
      </c>
      <c r="H321" s="64">
        <v>0</v>
      </c>
      <c r="I321" s="64">
        <v>0</v>
      </c>
      <c r="J321" s="64">
        <v>0</v>
      </c>
      <c r="K321" s="64">
        <v>0</v>
      </c>
      <c r="L321" s="64">
        <v>0</v>
      </c>
      <c r="M321" s="64">
        <v>0</v>
      </c>
      <c r="N321" s="64">
        <v>0</v>
      </c>
      <c r="O321" s="64">
        <v>0</v>
      </c>
      <c r="P321" s="64">
        <v>0</v>
      </c>
      <c r="Q321" s="64">
        <v>0</v>
      </c>
      <c r="R321" s="64">
        <f t="shared" si="475"/>
        <v>1</v>
      </c>
      <c r="S321" s="78">
        <v>73152108</v>
      </c>
      <c r="T321" s="78" t="s">
        <v>66</v>
      </c>
      <c r="U321" s="78" t="s">
        <v>215</v>
      </c>
      <c r="W321" s="66">
        <v>164000</v>
      </c>
      <c r="X321" s="66">
        <f t="shared" si="446"/>
        <v>31160</v>
      </c>
      <c r="Y321" s="66">
        <f t="shared" si="447"/>
        <v>195160</v>
      </c>
      <c r="Z321" s="66">
        <v>164000</v>
      </c>
      <c r="AA321" s="66">
        <f t="shared" si="448"/>
        <v>31160</v>
      </c>
      <c r="AB321" s="66">
        <f t="shared" si="449"/>
        <v>195160</v>
      </c>
      <c r="AC321" s="66">
        <v>435000</v>
      </c>
      <c r="AD321" s="66">
        <f t="shared" si="450"/>
        <v>82650</v>
      </c>
      <c r="AE321" s="66">
        <f t="shared" si="451"/>
        <v>517650</v>
      </c>
      <c r="AF321" s="22"/>
      <c r="AG321" s="67" t="str">
        <f t="shared" si="452"/>
        <v>MANTENIMIENTO - INSPECCIÓN Y AJUSTE</v>
      </c>
      <c r="AH321" s="58" t="str">
        <f t="shared" si="453"/>
        <v>ÚNICO</v>
      </c>
      <c r="AI321" s="58" t="str">
        <f t="shared" si="454"/>
        <v>ÚNICO</v>
      </c>
      <c r="AJ321" s="59" t="str">
        <f t="shared" si="455"/>
        <v>ÚNICO</v>
      </c>
      <c r="AK321" s="59" t="str">
        <f t="shared" si="456"/>
        <v>ÚNICO</v>
      </c>
      <c r="AL321" s="59" t="str">
        <f t="shared" si="457"/>
        <v/>
      </c>
      <c r="AM321" s="59" t="str">
        <f t="shared" si="458"/>
        <v/>
      </c>
      <c r="AN321" s="60" t="str">
        <f t="shared" si="459"/>
        <v/>
      </c>
      <c r="AP321" s="61">
        <f t="shared" si="460"/>
        <v>254333</v>
      </c>
      <c r="AQ321" s="61">
        <f t="shared" si="461"/>
        <v>164000</v>
      </c>
      <c r="AR321" s="61">
        <f t="shared" si="462"/>
        <v>156462</v>
      </c>
      <c r="AS321" s="62">
        <f t="shared" si="463"/>
        <v>0.61518560312660964</v>
      </c>
      <c r="AT321" s="61">
        <f t="shared" si="464"/>
        <v>164000</v>
      </c>
      <c r="AU321" s="61">
        <f t="shared" si="465"/>
        <v>435000</v>
      </c>
      <c r="AV321" s="61">
        <f>IF(NOT(ISNUMBER(A321)),"",ROUND(_xlfn.QUARTILE.INC(CHOOSE({1;2;3},W321,Z321,AC321),1),0))</f>
        <v>164000</v>
      </c>
      <c r="AW321" s="61">
        <f>IF(NOT(ISNUMBER(A321)),"",ROUND(_xlfn.QUARTILE.INC(CHOOSE({1;2;3},W321,Z321,AC321),3),0))</f>
        <v>299500</v>
      </c>
      <c r="AX321" s="61">
        <f t="shared" si="466"/>
        <v>135500</v>
      </c>
      <c r="AY321" s="61">
        <f t="shared" si="467"/>
        <v>164000</v>
      </c>
      <c r="AZ321" s="61">
        <f t="shared" si="468"/>
        <v>31160</v>
      </c>
      <c r="BA321" s="61">
        <f t="shared" si="469"/>
        <v>195160</v>
      </c>
      <c r="BB321" s="68" t="str">
        <f t="shared" si="470"/>
        <v>MEDIANA</v>
      </c>
      <c r="BD321" s="69" t="str">
        <f t="shared" si="471"/>
        <v>MANTENIMIENTO - INSPECCIÓN Y AJUSTE</v>
      </c>
      <c r="BE321" s="58" t="str">
        <f t="shared" si="472"/>
        <v>ÚNICO</v>
      </c>
      <c r="BF321" s="58" t="str" cm="1">
        <f t="array" ref="BF321">IF(BE321&lt;&gt;"REPETIDO","",_xlfn.TEXTJOIN(", ",TRUE,IF($AG$14:$AG$1000=$AG321,$A$14:$A$1000,"")))</f>
        <v/>
      </c>
      <c r="BG321" s="70" t="str">
        <f t="shared" si="473"/>
        <v>NO APLICA</v>
      </c>
      <c r="BH321" s="58" t="str">
        <f t="shared" si="474"/>
        <v>ALERTA ALTA - REVISAR MERCADO</v>
      </c>
    </row>
    <row r="322" spans="1:60" ht="27" x14ac:dyDescent="0.35">
      <c r="A322" s="64">
        <f>IF(C322="","",MAX($A$14:A321)+1)</f>
        <v>290</v>
      </c>
      <c r="B322" s="78">
        <v>8715699</v>
      </c>
      <c r="C322" s="65" t="s">
        <v>343</v>
      </c>
      <c r="D322" s="64" t="s">
        <v>65</v>
      </c>
      <c r="E322" s="64">
        <v>0</v>
      </c>
      <c r="F322" s="64">
        <v>1</v>
      </c>
      <c r="G322" s="64">
        <v>0</v>
      </c>
      <c r="H322" s="64">
        <v>0</v>
      </c>
      <c r="I322" s="64">
        <v>0</v>
      </c>
      <c r="J322" s="64">
        <v>0</v>
      </c>
      <c r="K322" s="64">
        <v>0</v>
      </c>
      <c r="L322" s="64">
        <v>0</v>
      </c>
      <c r="M322" s="64">
        <v>0</v>
      </c>
      <c r="N322" s="64">
        <v>0</v>
      </c>
      <c r="O322" s="64">
        <v>0</v>
      </c>
      <c r="P322" s="64">
        <v>0</v>
      </c>
      <c r="Q322" s="64">
        <v>0</v>
      </c>
      <c r="R322" s="64">
        <f t="shared" si="475"/>
        <v>1</v>
      </c>
      <c r="S322" s="78">
        <v>73152108</v>
      </c>
      <c r="T322" s="78" t="s">
        <v>66</v>
      </c>
      <c r="U322" s="78" t="s">
        <v>215</v>
      </c>
      <c r="W322" s="66">
        <v>168000</v>
      </c>
      <c r="X322" s="66">
        <f t="shared" si="446"/>
        <v>31920</v>
      </c>
      <c r="Y322" s="66">
        <f t="shared" si="447"/>
        <v>199920</v>
      </c>
      <c r="Z322" s="66">
        <v>168000</v>
      </c>
      <c r="AA322" s="66">
        <f t="shared" si="448"/>
        <v>31920</v>
      </c>
      <c r="AB322" s="66">
        <f t="shared" si="449"/>
        <v>199920</v>
      </c>
      <c r="AC322" s="66">
        <v>210000</v>
      </c>
      <c r="AD322" s="66">
        <f t="shared" si="450"/>
        <v>39900</v>
      </c>
      <c r="AE322" s="66">
        <f t="shared" si="451"/>
        <v>249900</v>
      </c>
      <c r="AF322" s="22"/>
      <c r="AG322" s="67" t="str">
        <f t="shared" si="452"/>
        <v>MANTENIMIENTO - CONTROL CONDENSADOR</v>
      </c>
      <c r="AH322" s="58" t="str">
        <f t="shared" si="453"/>
        <v>ÚNICO</v>
      </c>
      <c r="AI322" s="58" t="str">
        <f t="shared" si="454"/>
        <v>ÚNICO</v>
      </c>
      <c r="AJ322" s="59" t="str">
        <f t="shared" si="455"/>
        <v>ÚNICO</v>
      </c>
      <c r="AK322" s="59" t="str">
        <f t="shared" si="456"/>
        <v>ÚNICO</v>
      </c>
      <c r="AL322" s="59" t="str">
        <f t="shared" si="457"/>
        <v/>
      </c>
      <c r="AM322" s="59" t="str">
        <f t="shared" si="458"/>
        <v/>
      </c>
      <c r="AN322" s="60" t="str">
        <f t="shared" si="459"/>
        <v/>
      </c>
      <c r="AP322" s="61">
        <f t="shared" si="460"/>
        <v>182000</v>
      </c>
      <c r="AQ322" s="61">
        <f t="shared" si="461"/>
        <v>168000</v>
      </c>
      <c r="AR322" s="61">
        <f t="shared" si="462"/>
        <v>24249</v>
      </c>
      <c r="AS322" s="62">
        <f t="shared" si="463"/>
        <v>0.13323626373626374</v>
      </c>
      <c r="AT322" s="61">
        <f t="shared" si="464"/>
        <v>168000</v>
      </c>
      <c r="AU322" s="61">
        <f t="shared" si="465"/>
        <v>210000</v>
      </c>
      <c r="AV322" s="61">
        <f>IF(NOT(ISNUMBER(A322)),"",ROUND(_xlfn.QUARTILE.INC(CHOOSE({1;2;3},W322,Z322,AC322),1),0))</f>
        <v>168000</v>
      </c>
      <c r="AW322" s="61">
        <f>IF(NOT(ISNUMBER(A322)),"",ROUND(_xlfn.QUARTILE.INC(CHOOSE({1;2;3},W322,Z322,AC322),3),0))</f>
        <v>189000</v>
      </c>
      <c r="AX322" s="61">
        <f t="shared" si="466"/>
        <v>21000</v>
      </c>
      <c r="AY322" s="61">
        <f t="shared" si="467"/>
        <v>168000</v>
      </c>
      <c r="AZ322" s="61">
        <f t="shared" si="468"/>
        <v>31920</v>
      </c>
      <c r="BA322" s="61">
        <f t="shared" si="469"/>
        <v>199920</v>
      </c>
      <c r="BB322" s="68" t="str">
        <f t="shared" si="470"/>
        <v>MENOR VALOR</v>
      </c>
      <c r="BD322" s="69" t="str">
        <f t="shared" si="471"/>
        <v>MANTENIMIENTO - CONTROL CONDENSADOR</v>
      </c>
      <c r="BE322" s="58" t="str">
        <f t="shared" si="472"/>
        <v>ÚNICO</v>
      </c>
      <c r="BF322" s="58" t="str" cm="1">
        <f t="array" ref="BF322">IF(BE322&lt;&gt;"REPETIDO","",_xlfn.TEXTJOIN(", ",TRUE,IF($AG$14:$AG$1000=$AG322,$A$14:$A$1000,"")))</f>
        <v/>
      </c>
      <c r="BG322" s="70" t="str">
        <f t="shared" si="473"/>
        <v>NO APLICA</v>
      </c>
      <c r="BH322" s="58" t="str">
        <f t="shared" si="474"/>
        <v>OK</v>
      </c>
    </row>
    <row r="323" spans="1:60" x14ac:dyDescent="0.35">
      <c r="A323" s="98" t="s">
        <v>344</v>
      </c>
      <c r="B323" s="98"/>
      <c r="C323" s="98"/>
      <c r="D323" s="98"/>
      <c r="E323" s="98"/>
      <c r="F323" s="98"/>
      <c r="G323" s="98"/>
      <c r="H323" s="98"/>
      <c r="I323" s="98"/>
      <c r="J323" s="98"/>
      <c r="K323" s="98"/>
      <c r="L323" s="98"/>
      <c r="M323" s="98"/>
      <c r="N323" s="98"/>
      <c r="O323" s="98"/>
      <c r="P323" s="98"/>
      <c r="Q323" s="98"/>
      <c r="R323" s="98"/>
      <c r="S323" s="98"/>
      <c r="T323" s="98"/>
      <c r="U323" s="98"/>
      <c r="W323" s="66"/>
      <c r="X323" s="66"/>
      <c r="Y323" s="66"/>
      <c r="Z323" s="74"/>
      <c r="AA323" s="74"/>
      <c r="AB323" s="74"/>
      <c r="AC323" s="111"/>
      <c r="AD323" s="111"/>
      <c r="AE323" s="111"/>
      <c r="AF323" s="22"/>
      <c r="AG323" s="67"/>
      <c r="AH323" s="58"/>
      <c r="AI323" s="58"/>
      <c r="AJ323" s="59"/>
      <c r="AK323" s="59"/>
      <c r="AL323" s="59"/>
      <c r="AM323" s="59"/>
      <c r="AN323" s="60"/>
      <c r="AP323" s="75"/>
      <c r="AQ323" s="75"/>
      <c r="AR323" s="75"/>
      <c r="AS323" s="76"/>
      <c r="AT323" s="75"/>
      <c r="AU323" s="61"/>
      <c r="AV323" s="75"/>
      <c r="AW323" s="75"/>
      <c r="AX323" s="75"/>
      <c r="AY323" s="75"/>
      <c r="AZ323" s="75"/>
      <c r="BA323" s="75"/>
      <c r="BB323" s="75"/>
      <c r="BD323" s="63"/>
      <c r="BE323" s="63"/>
      <c r="BF323" s="63"/>
      <c r="BG323" s="63"/>
      <c r="BH323" s="63"/>
    </row>
    <row r="324" spans="1:60" ht="38.25" x14ac:dyDescent="0.35">
      <c r="A324" s="64">
        <f>IF(C324="","",MAX($A$14:A323)+1)</f>
        <v>291</v>
      </c>
      <c r="B324" s="78">
        <v>8715699</v>
      </c>
      <c r="C324" s="65" t="s">
        <v>345</v>
      </c>
      <c r="D324" s="64" t="s">
        <v>65</v>
      </c>
      <c r="E324" s="64">
        <v>0</v>
      </c>
      <c r="F324" s="64">
        <v>1</v>
      </c>
      <c r="G324" s="64">
        <v>0</v>
      </c>
      <c r="H324" s="64"/>
      <c r="I324" s="64">
        <v>0</v>
      </c>
      <c r="J324" s="64"/>
      <c r="K324" s="64">
        <v>0</v>
      </c>
      <c r="L324" s="78">
        <v>0</v>
      </c>
      <c r="M324" s="78">
        <v>0</v>
      </c>
      <c r="N324" s="78">
        <v>0</v>
      </c>
      <c r="O324" s="78">
        <v>0</v>
      </c>
      <c r="P324" s="78">
        <v>0</v>
      </c>
      <c r="Q324" s="78">
        <v>0</v>
      </c>
      <c r="R324" s="78">
        <v>1</v>
      </c>
      <c r="S324" s="78">
        <v>73152108</v>
      </c>
      <c r="T324" s="78" t="s">
        <v>66</v>
      </c>
      <c r="U324" s="78" t="s">
        <v>66</v>
      </c>
      <c r="W324" s="66">
        <v>336000</v>
      </c>
      <c r="X324" s="66">
        <f t="shared" ref="X324:X331" si="476">ROUND(W324*19%,0)</f>
        <v>63840</v>
      </c>
      <c r="Y324" s="66">
        <f t="shared" ref="Y324:Y331" si="477">ROUND(W324+X324,0)</f>
        <v>399840</v>
      </c>
      <c r="Z324" s="66">
        <v>336000</v>
      </c>
      <c r="AA324" s="66">
        <f t="shared" ref="AA324:AA331" si="478">Z324*19%</f>
        <v>63840</v>
      </c>
      <c r="AB324" s="66">
        <f t="shared" ref="AB324:AB331" si="479">Z324+AA324</f>
        <v>399840</v>
      </c>
      <c r="AC324" s="66">
        <v>420000</v>
      </c>
      <c r="AD324" s="66">
        <f t="shared" ref="AD324:AD331" si="480">AC324*19%</f>
        <v>79800</v>
      </c>
      <c r="AE324" s="66">
        <f t="shared" ref="AE324:AE331" si="481">AC324+AD324</f>
        <v>499800</v>
      </c>
      <c r="AF324" s="22"/>
      <c r="AG324" s="67" t="str">
        <f t="shared" ref="AG324:AG331" si="482">IF(NOT(ISNUMBER(A324)),"",LEFT(C324,200))</f>
        <v>MANTENIMIENTO - DESARME TOTAL DE MOTOR Y LIMPIEZA EN GENERAL</v>
      </c>
      <c r="AH324" s="58" t="str">
        <f t="shared" ref="AH324:AH331" si="483">IF($AG324="","",IF(COUNTIFS($AG:$AG,$AG324,$W:$W,"&lt;&gt;"&amp;$W324)&gt;0,"DIFERENTE","ÚNICO"))</f>
        <v>ÚNICO</v>
      </c>
      <c r="AI324" s="58" t="str">
        <f t="shared" ref="AI324:AI331" si="484">IF($AG324="","",IF(COUNTIFS($AG:$AG,$AG324,$Z:$Z,"&lt;&gt;"&amp;$Z324)&gt;0,"DIFERENTE","ÚNICO"))</f>
        <v>ÚNICO</v>
      </c>
      <c r="AJ324" s="59" t="str">
        <f t="shared" ref="AJ324:AJ331" si="485">IF($AG324="","",IF(COUNTIFS($AG:$AG,$AG324,$AC:$AC,"&lt;&gt;"&amp;$AC324)&gt;0,"DIFERENTE","ÚNICO"))</f>
        <v>ÚNICO</v>
      </c>
      <c r="AK324" s="59" t="str">
        <f t="shared" ref="AK324:AK331" si="486">IF($AG324="","",IF(OR(AH324="DIFERENTE",AI324="DIFERENTE",AJ324="DIFERENTE"),"REVISAR","ÚNICO"))</f>
        <v>ÚNICO</v>
      </c>
      <c r="AL324" s="59" t="str">
        <f t="shared" ref="AL324:AL331" si="487">IF(AH324="DIFERENTE",_xlfn.MAXIFS($W:$W,$AG:$AG,$AG324)-_xlfn.MINIFS($W:$W,$AG:$AG,$AG324),"")</f>
        <v/>
      </c>
      <c r="AM324" s="59" t="str">
        <f t="shared" ref="AM324:AM331" si="488">IF(AI324="DIFERENTE",_xlfn.MAXIFS($Z:$Z,$AG:$AG,$AG324)-_xlfn.MINIFS($Z:$Z,$AG:$AG,$AG324),"")</f>
        <v/>
      </c>
      <c r="AN324" s="60" t="str">
        <f t="shared" ref="AN324:AN331" si="489">IF(AJ324="DIFERENTE",_xlfn.MAXIFS($AC:$AC,$AG:$AG,$AG324)-_xlfn.MINIFS($AC:$AC,$AG:$AG,$AG324),"")</f>
        <v/>
      </c>
      <c r="AP324" s="61">
        <f t="shared" ref="AP324:AP331" si="490">IF(NOT(ISNUMBER(A324)),"",ROUND(AVERAGE(W324,Z324,AC324),0))</f>
        <v>364000</v>
      </c>
      <c r="AQ324" s="61">
        <f t="shared" ref="AQ324:AQ331" si="491">IF(NOT(ISNUMBER(A324)),"",ROUND(MEDIAN(W324,Z324,AC324),0))</f>
        <v>336000</v>
      </c>
      <c r="AR324" s="61">
        <f t="shared" ref="AR324:AR331" si="492">IF(NOT(ISNUMBER(A324)),"",ROUND(_xlfn.STDEV.S(W324,Z324,AC324),0))</f>
        <v>48497</v>
      </c>
      <c r="AS324" s="62">
        <f t="shared" ref="AS324:AS331" si="493">IF(NOT(ISNUMBER(A324)),"",IFERROR(AR324/AP324,0))</f>
        <v>0.13323351648351647</v>
      </c>
      <c r="AT324" s="61">
        <f t="shared" ref="AT324:AT331" si="494">IF(NOT(ISNUMBER(A324)),"",ROUND(MIN(W324,Z324,AC324),0))</f>
        <v>336000</v>
      </c>
      <c r="AU324" s="61">
        <f t="shared" ref="AU324:AU331" si="495">IF(NOT(ISNUMBER(A324)),"",ROUND(MAX(W324,Z324,AC324),0))</f>
        <v>420000</v>
      </c>
      <c r="AV324" s="61">
        <f>IF(NOT(ISNUMBER(A324)),"",ROUND(_xlfn.QUARTILE.INC(CHOOSE({1;2;3},W324,Z324,AC324),1),0))</f>
        <v>336000</v>
      </c>
      <c r="AW324" s="61">
        <f>IF(NOT(ISNUMBER(A324)),"",ROUND(_xlfn.QUARTILE.INC(CHOOSE({1;2;3},W324,Z324,AC324),3),0))</f>
        <v>378000</v>
      </c>
      <c r="AX324" s="61">
        <f t="shared" ref="AX324:AX331" si="496">IF(NOT(ISNUMBER(A324)),"",ROUND(AW324-AV324,0))</f>
        <v>42000</v>
      </c>
      <c r="AY324" s="61">
        <f t="shared" ref="AY324:AY331" si="497">IF(NOT(ISNUMBER(A324)),"",IF(BB324="MENOR VALOR",ROUND(MIN(W324,Z324,AC324),0),IF(BB324="PROMEDIO 2 MENORES",ROUND((SUM(W324,Z324,AC324)-MAX(W324,Z324,AC324))/2,0),IF(BB324="MEDIANA",ROUND(MEDIAN(W324,Z324,AC324),0),""))))</f>
        <v>336000</v>
      </c>
      <c r="AZ324" s="61">
        <f t="shared" ref="AZ324:AZ331" si="498">+AY324*19%</f>
        <v>63840</v>
      </c>
      <c r="BA324" s="61">
        <f t="shared" ref="BA324:BA331" si="499">IF(AY324="","",AY324+AZ324)</f>
        <v>399840</v>
      </c>
      <c r="BB324" s="68" t="str">
        <f t="shared" ref="BB324:BB331" si="500">IF(NOT(ISNUMBER(A324)),"",IF(AS324&lt;=20%,"MENOR VALOR",IF(AS324&lt;=40%,"PROMEDIO 2 MENORES","MEDIANA")))</f>
        <v>MENOR VALOR</v>
      </c>
      <c r="BD324" s="69" t="str">
        <f t="shared" ref="BD324:BD331" si="501">IF(NOT(ISNUMBER(A324)),"",UPPER(TRIM(CLEAN(LEFT(C324,200)))))</f>
        <v>MANTENIMIENTO - DESARME TOTAL DE MOTOR Y LIMPIEZA EN GENERAL</v>
      </c>
      <c r="BE324" s="58" t="str">
        <f t="shared" ref="BE324:BE331" si="502">IF($AG324="","",IF(COUNTIF($AG:$AG,$AG324)&gt;1,"REPETIDO","ÚNICO"))</f>
        <v>ÚNICO</v>
      </c>
      <c r="BF324" s="58" t="str" cm="1">
        <f t="array" ref="BF324">IF(BE324&lt;&gt;"REPETIDO","",_xlfn.TEXTJOIN(", ",TRUE,IF($AG$14:$AG$1000=$AG324,$A$14:$A$1000,"")))</f>
        <v/>
      </c>
      <c r="BG324" s="70" t="str">
        <f t="shared" ref="BG324:BG331" si="503">IF($AG324="","",IF(BE324&lt;&gt;"REPETIDO","NO APLICA",IF(COUNTIFS($AG:$AG,$AG324,$AY:$AY,"&lt;&gt;"&amp;$AY324)&gt;0,"PRECIO REF. DIFERENTE","MISMO PRECIO REF.")))</f>
        <v>NO APLICA</v>
      </c>
      <c r="BH324" s="58" t="str">
        <f t="shared" ref="BH324:BH331" si="504">IF($AG324="","",IF(BG324="PRECIO REF. DIFERENTE","CRÍTICO - PRECIO REF. INCONSISTENTE",IF(AS324&gt;50%,"ALERTA ALTA - REVISAR MERCADO",IF(AS324&gt;30%,"REVISAR DISPERSIÓN","OK"))))</f>
        <v>OK</v>
      </c>
    </row>
    <row r="325" spans="1:60" ht="27" x14ac:dyDescent="0.35">
      <c r="A325" s="64">
        <f>IF(C325="","",MAX($A$14:A324)+1)</f>
        <v>292</v>
      </c>
      <c r="B325" s="78">
        <v>8715699</v>
      </c>
      <c r="C325" s="65" t="s">
        <v>151</v>
      </c>
      <c r="D325" s="64" t="s">
        <v>65</v>
      </c>
      <c r="E325" s="64">
        <v>0</v>
      </c>
      <c r="F325" s="64">
        <v>1</v>
      </c>
      <c r="G325" s="64">
        <v>0</v>
      </c>
      <c r="H325" s="64"/>
      <c r="I325" s="64">
        <v>0</v>
      </c>
      <c r="J325" s="64"/>
      <c r="K325" s="64">
        <v>0</v>
      </c>
      <c r="L325" s="78">
        <v>0</v>
      </c>
      <c r="M325" s="78">
        <v>0</v>
      </c>
      <c r="N325" s="78">
        <v>0</v>
      </c>
      <c r="O325" s="78">
        <v>0</v>
      </c>
      <c r="P325" s="78">
        <v>0</v>
      </c>
      <c r="Q325" s="78">
        <v>0</v>
      </c>
      <c r="R325" s="78">
        <v>1</v>
      </c>
      <c r="S325" s="78">
        <v>73152108</v>
      </c>
      <c r="T325" s="78" t="s">
        <v>66</v>
      </c>
      <c r="U325" s="78" t="s">
        <v>66</v>
      </c>
      <c r="W325" s="66">
        <v>124000</v>
      </c>
      <c r="X325" s="66">
        <f t="shared" si="476"/>
        <v>23560</v>
      </c>
      <c r="Y325" s="66">
        <f t="shared" si="477"/>
        <v>147560</v>
      </c>
      <c r="Z325" s="66">
        <v>124000</v>
      </c>
      <c r="AA325" s="66">
        <f t="shared" si="478"/>
        <v>23560</v>
      </c>
      <c r="AB325" s="66">
        <f t="shared" si="479"/>
        <v>147560</v>
      </c>
      <c r="AC325" s="66">
        <v>255000</v>
      </c>
      <c r="AD325" s="66">
        <f t="shared" si="480"/>
        <v>48450</v>
      </c>
      <c r="AE325" s="66">
        <f t="shared" si="481"/>
        <v>303450</v>
      </c>
      <c r="AF325" s="22"/>
      <c r="AG325" s="67" t="str">
        <f t="shared" si="482"/>
        <v>MANTENIMIENTO (CAMBIO DE BALINERAS DE MOTOR)</v>
      </c>
      <c r="AH325" s="58" t="str">
        <f t="shared" si="483"/>
        <v>ÚNICO</v>
      </c>
      <c r="AI325" s="58" t="str">
        <f t="shared" si="484"/>
        <v>DIFERENTE</v>
      </c>
      <c r="AJ325" s="59" t="str">
        <f t="shared" si="485"/>
        <v>ÚNICO</v>
      </c>
      <c r="AK325" s="59" t="str">
        <f t="shared" si="486"/>
        <v>REVISAR</v>
      </c>
      <c r="AL325" s="59" t="str">
        <f t="shared" si="487"/>
        <v/>
      </c>
      <c r="AM325" s="59">
        <f t="shared" si="488"/>
        <v>4000</v>
      </c>
      <c r="AN325" s="60" t="str">
        <f t="shared" si="489"/>
        <v/>
      </c>
      <c r="AP325" s="61">
        <f t="shared" si="490"/>
        <v>167667</v>
      </c>
      <c r="AQ325" s="61">
        <f t="shared" si="491"/>
        <v>124000</v>
      </c>
      <c r="AR325" s="61">
        <f t="shared" si="492"/>
        <v>75633</v>
      </c>
      <c r="AS325" s="62">
        <f t="shared" si="493"/>
        <v>0.45109055449193936</v>
      </c>
      <c r="AT325" s="61">
        <f t="shared" si="494"/>
        <v>124000</v>
      </c>
      <c r="AU325" s="61">
        <f t="shared" si="495"/>
        <v>255000</v>
      </c>
      <c r="AV325" s="61">
        <f>IF(NOT(ISNUMBER(A325)),"",ROUND(_xlfn.QUARTILE.INC(CHOOSE({1;2;3},W325,Z325,AC325),1),0))</f>
        <v>124000</v>
      </c>
      <c r="AW325" s="61">
        <f>IF(NOT(ISNUMBER(A325)),"",ROUND(_xlfn.QUARTILE.INC(CHOOSE({1;2;3},W325,Z325,AC325),3),0))</f>
        <v>189500</v>
      </c>
      <c r="AX325" s="61">
        <f t="shared" si="496"/>
        <v>65500</v>
      </c>
      <c r="AY325" s="61">
        <f t="shared" si="497"/>
        <v>124000</v>
      </c>
      <c r="AZ325" s="61">
        <f t="shared" si="498"/>
        <v>23560</v>
      </c>
      <c r="BA325" s="61">
        <f t="shared" si="499"/>
        <v>147560</v>
      </c>
      <c r="BB325" s="68" t="str">
        <f t="shared" si="500"/>
        <v>MEDIANA</v>
      </c>
      <c r="BD325" s="69" t="str">
        <f t="shared" si="501"/>
        <v>MANTENIMIENTO (CAMBIO DE BALINERAS DE MOTOR)</v>
      </c>
      <c r="BE325" s="58" t="str">
        <f t="shared" si="502"/>
        <v>REPETIDO</v>
      </c>
      <c r="BF325" s="58" t="str" cm="1">
        <f t="array" ref="BF325">IF(BE325&lt;&gt;"REPETIDO","",_xlfn.TEXTJOIN(", ",TRUE,IF($AG$14:$AG$1000=$AG325,$A$14:$A$1000,"")))</f>
        <v>79, 292</v>
      </c>
      <c r="BG325" s="70" t="str">
        <f t="shared" si="503"/>
        <v>PRECIO REF. DIFERENTE</v>
      </c>
      <c r="BH325" s="58" t="str">
        <f t="shared" si="504"/>
        <v>CRÍTICO - PRECIO REF. INCONSISTENTE</v>
      </c>
    </row>
    <row r="326" spans="1:60" ht="38.25" x14ac:dyDescent="0.35">
      <c r="A326" s="64">
        <f>IF(C326="","",MAX($A$14:A325)+1)</f>
        <v>293</v>
      </c>
      <c r="B326" s="78">
        <v>8715699</v>
      </c>
      <c r="C326" s="65" t="s">
        <v>152</v>
      </c>
      <c r="D326" s="64" t="s">
        <v>65</v>
      </c>
      <c r="E326" s="64">
        <v>0</v>
      </c>
      <c r="F326" s="64">
        <v>1</v>
      </c>
      <c r="G326" s="64">
        <v>0</v>
      </c>
      <c r="H326" s="64"/>
      <c r="I326" s="64">
        <v>0</v>
      </c>
      <c r="J326" s="64"/>
      <c r="K326" s="64">
        <v>0</v>
      </c>
      <c r="L326" s="78">
        <v>0</v>
      </c>
      <c r="M326" s="78">
        <v>0</v>
      </c>
      <c r="N326" s="78">
        <v>0</v>
      </c>
      <c r="O326" s="78">
        <v>0</v>
      </c>
      <c r="P326" s="78">
        <v>0</v>
      </c>
      <c r="Q326" s="78">
        <v>0</v>
      </c>
      <c r="R326" s="78">
        <v>1</v>
      </c>
      <c r="S326" s="78">
        <v>73152108</v>
      </c>
      <c r="T326" s="78" t="s">
        <v>66</v>
      </c>
      <c r="U326" s="78" t="s">
        <v>66</v>
      </c>
      <c r="W326" s="66">
        <v>124000</v>
      </c>
      <c r="X326" s="66">
        <f t="shared" si="476"/>
        <v>23560</v>
      </c>
      <c r="Y326" s="66">
        <f t="shared" si="477"/>
        <v>147560</v>
      </c>
      <c r="Z326" s="66">
        <v>128000</v>
      </c>
      <c r="AA326" s="66">
        <f t="shared" si="478"/>
        <v>24320</v>
      </c>
      <c r="AB326" s="66">
        <f t="shared" si="479"/>
        <v>152320</v>
      </c>
      <c r="AC326" s="66">
        <v>390000</v>
      </c>
      <c r="AD326" s="66">
        <f t="shared" si="480"/>
        <v>74100</v>
      </c>
      <c r="AE326" s="66">
        <f t="shared" si="481"/>
        <v>464100</v>
      </c>
      <c r="AF326" s="22"/>
      <c r="AG326" s="67" t="str">
        <f t="shared" si="482"/>
        <v>MANTENIMIENTO (CAMBIO DE EMPAQUE EXTERNO TAPA DE ACOPLE)</v>
      </c>
      <c r="AH326" s="58" t="str">
        <f t="shared" si="483"/>
        <v>ÚNICO</v>
      </c>
      <c r="AI326" s="58" t="str">
        <f t="shared" si="484"/>
        <v>DIFERENTE</v>
      </c>
      <c r="AJ326" s="59" t="str">
        <f t="shared" si="485"/>
        <v>DIFERENTE</v>
      </c>
      <c r="AK326" s="59" t="str">
        <f t="shared" si="486"/>
        <v>REVISAR</v>
      </c>
      <c r="AL326" s="59" t="str">
        <f t="shared" si="487"/>
        <v/>
      </c>
      <c r="AM326" s="59">
        <f t="shared" si="488"/>
        <v>4000</v>
      </c>
      <c r="AN326" s="60">
        <f t="shared" si="489"/>
        <v>145000</v>
      </c>
      <c r="AP326" s="61">
        <f t="shared" si="490"/>
        <v>214000</v>
      </c>
      <c r="AQ326" s="61">
        <f t="shared" si="491"/>
        <v>128000</v>
      </c>
      <c r="AR326" s="61">
        <f t="shared" si="492"/>
        <v>152434</v>
      </c>
      <c r="AS326" s="62">
        <f t="shared" si="493"/>
        <v>0.71230841121495325</v>
      </c>
      <c r="AT326" s="61">
        <f t="shared" si="494"/>
        <v>124000</v>
      </c>
      <c r="AU326" s="61">
        <f t="shared" si="495"/>
        <v>390000</v>
      </c>
      <c r="AV326" s="61">
        <f>IF(NOT(ISNUMBER(A326)),"",ROUND(_xlfn.QUARTILE.INC(CHOOSE({1;2;3},W326,Z326,AC326),1),0))</f>
        <v>126000</v>
      </c>
      <c r="AW326" s="61">
        <f>IF(NOT(ISNUMBER(A326)),"",ROUND(_xlfn.QUARTILE.INC(CHOOSE({1;2;3},W326,Z326,AC326),3),0))</f>
        <v>259000</v>
      </c>
      <c r="AX326" s="61">
        <f t="shared" si="496"/>
        <v>133000</v>
      </c>
      <c r="AY326" s="61">
        <f t="shared" si="497"/>
        <v>128000</v>
      </c>
      <c r="AZ326" s="61">
        <f t="shared" si="498"/>
        <v>24320</v>
      </c>
      <c r="BA326" s="61">
        <f t="shared" si="499"/>
        <v>152320</v>
      </c>
      <c r="BB326" s="68" t="str">
        <f t="shared" si="500"/>
        <v>MEDIANA</v>
      </c>
      <c r="BD326" s="69" t="str">
        <f t="shared" si="501"/>
        <v>MANTENIMIENTO (CAMBIO DE EMPAQUE EXTERNO TAPA DE ACOPLE)</v>
      </c>
      <c r="BE326" s="58" t="str">
        <f t="shared" si="502"/>
        <v>REPETIDO</v>
      </c>
      <c r="BF326" s="58" t="str" cm="1">
        <f t="array" ref="BF326">IF(BE326&lt;&gt;"REPETIDO","",_xlfn.TEXTJOIN(", ",TRUE,IF($AG$14:$AG$1000=$AG326,$A$14:$A$1000,"")))</f>
        <v>80, 293</v>
      </c>
      <c r="BG326" s="70" t="str">
        <f t="shared" si="503"/>
        <v>PRECIO REF. DIFERENTE</v>
      </c>
      <c r="BH326" s="58" t="str">
        <f t="shared" si="504"/>
        <v>CRÍTICO - PRECIO REF. INCONSISTENTE</v>
      </c>
    </row>
    <row r="327" spans="1:60" ht="27" x14ac:dyDescent="0.35">
      <c r="A327" s="64">
        <f>IF(C327="","",MAX($A$14:A326)+1)</f>
        <v>294</v>
      </c>
      <c r="B327" s="78">
        <v>8715699</v>
      </c>
      <c r="C327" s="65" t="s">
        <v>153</v>
      </c>
      <c r="D327" s="64" t="s">
        <v>65</v>
      </c>
      <c r="E327" s="64">
        <v>0</v>
      </c>
      <c r="F327" s="64">
        <v>1</v>
      </c>
      <c r="G327" s="64">
        <v>0</v>
      </c>
      <c r="H327" s="64"/>
      <c r="I327" s="64">
        <v>0</v>
      </c>
      <c r="J327" s="64"/>
      <c r="K327" s="64">
        <v>0</v>
      </c>
      <c r="L327" s="78">
        <v>0</v>
      </c>
      <c r="M327" s="78">
        <v>0</v>
      </c>
      <c r="N327" s="78">
        <v>0</v>
      </c>
      <c r="O327" s="78">
        <v>0</v>
      </c>
      <c r="P327" s="78">
        <v>0</v>
      </c>
      <c r="Q327" s="78">
        <v>0</v>
      </c>
      <c r="R327" s="78">
        <v>1</v>
      </c>
      <c r="S327" s="78">
        <v>73152108</v>
      </c>
      <c r="T327" s="78" t="s">
        <v>66</v>
      </c>
      <c r="U327" s="78" t="s">
        <v>66</v>
      </c>
      <c r="W327" s="66">
        <v>128000</v>
      </c>
      <c r="X327" s="66">
        <f t="shared" si="476"/>
        <v>24320</v>
      </c>
      <c r="Y327" s="66">
        <f t="shared" si="477"/>
        <v>152320</v>
      </c>
      <c r="Z327" s="66">
        <v>128000</v>
      </c>
      <c r="AA327" s="66">
        <f t="shared" si="478"/>
        <v>24320</v>
      </c>
      <c r="AB327" s="66">
        <f t="shared" si="479"/>
        <v>152320</v>
      </c>
      <c r="AC327" s="66">
        <v>390000</v>
      </c>
      <c r="AD327" s="66">
        <f t="shared" si="480"/>
        <v>74100</v>
      </c>
      <c r="AE327" s="66">
        <f t="shared" si="481"/>
        <v>464100</v>
      </c>
      <c r="AF327" s="22"/>
      <c r="AG327" s="67" t="str">
        <f t="shared" si="482"/>
        <v>MANTENIMIENTO (CAMBIO DE EMPAQUES INTERNOS)</v>
      </c>
      <c r="AH327" s="58" t="str">
        <f t="shared" si="483"/>
        <v>ÚNICO</v>
      </c>
      <c r="AI327" s="58" t="str">
        <f t="shared" si="484"/>
        <v>ÚNICO</v>
      </c>
      <c r="AJ327" s="59" t="str">
        <f t="shared" si="485"/>
        <v>DIFERENTE</v>
      </c>
      <c r="AK327" s="59" t="str">
        <f t="shared" si="486"/>
        <v>REVISAR</v>
      </c>
      <c r="AL327" s="59" t="str">
        <f t="shared" si="487"/>
        <v/>
      </c>
      <c r="AM327" s="59" t="str">
        <f t="shared" si="488"/>
        <v/>
      </c>
      <c r="AN327" s="60">
        <f t="shared" si="489"/>
        <v>145000</v>
      </c>
      <c r="AP327" s="61">
        <f t="shared" si="490"/>
        <v>215333</v>
      </c>
      <c r="AQ327" s="61">
        <f t="shared" si="491"/>
        <v>128000</v>
      </c>
      <c r="AR327" s="61">
        <f t="shared" si="492"/>
        <v>151266</v>
      </c>
      <c r="AS327" s="62">
        <f t="shared" si="493"/>
        <v>0.70247477163277339</v>
      </c>
      <c r="AT327" s="61">
        <f t="shared" si="494"/>
        <v>128000</v>
      </c>
      <c r="AU327" s="61">
        <f t="shared" si="495"/>
        <v>390000</v>
      </c>
      <c r="AV327" s="61">
        <f>IF(NOT(ISNUMBER(A327)),"",ROUND(_xlfn.QUARTILE.INC(CHOOSE({1;2;3},W327,Z327,AC327),1),0))</f>
        <v>128000</v>
      </c>
      <c r="AW327" s="61">
        <f>IF(NOT(ISNUMBER(A327)),"",ROUND(_xlfn.QUARTILE.INC(CHOOSE({1;2;3},W327,Z327,AC327),3),0))</f>
        <v>259000</v>
      </c>
      <c r="AX327" s="61">
        <f t="shared" si="496"/>
        <v>131000</v>
      </c>
      <c r="AY327" s="61">
        <f t="shared" si="497"/>
        <v>128000</v>
      </c>
      <c r="AZ327" s="61">
        <f t="shared" si="498"/>
        <v>24320</v>
      </c>
      <c r="BA327" s="61">
        <f t="shared" si="499"/>
        <v>152320</v>
      </c>
      <c r="BB327" s="68" t="str">
        <f t="shared" si="500"/>
        <v>MEDIANA</v>
      </c>
      <c r="BD327" s="69" t="str">
        <f t="shared" si="501"/>
        <v>MANTENIMIENTO (CAMBIO DE EMPAQUES INTERNOS)</v>
      </c>
      <c r="BE327" s="58" t="str">
        <f t="shared" si="502"/>
        <v>REPETIDO</v>
      </c>
      <c r="BF327" s="58" t="str" cm="1">
        <f t="array" ref="BF327">IF(BE327&lt;&gt;"REPETIDO","",_xlfn.TEXTJOIN(", ",TRUE,IF($AG$14:$AG$1000=$AG327,$A$14:$A$1000,"")))</f>
        <v>81, 294</v>
      </c>
      <c r="BG327" s="70" t="str">
        <f t="shared" si="503"/>
        <v>MISMO PRECIO REF.</v>
      </c>
      <c r="BH327" s="58" t="str">
        <f t="shared" si="504"/>
        <v>ALERTA ALTA - REVISAR MERCADO</v>
      </c>
    </row>
    <row r="328" spans="1:60" ht="51" x14ac:dyDescent="0.35">
      <c r="A328" s="64">
        <f>IF(C328="","",MAX($A$14:A327)+1)</f>
        <v>295</v>
      </c>
      <c r="B328" s="78">
        <v>8715699</v>
      </c>
      <c r="C328" s="65" t="s">
        <v>154</v>
      </c>
      <c r="D328" s="64" t="s">
        <v>65</v>
      </c>
      <c r="E328" s="64">
        <v>0</v>
      </c>
      <c r="F328" s="64">
        <v>1</v>
      </c>
      <c r="G328" s="64">
        <v>0</v>
      </c>
      <c r="H328" s="64"/>
      <c r="I328" s="64">
        <v>0</v>
      </c>
      <c r="J328" s="64"/>
      <c r="K328" s="64">
        <v>0</v>
      </c>
      <c r="L328" s="78">
        <v>0</v>
      </c>
      <c r="M328" s="78">
        <v>0</v>
      </c>
      <c r="N328" s="78">
        <v>0</v>
      </c>
      <c r="O328" s="78">
        <v>0</v>
      </c>
      <c r="P328" s="78">
        <v>0</v>
      </c>
      <c r="Q328" s="78">
        <v>0</v>
      </c>
      <c r="R328" s="78">
        <v>1</v>
      </c>
      <c r="S328" s="78">
        <v>73152108</v>
      </c>
      <c r="T328" s="78" t="s">
        <v>66</v>
      </c>
      <c r="U328" s="78" t="s">
        <v>66</v>
      </c>
      <c r="W328" s="66">
        <v>52000</v>
      </c>
      <c r="X328" s="66">
        <f t="shared" si="476"/>
        <v>9880</v>
      </c>
      <c r="Y328" s="66">
        <f t="shared" si="477"/>
        <v>61880</v>
      </c>
      <c r="Z328" s="66">
        <v>52000</v>
      </c>
      <c r="AA328" s="66">
        <f t="shared" si="478"/>
        <v>9880</v>
      </c>
      <c r="AB328" s="66">
        <f t="shared" si="479"/>
        <v>61880</v>
      </c>
      <c r="AC328" s="66">
        <v>70000</v>
      </c>
      <c r="AD328" s="66">
        <f t="shared" si="480"/>
        <v>13300</v>
      </c>
      <c r="AE328" s="66">
        <f t="shared" si="481"/>
        <v>83300</v>
      </c>
      <c r="AF328" s="22"/>
      <c r="AG328" s="67" t="str">
        <f t="shared" si="482"/>
        <v>MANTENIMIENTO (CAMBIO DE TORNILLOS CABEZA HEXAGONAL ¼ X 1” PARA MOTOR)</v>
      </c>
      <c r="AH328" s="58" t="str">
        <f t="shared" si="483"/>
        <v>ÚNICO</v>
      </c>
      <c r="AI328" s="58" t="str">
        <f t="shared" si="484"/>
        <v>DIFERENTE</v>
      </c>
      <c r="AJ328" s="59" t="str">
        <f t="shared" si="485"/>
        <v>ÚNICO</v>
      </c>
      <c r="AK328" s="59" t="str">
        <f t="shared" si="486"/>
        <v>REVISAR</v>
      </c>
      <c r="AL328" s="59" t="str">
        <f t="shared" si="487"/>
        <v/>
      </c>
      <c r="AM328" s="59">
        <f t="shared" si="488"/>
        <v>4000</v>
      </c>
      <c r="AN328" s="60" t="str">
        <f t="shared" si="489"/>
        <v/>
      </c>
      <c r="AP328" s="61">
        <f t="shared" si="490"/>
        <v>58000</v>
      </c>
      <c r="AQ328" s="61">
        <f t="shared" si="491"/>
        <v>52000</v>
      </c>
      <c r="AR328" s="61">
        <f t="shared" si="492"/>
        <v>10392</v>
      </c>
      <c r="AS328" s="62">
        <f t="shared" si="493"/>
        <v>0.17917241379310345</v>
      </c>
      <c r="AT328" s="61">
        <f t="shared" si="494"/>
        <v>52000</v>
      </c>
      <c r="AU328" s="61">
        <f t="shared" si="495"/>
        <v>70000</v>
      </c>
      <c r="AV328" s="61">
        <f>IF(NOT(ISNUMBER(A328)),"",ROUND(_xlfn.QUARTILE.INC(CHOOSE({1;2;3},W328,Z328,AC328),1),0))</f>
        <v>52000</v>
      </c>
      <c r="AW328" s="61">
        <f>IF(NOT(ISNUMBER(A328)),"",ROUND(_xlfn.QUARTILE.INC(CHOOSE({1;2;3},W328,Z328,AC328),3),0))</f>
        <v>61000</v>
      </c>
      <c r="AX328" s="61">
        <f t="shared" si="496"/>
        <v>9000</v>
      </c>
      <c r="AY328" s="61">
        <f t="shared" si="497"/>
        <v>52000</v>
      </c>
      <c r="AZ328" s="61">
        <f t="shared" si="498"/>
        <v>9880</v>
      </c>
      <c r="BA328" s="61">
        <f t="shared" si="499"/>
        <v>61880</v>
      </c>
      <c r="BB328" s="68" t="str">
        <f t="shared" si="500"/>
        <v>MENOR VALOR</v>
      </c>
      <c r="BD328" s="69" t="str">
        <f t="shared" si="501"/>
        <v>MANTENIMIENTO (CAMBIO DE TORNILLOS CABEZA HEXAGONAL ¼ X 1” PARA MOTOR)</v>
      </c>
      <c r="BE328" s="58" t="str">
        <f t="shared" si="502"/>
        <v>REPETIDO</v>
      </c>
      <c r="BF328" s="58" t="str" cm="1">
        <f t="array" ref="BF328">IF(BE328&lt;&gt;"REPETIDO","",_xlfn.TEXTJOIN(", ",TRUE,IF($AG$14:$AG$1000=$AG328,$A$14:$A$1000,"")))</f>
        <v>82, 295</v>
      </c>
      <c r="BG328" s="70" t="str">
        <f t="shared" si="503"/>
        <v>MISMO PRECIO REF.</v>
      </c>
      <c r="BH328" s="58" t="str">
        <f t="shared" si="504"/>
        <v>OK</v>
      </c>
    </row>
    <row r="329" spans="1:60" ht="25.5" x14ac:dyDescent="0.35">
      <c r="A329" s="64">
        <f>IF(C329="","",MAX($A$14:A328)+1)</f>
        <v>296</v>
      </c>
      <c r="B329" s="78">
        <v>8715699</v>
      </c>
      <c r="C329" s="65" t="s">
        <v>346</v>
      </c>
      <c r="D329" s="64" t="s">
        <v>65</v>
      </c>
      <c r="E329" s="64">
        <v>0</v>
      </c>
      <c r="F329" s="64">
        <v>1</v>
      </c>
      <c r="G329" s="64">
        <v>0</v>
      </c>
      <c r="H329" s="64"/>
      <c r="I329" s="64">
        <v>0</v>
      </c>
      <c r="J329" s="64"/>
      <c r="K329" s="64">
        <v>0</v>
      </c>
      <c r="L329" s="78">
        <v>0</v>
      </c>
      <c r="M329" s="78">
        <v>0</v>
      </c>
      <c r="N329" s="78">
        <v>0</v>
      </c>
      <c r="O329" s="78">
        <v>0</v>
      </c>
      <c r="P329" s="78">
        <v>0</v>
      </c>
      <c r="Q329" s="78">
        <v>0</v>
      </c>
      <c r="R329" s="78">
        <v>1</v>
      </c>
      <c r="S329" s="78">
        <v>73152108</v>
      </c>
      <c r="T329" s="78" t="s">
        <v>66</v>
      </c>
      <c r="U329" s="78" t="s">
        <v>66</v>
      </c>
      <c r="W329" s="66">
        <v>304000</v>
      </c>
      <c r="X329" s="66">
        <f t="shared" si="476"/>
        <v>57760</v>
      </c>
      <c r="Y329" s="66">
        <f t="shared" si="477"/>
        <v>361760</v>
      </c>
      <c r="Z329" s="66">
        <v>304000</v>
      </c>
      <c r="AA329" s="66">
        <f t="shared" si="478"/>
        <v>57760</v>
      </c>
      <c r="AB329" s="66">
        <f t="shared" si="479"/>
        <v>361760</v>
      </c>
      <c r="AC329" s="66">
        <v>855000</v>
      </c>
      <c r="AD329" s="66">
        <f t="shared" si="480"/>
        <v>162450</v>
      </c>
      <c r="AE329" s="66">
        <f t="shared" si="481"/>
        <v>1017450</v>
      </c>
      <c r="AF329" s="22"/>
      <c r="AG329" s="67" t="str">
        <f t="shared" si="482"/>
        <v>MANTENIMIENTO A EMBOBINADO</v>
      </c>
      <c r="AH329" s="58" t="str">
        <f t="shared" si="483"/>
        <v>ÚNICO</v>
      </c>
      <c r="AI329" s="58" t="str">
        <f t="shared" si="484"/>
        <v>ÚNICO</v>
      </c>
      <c r="AJ329" s="59" t="str">
        <f t="shared" si="485"/>
        <v>ÚNICO</v>
      </c>
      <c r="AK329" s="59" t="str">
        <f t="shared" si="486"/>
        <v>ÚNICO</v>
      </c>
      <c r="AL329" s="59" t="str">
        <f t="shared" si="487"/>
        <v/>
      </c>
      <c r="AM329" s="59" t="str">
        <f t="shared" si="488"/>
        <v/>
      </c>
      <c r="AN329" s="60" t="str">
        <f t="shared" si="489"/>
        <v/>
      </c>
      <c r="AP329" s="61">
        <f t="shared" si="490"/>
        <v>487667</v>
      </c>
      <c r="AQ329" s="61">
        <f t="shared" si="491"/>
        <v>304000</v>
      </c>
      <c r="AR329" s="61">
        <f t="shared" si="492"/>
        <v>318120</v>
      </c>
      <c r="AS329" s="62">
        <f t="shared" si="493"/>
        <v>0.65233038118224118</v>
      </c>
      <c r="AT329" s="61">
        <f t="shared" si="494"/>
        <v>304000</v>
      </c>
      <c r="AU329" s="61">
        <f t="shared" si="495"/>
        <v>855000</v>
      </c>
      <c r="AV329" s="61">
        <f>IF(NOT(ISNUMBER(A329)),"",ROUND(_xlfn.QUARTILE.INC(CHOOSE({1;2;3},W329,Z329,AC329),1),0))</f>
        <v>304000</v>
      </c>
      <c r="AW329" s="61">
        <f>IF(NOT(ISNUMBER(A329)),"",ROUND(_xlfn.QUARTILE.INC(CHOOSE({1;2;3},W329,Z329,AC329),3),0))</f>
        <v>579500</v>
      </c>
      <c r="AX329" s="61">
        <f t="shared" si="496"/>
        <v>275500</v>
      </c>
      <c r="AY329" s="61">
        <f t="shared" si="497"/>
        <v>304000</v>
      </c>
      <c r="AZ329" s="61">
        <f t="shared" si="498"/>
        <v>57760</v>
      </c>
      <c r="BA329" s="61">
        <f t="shared" si="499"/>
        <v>361760</v>
      </c>
      <c r="BB329" s="68" t="str">
        <f t="shared" si="500"/>
        <v>MEDIANA</v>
      </c>
      <c r="BD329" s="69" t="str">
        <f t="shared" si="501"/>
        <v>MANTENIMIENTO A EMBOBINADO</v>
      </c>
      <c r="BE329" s="58" t="str">
        <f t="shared" si="502"/>
        <v>ÚNICO</v>
      </c>
      <c r="BF329" s="58" t="str" cm="1">
        <f t="array" ref="BF329">IF(BE329&lt;&gt;"REPETIDO","",_xlfn.TEXTJOIN(", ",TRUE,IF($AG$14:$AG$1000=$AG329,$A$14:$A$1000,"")))</f>
        <v/>
      </c>
      <c r="BG329" s="70" t="str">
        <f t="shared" si="503"/>
        <v>NO APLICA</v>
      </c>
      <c r="BH329" s="58" t="str">
        <f t="shared" si="504"/>
        <v>ALERTA ALTA - REVISAR MERCADO</v>
      </c>
    </row>
    <row r="330" spans="1:60" ht="38.25" x14ac:dyDescent="0.35">
      <c r="A330" s="64">
        <f>IF(C330="","",MAX($A$14:A329)+1)</f>
        <v>297</v>
      </c>
      <c r="B330" s="78">
        <v>8715699</v>
      </c>
      <c r="C330" s="65" t="s">
        <v>167</v>
      </c>
      <c r="D330" s="64" t="s">
        <v>65</v>
      </c>
      <c r="E330" s="64">
        <v>0</v>
      </c>
      <c r="F330" s="64">
        <v>1</v>
      </c>
      <c r="G330" s="64">
        <v>0</v>
      </c>
      <c r="H330" s="64">
        <v>0</v>
      </c>
      <c r="I330" s="64">
        <v>0</v>
      </c>
      <c r="J330" s="64">
        <v>0</v>
      </c>
      <c r="K330" s="64">
        <v>0</v>
      </c>
      <c r="L330" s="78">
        <v>0</v>
      </c>
      <c r="M330" s="78">
        <v>0</v>
      </c>
      <c r="N330" s="78">
        <v>0</v>
      </c>
      <c r="O330" s="78">
        <v>0</v>
      </c>
      <c r="P330" s="78">
        <v>0</v>
      </c>
      <c r="Q330" s="78">
        <v>0</v>
      </c>
      <c r="R330" s="78">
        <f t="shared" ref="R330:R331" si="505">SUM(F330:M330)</f>
        <v>1</v>
      </c>
      <c r="S330" s="78">
        <v>73152108</v>
      </c>
      <c r="T330" s="78" t="s">
        <v>66</v>
      </c>
      <c r="U330" s="78" t="s">
        <v>66</v>
      </c>
      <c r="W330" s="66">
        <v>100000</v>
      </c>
      <c r="X330" s="66">
        <f t="shared" si="476"/>
        <v>19000</v>
      </c>
      <c r="Y330" s="66">
        <f t="shared" si="477"/>
        <v>119000</v>
      </c>
      <c r="Z330" s="66">
        <v>100000</v>
      </c>
      <c r="AA330" s="66">
        <f t="shared" si="478"/>
        <v>19000</v>
      </c>
      <c r="AB330" s="66">
        <f t="shared" si="479"/>
        <v>119000</v>
      </c>
      <c r="AC330" s="66">
        <v>300000</v>
      </c>
      <c r="AD330" s="66">
        <f t="shared" si="480"/>
        <v>57000</v>
      </c>
      <c r="AE330" s="66">
        <f t="shared" si="481"/>
        <v>357000</v>
      </c>
      <c r="AF330" s="22"/>
      <c r="AG330" s="67" t="str">
        <f t="shared" si="482"/>
        <v>MANTENIMIENTO - APLICACIÓN DE DIELÉCTRICO</v>
      </c>
      <c r="AH330" s="58" t="str">
        <f t="shared" si="483"/>
        <v>ÚNICO</v>
      </c>
      <c r="AI330" s="58" t="str">
        <f t="shared" si="484"/>
        <v>DIFERENTE</v>
      </c>
      <c r="AJ330" s="59" t="str">
        <f t="shared" si="485"/>
        <v>ÚNICO</v>
      </c>
      <c r="AK330" s="59" t="str">
        <f t="shared" si="486"/>
        <v>REVISAR</v>
      </c>
      <c r="AL330" s="59" t="str">
        <f t="shared" si="487"/>
        <v/>
      </c>
      <c r="AM330" s="59">
        <f t="shared" si="488"/>
        <v>12000</v>
      </c>
      <c r="AN330" s="60" t="str">
        <f t="shared" si="489"/>
        <v/>
      </c>
      <c r="AP330" s="61">
        <f t="shared" si="490"/>
        <v>166667</v>
      </c>
      <c r="AQ330" s="61">
        <f t="shared" si="491"/>
        <v>100000</v>
      </c>
      <c r="AR330" s="61">
        <f t="shared" si="492"/>
        <v>115470</v>
      </c>
      <c r="AS330" s="62">
        <f t="shared" si="493"/>
        <v>0.69281861436277126</v>
      </c>
      <c r="AT330" s="61">
        <f t="shared" si="494"/>
        <v>100000</v>
      </c>
      <c r="AU330" s="61">
        <f t="shared" si="495"/>
        <v>300000</v>
      </c>
      <c r="AV330" s="61">
        <f>IF(NOT(ISNUMBER(A330)),"",ROUND(_xlfn.QUARTILE.INC(CHOOSE({1;2;3},W330,Z330,AC330),1),0))</f>
        <v>100000</v>
      </c>
      <c r="AW330" s="61">
        <f>IF(NOT(ISNUMBER(A330)),"",ROUND(_xlfn.QUARTILE.INC(CHOOSE({1;2;3},W330,Z330,AC330),3),0))</f>
        <v>200000</v>
      </c>
      <c r="AX330" s="61">
        <f t="shared" si="496"/>
        <v>100000</v>
      </c>
      <c r="AY330" s="61">
        <f t="shared" si="497"/>
        <v>100000</v>
      </c>
      <c r="AZ330" s="61">
        <f t="shared" si="498"/>
        <v>19000</v>
      </c>
      <c r="BA330" s="61">
        <f t="shared" si="499"/>
        <v>119000</v>
      </c>
      <c r="BB330" s="68" t="str">
        <f t="shared" si="500"/>
        <v>MEDIANA</v>
      </c>
      <c r="BD330" s="69" t="str">
        <f t="shared" si="501"/>
        <v>MANTENIMIENTO - APLICACIÓN DE DIELÉCTRICO</v>
      </c>
      <c r="BE330" s="58" t="str">
        <f t="shared" si="502"/>
        <v>REPETIDO</v>
      </c>
      <c r="BF330" s="58" t="str" cm="1">
        <f t="array" ref="BF330">IF(BE330&lt;&gt;"REPETIDO","",_xlfn.TEXTJOIN(", ",TRUE,IF($AG$14:$AG$1000=$AG330,$A$14:$A$1000,"")))</f>
        <v>95, 297</v>
      </c>
      <c r="BG330" s="70" t="str">
        <f t="shared" si="503"/>
        <v>PRECIO REF. DIFERENTE</v>
      </c>
      <c r="BH330" s="58" t="str">
        <f t="shared" si="504"/>
        <v>CRÍTICO - PRECIO REF. INCONSISTENTE</v>
      </c>
    </row>
    <row r="331" spans="1:60" ht="38.25" x14ac:dyDescent="0.35">
      <c r="A331" s="64">
        <f>IF(C331="","",MAX($A$14:A330)+1)</f>
        <v>298</v>
      </c>
      <c r="B331" s="78">
        <v>8715699</v>
      </c>
      <c r="C331" s="65" t="s">
        <v>155</v>
      </c>
      <c r="D331" s="64" t="s">
        <v>65</v>
      </c>
      <c r="E331" s="64">
        <v>0</v>
      </c>
      <c r="F331" s="64">
        <v>1</v>
      </c>
      <c r="G331" s="64">
        <v>0</v>
      </c>
      <c r="H331" s="64">
        <v>0</v>
      </c>
      <c r="I331" s="64">
        <v>0</v>
      </c>
      <c r="J331" s="64">
        <v>0</v>
      </c>
      <c r="K331" s="64">
        <v>0</v>
      </c>
      <c r="L331" s="78">
        <v>0</v>
      </c>
      <c r="M331" s="78">
        <v>0</v>
      </c>
      <c r="N331" s="78">
        <v>0</v>
      </c>
      <c r="O331" s="78">
        <v>0</v>
      </c>
      <c r="P331" s="78">
        <v>0</v>
      </c>
      <c r="Q331" s="78">
        <v>0</v>
      </c>
      <c r="R331" s="78">
        <f t="shared" si="505"/>
        <v>1</v>
      </c>
      <c r="S331" s="78">
        <v>73152108</v>
      </c>
      <c r="T331" s="78" t="s">
        <v>66</v>
      </c>
      <c r="U331" s="78" t="s">
        <v>66</v>
      </c>
      <c r="W331" s="66">
        <v>108000</v>
      </c>
      <c r="X331" s="66">
        <f t="shared" si="476"/>
        <v>20520</v>
      </c>
      <c r="Y331" s="66">
        <f t="shared" si="477"/>
        <v>128520</v>
      </c>
      <c r="Z331" s="66">
        <v>112000</v>
      </c>
      <c r="AA331" s="66">
        <f t="shared" si="478"/>
        <v>21280</v>
      </c>
      <c r="AB331" s="66">
        <f t="shared" si="479"/>
        <v>133280</v>
      </c>
      <c r="AC331" s="66">
        <v>310000</v>
      </c>
      <c r="AD331" s="66">
        <f t="shared" si="480"/>
        <v>58900</v>
      </c>
      <c r="AE331" s="66">
        <f t="shared" si="481"/>
        <v>368900</v>
      </c>
      <c r="AG331" s="67" t="str">
        <f t="shared" si="482"/>
        <v>MANTENIMIENTO - APLICACIÓN PINTURA GENERAL AL MOTOR</v>
      </c>
      <c r="AH331" s="58" t="str">
        <f t="shared" si="483"/>
        <v>ÚNICO</v>
      </c>
      <c r="AI331" s="58" t="str">
        <f t="shared" si="484"/>
        <v>DIFERENTE</v>
      </c>
      <c r="AJ331" s="59" t="str">
        <f t="shared" si="485"/>
        <v>ÚNICO</v>
      </c>
      <c r="AK331" s="59" t="str">
        <f t="shared" si="486"/>
        <v>REVISAR</v>
      </c>
      <c r="AL331" s="59" t="str">
        <f t="shared" si="487"/>
        <v/>
      </c>
      <c r="AM331" s="59">
        <f t="shared" si="488"/>
        <v>4000</v>
      </c>
      <c r="AN331" s="60" t="str">
        <f t="shared" si="489"/>
        <v/>
      </c>
      <c r="AP331" s="61">
        <f t="shared" si="490"/>
        <v>176667</v>
      </c>
      <c r="AQ331" s="61">
        <f t="shared" si="491"/>
        <v>112000</v>
      </c>
      <c r="AR331" s="61">
        <f t="shared" si="492"/>
        <v>115487</v>
      </c>
      <c r="AS331" s="62">
        <f t="shared" si="493"/>
        <v>0.65369876660610071</v>
      </c>
      <c r="AT331" s="61">
        <f t="shared" si="494"/>
        <v>108000</v>
      </c>
      <c r="AU331" s="61">
        <f t="shared" si="495"/>
        <v>310000</v>
      </c>
      <c r="AV331" s="61">
        <f>IF(NOT(ISNUMBER(A331)),"",ROUND(_xlfn.QUARTILE.INC(CHOOSE({1;2;3},W331,Z331,AC331),1),0))</f>
        <v>110000</v>
      </c>
      <c r="AW331" s="61">
        <f>IF(NOT(ISNUMBER(A331)),"",ROUND(_xlfn.QUARTILE.INC(CHOOSE({1;2;3},W331,Z331,AC331),3),0))</f>
        <v>211000</v>
      </c>
      <c r="AX331" s="61">
        <f t="shared" si="496"/>
        <v>101000</v>
      </c>
      <c r="AY331" s="61">
        <f t="shared" si="497"/>
        <v>112000</v>
      </c>
      <c r="AZ331" s="61">
        <f t="shared" si="498"/>
        <v>21280</v>
      </c>
      <c r="BA331" s="61">
        <f t="shared" si="499"/>
        <v>133280</v>
      </c>
      <c r="BB331" s="68" t="str">
        <f t="shared" si="500"/>
        <v>MEDIANA</v>
      </c>
      <c r="BD331" s="69" t="str">
        <f t="shared" si="501"/>
        <v>MANTENIMIENTO - APLICACIÓN PINTURA GENERAL AL MOTOR</v>
      </c>
      <c r="BE331" s="58" t="str">
        <f t="shared" si="502"/>
        <v>REPETIDO</v>
      </c>
      <c r="BF331" s="58" t="str" cm="1">
        <f t="array" ref="BF331">IF(BE331&lt;&gt;"REPETIDO","",_xlfn.TEXTJOIN(", ",TRUE,IF($AG$14:$AG$1000=$AG331,$A$14:$A$1000,"")))</f>
        <v>83, 298</v>
      </c>
      <c r="BG331" s="70" t="str">
        <f t="shared" si="503"/>
        <v>PRECIO REF. DIFERENTE</v>
      </c>
      <c r="BH331" s="58" t="str">
        <f t="shared" si="504"/>
        <v>CRÍTICO - PRECIO REF. INCONSISTENTE</v>
      </c>
    </row>
    <row r="332" spans="1:60" x14ac:dyDescent="0.35">
      <c r="A332" s="98" t="s">
        <v>347</v>
      </c>
      <c r="B332" s="98"/>
      <c r="C332" s="98"/>
      <c r="D332" s="98"/>
      <c r="E332" s="98"/>
      <c r="F332" s="98"/>
      <c r="G332" s="98"/>
      <c r="H332" s="98"/>
      <c r="I332" s="98"/>
      <c r="J332" s="98"/>
      <c r="K332" s="98"/>
      <c r="L332" s="98"/>
      <c r="M332" s="98"/>
      <c r="N332" s="98"/>
      <c r="O332" s="98"/>
      <c r="P332" s="98"/>
      <c r="Q332" s="98"/>
      <c r="R332" s="98"/>
      <c r="S332" s="98"/>
      <c r="T332" s="98"/>
      <c r="U332" s="98"/>
      <c r="W332" s="66"/>
      <c r="X332" s="66"/>
      <c r="Y332" s="66"/>
      <c r="Z332" s="111"/>
      <c r="AA332" s="111"/>
      <c r="AB332" s="111"/>
      <c r="AC332" s="111"/>
      <c r="AD332" s="111"/>
      <c r="AE332" s="111"/>
      <c r="AF332" s="22"/>
      <c r="AG332" s="67"/>
      <c r="AH332" s="58"/>
      <c r="AI332" s="58"/>
      <c r="AJ332" s="59"/>
      <c r="AK332" s="59"/>
      <c r="AL332" s="59"/>
      <c r="AM332" s="59"/>
      <c r="AN332" s="60"/>
      <c r="AP332" s="75"/>
      <c r="AQ332" s="75"/>
      <c r="AR332" s="75"/>
      <c r="AS332" s="76"/>
      <c r="AT332" s="75"/>
      <c r="AU332" s="61"/>
      <c r="AV332" s="75"/>
      <c r="AW332" s="75"/>
      <c r="AX332" s="75"/>
      <c r="AY332" s="75"/>
      <c r="AZ332" s="75"/>
      <c r="BA332" s="75"/>
      <c r="BB332" s="75"/>
      <c r="BD332" s="63"/>
      <c r="BE332" s="63"/>
      <c r="BF332" s="63"/>
      <c r="BG332" s="63"/>
      <c r="BH332" s="63"/>
    </row>
    <row r="333" spans="1:60" ht="38.25" x14ac:dyDescent="0.35">
      <c r="A333" s="64">
        <f>IF(C333="","",MAX($A$14:A332)+1)</f>
        <v>299</v>
      </c>
      <c r="B333" s="64">
        <v>8715699</v>
      </c>
      <c r="C333" s="65" t="s">
        <v>348</v>
      </c>
      <c r="D333" s="78" t="s">
        <v>65</v>
      </c>
      <c r="E333" s="78">
        <v>0</v>
      </c>
      <c r="F333" s="78">
        <v>1</v>
      </c>
      <c r="G333" s="78">
        <v>0</v>
      </c>
      <c r="H333" s="78">
        <v>0</v>
      </c>
      <c r="I333" s="78">
        <v>0</v>
      </c>
      <c r="J333" s="78">
        <v>0</v>
      </c>
      <c r="K333" s="78">
        <v>1</v>
      </c>
      <c r="L333" s="64">
        <v>0</v>
      </c>
      <c r="M333" s="64">
        <v>1</v>
      </c>
      <c r="N333" s="64">
        <v>0</v>
      </c>
      <c r="O333" s="64">
        <v>0</v>
      </c>
      <c r="P333" s="64">
        <v>0</v>
      </c>
      <c r="Q333" s="64">
        <v>0</v>
      </c>
      <c r="R333" s="64">
        <v>1</v>
      </c>
      <c r="S333" s="64">
        <v>23181704</v>
      </c>
      <c r="T333" s="78" t="s">
        <v>66</v>
      </c>
      <c r="U333" s="78" t="s">
        <v>66</v>
      </c>
      <c r="W333" s="112">
        <v>316000</v>
      </c>
      <c r="X333" s="112">
        <f t="shared" ref="X333:X344" si="506">ROUND(W333*19%,0)</f>
        <v>60040</v>
      </c>
      <c r="Y333" s="112">
        <f t="shared" ref="Y333:Y344" si="507">ROUND(W333+X333,0)</f>
        <v>376040</v>
      </c>
      <c r="Z333" s="112">
        <v>316000</v>
      </c>
      <c r="AA333" s="112">
        <f t="shared" ref="AA333:AA344" si="508">Z333*19%</f>
        <v>60040</v>
      </c>
      <c r="AB333" s="112">
        <f t="shared" ref="AB333:AB344" si="509">Z333+AA333</f>
        <v>376040</v>
      </c>
      <c r="AC333" s="112">
        <v>505000</v>
      </c>
      <c r="AD333" s="112">
        <f t="shared" ref="AD333:AD344" si="510">AC333*19%</f>
        <v>95950</v>
      </c>
      <c r="AE333" s="112">
        <f t="shared" ref="AE333:AE344" si="511">AC333+AD333</f>
        <v>600950</v>
      </c>
      <c r="AF333" s="22"/>
      <c r="AG333" s="67" t="str">
        <f t="shared" ref="AG333:AG344" si="512">IF(NOT(ISNUMBER(A333)),"",LEFT(C333,200))</f>
        <v>MANTENIMIENTO - REVISIÓN DE CHEQUES (CAMBIO DE CHEQUES)</v>
      </c>
      <c r="AH333" s="58" t="str">
        <f t="shared" ref="AH333:AH344" si="513">IF($AG333="","",IF(COUNTIFS($AG:$AG,$AG333,$W:$W,"&lt;&gt;"&amp;$W333)&gt;0,"DIFERENTE","ÚNICO"))</f>
        <v>ÚNICO</v>
      </c>
      <c r="AI333" s="58" t="str">
        <f t="shared" ref="AI333:AI344" si="514">IF($AG333="","",IF(COUNTIFS($AG:$AG,$AG333,$Z:$Z,"&lt;&gt;"&amp;$Z333)&gt;0,"DIFERENTE","ÚNICO"))</f>
        <v>ÚNICO</v>
      </c>
      <c r="AJ333" s="59" t="str">
        <f t="shared" ref="AJ333:AJ344" si="515">IF($AG333="","",IF(COUNTIFS($AG:$AG,$AG333,$AC:$AC,"&lt;&gt;"&amp;$AC333)&gt;0,"DIFERENTE","ÚNICO"))</f>
        <v>ÚNICO</v>
      </c>
      <c r="AK333" s="59" t="str">
        <f t="shared" ref="AK333:AK344" si="516">IF($AG333="","",IF(OR(AH333="DIFERENTE",AI333="DIFERENTE",AJ333="DIFERENTE"),"REVISAR","ÚNICO"))</f>
        <v>ÚNICO</v>
      </c>
      <c r="AL333" s="59" t="str">
        <f t="shared" ref="AL333:AL344" si="517">IF(AH333="DIFERENTE",_xlfn.MAXIFS($W:$W,$AG:$AG,$AG333)-_xlfn.MINIFS($W:$W,$AG:$AG,$AG333),"")</f>
        <v/>
      </c>
      <c r="AM333" s="59" t="str">
        <f t="shared" ref="AM333:AM344" si="518">IF(AI333="DIFERENTE",_xlfn.MAXIFS($Z:$Z,$AG:$AG,$AG333)-_xlfn.MINIFS($Z:$Z,$AG:$AG,$AG333),"")</f>
        <v/>
      </c>
      <c r="AN333" s="60" t="str">
        <f t="shared" ref="AN333:AN344" si="519">IF(AJ333="DIFERENTE",_xlfn.MAXIFS($AC:$AC,$AG:$AG,$AG333)-_xlfn.MINIFS($AC:$AC,$AG:$AG,$AG333),"")</f>
        <v/>
      </c>
      <c r="AP333" s="61">
        <f t="shared" ref="AP333:AP344" si="520">IF(NOT(ISNUMBER(A333)),"",ROUND(AVERAGE(W333,Z333,AC333),0))</f>
        <v>379000</v>
      </c>
      <c r="AQ333" s="61">
        <f t="shared" ref="AQ333:AQ344" si="521">IF(NOT(ISNUMBER(A333)),"",ROUND(MEDIAN(W333,Z333,AC333),0))</f>
        <v>316000</v>
      </c>
      <c r="AR333" s="61">
        <f t="shared" ref="AR333:AR344" si="522">IF(NOT(ISNUMBER(A333)),"",ROUND(_xlfn.STDEV.S(W333,Z333,AC333),0))</f>
        <v>109119</v>
      </c>
      <c r="AS333" s="62">
        <f t="shared" ref="AS333:AS344" si="523">IF(NOT(ISNUMBER(A333)),"",IFERROR(AR333/AP333,0))</f>
        <v>0.28791292875989444</v>
      </c>
      <c r="AT333" s="61">
        <f t="shared" ref="AT333:AT344" si="524">IF(NOT(ISNUMBER(A333)),"",ROUND(MIN(W333,Z333,AC333),0))</f>
        <v>316000</v>
      </c>
      <c r="AU333" s="61">
        <f t="shared" ref="AU333:AU344" si="525">IF(NOT(ISNUMBER(A333)),"",ROUND(MAX(W333,Z333,AC333),0))</f>
        <v>505000</v>
      </c>
      <c r="AV333" s="61">
        <f>IF(NOT(ISNUMBER(A333)),"",ROUND(_xlfn.QUARTILE.INC(CHOOSE({1;2;3},W333,Z333,AC333),1),0))</f>
        <v>316000</v>
      </c>
      <c r="AW333" s="61">
        <f>IF(NOT(ISNUMBER(A333)),"",ROUND(_xlfn.QUARTILE.INC(CHOOSE({1;2;3},W333,Z333,AC333),3),0))</f>
        <v>410500</v>
      </c>
      <c r="AX333" s="61">
        <f t="shared" ref="AX333:AX344" si="526">IF(NOT(ISNUMBER(A333)),"",ROUND(AW333-AV333,0))</f>
        <v>94500</v>
      </c>
      <c r="AY333" s="61">
        <f t="shared" ref="AY333:AY344" si="527">IF(NOT(ISNUMBER(A333)),"",IF(BB333="MENOR VALOR",ROUND(MIN(W333,Z333,AC333),0),IF(BB333="PROMEDIO 2 MENORES",ROUND((SUM(W333,Z333,AC333)-MAX(W333,Z333,AC333))/2,0),IF(BB333="MEDIANA",ROUND(MEDIAN(W333,Z333,AC333),0),""))))</f>
        <v>316000</v>
      </c>
      <c r="AZ333" s="61">
        <f t="shared" ref="AZ333:AZ344" si="528">+AY333*19%</f>
        <v>60040</v>
      </c>
      <c r="BA333" s="61">
        <f t="shared" ref="BA333:BA344" si="529">IF(AY333="","",AY333+AZ333)</f>
        <v>376040</v>
      </c>
      <c r="BB333" s="68" t="str">
        <f t="shared" ref="BB333:BB344" si="530">IF(NOT(ISNUMBER(A333)),"",IF(AS333&lt;=20%,"MENOR VALOR",IF(AS333&lt;=40%,"PROMEDIO 2 MENORES","MEDIANA")))</f>
        <v>PROMEDIO 2 MENORES</v>
      </c>
      <c r="BD333" s="69" t="str">
        <f t="shared" ref="BD333:BD344" si="531">IF(NOT(ISNUMBER(A333)),"",UPPER(TRIM(CLEAN(LEFT(C333,200)))))</f>
        <v>MANTENIMIENTO - REVISIÓN DE CHEQUES (CAMBIO DE CHEQUES)</v>
      </c>
      <c r="BE333" s="58" t="str">
        <f t="shared" ref="BE333:BE344" si="532">IF($AG333="","",IF(COUNTIF($AG:$AG,$AG333)&gt;1,"REPETIDO","ÚNICO"))</f>
        <v>ÚNICO</v>
      </c>
      <c r="BF333" s="58" t="str" cm="1">
        <f t="array" ref="BF333">IF(BE333&lt;&gt;"REPETIDO","",_xlfn.TEXTJOIN(", ",TRUE,IF($AG$14:$AG$1000=$AG333,$A$14:$A$1000,"")))</f>
        <v/>
      </c>
      <c r="BG333" s="70" t="str">
        <f t="shared" ref="BG333:BG344" si="533">IF($AG333="","",IF(BE333&lt;&gt;"REPETIDO","NO APLICA",IF(COUNTIFS($AG:$AG,$AG333,$AY:$AY,"&lt;&gt;"&amp;$AY333)&gt;0,"PRECIO REF. DIFERENTE","MISMO PRECIO REF.")))</f>
        <v>NO APLICA</v>
      </c>
      <c r="BH333" s="58" t="str">
        <f t="shared" ref="BH333:BH344" si="534">IF($AG333="","",IF(BG333="PRECIO REF. DIFERENTE","CRÍTICO - PRECIO REF. INCONSISTENTE",IF(AS333&gt;50%,"ALERTA ALTA - REVISAR MERCADO",IF(AS333&gt;30%,"REVISAR DISPERSIÓN","OK"))))</f>
        <v>OK</v>
      </c>
    </row>
    <row r="334" spans="1:60" ht="38.25" x14ac:dyDescent="0.35">
      <c r="A334" s="64">
        <f>IF(C334="","",MAX($A$14:A333)+1)</f>
        <v>300</v>
      </c>
      <c r="B334" s="64">
        <v>8715699</v>
      </c>
      <c r="C334" s="65" t="s">
        <v>349</v>
      </c>
      <c r="D334" s="78" t="s">
        <v>65</v>
      </c>
      <c r="E334" s="78">
        <v>0</v>
      </c>
      <c r="F334" s="78">
        <v>1</v>
      </c>
      <c r="G334" s="78">
        <v>0</v>
      </c>
      <c r="H334" s="78">
        <v>0</v>
      </c>
      <c r="I334" s="78">
        <v>0</v>
      </c>
      <c r="J334" s="78">
        <v>0</v>
      </c>
      <c r="K334" s="78">
        <v>1</v>
      </c>
      <c r="L334" s="64">
        <v>0</v>
      </c>
      <c r="M334" s="64">
        <v>1</v>
      </c>
      <c r="N334" s="64">
        <v>0</v>
      </c>
      <c r="O334" s="64">
        <v>0</v>
      </c>
      <c r="P334" s="64">
        <v>0</v>
      </c>
      <c r="Q334" s="64">
        <v>0</v>
      </c>
      <c r="R334" s="64">
        <v>1</v>
      </c>
      <c r="S334" s="64">
        <v>23181704</v>
      </c>
      <c r="T334" s="78" t="s">
        <v>66</v>
      </c>
      <c r="U334" s="78" t="s">
        <v>66</v>
      </c>
      <c r="W334" s="112">
        <v>176000</v>
      </c>
      <c r="X334" s="112">
        <f t="shared" si="506"/>
        <v>33440</v>
      </c>
      <c r="Y334" s="112">
        <f t="shared" si="507"/>
        <v>209440</v>
      </c>
      <c r="Z334" s="112">
        <v>176000</v>
      </c>
      <c r="AA334" s="112">
        <f t="shared" si="508"/>
        <v>33440</v>
      </c>
      <c r="AB334" s="112">
        <f t="shared" si="509"/>
        <v>209440</v>
      </c>
      <c r="AC334" s="112">
        <v>240000</v>
      </c>
      <c r="AD334" s="112">
        <f t="shared" si="510"/>
        <v>45600</v>
      </c>
      <c r="AE334" s="112">
        <f t="shared" si="511"/>
        <v>285600</v>
      </c>
      <c r="AF334" s="22"/>
      <c r="AG334" s="67" t="str">
        <f t="shared" si="512"/>
        <v>MANTENIMIENTO - REVISIÓN DE VÁLVULAS (CAMBIO DE VÁLVULAS)</v>
      </c>
      <c r="AH334" s="58" t="str">
        <f t="shared" si="513"/>
        <v>ÚNICO</v>
      </c>
      <c r="AI334" s="58" t="str">
        <f t="shared" si="514"/>
        <v>ÚNICO</v>
      </c>
      <c r="AJ334" s="59" t="str">
        <f t="shared" si="515"/>
        <v>ÚNICO</v>
      </c>
      <c r="AK334" s="59" t="str">
        <f t="shared" si="516"/>
        <v>ÚNICO</v>
      </c>
      <c r="AL334" s="59" t="str">
        <f t="shared" si="517"/>
        <v/>
      </c>
      <c r="AM334" s="59" t="str">
        <f t="shared" si="518"/>
        <v/>
      </c>
      <c r="AN334" s="60" t="str">
        <f t="shared" si="519"/>
        <v/>
      </c>
      <c r="AP334" s="61">
        <f t="shared" si="520"/>
        <v>197333</v>
      </c>
      <c r="AQ334" s="61">
        <f t="shared" si="521"/>
        <v>176000</v>
      </c>
      <c r="AR334" s="61">
        <f t="shared" si="522"/>
        <v>36950</v>
      </c>
      <c r="AS334" s="62">
        <f t="shared" si="523"/>
        <v>0.18724693791712485</v>
      </c>
      <c r="AT334" s="61">
        <f t="shared" si="524"/>
        <v>176000</v>
      </c>
      <c r="AU334" s="61">
        <f t="shared" si="525"/>
        <v>240000</v>
      </c>
      <c r="AV334" s="61">
        <f>IF(NOT(ISNUMBER(A334)),"",ROUND(_xlfn.QUARTILE.INC(CHOOSE({1;2;3},W334,Z334,AC334),1),0))</f>
        <v>176000</v>
      </c>
      <c r="AW334" s="61">
        <f>IF(NOT(ISNUMBER(A334)),"",ROUND(_xlfn.QUARTILE.INC(CHOOSE({1;2;3},W334,Z334,AC334),3),0))</f>
        <v>208000</v>
      </c>
      <c r="AX334" s="61">
        <f t="shared" si="526"/>
        <v>32000</v>
      </c>
      <c r="AY334" s="61">
        <f t="shared" si="527"/>
        <v>176000</v>
      </c>
      <c r="AZ334" s="61">
        <f t="shared" si="528"/>
        <v>33440</v>
      </c>
      <c r="BA334" s="61">
        <f t="shared" si="529"/>
        <v>209440</v>
      </c>
      <c r="BB334" s="68" t="str">
        <f t="shared" si="530"/>
        <v>MENOR VALOR</v>
      </c>
      <c r="BD334" s="69" t="str">
        <f t="shared" si="531"/>
        <v>MANTENIMIENTO - REVISIÓN DE VÁLVULAS (CAMBIO DE VÁLVULAS)</v>
      </c>
      <c r="BE334" s="58" t="str">
        <f t="shared" si="532"/>
        <v>ÚNICO</v>
      </c>
      <c r="BF334" s="58" t="str" cm="1">
        <f t="array" ref="BF334">IF(BE334&lt;&gt;"REPETIDO","",_xlfn.TEXTJOIN(", ",TRUE,IF($AG$14:$AG$1000=$AG334,$A$14:$A$1000,"")))</f>
        <v/>
      </c>
      <c r="BG334" s="70" t="str">
        <f t="shared" si="533"/>
        <v>NO APLICA</v>
      </c>
      <c r="BH334" s="58" t="str">
        <f t="shared" si="534"/>
        <v>OK</v>
      </c>
    </row>
    <row r="335" spans="1:60" ht="38.25" x14ac:dyDescent="0.35">
      <c r="A335" s="64">
        <f>IF(C335="","",MAX($A$14:A334)+1)</f>
        <v>301</v>
      </c>
      <c r="B335" s="64">
        <v>8715699</v>
      </c>
      <c r="C335" s="65" t="s">
        <v>350</v>
      </c>
      <c r="D335" s="78" t="s">
        <v>65</v>
      </c>
      <c r="E335" s="78">
        <v>0</v>
      </c>
      <c r="F335" s="78">
        <v>1</v>
      </c>
      <c r="G335" s="78">
        <v>0</v>
      </c>
      <c r="H335" s="78">
        <v>0</v>
      </c>
      <c r="I335" s="78">
        <v>0</v>
      </c>
      <c r="J335" s="78">
        <v>0</v>
      </c>
      <c r="K335" s="78">
        <v>1</v>
      </c>
      <c r="L335" s="64">
        <v>0</v>
      </c>
      <c r="M335" s="64">
        <v>1</v>
      </c>
      <c r="N335" s="64">
        <v>0</v>
      </c>
      <c r="O335" s="64">
        <v>0</v>
      </c>
      <c r="P335" s="64">
        <v>0</v>
      </c>
      <c r="Q335" s="64">
        <v>0</v>
      </c>
      <c r="R335" s="64">
        <v>1</v>
      </c>
      <c r="S335" s="64">
        <v>23181704</v>
      </c>
      <c r="T335" s="78" t="s">
        <v>66</v>
      </c>
      <c r="U335" s="78" t="s">
        <v>66</v>
      </c>
      <c r="W335" s="112">
        <v>172000</v>
      </c>
      <c r="X335" s="112">
        <f t="shared" si="506"/>
        <v>32680</v>
      </c>
      <c r="Y335" s="112">
        <f t="shared" si="507"/>
        <v>204680</v>
      </c>
      <c r="Z335" s="112">
        <v>172000</v>
      </c>
      <c r="AA335" s="112">
        <f t="shared" si="508"/>
        <v>32680</v>
      </c>
      <c r="AB335" s="112">
        <f t="shared" si="509"/>
        <v>204680</v>
      </c>
      <c r="AC335" s="112">
        <v>250000</v>
      </c>
      <c r="AD335" s="112">
        <f t="shared" si="510"/>
        <v>47500</v>
      </c>
      <c r="AE335" s="112">
        <f t="shared" si="511"/>
        <v>297500</v>
      </c>
      <c r="AF335" s="22"/>
      <c r="AG335" s="67" t="str">
        <f t="shared" si="512"/>
        <v>MANTENIMIENTO - REVISIÓN DE FILTRO EN Y (CAMBIO DE FILTRO EN)</v>
      </c>
      <c r="AH335" s="58" t="str">
        <f t="shared" si="513"/>
        <v>ÚNICO</v>
      </c>
      <c r="AI335" s="58" t="str">
        <f t="shared" si="514"/>
        <v>ÚNICO</v>
      </c>
      <c r="AJ335" s="59" t="str">
        <f t="shared" si="515"/>
        <v>ÚNICO</v>
      </c>
      <c r="AK335" s="59" t="str">
        <f t="shared" si="516"/>
        <v>ÚNICO</v>
      </c>
      <c r="AL335" s="59" t="str">
        <f t="shared" si="517"/>
        <v/>
      </c>
      <c r="AM335" s="59" t="str">
        <f t="shared" si="518"/>
        <v/>
      </c>
      <c r="AN335" s="60" t="str">
        <f t="shared" si="519"/>
        <v/>
      </c>
      <c r="AP335" s="61">
        <f t="shared" si="520"/>
        <v>198000</v>
      </c>
      <c r="AQ335" s="61">
        <f t="shared" si="521"/>
        <v>172000</v>
      </c>
      <c r="AR335" s="61">
        <f t="shared" si="522"/>
        <v>45033</v>
      </c>
      <c r="AS335" s="62">
        <f t="shared" si="523"/>
        <v>0.22743939393939394</v>
      </c>
      <c r="AT335" s="61">
        <f t="shared" si="524"/>
        <v>172000</v>
      </c>
      <c r="AU335" s="61">
        <f t="shared" si="525"/>
        <v>250000</v>
      </c>
      <c r="AV335" s="61">
        <f>IF(NOT(ISNUMBER(A335)),"",ROUND(_xlfn.QUARTILE.INC(CHOOSE({1;2;3},W335,Z335,AC335),1),0))</f>
        <v>172000</v>
      </c>
      <c r="AW335" s="61">
        <f>IF(NOT(ISNUMBER(A335)),"",ROUND(_xlfn.QUARTILE.INC(CHOOSE({1;2;3},W335,Z335,AC335),3),0))</f>
        <v>211000</v>
      </c>
      <c r="AX335" s="61">
        <f t="shared" si="526"/>
        <v>39000</v>
      </c>
      <c r="AY335" s="61">
        <f t="shared" si="527"/>
        <v>172000</v>
      </c>
      <c r="AZ335" s="61">
        <f t="shared" si="528"/>
        <v>32680</v>
      </c>
      <c r="BA335" s="61">
        <f t="shared" si="529"/>
        <v>204680</v>
      </c>
      <c r="BB335" s="68" t="str">
        <f t="shared" si="530"/>
        <v>PROMEDIO 2 MENORES</v>
      </c>
      <c r="BD335" s="69" t="str">
        <f t="shared" si="531"/>
        <v>MANTENIMIENTO - REVISIÓN DE FILTRO EN Y (CAMBIO DE FILTRO EN)</v>
      </c>
      <c r="BE335" s="58" t="str">
        <f t="shared" si="532"/>
        <v>ÚNICO</v>
      </c>
      <c r="BF335" s="58" t="str" cm="1">
        <f t="array" ref="BF335">IF(BE335&lt;&gt;"REPETIDO","",_xlfn.TEXTJOIN(", ",TRUE,IF($AG$14:$AG$1000=$AG335,$A$14:$A$1000,"")))</f>
        <v/>
      </c>
      <c r="BG335" s="70" t="str">
        <f t="shared" si="533"/>
        <v>NO APLICA</v>
      </c>
      <c r="BH335" s="58" t="str">
        <f t="shared" si="534"/>
        <v>OK</v>
      </c>
    </row>
    <row r="336" spans="1:60" ht="51" customHeight="1" x14ac:dyDescent="0.35">
      <c r="A336" s="64">
        <f>IF(C336="","",MAX($A$14:A335)+1)</f>
        <v>302</v>
      </c>
      <c r="B336" s="64">
        <v>8715699</v>
      </c>
      <c r="C336" s="65" t="s">
        <v>351</v>
      </c>
      <c r="D336" s="78" t="s">
        <v>65</v>
      </c>
      <c r="E336" s="78">
        <v>0</v>
      </c>
      <c r="F336" s="78">
        <v>1</v>
      </c>
      <c r="G336" s="78">
        <v>0</v>
      </c>
      <c r="H336" s="78">
        <v>0</v>
      </c>
      <c r="I336" s="78">
        <v>0</v>
      </c>
      <c r="J336" s="78">
        <v>0</v>
      </c>
      <c r="K336" s="78">
        <v>1</v>
      </c>
      <c r="L336" s="64">
        <v>0</v>
      </c>
      <c r="M336" s="64">
        <v>1</v>
      </c>
      <c r="N336" s="64">
        <v>0</v>
      </c>
      <c r="O336" s="64">
        <v>0</v>
      </c>
      <c r="P336" s="64">
        <v>0</v>
      </c>
      <c r="Q336" s="64">
        <v>0</v>
      </c>
      <c r="R336" s="64">
        <v>1</v>
      </c>
      <c r="S336" s="64">
        <v>23181704</v>
      </c>
      <c r="T336" s="78" t="s">
        <v>66</v>
      </c>
      <c r="U336" s="78" t="s">
        <v>66</v>
      </c>
      <c r="W336" s="112">
        <v>180000</v>
      </c>
      <c r="X336" s="112">
        <f t="shared" si="506"/>
        <v>34200</v>
      </c>
      <c r="Y336" s="112">
        <f t="shared" si="507"/>
        <v>214200</v>
      </c>
      <c r="Z336" s="112">
        <v>180000</v>
      </c>
      <c r="AA336" s="112">
        <f t="shared" si="508"/>
        <v>34200</v>
      </c>
      <c r="AB336" s="112">
        <f t="shared" si="509"/>
        <v>214200</v>
      </c>
      <c r="AC336" s="112">
        <v>250000</v>
      </c>
      <c r="AD336" s="112">
        <f t="shared" si="510"/>
        <v>47500</v>
      </c>
      <c r="AE336" s="112">
        <f t="shared" si="511"/>
        <v>297500</v>
      </c>
      <c r="AF336" s="22"/>
      <c r="AG336" s="67" t="str">
        <f t="shared" si="512"/>
        <v>MANTENIMIENTO - REVISIÓN DE FILTRO DE TRAMPA (CAMBIO DE FILTRO DE TRAMPA)</v>
      </c>
      <c r="AH336" s="58" t="str">
        <f t="shared" si="513"/>
        <v>ÚNICO</v>
      </c>
      <c r="AI336" s="58" t="str">
        <f t="shared" si="514"/>
        <v>ÚNICO</v>
      </c>
      <c r="AJ336" s="59" t="str">
        <f t="shared" si="515"/>
        <v>ÚNICO</v>
      </c>
      <c r="AK336" s="59" t="str">
        <f t="shared" si="516"/>
        <v>ÚNICO</v>
      </c>
      <c r="AL336" s="59" t="str">
        <f t="shared" si="517"/>
        <v/>
      </c>
      <c r="AM336" s="59" t="str">
        <f t="shared" si="518"/>
        <v/>
      </c>
      <c r="AN336" s="60" t="str">
        <f t="shared" si="519"/>
        <v/>
      </c>
      <c r="AP336" s="61">
        <f t="shared" si="520"/>
        <v>203333</v>
      </c>
      <c r="AQ336" s="61">
        <f t="shared" si="521"/>
        <v>180000</v>
      </c>
      <c r="AR336" s="61">
        <f t="shared" si="522"/>
        <v>40415</v>
      </c>
      <c r="AS336" s="62">
        <f t="shared" si="523"/>
        <v>0.19876262092232938</v>
      </c>
      <c r="AT336" s="61">
        <f t="shared" si="524"/>
        <v>180000</v>
      </c>
      <c r="AU336" s="61">
        <f t="shared" si="525"/>
        <v>250000</v>
      </c>
      <c r="AV336" s="61">
        <f>IF(NOT(ISNUMBER(A336)),"",ROUND(_xlfn.QUARTILE.INC(CHOOSE({1;2;3},W336,Z336,AC336),1),0))</f>
        <v>180000</v>
      </c>
      <c r="AW336" s="61">
        <f>IF(NOT(ISNUMBER(A336)),"",ROUND(_xlfn.QUARTILE.INC(CHOOSE({1;2;3},W336,Z336,AC336),3),0))</f>
        <v>215000</v>
      </c>
      <c r="AX336" s="61">
        <f t="shared" si="526"/>
        <v>35000</v>
      </c>
      <c r="AY336" s="61">
        <f t="shared" si="527"/>
        <v>180000</v>
      </c>
      <c r="AZ336" s="61">
        <f t="shared" si="528"/>
        <v>34200</v>
      </c>
      <c r="BA336" s="61">
        <f t="shared" si="529"/>
        <v>214200</v>
      </c>
      <c r="BB336" s="68" t="str">
        <f t="shared" si="530"/>
        <v>MENOR VALOR</v>
      </c>
      <c r="BD336" s="69" t="str">
        <f t="shared" si="531"/>
        <v>MANTENIMIENTO - REVISIÓN DE FILTRO DE TRAMPA (CAMBIO DE FILTRO DE TRAMPA)</v>
      </c>
      <c r="BE336" s="58" t="str">
        <f t="shared" si="532"/>
        <v>ÚNICO</v>
      </c>
      <c r="BF336" s="58" t="str" cm="1">
        <f t="array" ref="BF336">IF(BE336&lt;&gt;"REPETIDO","",_xlfn.TEXTJOIN(", ",TRUE,IF($AG$14:$AG$1000=$AG336,$A$14:$A$1000,"")))</f>
        <v/>
      </c>
      <c r="BG336" s="70" t="str">
        <f t="shared" si="533"/>
        <v>NO APLICA</v>
      </c>
      <c r="BH336" s="58" t="str">
        <f t="shared" si="534"/>
        <v>OK</v>
      </c>
    </row>
    <row r="337" spans="1:60" ht="63.75" x14ac:dyDescent="0.35">
      <c r="A337" s="64">
        <f>IF(C337="","",MAX($A$14:A336)+1)</f>
        <v>303</v>
      </c>
      <c r="B337" s="64">
        <v>8715699</v>
      </c>
      <c r="C337" s="65" t="s">
        <v>352</v>
      </c>
      <c r="D337" s="78" t="s">
        <v>65</v>
      </c>
      <c r="E337" s="78">
        <v>0</v>
      </c>
      <c r="F337" s="78">
        <v>1</v>
      </c>
      <c r="G337" s="78">
        <v>0</v>
      </c>
      <c r="H337" s="78">
        <v>0</v>
      </c>
      <c r="I337" s="78">
        <v>0</v>
      </c>
      <c r="J337" s="78">
        <v>0</v>
      </c>
      <c r="K337" s="78">
        <v>1</v>
      </c>
      <c r="L337" s="64">
        <v>0</v>
      </c>
      <c r="M337" s="64">
        <v>1</v>
      </c>
      <c r="N337" s="64">
        <v>0</v>
      </c>
      <c r="O337" s="64">
        <v>0</v>
      </c>
      <c r="P337" s="64">
        <v>0</v>
      </c>
      <c r="Q337" s="64">
        <v>0</v>
      </c>
      <c r="R337" s="64">
        <v>1</v>
      </c>
      <c r="S337" s="64">
        <v>23181704</v>
      </c>
      <c r="T337" s="78" t="s">
        <v>66</v>
      </c>
      <c r="U337" s="78" t="s">
        <v>66</v>
      </c>
      <c r="W337" s="112">
        <v>188000</v>
      </c>
      <c r="X337" s="112">
        <f t="shared" si="506"/>
        <v>35720</v>
      </c>
      <c r="Y337" s="112">
        <f t="shared" si="507"/>
        <v>223720</v>
      </c>
      <c r="Z337" s="112">
        <v>188000</v>
      </c>
      <c r="AA337" s="112">
        <f t="shared" si="508"/>
        <v>35720</v>
      </c>
      <c r="AB337" s="112">
        <f t="shared" si="509"/>
        <v>223720</v>
      </c>
      <c r="AC337" s="112">
        <v>245000</v>
      </c>
      <c r="AD337" s="112">
        <f t="shared" si="510"/>
        <v>46550</v>
      </c>
      <c r="AE337" s="112">
        <f t="shared" si="511"/>
        <v>291550</v>
      </c>
      <c r="AF337" s="22"/>
      <c r="AG337" s="67" t="str">
        <f t="shared" si="512"/>
        <v>MANTENIMIENTO - REVISIÓN DE VÁLVULAS DE CONTROL Y PASO (CAMBIO DE VÁLVULAS DE CONTROL Y PASO)</v>
      </c>
      <c r="AH337" s="58" t="str">
        <f t="shared" si="513"/>
        <v>ÚNICO</v>
      </c>
      <c r="AI337" s="58" t="str">
        <f t="shared" si="514"/>
        <v>ÚNICO</v>
      </c>
      <c r="AJ337" s="59" t="str">
        <f t="shared" si="515"/>
        <v>ÚNICO</v>
      </c>
      <c r="AK337" s="59" t="str">
        <f t="shared" si="516"/>
        <v>ÚNICO</v>
      </c>
      <c r="AL337" s="59" t="str">
        <f t="shared" si="517"/>
        <v/>
      </c>
      <c r="AM337" s="59" t="str">
        <f t="shared" si="518"/>
        <v/>
      </c>
      <c r="AN337" s="60" t="str">
        <f t="shared" si="519"/>
        <v/>
      </c>
      <c r="AP337" s="61">
        <f t="shared" si="520"/>
        <v>207000</v>
      </c>
      <c r="AQ337" s="61">
        <f t="shared" si="521"/>
        <v>188000</v>
      </c>
      <c r="AR337" s="61">
        <f t="shared" si="522"/>
        <v>32909</v>
      </c>
      <c r="AS337" s="62">
        <f t="shared" si="523"/>
        <v>0.15898067632850241</v>
      </c>
      <c r="AT337" s="61">
        <f t="shared" si="524"/>
        <v>188000</v>
      </c>
      <c r="AU337" s="61">
        <f t="shared" si="525"/>
        <v>245000</v>
      </c>
      <c r="AV337" s="61">
        <f>IF(NOT(ISNUMBER(A337)),"",ROUND(_xlfn.QUARTILE.INC(CHOOSE({1;2;3},W337,Z337,AC337),1),0))</f>
        <v>188000</v>
      </c>
      <c r="AW337" s="61">
        <f>IF(NOT(ISNUMBER(A337)),"",ROUND(_xlfn.QUARTILE.INC(CHOOSE({1;2;3},W337,Z337,AC337),3),0))</f>
        <v>216500</v>
      </c>
      <c r="AX337" s="61">
        <f t="shared" si="526"/>
        <v>28500</v>
      </c>
      <c r="AY337" s="61">
        <f t="shared" si="527"/>
        <v>188000</v>
      </c>
      <c r="AZ337" s="61">
        <f t="shared" si="528"/>
        <v>35720</v>
      </c>
      <c r="BA337" s="61">
        <f t="shared" si="529"/>
        <v>223720</v>
      </c>
      <c r="BB337" s="68" t="str">
        <f t="shared" si="530"/>
        <v>MENOR VALOR</v>
      </c>
      <c r="BD337" s="69" t="str">
        <f t="shared" si="531"/>
        <v>MANTENIMIENTO - REVISIÓN DE VÁLVULAS DE CONTROL Y PASO (CAMBIO DE VÁLVULAS DE CONTROL Y PASO)</v>
      </c>
      <c r="BE337" s="58" t="str">
        <f t="shared" si="532"/>
        <v>ÚNICO</v>
      </c>
      <c r="BF337" s="58" t="str" cm="1">
        <f t="array" ref="BF337">IF(BE337&lt;&gt;"REPETIDO","",_xlfn.TEXTJOIN(", ",TRUE,IF($AG$14:$AG$1000=$AG337,$A$14:$A$1000,"")))</f>
        <v/>
      </c>
      <c r="BG337" s="70" t="str">
        <f t="shared" si="533"/>
        <v>NO APLICA</v>
      </c>
      <c r="BH337" s="58" t="str">
        <f t="shared" si="534"/>
        <v>OK</v>
      </c>
    </row>
    <row r="338" spans="1:60" ht="38.25" x14ac:dyDescent="0.35">
      <c r="A338" s="64">
        <f>IF(C338="","",MAX($A$14:A337)+1)</f>
        <v>304</v>
      </c>
      <c r="B338" s="64">
        <v>8715699</v>
      </c>
      <c r="C338" s="65" t="s">
        <v>353</v>
      </c>
      <c r="D338" s="78" t="s">
        <v>65</v>
      </c>
      <c r="E338" s="78">
        <v>0</v>
      </c>
      <c r="F338" s="78">
        <v>1</v>
      </c>
      <c r="G338" s="78">
        <v>0</v>
      </c>
      <c r="H338" s="78">
        <v>0</v>
      </c>
      <c r="I338" s="78">
        <v>0</v>
      </c>
      <c r="J338" s="78">
        <v>0</v>
      </c>
      <c r="K338" s="78">
        <v>1</v>
      </c>
      <c r="L338" s="64">
        <v>0</v>
      </c>
      <c r="M338" s="64">
        <v>1</v>
      </c>
      <c r="N338" s="64">
        <v>0</v>
      </c>
      <c r="O338" s="64">
        <v>0</v>
      </c>
      <c r="P338" s="64">
        <v>0</v>
      </c>
      <c r="Q338" s="64">
        <v>0</v>
      </c>
      <c r="R338" s="64">
        <v>1</v>
      </c>
      <c r="S338" s="64">
        <v>23181704</v>
      </c>
      <c r="T338" s="78" t="s">
        <v>66</v>
      </c>
      <c r="U338" s="78" t="s">
        <v>66</v>
      </c>
      <c r="W338" s="112">
        <v>188000</v>
      </c>
      <c r="X338" s="112">
        <f t="shared" si="506"/>
        <v>35720</v>
      </c>
      <c r="Y338" s="112">
        <f t="shared" si="507"/>
        <v>223720</v>
      </c>
      <c r="Z338" s="112">
        <v>188000</v>
      </c>
      <c r="AA338" s="112">
        <f t="shared" si="508"/>
        <v>35720</v>
      </c>
      <c r="AB338" s="112">
        <f t="shared" si="509"/>
        <v>223720</v>
      </c>
      <c r="AC338" s="112">
        <v>240000</v>
      </c>
      <c r="AD338" s="112">
        <f t="shared" si="510"/>
        <v>45600</v>
      </c>
      <c r="AE338" s="112">
        <f t="shared" si="511"/>
        <v>285600</v>
      </c>
      <c r="AF338" s="22"/>
      <c r="AG338" s="67" t="str">
        <f t="shared" si="512"/>
        <v>MANTENIMIENTO (CAMBIO DE TUBERIAS DE LINEAS DE VAPOR Y AGUA)</v>
      </c>
      <c r="AH338" s="58" t="str">
        <f t="shared" si="513"/>
        <v>ÚNICO</v>
      </c>
      <c r="AI338" s="58" t="str">
        <f t="shared" si="514"/>
        <v>ÚNICO</v>
      </c>
      <c r="AJ338" s="59" t="str">
        <f t="shared" si="515"/>
        <v>ÚNICO</v>
      </c>
      <c r="AK338" s="59" t="str">
        <f t="shared" si="516"/>
        <v>ÚNICO</v>
      </c>
      <c r="AL338" s="59" t="str">
        <f t="shared" si="517"/>
        <v/>
      </c>
      <c r="AM338" s="59" t="str">
        <f t="shared" si="518"/>
        <v/>
      </c>
      <c r="AN338" s="60" t="str">
        <f t="shared" si="519"/>
        <v/>
      </c>
      <c r="AP338" s="61">
        <f t="shared" si="520"/>
        <v>205333</v>
      </c>
      <c r="AQ338" s="61">
        <f t="shared" si="521"/>
        <v>188000</v>
      </c>
      <c r="AR338" s="61">
        <f t="shared" si="522"/>
        <v>30022</v>
      </c>
      <c r="AS338" s="62">
        <f t="shared" si="523"/>
        <v>0.14621127631700701</v>
      </c>
      <c r="AT338" s="61">
        <f t="shared" si="524"/>
        <v>188000</v>
      </c>
      <c r="AU338" s="61">
        <f t="shared" si="525"/>
        <v>240000</v>
      </c>
      <c r="AV338" s="61">
        <f>IF(NOT(ISNUMBER(A338)),"",ROUND(_xlfn.QUARTILE.INC(CHOOSE({1;2;3},W338,Z338,AC338),1),0))</f>
        <v>188000</v>
      </c>
      <c r="AW338" s="61">
        <f>IF(NOT(ISNUMBER(A338)),"",ROUND(_xlfn.QUARTILE.INC(CHOOSE({1;2;3},W338,Z338,AC338),3),0))</f>
        <v>214000</v>
      </c>
      <c r="AX338" s="61">
        <f t="shared" si="526"/>
        <v>26000</v>
      </c>
      <c r="AY338" s="61">
        <f t="shared" si="527"/>
        <v>188000</v>
      </c>
      <c r="AZ338" s="61">
        <f t="shared" si="528"/>
        <v>35720</v>
      </c>
      <c r="BA338" s="61">
        <f t="shared" si="529"/>
        <v>223720</v>
      </c>
      <c r="BB338" s="68" t="str">
        <f t="shared" si="530"/>
        <v>MENOR VALOR</v>
      </c>
      <c r="BD338" s="69" t="str">
        <f t="shared" si="531"/>
        <v>MANTENIMIENTO (CAMBIO DE TUBERIAS DE LINEAS DE VAPOR Y AGUA)</v>
      </c>
      <c r="BE338" s="58" t="str">
        <f t="shared" si="532"/>
        <v>ÚNICO</v>
      </c>
      <c r="BF338" s="58" t="str" cm="1">
        <f t="array" ref="BF338">IF(BE338&lt;&gt;"REPETIDO","",_xlfn.TEXTJOIN(", ",TRUE,IF($AG$14:$AG$1000=$AG338,$A$14:$A$1000,"")))</f>
        <v/>
      </c>
      <c r="BG338" s="70" t="str">
        <f t="shared" si="533"/>
        <v>NO APLICA</v>
      </c>
      <c r="BH338" s="58" t="str">
        <f t="shared" si="534"/>
        <v>OK</v>
      </c>
    </row>
    <row r="339" spans="1:60" ht="27" x14ac:dyDescent="0.35">
      <c r="A339" s="64">
        <f>IF(C339="","",MAX($A$14:A338)+1)</f>
        <v>305</v>
      </c>
      <c r="B339" s="64">
        <v>8715699</v>
      </c>
      <c r="C339" s="65" t="s">
        <v>354</v>
      </c>
      <c r="D339" s="78" t="s">
        <v>65</v>
      </c>
      <c r="E339" s="78">
        <v>0</v>
      </c>
      <c r="F339" s="78">
        <v>1</v>
      </c>
      <c r="G339" s="78">
        <v>0</v>
      </c>
      <c r="H339" s="78">
        <v>0</v>
      </c>
      <c r="I339" s="78">
        <v>0</v>
      </c>
      <c r="J339" s="78">
        <v>0</v>
      </c>
      <c r="K339" s="78">
        <v>1</v>
      </c>
      <c r="L339" s="64">
        <v>0</v>
      </c>
      <c r="M339" s="64">
        <v>1</v>
      </c>
      <c r="N339" s="64">
        <v>0</v>
      </c>
      <c r="O339" s="64">
        <v>0</v>
      </c>
      <c r="P339" s="64">
        <v>0</v>
      </c>
      <c r="Q339" s="64">
        <v>0</v>
      </c>
      <c r="R339" s="64">
        <v>1</v>
      </c>
      <c r="S339" s="64">
        <v>23181704</v>
      </c>
      <c r="T339" s="78" t="s">
        <v>66</v>
      </c>
      <c r="U339" s="78" t="s">
        <v>66</v>
      </c>
      <c r="W339" s="112">
        <v>220000</v>
      </c>
      <c r="X339" s="112">
        <f t="shared" si="506"/>
        <v>41800</v>
      </c>
      <c r="Y339" s="112">
        <f t="shared" si="507"/>
        <v>261800</v>
      </c>
      <c r="Z339" s="112">
        <v>220000</v>
      </c>
      <c r="AA339" s="112">
        <f t="shared" si="508"/>
        <v>41800</v>
      </c>
      <c r="AB339" s="112">
        <f t="shared" si="509"/>
        <v>261800</v>
      </c>
      <c r="AC339" s="112">
        <v>275000</v>
      </c>
      <c r="AD339" s="112">
        <f t="shared" si="510"/>
        <v>52250</v>
      </c>
      <c r="AE339" s="112">
        <f t="shared" si="511"/>
        <v>327250</v>
      </c>
      <c r="AF339" s="22"/>
      <c r="AG339" s="67" t="str">
        <f t="shared" si="512"/>
        <v>MANTENIMIENTO (CAMBIO DE UNIVERSALES)</v>
      </c>
      <c r="AH339" s="58" t="str">
        <f t="shared" si="513"/>
        <v>ÚNICO</v>
      </c>
      <c r="AI339" s="58" t="str">
        <f t="shared" si="514"/>
        <v>ÚNICO</v>
      </c>
      <c r="AJ339" s="59" t="str">
        <f t="shared" si="515"/>
        <v>ÚNICO</v>
      </c>
      <c r="AK339" s="59" t="str">
        <f t="shared" si="516"/>
        <v>ÚNICO</v>
      </c>
      <c r="AL339" s="59" t="str">
        <f t="shared" si="517"/>
        <v/>
      </c>
      <c r="AM339" s="59" t="str">
        <f t="shared" si="518"/>
        <v/>
      </c>
      <c r="AN339" s="60" t="str">
        <f t="shared" si="519"/>
        <v/>
      </c>
      <c r="AP339" s="61">
        <f t="shared" si="520"/>
        <v>238333</v>
      </c>
      <c r="AQ339" s="61">
        <f t="shared" si="521"/>
        <v>220000</v>
      </c>
      <c r="AR339" s="61">
        <f t="shared" si="522"/>
        <v>31754</v>
      </c>
      <c r="AS339" s="62">
        <f t="shared" si="523"/>
        <v>0.13323375277447941</v>
      </c>
      <c r="AT339" s="61">
        <f t="shared" si="524"/>
        <v>220000</v>
      </c>
      <c r="AU339" s="61">
        <f t="shared" si="525"/>
        <v>275000</v>
      </c>
      <c r="AV339" s="61">
        <f>IF(NOT(ISNUMBER(A339)),"",ROUND(_xlfn.QUARTILE.INC(CHOOSE({1;2;3},W339,Z339,AC339),1),0))</f>
        <v>220000</v>
      </c>
      <c r="AW339" s="61">
        <f>IF(NOT(ISNUMBER(A339)),"",ROUND(_xlfn.QUARTILE.INC(CHOOSE({1;2;3},W339,Z339,AC339),3),0))</f>
        <v>247500</v>
      </c>
      <c r="AX339" s="61">
        <f t="shared" si="526"/>
        <v>27500</v>
      </c>
      <c r="AY339" s="61">
        <f t="shared" si="527"/>
        <v>220000</v>
      </c>
      <c r="AZ339" s="61">
        <f t="shared" si="528"/>
        <v>41800</v>
      </c>
      <c r="BA339" s="61">
        <f t="shared" si="529"/>
        <v>261800</v>
      </c>
      <c r="BB339" s="68" t="str">
        <f t="shared" si="530"/>
        <v>MENOR VALOR</v>
      </c>
      <c r="BD339" s="69" t="str">
        <f t="shared" si="531"/>
        <v>MANTENIMIENTO (CAMBIO DE UNIVERSALES)</v>
      </c>
      <c r="BE339" s="58" t="str">
        <f t="shared" si="532"/>
        <v>ÚNICO</v>
      </c>
      <c r="BF339" s="58" t="str" cm="1">
        <f t="array" ref="BF339">IF(BE339&lt;&gt;"REPETIDO","",_xlfn.TEXTJOIN(", ",TRUE,IF($AG$14:$AG$1000=$AG339,$A$14:$A$1000,"")))</f>
        <v/>
      </c>
      <c r="BG339" s="70" t="str">
        <f t="shared" si="533"/>
        <v>NO APLICA</v>
      </c>
      <c r="BH339" s="58" t="str">
        <f t="shared" si="534"/>
        <v>OK</v>
      </c>
    </row>
    <row r="340" spans="1:60" ht="76.5" x14ac:dyDescent="0.35">
      <c r="A340" s="64">
        <f>IF(C340="","",MAX($A$14:A339)+1)</f>
        <v>306</v>
      </c>
      <c r="B340" s="64">
        <v>8715699</v>
      </c>
      <c r="C340" s="65" t="s">
        <v>355</v>
      </c>
      <c r="D340" s="78" t="s">
        <v>65</v>
      </c>
      <c r="E340" s="78">
        <v>0</v>
      </c>
      <c r="F340" s="78">
        <v>1</v>
      </c>
      <c r="G340" s="78">
        <v>0</v>
      </c>
      <c r="H340" s="78">
        <v>0</v>
      </c>
      <c r="I340" s="78">
        <v>0</v>
      </c>
      <c r="J340" s="78">
        <v>0</v>
      </c>
      <c r="K340" s="78">
        <v>1</v>
      </c>
      <c r="L340" s="64">
        <v>0</v>
      </c>
      <c r="M340" s="64">
        <v>1</v>
      </c>
      <c r="N340" s="64">
        <v>0</v>
      </c>
      <c r="O340" s="64">
        <v>0</v>
      </c>
      <c r="P340" s="64">
        <v>0</v>
      </c>
      <c r="Q340" s="64">
        <v>0</v>
      </c>
      <c r="R340" s="64">
        <v>1</v>
      </c>
      <c r="S340" s="64">
        <v>23181704</v>
      </c>
      <c r="T340" s="78" t="s">
        <v>66</v>
      </c>
      <c r="U340" s="78" t="s">
        <v>66</v>
      </c>
      <c r="W340" s="112">
        <v>388000</v>
      </c>
      <c r="X340" s="112">
        <f t="shared" si="506"/>
        <v>73720</v>
      </c>
      <c r="Y340" s="112">
        <f t="shared" si="507"/>
        <v>461720</v>
      </c>
      <c r="Z340" s="112">
        <v>388000</v>
      </c>
      <c r="AA340" s="112">
        <f t="shared" si="508"/>
        <v>73720</v>
      </c>
      <c r="AB340" s="112">
        <f t="shared" si="509"/>
        <v>461720</v>
      </c>
      <c r="AC340" s="112">
        <v>515000</v>
      </c>
      <c r="AD340" s="112">
        <f t="shared" si="510"/>
        <v>97850</v>
      </c>
      <c r="AE340" s="112">
        <f t="shared" si="511"/>
        <v>612850</v>
      </c>
      <c r="AG340" s="67" t="str">
        <f t="shared" si="512"/>
        <v>MANTENIMIENTO - REVISION Y MANTENIMIENTO DEL SISTEMA DE AGUA FRÍA Y DESAGUE (CAMBIO DEL SISTEMA DE AGUA FRÍA Y DESAGUE)</v>
      </c>
      <c r="AH340" s="58" t="str">
        <f t="shared" si="513"/>
        <v>ÚNICO</v>
      </c>
      <c r="AI340" s="58" t="str">
        <f t="shared" si="514"/>
        <v>ÚNICO</v>
      </c>
      <c r="AJ340" s="59" t="str">
        <f t="shared" si="515"/>
        <v>ÚNICO</v>
      </c>
      <c r="AK340" s="59" t="str">
        <f t="shared" si="516"/>
        <v>ÚNICO</v>
      </c>
      <c r="AL340" s="59" t="str">
        <f t="shared" si="517"/>
        <v/>
      </c>
      <c r="AM340" s="59" t="str">
        <f t="shared" si="518"/>
        <v/>
      </c>
      <c r="AN340" s="60" t="str">
        <f t="shared" si="519"/>
        <v/>
      </c>
      <c r="AP340" s="61">
        <f t="shared" si="520"/>
        <v>430333</v>
      </c>
      <c r="AQ340" s="61">
        <f t="shared" si="521"/>
        <v>388000</v>
      </c>
      <c r="AR340" s="61">
        <f t="shared" si="522"/>
        <v>73323</v>
      </c>
      <c r="AS340" s="62">
        <f t="shared" si="523"/>
        <v>0.17038665405627734</v>
      </c>
      <c r="AT340" s="61">
        <f t="shared" si="524"/>
        <v>388000</v>
      </c>
      <c r="AU340" s="61">
        <f t="shared" si="525"/>
        <v>515000</v>
      </c>
      <c r="AV340" s="61">
        <f>IF(NOT(ISNUMBER(A340)),"",ROUND(_xlfn.QUARTILE.INC(CHOOSE({1;2;3},W340,Z340,AC340),1),0))</f>
        <v>388000</v>
      </c>
      <c r="AW340" s="61">
        <f>IF(NOT(ISNUMBER(A340)),"",ROUND(_xlfn.QUARTILE.INC(CHOOSE({1;2;3},W340,Z340,AC340),3),0))</f>
        <v>451500</v>
      </c>
      <c r="AX340" s="61">
        <f t="shared" si="526"/>
        <v>63500</v>
      </c>
      <c r="AY340" s="61">
        <f t="shared" si="527"/>
        <v>388000</v>
      </c>
      <c r="AZ340" s="61">
        <f t="shared" si="528"/>
        <v>73720</v>
      </c>
      <c r="BA340" s="61">
        <f t="shared" si="529"/>
        <v>461720</v>
      </c>
      <c r="BB340" s="68" t="str">
        <f t="shared" si="530"/>
        <v>MENOR VALOR</v>
      </c>
      <c r="BD340" s="69" t="str">
        <f t="shared" si="531"/>
        <v>MANTENIMIENTO - REVISION Y MANTENIMIENTO DEL SISTEMA DE AGUA FRÍA Y DESAGUE (CAMBIO DEL SISTEMA DE AGUA FRÍA Y DESAGUE)</v>
      </c>
      <c r="BE340" s="58" t="str">
        <f t="shared" si="532"/>
        <v>ÚNICO</v>
      </c>
      <c r="BF340" s="58" t="str" cm="1">
        <f t="array" ref="BF340">IF(BE340&lt;&gt;"REPETIDO","",_xlfn.TEXTJOIN(", ",TRUE,IF($AG$14:$AG$1000=$AG340,$A$14:$A$1000,"")))</f>
        <v/>
      </c>
      <c r="BG340" s="70" t="str">
        <f t="shared" si="533"/>
        <v>NO APLICA</v>
      </c>
      <c r="BH340" s="58" t="str">
        <f t="shared" si="534"/>
        <v>OK</v>
      </c>
    </row>
    <row r="341" spans="1:60" ht="25.5" x14ac:dyDescent="0.35">
      <c r="A341" s="64">
        <f>IF(C341="","",MAX($A$14:A340)+1)</f>
        <v>307</v>
      </c>
      <c r="B341" s="64">
        <v>8715699</v>
      </c>
      <c r="C341" s="65" t="s">
        <v>356</v>
      </c>
      <c r="D341" s="78" t="s">
        <v>65</v>
      </c>
      <c r="E341" s="78">
        <v>0</v>
      </c>
      <c r="F341" s="78">
        <v>1</v>
      </c>
      <c r="G341" s="78">
        <v>0</v>
      </c>
      <c r="H341" s="78">
        <v>0</v>
      </c>
      <c r="I341" s="78">
        <v>0</v>
      </c>
      <c r="J341" s="78">
        <v>0</v>
      </c>
      <c r="K341" s="78">
        <v>1</v>
      </c>
      <c r="L341" s="64">
        <v>0</v>
      </c>
      <c r="M341" s="64">
        <v>1</v>
      </c>
      <c r="N341" s="64">
        <v>0</v>
      </c>
      <c r="O341" s="64">
        <v>0</v>
      </c>
      <c r="P341" s="64">
        <v>0</v>
      </c>
      <c r="Q341" s="64">
        <v>0</v>
      </c>
      <c r="R341" s="64">
        <v>1</v>
      </c>
      <c r="S341" s="64">
        <v>23181704</v>
      </c>
      <c r="T341" s="78" t="s">
        <v>66</v>
      </c>
      <c r="U341" s="78" t="s">
        <v>66</v>
      </c>
      <c r="W341" s="112">
        <v>148000</v>
      </c>
      <c r="X341" s="112">
        <f t="shared" si="506"/>
        <v>28120</v>
      </c>
      <c r="Y341" s="112">
        <f t="shared" si="507"/>
        <v>176120</v>
      </c>
      <c r="Z341" s="112">
        <v>148000</v>
      </c>
      <c r="AA341" s="112">
        <f t="shared" si="508"/>
        <v>28120</v>
      </c>
      <c r="AB341" s="112">
        <f t="shared" si="509"/>
        <v>176120</v>
      </c>
      <c r="AC341" s="112">
        <v>210000</v>
      </c>
      <c r="AD341" s="112">
        <f t="shared" si="510"/>
        <v>39900</v>
      </c>
      <c r="AE341" s="112">
        <f t="shared" si="511"/>
        <v>249900</v>
      </c>
      <c r="AF341" s="22"/>
      <c r="AG341" s="67" t="str">
        <f t="shared" si="512"/>
        <v>MANTENIMIENTO - LIMPIEZA GENERAL</v>
      </c>
      <c r="AH341" s="58" t="str">
        <f t="shared" si="513"/>
        <v>ÚNICO</v>
      </c>
      <c r="AI341" s="58" t="str">
        <f t="shared" si="514"/>
        <v>DIFERENTE</v>
      </c>
      <c r="AJ341" s="59" t="str">
        <f t="shared" si="515"/>
        <v>ÚNICO</v>
      </c>
      <c r="AK341" s="59" t="str">
        <f t="shared" si="516"/>
        <v>REVISAR</v>
      </c>
      <c r="AL341" s="59" t="str">
        <f t="shared" si="517"/>
        <v/>
      </c>
      <c r="AM341" s="59">
        <f t="shared" si="518"/>
        <v>8000</v>
      </c>
      <c r="AN341" s="60" t="str">
        <f t="shared" si="519"/>
        <v/>
      </c>
      <c r="AP341" s="61">
        <f t="shared" si="520"/>
        <v>168667</v>
      </c>
      <c r="AQ341" s="61">
        <f t="shared" si="521"/>
        <v>148000</v>
      </c>
      <c r="AR341" s="61">
        <f t="shared" si="522"/>
        <v>35796</v>
      </c>
      <c r="AS341" s="62">
        <f t="shared" si="523"/>
        <v>0.21222882958729331</v>
      </c>
      <c r="AT341" s="61">
        <f t="shared" si="524"/>
        <v>148000</v>
      </c>
      <c r="AU341" s="61">
        <f t="shared" si="525"/>
        <v>210000</v>
      </c>
      <c r="AV341" s="61">
        <f>IF(NOT(ISNUMBER(A341)),"",ROUND(_xlfn.QUARTILE.INC(CHOOSE({1;2;3},W341,Z341,AC341),1),0))</f>
        <v>148000</v>
      </c>
      <c r="AW341" s="61">
        <f>IF(NOT(ISNUMBER(A341)),"",ROUND(_xlfn.QUARTILE.INC(CHOOSE({1;2;3},W341,Z341,AC341),3),0))</f>
        <v>179000</v>
      </c>
      <c r="AX341" s="61">
        <f t="shared" si="526"/>
        <v>31000</v>
      </c>
      <c r="AY341" s="61">
        <f t="shared" si="527"/>
        <v>148000</v>
      </c>
      <c r="AZ341" s="61">
        <f t="shared" si="528"/>
        <v>28120</v>
      </c>
      <c r="BA341" s="61">
        <f t="shared" si="529"/>
        <v>176120</v>
      </c>
      <c r="BB341" s="68" t="str">
        <f t="shared" si="530"/>
        <v>PROMEDIO 2 MENORES</v>
      </c>
      <c r="BD341" s="69" t="str">
        <f t="shared" si="531"/>
        <v>MANTENIMIENTO - LIMPIEZA GENERAL</v>
      </c>
      <c r="BE341" s="58" t="str">
        <f t="shared" si="532"/>
        <v>REPETIDO</v>
      </c>
      <c r="BF341" s="58" t="str" cm="1">
        <f t="array" ref="BF341">IF(BE341&lt;&gt;"REPETIDO","",_xlfn.TEXTJOIN(", ",TRUE,IF($AG$14:$AG$1000=$AG341,$A$14:$A$1000,"")))</f>
        <v>307, 318</v>
      </c>
      <c r="BG341" s="70" t="str">
        <f t="shared" si="533"/>
        <v>MISMO PRECIO REF.</v>
      </c>
      <c r="BH341" s="58" t="str">
        <f t="shared" si="534"/>
        <v>OK</v>
      </c>
    </row>
    <row r="342" spans="1:60" ht="38.25" x14ac:dyDescent="0.35">
      <c r="A342" s="64">
        <f>IF(C342="","",MAX($A$14:A341)+1)</f>
        <v>308</v>
      </c>
      <c r="B342" s="64">
        <v>8715699</v>
      </c>
      <c r="C342" s="65" t="s">
        <v>357</v>
      </c>
      <c r="D342" s="78" t="s">
        <v>65</v>
      </c>
      <c r="E342" s="78">
        <v>0</v>
      </c>
      <c r="F342" s="78">
        <v>1</v>
      </c>
      <c r="G342" s="78">
        <v>0</v>
      </c>
      <c r="H342" s="78">
        <v>0</v>
      </c>
      <c r="I342" s="78">
        <v>0</v>
      </c>
      <c r="J342" s="78">
        <v>0</v>
      </c>
      <c r="K342" s="78">
        <v>1</v>
      </c>
      <c r="L342" s="64">
        <v>0</v>
      </c>
      <c r="M342" s="64">
        <v>1</v>
      </c>
      <c r="N342" s="64">
        <v>0</v>
      </c>
      <c r="O342" s="64">
        <v>0</v>
      </c>
      <c r="P342" s="64">
        <v>0</v>
      </c>
      <c r="Q342" s="64">
        <v>0</v>
      </c>
      <c r="R342" s="64">
        <v>1</v>
      </c>
      <c r="S342" s="64">
        <v>23181704</v>
      </c>
      <c r="T342" s="78" t="s">
        <v>66</v>
      </c>
      <c r="U342" s="78" t="s">
        <v>66</v>
      </c>
      <c r="W342" s="112">
        <v>160000</v>
      </c>
      <c r="X342" s="112">
        <f t="shared" si="506"/>
        <v>30400</v>
      </c>
      <c r="Y342" s="112">
        <f t="shared" si="507"/>
        <v>190400</v>
      </c>
      <c r="Z342" s="112">
        <v>160000</v>
      </c>
      <c r="AA342" s="112">
        <f t="shared" si="508"/>
        <v>30400</v>
      </c>
      <c r="AB342" s="112">
        <f t="shared" si="509"/>
        <v>190400</v>
      </c>
      <c r="AC342" s="112">
        <v>405000</v>
      </c>
      <c r="AD342" s="112">
        <f t="shared" si="510"/>
        <v>76950</v>
      </c>
      <c r="AE342" s="112">
        <f t="shared" si="511"/>
        <v>481950</v>
      </c>
      <c r="AF342" s="22"/>
      <c r="AG342" s="67" t="str">
        <f t="shared" si="512"/>
        <v>MANTENIMIENTO - PINTURA DE TUBERÍA DE LINEAS DE VAPOR Y AGUA</v>
      </c>
      <c r="AH342" s="58" t="str">
        <f t="shared" si="513"/>
        <v>ÚNICO</v>
      </c>
      <c r="AI342" s="58" t="str">
        <f t="shared" si="514"/>
        <v>ÚNICO</v>
      </c>
      <c r="AJ342" s="59" t="str">
        <f t="shared" si="515"/>
        <v>ÚNICO</v>
      </c>
      <c r="AK342" s="59" t="str">
        <f t="shared" si="516"/>
        <v>ÚNICO</v>
      </c>
      <c r="AL342" s="59" t="str">
        <f t="shared" si="517"/>
        <v/>
      </c>
      <c r="AM342" s="59" t="str">
        <f t="shared" si="518"/>
        <v/>
      </c>
      <c r="AN342" s="60" t="str">
        <f t="shared" si="519"/>
        <v/>
      </c>
      <c r="AP342" s="61">
        <f t="shared" si="520"/>
        <v>241667</v>
      </c>
      <c r="AQ342" s="61">
        <f t="shared" si="521"/>
        <v>160000</v>
      </c>
      <c r="AR342" s="61">
        <f t="shared" si="522"/>
        <v>141451</v>
      </c>
      <c r="AS342" s="62">
        <f t="shared" si="523"/>
        <v>0.58531367542941315</v>
      </c>
      <c r="AT342" s="61">
        <f t="shared" si="524"/>
        <v>160000</v>
      </c>
      <c r="AU342" s="61">
        <f t="shared" si="525"/>
        <v>405000</v>
      </c>
      <c r="AV342" s="61">
        <f>IF(NOT(ISNUMBER(A342)),"",ROUND(_xlfn.QUARTILE.INC(CHOOSE({1;2;3},W342,Z342,AC342),1),0))</f>
        <v>160000</v>
      </c>
      <c r="AW342" s="61">
        <f>IF(NOT(ISNUMBER(A342)),"",ROUND(_xlfn.QUARTILE.INC(CHOOSE({1;2;3},W342,Z342,AC342),3),0))</f>
        <v>282500</v>
      </c>
      <c r="AX342" s="61">
        <f t="shared" si="526"/>
        <v>122500</v>
      </c>
      <c r="AY342" s="61">
        <f t="shared" si="527"/>
        <v>160000</v>
      </c>
      <c r="AZ342" s="61">
        <f t="shared" si="528"/>
        <v>30400</v>
      </c>
      <c r="BA342" s="61">
        <f t="shared" si="529"/>
        <v>190400</v>
      </c>
      <c r="BB342" s="68" t="str">
        <f t="shared" si="530"/>
        <v>MEDIANA</v>
      </c>
      <c r="BD342" s="69" t="str">
        <f t="shared" si="531"/>
        <v>MANTENIMIENTO - PINTURA DE TUBERÍA DE LINEAS DE VAPOR Y AGUA</v>
      </c>
      <c r="BE342" s="58" t="str">
        <f t="shared" si="532"/>
        <v>ÚNICO</v>
      </c>
      <c r="BF342" s="58" t="str" cm="1">
        <f t="array" ref="BF342">IF(BE342&lt;&gt;"REPETIDO","",_xlfn.TEXTJOIN(", ",TRUE,IF($AG$14:$AG$1000=$AG342,$A$14:$A$1000,"")))</f>
        <v/>
      </c>
      <c r="BG342" s="70" t="str">
        <f t="shared" si="533"/>
        <v>NO APLICA</v>
      </c>
      <c r="BH342" s="58" t="str">
        <f t="shared" si="534"/>
        <v>ALERTA ALTA - REVISAR MERCADO</v>
      </c>
    </row>
    <row r="343" spans="1:60" ht="25.5" x14ac:dyDescent="0.35">
      <c r="A343" s="64">
        <f>IF(C343="","",MAX($A$14:A342)+1)</f>
        <v>309</v>
      </c>
      <c r="B343" s="64">
        <v>8715699</v>
      </c>
      <c r="C343" s="65" t="s">
        <v>358</v>
      </c>
      <c r="D343" s="78" t="s">
        <v>65</v>
      </c>
      <c r="E343" s="78">
        <v>0</v>
      </c>
      <c r="F343" s="78">
        <v>1</v>
      </c>
      <c r="G343" s="78">
        <v>0</v>
      </c>
      <c r="H343" s="78">
        <v>0</v>
      </c>
      <c r="I343" s="78">
        <v>0</v>
      </c>
      <c r="J343" s="78">
        <v>0</v>
      </c>
      <c r="K343" s="78">
        <v>1</v>
      </c>
      <c r="L343" s="64">
        <v>0</v>
      </c>
      <c r="M343" s="64">
        <v>1</v>
      </c>
      <c r="N343" s="64">
        <v>0</v>
      </c>
      <c r="O343" s="64">
        <v>0</v>
      </c>
      <c r="P343" s="64">
        <v>0</v>
      </c>
      <c r="Q343" s="64">
        <v>0</v>
      </c>
      <c r="R343" s="64">
        <v>1</v>
      </c>
      <c r="S343" s="64">
        <v>23181704</v>
      </c>
      <c r="T343" s="78" t="s">
        <v>66</v>
      </c>
      <c r="U343" s="78" t="s">
        <v>66</v>
      </c>
      <c r="W343" s="112">
        <v>200000</v>
      </c>
      <c r="X343" s="112">
        <f t="shared" si="506"/>
        <v>38000</v>
      </c>
      <c r="Y343" s="112">
        <f t="shared" si="507"/>
        <v>238000</v>
      </c>
      <c r="Z343" s="112">
        <v>200000</v>
      </c>
      <c r="AA343" s="112">
        <f t="shared" si="508"/>
        <v>38000</v>
      </c>
      <c r="AB343" s="112">
        <f t="shared" si="509"/>
        <v>238000</v>
      </c>
      <c r="AC343" s="112">
        <v>560000</v>
      </c>
      <c r="AD343" s="112">
        <f t="shared" si="510"/>
        <v>106400</v>
      </c>
      <c r="AE343" s="112">
        <f t="shared" si="511"/>
        <v>666400</v>
      </c>
      <c r="AF343" s="22"/>
      <c r="AG343" s="67" t="str">
        <f t="shared" si="512"/>
        <v>MANTENIMIENTO (CAMBIO DE VALVULAS)</v>
      </c>
      <c r="AH343" s="58" t="str">
        <f t="shared" si="513"/>
        <v>ÚNICO</v>
      </c>
      <c r="AI343" s="58" t="str">
        <f t="shared" si="514"/>
        <v>ÚNICO</v>
      </c>
      <c r="AJ343" s="59" t="str">
        <f t="shared" si="515"/>
        <v>ÚNICO</v>
      </c>
      <c r="AK343" s="59" t="str">
        <f t="shared" si="516"/>
        <v>ÚNICO</v>
      </c>
      <c r="AL343" s="59" t="str">
        <f t="shared" si="517"/>
        <v/>
      </c>
      <c r="AM343" s="59" t="str">
        <f t="shared" si="518"/>
        <v/>
      </c>
      <c r="AN343" s="60" t="str">
        <f t="shared" si="519"/>
        <v/>
      </c>
      <c r="AP343" s="61">
        <f t="shared" si="520"/>
        <v>320000</v>
      </c>
      <c r="AQ343" s="61">
        <f t="shared" si="521"/>
        <v>200000</v>
      </c>
      <c r="AR343" s="61">
        <f t="shared" si="522"/>
        <v>207846</v>
      </c>
      <c r="AS343" s="62">
        <f t="shared" si="523"/>
        <v>0.64951875000000003</v>
      </c>
      <c r="AT343" s="61">
        <f t="shared" si="524"/>
        <v>200000</v>
      </c>
      <c r="AU343" s="61">
        <f t="shared" si="525"/>
        <v>560000</v>
      </c>
      <c r="AV343" s="61">
        <f>IF(NOT(ISNUMBER(A343)),"",ROUND(_xlfn.QUARTILE.INC(CHOOSE({1;2;3},W343,Z343,AC343),1),0))</f>
        <v>200000</v>
      </c>
      <c r="AW343" s="61">
        <f>IF(NOT(ISNUMBER(A343)),"",ROUND(_xlfn.QUARTILE.INC(CHOOSE({1;2;3},W343,Z343,AC343),3),0))</f>
        <v>380000</v>
      </c>
      <c r="AX343" s="61">
        <f t="shared" si="526"/>
        <v>180000</v>
      </c>
      <c r="AY343" s="61">
        <f t="shared" si="527"/>
        <v>200000</v>
      </c>
      <c r="AZ343" s="61">
        <f t="shared" si="528"/>
        <v>38000</v>
      </c>
      <c r="BA343" s="61">
        <f t="shared" si="529"/>
        <v>238000</v>
      </c>
      <c r="BB343" s="68" t="str">
        <f t="shared" si="530"/>
        <v>MEDIANA</v>
      </c>
      <c r="BD343" s="69" t="str">
        <f t="shared" si="531"/>
        <v>MANTENIMIENTO (CAMBIO DE VALVULAS)</v>
      </c>
      <c r="BE343" s="58" t="str">
        <f t="shared" si="532"/>
        <v>ÚNICO</v>
      </c>
      <c r="BF343" s="58" t="str" cm="1">
        <f t="array" ref="BF343">IF(BE343&lt;&gt;"REPETIDO","",_xlfn.TEXTJOIN(", ",TRUE,IF($AG$14:$AG$1000=$AG343,$A$14:$A$1000,"")))</f>
        <v/>
      </c>
      <c r="BG343" s="70" t="str">
        <f t="shared" si="533"/>
        <v>NO APLICA</v>
      </c>
      <c r="BH343" s="58" t="str">
        <f t="shared" si="534"/>
        <v>ALERTA ALTA - REVISAR MERCADO</v>
      </c>
    </row>
    <row r="344" spans="1:60" ht="27" x14ac:dyDescent="0.35">
      <c r="A344" s="64">
        <f>IF(C344="","",MAX($A$14:A343)+1)</f>
        <v>310</v>
      </c>
      <c r="B344" s="64">
        <v>8715699</v>
      </c>
      <c r="C344" s="65" t="s">
        <v>359</v>
      </c>
      <c r="D344" s="78" t="s">
        <v>65</v>
      </c>
      <c r="E344" s="78">
        <v>0</v>
      </c>
      <c r="F344" s="78">
        <v>1</v>
      </c>
      <c r="G344" s="78">
        <v>0</v>
      </c>
      <c r="H344" s="78">
        <v>0</v>
      </c>
      <c r="I344" s="78">
        <v>0</v>
      </c>
      <c r="J344" s="78">
        <v>0</v>
      </c>
      <c r="K344" s="78">
        <v>1</v>
      </c>
      <c r="L344" s="64">
        <v>0</v>
      </c>
      <c r="M344" s="64">
        <v>1</v>
      </c>
      <c r="N344" s="64">
        <v>0</v>
      </c>
      <c r="O344" s="64">
        <v>0</v>
      </c>
      <c r="P344" s="64">
        <v>0</v>
      </c>
      <c r="Q344" s="64">
        <v>0</v>
      </c>
      <c r="R344" s="64">
        <v>1</v>
      </c>
      <c r="S344" s="64">
        <v>23181704</v>
      </c>
      <c r="T344" s="78" t="s">
        <v>66</v>
      </c>
      <c r="U344" s="78" t="s">
        <v>66</v>
      </c>
      <c r="W344" s="112">
        <v>264000</v>
      </c>
      <c r="X344" s="112">
        <f t="shared" si="506"/>
        <v>50160</v>
      </c>
      <c r="Y344" s="112">
        <f t="shared" si="507"/>
        <v>314160</v>
      </c>
      <c r="Z344" s="112">
        <v>264000</v>
      </c>
      <c r="AA344" s="112">
        <f t="shared" si="508"/>
        <v>50160</v>
      </c>
      <c r="AB344" s="112">
        <f t="shared" si="509"/>
        <v>314160</v>
      </c>
      <c r="AC344" s="112">
        <v>525000</v>
      </c>
      <c r="AD344" s="112">
        <f t="shared" si="510"/>
        <v>99750</v>
      </c>
      <c r="AE344" s="112">
        <f t="shared" si="511"/>
        <v>624750</v>
      </c>
      <c r="AF344" s="22"/>
      <c r="AG344" s="67" t="str">
        <f t="shared" si="512"/>
        <v>MANTENIMIENTO (CAMBIO DE LLAVES Y ACCESORIOS)</v>
      </c>
      <c r="AH344" s="58" t="str">
        <f t="shared" si="513"/>
        <v>ÚNICO</v>
      </c>
      <c r="AI344" s="58" t="str">
        <f t="shared" si="514"/>
        <v>ÚNICO</v>
      </c>
      <c r="AJ344" s="59" t="str">
        <f t="shared" si="515"/>
        <v>ÚNICO</v>
      </c>
      <c r="AK344" s="59" t="str">
        <f t="shared" si="516"/>
        <v>ÚNICO</v>
      </c>
      <c r="AL344" s="59" t="str">
        <f t="shared" si="517"/>
        <v/>
      </c>
      <c r="AM344" s="59" t="str">
        <f t="shared" si="518"/>
        <v/>
      </c>
      <c r="AN344" s="60" t="str">
        <f t="shared" si="519"/>
        <v/>
      </c>
      <c r="AP344" s="61">
        <f t="shared" si="520"/>
        <v>351000</v>
      </c>
      <c r="AQ344" s="61">
        <f t="shared" si="521"/>
        <v>264000</v>
      </c>
      <c r="AR344" s="61">
        <f t="shared" si="522"/>
        <v>150688</v>
      </c>
      <c r="AS344" s="62">
        <f t="shared" si="523"/>
        <v>0.4293105413105413</v>
      </c>
      <c r="AT344" s="61">
        <f t="shared" si="524"/>
        <v>264000</v>
      </c>
      <c r="AU344" s="61">
        <f t="shared" si="525"/>
        <v>525000</v>
      </c>
      <c r="AV344" s="61">
        <f>IF(NOT(ISNUMBER(A344)),"",ROUND(_xlfn.QUARTILE.INC(CHOOSE({1;2;3},W344,Z344,AC344),1),0))</f>
        <v>264000</v>
      </c>
      <c r="AW344" s="61">
        <f>IF(NOT(ISNUMBER(A344)),"",ROUND(_xlfn.QUARTILE.INC(CHOOSE({1;2;3},W344,Z344,AC344),3),0))</f>
        <v>394500</v>
      </c>
      <c r="AX344" s="61">
        <f t="shared" si="526"/>
        <v>130500</v>
      </c>
      <c r="AY344" s="61">
        <f t="shared" si="527"/>
        <v>264000</v>
      </c>
      <c r="AZ344" s="61">
        <f t="shared" si="528"/>
        <v>50160</v>
      </c>
      <c r="BA344" s="61">
        <f t="shared" si="529"/>
        <v>314160</v>
      </c>
      <c r="BB344" s="68" t="str">
        <f t="shared" si="530"/>
        <v>MEDIANA</v>
      </c>
      <c r="BD344" s="69" t="str">
        <f t="shared" si="531"/>
        <v>MANTENIMIENTO (CAMBIO DE LLAVES Y ACCESORIOS)</v>
      </c>
      <c r="BE344" s="58" t="str">
        <f t="shared" si="532"/>
        <v>ÚNICO</v>
      </c>
      <c r="BF344" s="58" t="str" cm="1">
        <f t="array" ref="BF344">IF(BE344&lt;&gt;"REPETIDO","",_xlfn.TEXTJOIN(", ",TRUE,IF($AG$14:$AG$1000=$AG344,$A$14:$A$1000,"")))</f>
        <v/>
      </c>
      <c r="BG344" s="70" t="str">
        <f t="shared" si="533"/>
        <v>NO APLICA</v>
      </c>
      <c r="BH344" s="58" t="str">
        <f t="shared" si="534"/>
        <v>REVISAR DISPERSIÓN</v>
      </c>
    </row>
    <row r="345" spans="1:60" x14ac:dyDescent="0.35">
      <c r="A345" s="113" t="s">
        <v>360</v>
      </c>
      <c r="B345" s="114"/>
      <c r="C345" s="114"/>
      <c r="D345" s="114"/>
      <c r="E345" s="114"/>
      <c r="F345" s="114"/>
      <c r="G345" s="114"/>
      <c r="H345" s="114"/>
      <c r="I345" s="114"/>
      <c r="J345" s="114"/>
      <c r="K345" s="114"/>
      <c r="L345" s="114"/>
      <c r="M345" s="114"/>
      <c r="N345" s="114"/>
      <c r="O345" s="114"/>
      <c r="P345" s="114"/>
      <c r="Q345" s="114"/>
      <c r="R345" s="114"/>
      <c r="S345" s="114"/>
      <c r="T345" s="114"/>
      <c r="U345" s="115"/>
      <c r="W345" s="66"/>
      <c r="X345" s="66"/>
      <c r="Y345" s="66"/>
      <c r="Z345" s="111"/>
      <c r="AA345" s="111"/>
      <c r="AB345" s="111"/>
      <c r="AC345" s="74"/>
      <c r="AD345" s="74"/>
      <c r="AE345" s="74"/>
      <c r="AF345" s="22"/>
      <c r="AG345" s="67"/>
      <c r="AH345" s="58"/>
      <c r="AI345" s="58"/>
      <c r="AJ345" s="59"/>
      <c r="AK345" s="59"/>
      <c r="AL345" s="59"/>
      <c r="AM345" s="59"/>
      <c r="AN345" s="60"/>
      <c r="AP345" s="75"/>
      <c r="AQ345" s="75"/>
      <c r="AR345" s="75"/>
      <c r="AS345" s="76"/>
      <c r="AT345" s="75"/>
      <c r="AU345" s="61"/>
      <c r="AV345" s="75"/>
      <c r="AW345" s="75"/>
      <c r="AX345" s="75"/>
      <c r="AY345" s="75"/>
      <c r="AZ345" s="75"/>
      <c r="BA345" s="75"/>
      <c r="BB345" s="75"/>
      <c r="BD345" s="63"/>
      <c r="BE345" s="63"/>
      <c r="BF345" s="63"/>
      <c r="BG345" s="63"/>
      <c r="BH345" s="63"/>
    </row>
    <row r="346" spans="1:60" ht="27" x14ac:dyDescent="0.35">
      <c r="A346" s="64">
        <f>IF(C346="","",MAX($A$14:A345)+1)</f>
        <v>311</v>
      </c>
      <c r="B346" s="64">
        <v>8715699</v>
      </c>
      <c r="C346" s="65" t="s">
        <v>361</v>
      </c>
      <c r="D346" s="78" t="s">
        <v>65</v>
      </c>
      <c r="E346" s="78">
        <v>0</v>
      </c>
      <c r="F346" s="78">
        <v>0</v>
      </c>
      <c r="G346" s="78">
        <v>0</v>
      </c>
      <c r="H346" s="78">
        <v>0</v>
      </c>
      <c r="I346" s="78">
        <v>0</v>
      </c>
      <c r="J346" s="78">
        <v>0</v>
      </c>
      <c r="K346" s="78">
        <v>1</v>
      </c>
      <c r="L346" s="64">
        <v>0</v>
      </c>
      <c r="M346" s="64">
        <v>0</v>
      </c>
      <c r="N346" s="64">
        <v>0</v>
      </c>
      <c r="O346" s="64">
        <v>0</v>
      </c>
      <c r="P346" s="64">
        <v>0</v>
      </c>
      <c r="Q346" s="64">
        <v>0</v>
      </c>
      <c r="R346" s="64">
        <v>1</v>
      </c>
      <c r="S346" s="64">
        <v>23181704</v>
      </c>
      <c r="T346" s="116" t="s">
        <v>66</v>
      </c>
      <c r="U346" s="78" t="s">
        <v>66</v>
      </c>
      <c r="W346" s="112">
        <v>148000</v>
      </c>
      <c r="X346" s="112">
        <f t="shared" ref="X346:X354" si="535">ROUND(W346*19%,0)</f>
        <v>28120</v>
      </c>
      <c r="Y346" s="112">
        <f t="shared" ref="Y346:Y354" si="536">ROUND(W346+X346,0)</f>
        <v>176120</v>
      </c>
      <c r="Z346" s="112">
        <v>148000</v>
      </c>
      <c r="AA346" s="112">
        <f t="shared" ref="AA346:AA354" si="537">Z346*19%</f>
        <v>28120</v>
      </c>
      <c r="AB346" s="112">
        <f t="shared" ref="AB346:AB354" si="538">Z346+AA346</f>
        <v>176120</v>
      </c>
      <c r="AC346" s="112">
        <v>560000</v>
      </c>
      <c r="AD346" s="112">
        <f t="shared" ref="AD346:AD354" si="539">AC346*19%</f>
        <v>106400</v>
      </c>
      <c r="AE346" s="112">
        <f t="shared" ref="AE346:AE354" si="540">AC346+AD346</f>
        <v>666400</v>
      </c>
      <c r="AF346" s="22"/>
      <c r="AG346" s="67" t="str">
        <f t="shared" ref="AG346:AG354" si="541">IF(NOT(ISNUMBER(A346)),"",LEFT(C346,200))</f>
        <v>MANTENIMIENTO - REVISIÓN DE CHEQUES</v>
      </c>
      <c r="AH346" s="58" t="str">
        <f t="shared" ref="AH346:AH354" si="542">IF($AG346="","",IF(COUNTIFS($AG:$AG,$AG346,$W:$W,"&lt;&gt;"&amp;$W346)&gt;0,"DIFERENTE","ÚNICO"))</f>
        <v>ÚNICO</v>
      </c>
      <c r="AI346" s="58" t="str">
        <f t="shared" ref="AI346:AI354" si="543">IF($AG346="","",IF(COUNTIFS($AG:$AG,$AG346,$Z:$Z,"&lt;&gt;"&amp;$Z346)&gt;0,"DIFERENTE","ÚNICO"))</f>
        <v>ÚNICO</v>
      </c>
      <c r="AJ346" s="59" t="str">
        <f t="shared" ref="AJ346:AJ354" si="544">IF($AG346="","",IF(COUNTIFS($AG:$AG,$AG346,$AC:$AC,"&lt;&gt;"&amp;$AC346)&gt;0,"DIFERENTE","ÚNICO"))</f>
        <v>ÚNICO</v>
      </c>
      <c r="AK346" s="59" t="str">
        <f t="shared" ref="AK346:AK354" si="545">IF($AG346="","",IF(OR(AH346="DIFERENTE",AI346="DIFERENTE",AJ346="DIFERENTE"),"REVISAR","ÚNICO"))</f>
        <v>ÚNICO</v>
      </c>
      <c r="AL346" s="59" t="str">
        <f t="shared" ref="AL346:AL354" si="546">IF(AH346="DIFERENTE",_xlfn.MAXIFS($W:$W,$AG:$AG,$AG346)-_xlfn.MINIFS($W:$W,$AG:$AG,$AG346),"")</f>
        <v/>
      </c>
      <c r="AM346" s="59" t="str">
        <f t="shared" ref="AM346:AM354" si="547">IF(AI346="DIFERENTE",_xlfn.MAXIFS($Z:$Z,$AG:$AG,$AG346)-_xlfn.MINIFS($Z:$Z,$AG:$AG,$AG346),"")</f>
        <v/>
      </c>
      <c r="AN346" s="60" t="str">
        <f t="shared" ref="AN346:AN354" si="548">IF(AJ346="DIFERENTE",_xlfn.MAXIFS($AC:$AC,$AG:$AG,$AG346)-_xlfn.MINIFS($AC:$AC,$AG:$AG,$AG346),"")</f>
        <v/>
      </c>
      <c r="AP346" s="61">
        <f t="shared" ref="AP346:AP354" si="549">IF(NOT(ISNUMBER(A346)),"",ROUND(AVERAGE(W346,Z346,AC346),0))</f>
        <v>285333</v>
      </c>
      <c r="AQ346" s="61">
        <f t="shared" ref="AQ346:AQ354" si="550">IF(NOT(ISNUMBER(A346)),"",ROUND(MEDIAN(W346,Z346,AC346),0))</f>
        <v>148000</v>
      </c>
      <c r="AR346" s="61">
        <f t="shared" ref="AR346:AR354" si="551">IF(NOT(ISNUMBER(A346)),"",ROUND(_xlfn.STDEV.S(W346,Z346,AC346),0))</f>
        <v>237868</v>
      </c>
      <c r="AS346" s="62">
        <f t="shared" ref="AS346:AS354" si="552">IF(NOT(ISNUMBER(A346)),"",IFERROR(AR346/AP346,0))</f>
        <v>0.8336505066010591</v>
      </c>
      <c r="AT346" s="61">
        <f t="shared" ref="AT346:AT354" si="553">IF(NOT(ISNUMBER(A346)),"",ROUND(MIN(W346,Z346,AC346),0))</f>
        <v>148000</v>
      </c>
      <c r="AU346" s="61">
        <f t="shared" ref="AU346:AU354" si="554">IF(NOT(ISNUMBER(A346)),"",ROUND(MAX(W346,Z346,AC346),0))</f>
        <v>560000</v>
      </c>
      <c r="AV346" s="61">
        <f>IF(NOT(ISNUMBER(A346)),"",ROUND(_xlfn.QUARTILE.INC(CHOOSE({1;2;3},W346,Z346,AC346),1),0))</f>
        <v>148000</v>
      </c>
      <c r="AW346" s="61">
        <f>IF(NOT(ISNUMBER(A346)),"",ROUND(_xlfn.QUARTILE.INC(CHOOSE({1;2;3},W346,Z346,AC346),3),0))</f>
        <v>354000</v>
      </c>
      <c r="AX346" s="61">
        <f t="shared" ref="AX346:AX354" si="555">IF(NOT(ISNUMBER(A346)),"",ROUND(AW346-AV346,0))</f>
        <v>206000</v>
      </c>
      <c r="AY346" s="61">
        <f t="shared" ref="AY346:AY354" si="556">IF(NOT(ISNUMBER(A346)),"",IF(BB346="MENOR VALOR",ROUND(MIN(W346,Z346,AC346),0),IF(BB346="PROMEDIO 2 MENORES",ROUND((SUM(W346,Z346,AC346)-MAX(W346,Z346,AC346))/2,0),IF(BB346="MEDIANA",ROUND(MEDIAN(W346,Z346,AC346),0),""))))</f>
        <v>148000</v>
      </c>
      <c r="AZ346" s="61">
        <f t="shared" ref="AZ346:AZ354" si="557">+AY346*19%</f>
        <v>28120</v>
      </c>
      <c r="BA346" s="61">
        <f t="shared" ref="BA346:BA354" si="558">IF(AY346="","",AY346+AZ346)</f>
        <v>176120</v>
      </c>
      <c r="BB346" s="68" t="str">
        <f t="shared" ref="BB346:BB354" si="559">IF(NOT(ISNUMBER(A346)),"",IF(AS346&lt;=20%,"MENOR VALOR",IF(AS346&lt;=40%,"PROMEDIO 2 MENORES","MEDIANA")))</f>
        <v>MEDIANA</v>
      </c>
      <c r="BD346" s="69" t="str">
        <f t="shared" ref="BD346:BD354" si="560">IF(NOT(ISNUMBER(A346)),"",UPPER(TRIM(CLEAN(LEFT(C346,200)))))</f>
        <v>MANTENIMIENTO - REVISIÓN DE CHEQUES</v>
      </c>
      <c r="BE346" s="58" t="str">
        <f t="shared" ref="BE346:BE354" si="561">IF($AG346="","",IF(COUNTIF($AG:$AG,$AG346)&gt;1,"REPETIDO","ÚNICO"))</f>
        <v>ÚNICO</v>
      </c>
      <c r="BF346" s="58" t="str" cm="1">
        <f t="array" ref="BF346">IF(BE346&lt;&gt;"REPETIDO","",_xlfn.TEXTJOIN(", ",TRUE,IF($AG$14:$AG$1000=$AG346,$A$14:$A$1000,"")))</f>
        <v/>
      </c>
      <c r="BG346" s="70" t="str">
        <f t="shared" ref="BG346:BG354" si="562">IF($AG346="","",IF(BE346&lt;&gt;"REPETIDO","NO APLICA",IF(COUNTIFS($AG:$AG,$AG346,$AY:$AY,"&lt;&gt;"&amp;$AY346)&gt;0,"PRECIO REF. DIFERENTE","MISMO PRECIO REF.")))</f>
        <v>NO APLICA</v>
      </c>
      <c r="BH346" s="58" t="str">
        <f t="shared" ref="BH346:BH354" si="563">IF($AG346="","",IF(BG346="PRECIO REF. DIFERENTE","CRÍTICO - PRECIO REF. INCONSISTENTE",IF(AS346&gt;50%,"ALERTA ALTA - REVISAR MERCADO",IF(AS346&gt;30%,"REVISAR DISPERSIÓN","OK"))))</f>
        <v>ALERTA ALTA - REVISAR MERCADO</v>
      </c>
    </row>
    <row r="347" spans="1:60" ht="27" x14ac:dyDescent="0.35">
      <c r="A347" s="64">
        <f>IF(C347="","",MAX($A$14:A346)+1)</f>
        <v>312</v>
      </c>
      <c r="B347" s="64">
        <v>8715699</v>
      </c>
      <c r="C347" s="65" t="s">
        <v>362</v>
      </c>
      <c r="D347" s="78" t="s">
        <v>65</v>
      </c>
      <c r="E347" s="78">
        <v>0</v>
      </c>
      <c r="F347" s="78">
        <v>0</v>
      </c>
      <c r="G347" s="78">
        <v>0</v>
      </c>
      <c r="H347" s="78">
        <v>0</v>
      </c>
      <c r="I347" s="78">
        <v>0</v>
      </c>
      <c r="J347" s="78">
        <v>0</v>
      </c>
      <c r="K347" s="78">
        <v>1</v>
      </c>
      <c r="L347" s="64">
        <v>0</v>
      </c>
      <c r="M347" s="64">
        <v>0</v>
      </c>
      <c r="N347" s="64">
        <v>0</v>
      </c>
      <c r="O347" s="64">
        <v>0</v>
      </c>
      <c r="P347" s="64">
        <v>0</v>
      </c>
      <c r="Q347" s="64">
        <v>0</v>
      </c>
      <c r="R347" s="64">
        <v>1</v>
      </c>
      <c r="S347" s="64">
        <v>23181704</v>
      </c>
      <c r="T347" s="116" t="s">
        <v>66</v>
      </c>
      <c r="U347" s="78" t="s">
        <v>66</v>
      </c>
      <c r="W347" s="112">
        <v>160000</v>
      </c>
      <c r="X347" s="112">
        <f t="shared" si="535"/>
        <v>30400</v>
      </c>
      <c r="Y347" s="112">
        <f t="shared" si="536"/>
        <v>190400</v>
      </c>
      <c r="Z347" s="112">
        <v>160000</v>
      </c>
      <c r="AA347" s="112">
        <f t="shared" si="537"/>
        <v>30400</v>
      </c>
      <c r="AB347" s="112">
        <f t="shared" si="538"/>
        <v>190400</v>
      </c>
      <c r="AC347" s="112">
        <v>225000</v>
      </c>
      <c r="AD347" s="112">
        <f t="shared" si="539"/>
        <v>42750</v>
      </c>
      <c r="AE347" s="112">
        <f t="shared" si="540"/>
        <v>267750</v>
      </c>
      <c r="AF347" s="22"/>
      <c r="AG347" s="67" t="str">
        <f t="shared" si="541"/>
        <v>MANTENIMIENTO - REVISIÓN DE VÁLVULAS</v>
      </c>
      <c r="AH347" s="58" t="str">
        <f t="shared" si="542"/>
        <v>ÚNICO</v>
      </c>
      <c r="AI347" s="58" t="str">
        <f t="shared" si="543"/>
        <v>ÚNICO</v>
      </c>
      <c r="AJ347" s="59" t="str">
        <f t="shared" si="544"/>
        <v>ÚNICO</v>
      </c>
      <c r="AK347" s="59" t="str">
        <f t="shared" si="545"/>
        <v>ÚNICO</v>
      </c>
      <c r="AL347" s="59" t="str">
        <f t="shared" si="546"/>
        <v/>
      </c>
      <c r="AM347" s="59" t="str">
        <f t="shared" si="547"/>
        <v/>
      </c>
      <c r="AN347" s="60" t="str">
        <f t="shared" si="548"/>
        <v/>
      </c>
      <c r="AP347" s="61">
        <f t="shared" si="549"/>
        <v>181667</v>
      </c>
      <c r="AQ347" s="61">
        <f t="shared" si="550"/>
        <v>160000</v>
      </c>
      <c r="AR347" s="61">
        <f t="shared" si="551"/>
        <v>37528</v>
      </c>
      <c r="AS347" s="62">
        <f t="shared" si="552"/>
        <v>0.20657576775088485</v>
      </c>
      <c r="AT347" s="61">
        <f t="shared" si="553"/>
        <v>160000</v>
      </c>
      <c r="AU347" s="61">
        <f t="shared" si="554"/>
        <v>225000</v>
      </c>
      <c r="AV347" s="61">
        <f>IF(NOT(ISNUMBER(A347)),"",ROUND(_xlfn.QUARTILE.INC(CHOOSE({1;2;3},W347,Z347,AC347),1),0))</f>
        <v>160000</v>
      </c>
      <c r="AW347" s="61">
        <f>IF(NOT(ISNUMBER(A347)),"",ROUND(_xlfn.QUARTILE.INC(CHOOSE({1;2;3},W347,Z347,AC347),3),0))</f>
        <v>192500</v>
      </c>
      <c r="AX347" s="61">
        <f t="shared" si="555"/>
        <v>32500</v>
      </c>
      <c r="AY347" s="61">
        <f t="shared" si="556"/>
        <v>160000</v>
      </c>
      <c r="AZ347" s="61">
        <f t="shared" si="557"/>
        <v>30400</v>
      </c>
      <c r="BA347" s="61">
        <f t="shared" si="558"/>
        <v>190400</v>
      </c>
      <c r="BB347" s="68" t="str">
        <f t="shared" si="559"/>
        <v>PROMEDIO 2 MENORES</v>
      </c>
      <c r="BD347" s="69" t="str">
        <f t="shared" si="560"/>
        <v>MANTENIMIENTO - REVISIÓN DE VÁLVULAS</v>
      </c>
      <c r="BE347" s="58" t="str">
        <f t="shared" si="561"/>
        <v>ÚNICO</v>
      </c>
      <c r="BF347" s="58" t="str" cm="1">
        <f t="array" ref="BF347">IF(BE347&lt;&gt;"REPETIDO","",_xlfn.TEXTJOIN(", ",TRUE,IF($AG$14:$AG$1000=$AG347,$A$14:$A$1000,"")))</f>
        <v/>
      </c>
      <c r="BG347" s="70" t="str">
        <f t="shared" si="562"/>
        <v>NO APLICA</v>
      </c>
      <c r="BH347" s="58" t="str">
        <f t="shared" si="563"/>
        <v>OK</v>
      </c>
    </row>
    <row r="348" spans="1:60" ht="27" x14ac:dyDescent="0.35">
      <c r="A348" s="64">
        <f>IF(C348="","",MAX($A$14:A347)+1)</f>
        <v>313</v>
      </c>
      <c r="B348" s="64">
        <v>8715699</v>
      </c>
      <c r="C348" s="65" t="s">
        <v>363</v>
      </c>
      <c r="D348" s="78" t="s">
        <v>65</v>
      </c>
      <c r="E348" s="78">
        <v>0</v>
      </c>
      <c r="F348" s="78">
        <v>0</v>
      </c>
      <c r="G348" s="78">
        <v>0</v>
      </c>
      <c r="H348" s="78">
        <v>0</v>
      </c>
      <c r="I348" s="78">
        <v>0</v>
      </c>
      <c r="J348" s="78">
        <v>0</v>
      </c>
      <c r="K348" s="78">
        <v>1</v>
      </c>
      <c r="L348" s="64">
        <v>0</v>
      </c>
      <c r="M348" s="64">
        <v>0</v>
      </c>
      <c r="N348" s="64">
        <v>0</v>
      </c>
      <c r="O348" s="64">
        <v>0</v>
      </c>
      <c r="P348" s="64">
        <v>0</v>
      </c>
      <c r="Q348" s="64">
        <v>0</v>
      </c>
      <c r="R348" s="64">
        <v>1</v>
      </c>
      <c r="S348" s="64">
        <v>23181704</v>
      </c>
      <c r="T348" s="116" t="s">
        <v>66</v>
      </c>
      <c r="U348" s="78" t="s">
        <v>66</v>
      </c>
      <c r="W348" s="112">
        <v>156000</v>
      </c>
      <c r="X348" s="112">
        <f t="shared" si="535"/>
        <v>29640</v>
      </c>
      <c r="Y348" s="112">
        <f t="shared" si="536"/>
        <v>185640</v>
      </c>
      <c r="Z348" s="112">
        <v>156000</v>
      </c>
      <c r="AA348" s="112">
        <f t="shared" si="537"/>
        <v>29640</v>
      </c>
      <c r="AB348" s="112">
        <f t="shared" si="538"/>
        <v>185640</v>
      </c>
      <c r="AC348" s="112">
        <v>240000</v>
      </c>
      <c r="AD348" s="112">
        <f t="shared" si="539"/>
        <v>45600</v>
      </c>
      <c r="AE348" s="112">
        <f t="shared" si="540"/>
        <v>285600</v>
      </c>
      <c r="AF348" s="22"/>
      <c r="AG348" s="67" t="str">
        <f t="shared" si="541"/>
        <v>MANTENIMIENTO - REVISIÓN DE FILTRO EN Y</v>
      </c>
      <c r="AH348" s="58" t="str">
        <f t="shared" si="542"/>
        <v>ÚNICO</v>
      </c>
      <c r="AI348" s="58" t="str">
        <f t="shared" si="543"/>
        <v>ÚNICO</v>
      </c>
      <c r="AJ348" s="59" t="str">
        <f t="shared" si="544"/>
        <v>ÚNICO</v>
      </c>
      <c r="AK348" s="59" t="str">
        <f t="shared" si="545"/>
        <v>ÚNICO</v>
      </c>
      <c r="AL348" s="59" t="str">
        <f t="shared" si="546"/>
        <v/>
      </c>
      <c r="AM348" s="59" t="str">
        <f t="shared" si="547"/>
        <v/>
      </c>
      <c r="AN348" s="60" t="str">
        <f t="shared" si="548"/>
        <v/>
      </c>
      <c r="AP348" s="61">
        <f t="shared" si="549"/>
        <v>184000</v>
      </c>
      <c r="AQ348" s="61">
        <f t="shared" si="550"/>
        <v>156000</v>
      </c>
      <c r="AR348" s="61">
        <f t="shared" si="551"/>
        <v>48497</v>
      </c>
      <c r="AS348" s="62">
        <f t="shared" si="552"/>
        <v>0.26357065217391307</v>
      </c>
      <c r="AT348" s="61">
        <f t="shared" si="553"/>
        <v>156000</v>
      </c>
      <c r="AU348" s="61">
        <f t="shared" si="554"/>
        <v>240000</v>
      </c>
      <c r="AV348" s="61">
        <f>IF(NOT(ISNUMBER(A348)),"",ROUND(_xlfn.QUARTILE.INC(CHOOSE({1;2;3},W348,Z348,AC348),1),0))</f>
        <v>156000</v>
      </c>
      <c r="AW348" s="61">
        <f>IF(NOT(ISNUMBER(A348)),"",ROUND(_xlfn.QUARTILE.INC(CHOOSE({1;2;3},W348,Z348,AC348),3),0))</f>
        <v>198000</v>
      </c>
      <c r="AX348" s="61">
        <f t="shared" si="555"/>
        <v>42000</v>
      </c>
      <c r="AY348" s="61">
        <f t="shared" si="556"/>
        <v>156000</v>
      </c>
      <c r="AZ348" s="61">
        <f t="shared" si="557"/>
        <v>29640</v>
      </c>
      <c r="BA348" s="61">
        <f t="shared" si="558"/>
        <v>185640</v>
      </c>
      <c r="BB348" s="68" t="str">
        <f t="shared" si="559"/>
        <v>PROMEDIO 2 MENORES</v>
      </c>
      <c r="BD348" s="69" t="str">
        <f t="shared" si="560"/>
        <v>MANTENIMIENTO - REVISIÓN DE FILTRO EN Y</v>
      </c>
      <c r="BE348" s="58" t="str">
        <f t="shared" si="561"/>
        <v>ÚNICO</v>
      </c>
      <c r="BF348" s="58" t="str" cm="1">
        <f t="array" ref="BF348">IF(BE348&lt;&gt;"REPETIDO","",_xlfn.TEXTJOIN(", ",TRUE,IF($AG$14:$AG$1000=$AG348,$A$14:$A$1000,"")))</f>
        <v/>
      </c>
      <c r="BG348" s="70" t="str">
        <f t="shared" si="562"/>
        <v>NO APLICA</v>
      </c>
      <c r="BH348" s="58" t="str">
        <f t="shared" si="563"/>
        <v>OK</v>
      </c>
    </row>
    <row r="349" spans="1:60" ht="27" x14ac:dyDescent="0.35">
      <c r="A349" s="64">
        <f>IF(C349="","",MAX($A$14:A348)+1)</f>
        <v>314</v>
      </c>
      <c r="B349" s="64">
        <v>8715699</v>
      </c>
      <c r="C349" s="65" t="s">
        <v>364</v>
      </c>
      <c r="D349" s="78" t="s">
        <v>65</v>
      </c>
      <c r="E349" s="78">
        <v>0</v>
      </c>
      <c r="F349" s="78">
        <v>0</v>
      </c>
      <c r="G349" s="78">
        <v>0</v>
      </c>
      <c r="H349" s="78">
        <v>0</v>
      </c>
      <c r="I349" s="78">
        <v>0</v>
      </c>
      <c r="J349" s="78">
        <v>0</v>
      </c>
      <c r="K349" s="78">
        <v>1</v>
      </c>
      <c r="L349" s="64">
        <v>0</v>
      </c>
      <c r="M349" s="64">
        <v>0</v>
      </c>
      <c r="N349" s="64">
        <v>0</v>
      </c>
      <c r="O349" s="64">
        <v>0</v>
      </c>
      <c r="P349" s="64">
        <v>0</v>
      </c>
      <c r="Q349" s="64">
        <v>0</v>
      </c>
      <c r="R349" s="64">
        <v>1</v>
      </c>
      <c r="S349" s="64">
        <v>23181704</v>
      </c>
      <c r="T349" s="116" t="s">
        <v>66</v>
      </c>
      <c r="U349" s="78" t="s">
        <v>66</v>
      </c>
      <c r="W349" s="112">
        <v>148000</v>
      </c>
      <c r="X349" s="112">
        <f t="shared" si="535"/>
        <v>28120</v>
      </c>
      <c r="Y349" s="112">
        <f t="shared" si="536"/>
        <v>176120</v>
      </c>
      <c r="Z349" s="112">
        <v>148000</v>
      </c>
      <c r="AA349" s="112">
        <f t="shared" si="537"/>
        <v>28120</v>
      </c>
      <c r="AB349" s="112">
        <f t="shared" si="538"/>
        <v>176120</v>
      </c>
      <c r="AC349" s="112">
        <v>270000</v>
      </c>
      <c r="AD349" s="112">
        <f t="shared" si="539"/>
        <v>51300</v>
      </c>
      <c r="AE349" s="112">
        <f t="shared" si="540"/>
        <v>321300</v>
      </c>
      <c r="AF349" s="22"/>
      <c r="AG349" s="67" t="str">
        <f t="shared" si="541"/>
        <v>MANTENIMIENTO - REVISIÓN DE FILTRO DE TRAMPA</v>
      </c>
      <c r="AH349" s="58" t="str">
        <f t="shared" si="542"/>
        <v>ÚNICO</v>
      </c>
      <c r="AI349" s="58" t="str">
        <f t="shared" si="543"/>
        <v>ÚNICO</v>
      </c>
      <c r="AJ349" s="59" t="str">
        <f t="shared" si="544"/>
        <v>ÚNICO</v>
      </c>
      <c r="AK349" s="59" t="str">
        <f t="shared" si="545"/>
        <v>ÚNICO</v>
      </c>
      <c r="AL349" s="59" t="str">
        <f t="shared" si="546"/>
        <v/>
      </c>
      <c r="AM349" s="59" t="str">
        <f t="shared" si="547"/>
        <v/>
      </c>
      <c r="AN349" s="60" t="str">
        <f t="shared" si="548"/>
        <v/>
      </c>
      <c r="AP349" s="61">
        <f t="shared" si="549"/>
        <v>188667</v>
      </c>
      <c r="AQ349" s="61">
        <f t="shared" si="550"/>
        <v>148000</v>
      </c>
      <c r="AR349" s="61">
        <f t="shared" si="551"/>
        <v>70437</v>
      </c>
      <c r="AS349" s="62">
        <f t="shared" si="552"/>
        <v>0.37334032978740322</v>
      </c>
      <c r="AT349" s="61">
        <f t="shared" si="553"/>
        <v>148000</v>
      </c>
      <c r="AU349" s="61">
        <f t="shared" si="554"/>
        <v>270000</v>
      </c>
      <c r="AV349" s="61">
        <f>IF(NOT(ISNUMBER(A349)),"",ROUND(_xlfn.QUARTILE.INC(CHOOSE({1;2;3},W349,Z349,AC349),1),0))</f>
        <v>148000</v>
      </c>
      <c r="AW349" s="61">
        <f>IF(NOT(ISNUMBER(A349)),"",ROUND(_xlfn.QUARTILE.INC(CHOOSE({1;2;3},W349,Z349,AC349),3),0))</f>
        <v>209000</v>
      </c>
      <c r="AX349" s="61">
        <f t="shared" si="555"/>
        <v>61000</v>
      </c>
      <c r="AY349" s="61">
        <f t="shared" si="556"/>
        <v>148000</v>
      </c>
      <c r="AZ349" s="61">
        <f t="shared" si="557"/>
        <v>28120</v>
      </c>
      <c r="BA349" s="61">
        <f t="shared" si="558"/>
        <v>176120</v>
      </c>
      <c r="BB349" s="68" t="str">
        <f t="shared" si="559"/>
        <v>PROMEDIO 2 MENORES</v>
      </c>
      <c r="BD349" s="69" t="str">
        <f t="shared" si="560"/>
        <v>MANTENIMIENTO - REVISIÓN DE FILTRO DE TRAMPA</v>
      </c>
      <c r="BE349" s="58" t="str">
        <f t="shared" si="561"/>
        <v>ÚNICO</v>
      </c>
      <c r="BF349" s="58" t="str" cm="1">
        <f t="array" ref="BF349">IF(BE349&lt;&gt;"REPETIDO","",_xlfn.TEXTJOIN(", ",TRUE,IF($AG$14:$AG$1000=$AG349,$A$14:$A$1000,"")))</f>
        <v/>
      </c>
      <c r="BG349" s="70" t="str">
        <f t="shared" si="562"/>
        <v>NO APLICA</v>
      </c>
      <c r="BH349" s="58" t="str">
        <f t="shared" si="563"/>
        <v>REVISAR DISPERSIÓN</v>
      </c>
    </row>
    <row r="350" spans="1:60" ht="38.25" x14ac:dyDescent="0.35">
      <c r="A350" s="64">
        <f>IF(C350="","",MAX($A$14:A349)+1)</f>
        <v>315</v>
      </c>
      <c r="B350" s="64">
        <v>8715699</v>
      </c>
      <c r="C350" s="65" t="s">
        <v>365</v>
      </c>
      <c r="D350" s="78" t="s">
        <v>65</v>
      </c>
      <c r="E350" s="78">
        <v>0</v>
      </c>
      <c r="F350" s="78">
        <v>0</v>
      </c>
      <c r="G350" s="78">
        <v>0</v>
      </c>
      <c r="H350" s="78">
        <v>0</v>
      </c>
      <c r="I350" s="78">
        <v>0</v>
      </c>
      <c r="J350" s="78">
        <v>0</v>
      </c>
      <c r="K350" s="78">
        <v>1</v>
      </c>
      <c r="L350" s="64">
        <v>0</v>
      </c>
      <c r="M350" s="64">
        <v>0</v>
      </c>
      <c r="N350" s="64">
        <v>0</v>
      </c>
      <c r="O350" s="64">
        <v>0</v>
      </c>
      <c r="P350" s="64">
        <v>0</v>
      </c>
      <c r="Q350" s="64">
        <v>0</v>
      </c>
      <c r="R350" s="64">
        <v>1</v>
      </c>
      <c r="S350" s="64">
        <v>23181704</v>
      </c>
      <c r="T350" s="116" t="s">
        <v>66</v>
      </c>
      <c r="U350" s="78" t="s">
        <v>66</v>
      </c>
      <c r="W350" s="112">
        <v>144000</v>
      </c>
      <c r="X350" s="112">
        <f t="shared" si="535"/>
        <v>27360</v>
      </c>
      <c r="Y350" s="112">
        <f t="shared" si="536"/>
        <v>171360</v>
      </c>
      <c r="Z350" s="112">
        <v>144000</v>
      </c>
      <c r="AA350" s="112">
        <f t="shared" si="537"/>
        <v>27360</v>
      </c>
      <c r="AB350" s="112">
        <f t="shared" si="538"/>
        <v>171360</v>
      </c>
      <c r="AC350" s="112">
        <v>255000</v>
      </c>
      <c r="AD350" s="112">
        <f t="shared" si="539"/>
        <v>48450</v>
      </c>
      <c r="AE350" s="112">
        <f t="shared" si="540"/>
        <v>303450</v>
      </c>
      <c r="AF350" s="22"/>
      <c r="AG350" s="67" t="str">
        <f t="shared" si="541"/>
        <v>MANTENIMIENTO - REVISIÓN DE VÁLVULAS DE CONTROL Y PASO</v>
      </c>
      <c r="AH350" s="58" t="str">
        <f t="shared" si="542"/>
        <v>ÚNICO</v>
      </c>
      <c r="AI350" s="58" t="str">
        <f t="shared" si="543"/>
        <v>ÚNICO</v>
      </c>
      <c r="AJ350" s="59" t="str">
        <f t="shared" si="544"/>
        <v>ÚNICO</v>
      </c>
      <c r="AK350" s="59" t="str">
        <f t="shared" si="545"/>
        <v>ÚNICO</v>
      </c>
      <c r="AL350" s="59" t="str">
        <f t="shared" si="546"/>
        <v/>
      </c>
      <c r="AM350" s="59" t="str">
        <f t="shared" si="547"/>
        <v/>
      </c>
      <c r="AN350" s="60" t="str">
        <f t="shared" si="548"/>
        <v/>
      </c>
      <c r="AP350" s="61">
        <f t="shared" si="549"/>
        <v>181000</v>
      </c>
      <c r="AQ350" s="61">
        <f t="shared" si="550"/>
        <v>144000</v>
      </c>
      <c r="AR350" s="61">
        <f t="shared" si="551"/>
        <v>64086</v>
      </c>
      <c r="AS350" s="62">
        <f t="shared" si="552"/>
        <v>0.35406629834254144</v>
      </c>
      <c r="AT350" s="61">
        <f t="shared" si="553"/>
        <v>144000</v>
      </c>
      <c r="AU350" s="61">
        <f t="shared" si="554"/>
        <v>255000</v>
      </c>
      <c r="AV350" s="61">
        <f>IF(NOT(ISNUMBER(A350)),"",ROUND(_xlfn.QUARTILE.INC(CHOOSE({1;2;3},W350,Z350,AC350),1),0))</f>
        <v>144000</v>
      </c>
      <c r="AW350" s="61">
        <f>IF(NOT(ISNUMBER(A350)),"",ROUND(_xlfn.QUARTILE.INC(CHOOSE({1;2;3},W350,Z350,AC350),3),0))</f>
        <v>199500</v>
      </c>
      <c r="AX350" s="61">
        <f t="shared" si="555"/>
        <v>55500</v>
      </c>
      <c r="AY350" s="61">
        <f t="shared" si="556"/>
        <v>144000</v>
      </c>
      <c r="AZ350" s="61">
        <f t="shared" si="557"/>
        <v>27360</v>
      </c>
      <c r="BA350" s="61">
        <f t="shared" si="558"/>
        <v>171360</v>
      </c>
      <c r="BB350" s="68" t="str">
        <f t="shared" si="559"/>
        <v>PROMEDIO 2 MENORES</v>
      </c>
      <c r="BD350" s="69" t="str">
        <f t="shared" si="560"/>
        <v>MANTENIMIENTO - REVISIÓN DE VÁLVULAS DE CONTROL Y PASO</v>
      </c>
      <c r="BE350" s="58" t="str">
        <f t="shared" si="561"/>
        <v>ÚNICO</v>
      </c>
      <c r="BF350" s="58" t="str" cm="1">
        <f t="array" ref="BF350">IF(BE350&lt;&gt;"REPETIDO","",_xlfn.TEXTJOIN(", ",TRUE,IF($AG$14:$AG$1000=$AG350,$A$14:$A$1000,"")))</f>
        <v/>
      </c>
      <c r="BG350" s="70" t="str">
        <f t="shared" si="562"/>
        <v>NO APLICA</v>
      </c>
      <c r="BH350" s="58" t="str">
        <f t="shared" si="563"/>
        <v>REVISAR DISPERSIÓN</v>
      </c>
    </row>
    <row r="351" spans="1:60" ht="25.5" x14ac:dyDescent="0.35">
      <c r="A351" s="64">
        <f>IF(C351="","",MAX($A$14:A350)+1)</f>
        <v>316</v>
      </c>
      <c r="B351" s="64">
        <v>8715699</v>
      </c>
      <c r="C351" s="65" t="s">
        <v>366</v>
      </c>
      <c r="D351" s="78" t="s">
        <v>65</v>
      </c>
      <c r="E351" s="78">
        <v>0</v>
      </c>
      <c r="F351" s="78">
        <v>0</v>
      </c>
      <c r="G351" s="78">
        <v>0</v>
      </c>
      <c r="H351" s="78">
        <v>0</v>
      </c>
      <c r="I351" s="78">
        <v>0</v>
      </c>
      <c r="J351" s="78">
        <v>0</v>
      </c>
      <c r="K351" s="78">
        <v>1</v>
      </c>
      <c r="L351" s="64">
        <v>0</v>
      </c>
      <c r="M351" s="64">
        <v>0</v>
      </c>
      <c r="N351" s="64">
        <v>0</v>
      </c>
      <c r="O351" s="64">
        <v>0</v>
      </c>
      <c r="P351" s="64">
        <v>0</v>
      </c>
      <c r="Q351" s="64">
        <v>0</v>
      </c>
      <c r="R351" s="64">
        <v>1</v>
      </c>
      <c r="S351" s="64">
        <v>23181704</v>
      </c>
      <c r="T351" s="116" t="s">
        <v>66</v>
      </c>
      <c r="U351" s="78" t="s">
        <v>66</v>
      </c>
      <c r="W351" s="112">
        <v>180000</v>
      </c>
      <c r="X351" s="112">
        <f t="shared" si="535"/>
        <v>34200</v>
      </c>
      <c r="Y351" s="112">
        <f t="shared" si="536"/>
        <v>214200</v>
      </c>
      <c r="Z351" s="112">
        <v>180000</v>
      </c>
      <c r="AA351" s="112">
        <f t="shared" si="537"/>
        <v>34200</v>
      </c>
      <c r="AB351" s="112">
        <f t="shared" si="538"/>
        <v>214200</v>
      </c>
      <c r="AC351" s="112">
        <v>515000</v>
      </c>
      <c r="AD351" s="112">
        <f t="shared" si="539"/>
        <v>97850</v>
      </c>
      <c r="AE351" s="112">
        <f t="shared" si="540"/>
        <v>612850</v>
      </c>
      <c r="AF351" s="22"/>
      <c r="AG351" s="67" t="str">
        <f t="shared" si="541"/>
        <v>MANTENIMIENTO DE UNIVERSALES</v>
      </c>
      <c r="AH351" s="58" t="str">
        <f t="shared" si="542"/>
        <v>ÚNICO</v>
      </c>
      <c r="AI351" s="58" t="str">
        <f t="shared" si="543"/>
        <v>ÚNICO</v>
      </c>
      <c r="AJ351" s="59" t="str">
        <f t="shared" si="544"/>
        <v>ÚNICO</v>
      </c>
      <c r="AK351" s="59" t="str">
        <f t="shared" si="545"/>
        <v>ÚNICO</v>
      </c>
      <c r="AL351" s="59" t="str">
        <f t="shared" si="546"/>
        <v/>
      </c>
      <c r="AM351" s="59" t="str">
        <f t="shared" si="547"/>
        <v/>
      </c>
      <c r="AN351" s="60" t="str">
        <f t="shared" si="548"/>
        <v/>
      </c>
      <c r="AP351" s="61">
        <f t="shared" si="549"/>
        <v>291667</v>
      </c>
      <c r="AQ351" s="61">
        <f t="shared" si="550"/>
        <v>180000</v>
      </c>
      <c r="AR351" s="61">
        <f t="shared" si="551"/>
        <v>193412</v>
      </c>
      <c r="AS351" s="62">
        <f t="shared" si="552"/>
        <v>0.66312609928445798</v>
      </c>
      <c r="AT351" s="61">
        <f t="shared" si="553"/>
        <v>180000</v>
      </c>
      <c r="AU351" s="61">
        <f t="shared" si="554"/>
        <v>515000</v>
      </c>
      <c r="AV351" s="61">
        <f>IF(NOT(ISNUMBER(A351)),"",ROUND(_xlfn.QUARTILE.INC(CHOOSE({1;2;3},W351,Z351,AC351),1),0))</f>
        <v>180000</v>
      </c>
      <c r="AW351" s="61">
        <f>IF(NOT(ISNUMBER(A351)),"",ROUND(_xlfn.QUARTILE.INC(CHOOSE({1;2;3},W351,Z351,AC351),3),0))</f>
        <v>347500</v>
      </c>
      <c r="AX351" s="61">
        <f t="shared" si="555"/>
        <v>167500</v>
      </c>
      <c r="AY351" s="61">
        <f t="shared" si="556"/>
        <v>180000</v>
      </c>
      <c r="AZ351" s="61">
        <f t="shared" si="557"/>
        <v>34200</v>
      </c>
      <c r="BA351" s="61">
        <f t="shared" si="558"/>
        <v>214200</v>
      </c>
      <c r="BB351" s="68" t="str">
        <f t="shared" si="559"/>
        <v>MEDIANA</v>
      </c>
      <c r="BD351" s="69" t="str">
        <f t="shared" si="560"/>
        <v>MANTENIMIENTO DE UNIVERSALES</v>
      </c>
      <c r="BE351" s="58" t="str">
        <f t="shared" si="561"/>
        <v>ÚNICO</v>
      </c>
      <c r="BF351" s="58" t="str" cm="1">
        <f t="array" ref="BF351">IF(BE351&lt;&gt;"REPETIDO","",_xlfn.TEXTJOIN(", ",TRUE,IF($AG$14:$AG$1000=$AG351,$A$14:$A$1000,"")))</f>
        <v/>
      </c>
      <c r="BG351" s="70" t="str">
        <f t="shared" si="562"/>
        <v>NO APLICA</v>
      </c>
      <c r="BH351" s="58" t="str">
        <f t="shared" si="563"/>
        <v>ALERTA ALTA - REVISAR MERCADO</v>
      </c>
    </row>
    <row r="352" spans="1:60" ht="38.25" x14ac:dyDescent="0.35">
      <c r="A352" s="64">
        <f>IF(C352="","",MAX($A$14:A351)+1)</f>
        <v>317</v>
      </c>
      <c r="B352" s="64">
        <v>8715699</v>
      </c>
      <c r="C352" s="65" t="s">
        <v>367</v>
      </c>
      <c r="D352" s="78" t="s">
        <v>65</v>
      </c>
      <c r="E352" s="78">
        <v>0</v>
      </c>
      <c r="F352" s="78">
        <v>0</v>
      </c>
      <c r="G352" s="78">
        <v>0</v>
      </c>
      <c r="H352" s="78">
        <v>0</v>
      </c>
      <c r="I352" s="78">
        <v>0</v>
      </c>
      <c r="J352" s="78">
        <v>0</v>
      </c>
      <c r="K352" s="78">
        <v>1</v>
      </c>
      <c r="L352" s="64">
        <v>0</v>
      </c>
      <c r="M352" s="64">
        <v>0</v>
      </c>
      <c r="N352" s="64">
        <v>0</v>
      </c>
      <c r="O352" s="64">
        <v>0</v>
      </c>
      <c r="P352" s="64">
        <v>0</v>
      </c>
      <c r="Q352" s="64">
        <v>0</v>
      </c>
      <c r="R352" s="64">
        <v>1</v>
      </c>
      <c r="S352" s="64">
        <v>23181704</v>
      </c>
      <c r="T352" s="116" t="s">
        <v>66</v>
      </c>
      <c r="U352" s="78" t="s">
        <v>66</v>
      </c>
      <c r="W352" s="112">
        <v>152000</v>
      </c>
      <c r="X352" s="112">
        <f t="shared" si="535"/>
        <v>28880</v>
      </c>
      <c r="Y352" s="112">
        <f t="shared" si="536"/>
        <v>180880</v>
      </c>
      <c r="Z352" s="112">
        <v>152000</v>
      </c>
      <c r="AA352" s="112">
        <f t="shared" si="537"/>
        <v>28880</v>
      </c>
      <c r="AB352" s="112">
        <f t="shared" si="538"/>
        <v>180880</v>
      </c>
      <c r="AC352" s="112">
        <v>535000</v>
      </c>
      <c r="AD352" s="112">
        <f t="shared" si="539"/>
        <v>101650</v>
      </c>
      <c r="AE352" s="112">
        <f t="shared" si="540"/>
        <v>636650</v>
      </c>
      <c r="AF352" s="22"/>
      <c r="AG352" s="67" t="str">
        <f t="shared" si="541"/>
        <v>MANTENIMIENTO - REVISIÓN DEL SISTEMA DE AGUA FRÍA Y DESAGÜE</v>
      </c>
      <c r="AH352" s="58" t="str">
        <f t="shared" si="542"/>
        <v>ÚNICO</v>
      </c>
      <c r="AI352" s="58" t="str">
        <f t="shared" si="543"/>
        <v>ÚNICO</v>
      </c>
      <c r="AJ352" s="59" t="str">
        <f t="shared" si="544"/>
        <v>ÚNICO</v>
      </c>
      <c r="AK352" s="59" t="str">
        <f t="shared" si="545"/>
        <v>ÚNICO</v>
      </c>
      <c r="AL352" s="59" t="str">
        <f t="shared" si="546"/>
        <v/>
      </c>
      <c r="AM352" s="59" t="str">
        <f t="shared" si="547"/>
        <v/>
      </c>
      <c r="AN352" s="60" t="str">
        <f t="shared" si="548"/>
        <v/>
      </c>
      <c r="AP352" s="61">
        <f t="shared" si="549"/>
        <v>279667</v>
      </c>
      <c r="AQ352" s="61">
        <f t="shared" si="550"/>
        <v>152000</v>
      </c>
      <c r="AR352" s="61">
        <f t="shared" si="551"/>
        <v>221125</v>
      </c>
      <c r="AS352" s="62">
        <f t="shared" si="552"/>
        <v>0.79067247834031185</v>
      </c>
      <c r="AT352" s="61">
        <f t="shared" si="553"/>
        <v>152000</v>
      </c>
      <c r="AU352" s="61">
        <f t="shared" si="554"/>
        <v>535000</v>
      </c>
      <c r="AV352" s="61">
        <f>IF(NOT(ISNUMBER(A352)),"",ROUND(_xlfn.QUARTILE.INC(CHOOSE({1;2;3},W352,Z352,AC352),1),0))</f>
        <v>152000</v>
      </c>
      <c r="AW352" s="61">
        <f>IF(NOT(ISNUMBER(A352)),"",ROUND(_xlfn.QUARTILE.INC(CHOOSE({1;2;3},W352,Z352,AC352),3),0))</f>
        <v>343500</v>
      </c>
      <c r="AX352" s="61">
        <f t="shared" si="555"/>
        <v>191500</v>
      </c>
      <c r="AY352" s="61">
        <f t="shared" si="556"/>
        <v>152000</v>
      </c>
      <c r="AZ352" s="61">
        <f t="shared" si="557"/>
        <v>28880</v>
      </c>
      <c r="BA352" s="61">
        <f t="shared" si="558"/>
        <v>180880</v>
      </c>
      <c r="BB352" s="68" t="str">
        <f t="shared" si="559"/>
        <v>MEDIANA</v>
      </c>
      <c r="BD352" s="69" t="str">
        <f t="shared" si="560"/>
        <v>MANTENIMIENTO - REVISIÓN DEL SISTEMA DE AGUA FRÍA Y DESAGÜE</v>
      </c>
      <c r="BE352" s="58" t="str">
        <f t="shared" si="561"/>
        <v>ÚNICO</v>
      </c>
      <c r="BF352" s="58" t="str" cm="1">
        <f t="array" ref="BF352">IF(BE352&lt;&gt;"REPETIDO","",_xlfn.TEXTJOIN(", ",TRUE,IF($AG$14:$AG$1000=$AG352,$A$14:$A$1000,"")))</f>
        <v/>
      </c>
      <c r="BG352" s="70" t="str">
        <f t="shared" si="562"/>
        <v>NO APLICA</v>
      </c>
      <c r="BH352" s="58" t="str">
        <f t="shared" si="563"/>
        <v>ALERTA ALTA - REVISAR MERCADO</v>
      </c>
    </row>
    <row r="353" spans="1:60" ht="25.5" x14ac:dyDescent="0.35">
      <c r="A353" s="64">
        <f>IF(C353="","",MAX($A$14:A352)+1)</f>
        <v>318</v>
      </c>
      <c r="B353" s="64">
        <v>8715699</v>
      </c>
      <c r="C353" s="65" t="s">
        <v>356</v>
      </c>
      <c r="D353" s="78" t="s">
        <v>65</v>
      </c>
      <c r="E353" s="78">
        <v>0</v>
      </c>
      <c r="F353" s="78">
        <v>0</v>
      </c>
      <c r="G353" s="78">
        <v>0</v>
      </c>
      <c r="H353" s="78">
        <v>0</v>
      </c>
      <c r="I353" s="78">
        <v>0</v>
      </c>
      <c r="J353" s="78">
        <v>0</v>
      </c>
      <c r="K353" s="78">
        <v>1</v>
      </c>
      <c r="L353" s="64">
        <v>0</v>
      </c>
      <c r="M353" s="64">
        <v>0</v>
      </c>
      <c r="N353" s="64">
        <v>0</v>
      </c>
      <c r="O353" s="64">
        <v>0</v>
      </c>
      <c r="P353" s="64">
        <v>0</v>
      </c>
      <c r="Q353" s="64">
        <v>0</v>
      </c>
      <c r="R353" s="64">
        <v>1</v>
      </c>
      <c r="S353" s="64">
        <v>23181704</v>
      </c>
      <c r="T353" s="116" t="s">
        <v>66</v>
      </c>
      <c r="U353" s="78" t="s">
        <v>66</v>
      </c>
      <c r="W353" s="112">
        <v>148000</v>
      </c>
      <c r="X353" s="112">
        <f t="shared" si="535"/>
        <v>28120</v>
      </c>
      <c r="Y353" s="112">
        <f t="shared" si="536"/>
        <v>176120</v>
      </c>
      <c r="Z353" s="112">
        <v>156000</v>
      </c>
      <c r="AA353" s="112">
        <f t="shared" si="537"/>
        <v>29640</v>
      </c>
      <c r="AB353" s="112">
        <f t="shared" si="538"/>
        <v>185640</v>
      </c>
      <c r="AC353" s="112">
        <v>210000</v>
      </c>
      <c r="AD353" s="112">
        <f t="shared" si="539"/>
        <v>39900</v>
      </c>
      <c r="AE353" s="112">
        <f t="shared" si="540"/>
        <v>249900</v>
      </c>
      <c r="AG353" s="67" t="str">
        <f t="shared" si="541"/>
        <v>MANTENIMIENTO - LIMPIEZA GENERAL</v>
      </c>
      <c r="AH353" s="58" t="str">
        <f t="shared" si="542"/>
        <v>ÚNICO</v>
      </c>
      <c r="AI353" s="58" t="str">
        <f t="shared" si="543"/>
        <v>DIFERENTE</v>
      </c>
      <c r="AJ353" s="59" t="str">
        <f t="shared" si="544"/>
        <v>ÚNICO</v>
      </c>
      <c r="AK353" s="59" t="str">
        <f t="shared" si="545"/>
        <v>REVISAR</v>
      </c>
      <c r="AL353" s="59" t="str">
        <f t="shared" si="546"/>
        <v/>
      </c>
      <c r="AM353" s="59">
        <f t="shared" si="547"/>
        <v>8000</v>
      </c>
      <c r="AN353" s="60" t="str">
        <f t="shared" si="548"/>
        <v/>
      </c>
      <c r="AP353" s="61">
        <f t="shared" si="549"/>
        <v>171333</v>
      </c>
      <c r="AQ353" s="61">
        <f t="shared" si="550"/>
        <v>156000</v>
      </c>
      <c r="AR353" s="61">
        <f t="shared" si="551"/>
        <v>33724</v>
      </c>
      <c r="AS353" s="62">
        <f t="shared" si="552"/>
        <v>0.19683306776861434</v>
      </c>
      <c r="AT353" s="61">
        <f t="shared" si="553"/>
        <v>148000</v>
      </c>
      <c r="AU353" s="61">
        <f t="shared" si="554"/>
        <v>210000</v>
      </c>
      <c r="AV353" s="61">
        <f>IF(NOT(ISNUMBER(A353)),"",ROUND(_xlfn.QUARTILE.INC(CHOOSE({1;2;3},W353,Z353,AC353),1),0))</f>
        <v>152000</v>
      </c>
      <c r="AW353" s="61">
        <f>IF(NOT(ISNUMBER(A353)),"",ROUND(_xlfn.QUARTILE.INC(CHOOSE({1;2;3},W353,Z353,AC353),3),0))</f>
        <v>183000</v>
      </c>
      <c r="AX353" s="61">
        <f t="shared" si="555"/>
        <v>31000</v>
      </c>
      <c r="AY353" s="61">
        <f t="shared" si="556"/>
        <v>148000</v>
      </c>
      <c r="AZ353" s="61">
        <f t="shared" si="557"/>
        <v>28120</v>
      </c>
      <c r="BA353" s="61">
        <f t="shared" si="558"/>
        <v>176120</v>
      </c>
      <c r="BB353" s="68" t="str">
        <f t="shared" si="559"/>
        <v>MENOR VALOR</v>
      </c>
      <c r="BD353" s="69" t="str">
        <f t="shared" si="560"/>
        <v>MANTENIMIENTO - LIMPIEZA GENERAL</v>
      </c>
      <c r="BE353" s="58" t="str">
        <f t="shared" si="561"/>
        <v>REPETIDO</v>
      </c>
      <c r="BF353" s="58" t="str" cm="1">
        <f t="array" ref="BF353">IF(BE353&lt;&gt;"REPETIDO","",_xlfn.TEXTJOIN(", ",TRUE,IF($AG$14:$AG$1000=$AG353,$A$14:$A$1000,"")))</f>
        <v>307, 318</v>
      </c>
      <c r="BG353" s="70" t="str">
        <f t="shared" si="562"/>
        <v>MISMO PRECIO REF.</v>
      </c>
      <c r="BH353" s="58" t="str">
        <f t="shared" si="563"/>
        <v>OK</v>
      </c>
    </row>
    <row r="354" spans="1:60" ht="38.25" x14ac:dyDescent="0.35">
      <c r="A354" s="64">
        <f>IF(C354="","",MAX($A$14:A353)+1)</f>
        <v>319</v>
      </c>
      <c r="B354" s="64">
        <v>8715699</v>
      </c>
      <c r="C354" s="65" t="s">
        <v>368</v>
      </c>
      <c r="D354" s="78" t="s">
        <v>65</v>
      </c>
      <c r="E354" s="78">
        <v>0</v>
      </c>
      <c r="F354" s="78">
        <v>0</v>
      </c>
      <c r="G354" s="78">
        <v>0</v>
      </c>
      <c r="H354" s="78">
        <v>0</v>
      </c>
      <c r="I354" s="78">
        <v>0</v>
      </c>
      <c r="J354" s="78">
        <v>0</v>
      </c>
      <c r="K354" s="78">
        <v>1</v>
      </c>
      <c r="L354" s="64">
        <v>0</v>
      </c>
      <c r="M354" s="64">
        <v>0</v>
      </c>
      <c r="N354" s="64">
        <v>0</v>
      </c>
      <c r="O354" s="64">
        <v>0</v>
      </c>
      <c r="P354" s="64">
        <v>0</v>
      </c>
      <c r="Q354" s="64">
        <v>0</v>
      </c>
      <c r="R354" s="64">
        <v>1</v>
      </c>
      <c r="S354" s="64">
        <v>23181704</v>
      </c>
      <c r="T354" s="116" t="s">
        <v>66</v>
      </c>
      <c r="U354" s="78" t="s">
        <v>66</v>
      </c>
      <c r="W354" s="112">
        <v>168000</v>
      </c>
      <c r="X354" s="112">
        <f t="shared" si="535"/>
        <v>31920</v>
      </c>
      <c r="Y354" s="112">
        <f t="shared" si="536"/>
        <v>199920</v>
      </c>
      <c r="Z354" s="112">
        <v>168000</v>
      </c>
      <c r="AA354" s="112">
        <f t="shared" si="537"/>
        <v>31920</v>
      </c>
      <c r="AB354" s="112">
        <f t="shared" si="538"/>
        <v>199920</v>
      </c>
      <c r="AC354" s="112">
        <v>425000</v>
      </c>
      <c r="AD354" s="112">
        <f t="shared" si="539"/>
        <v>80750</v>
      </c>
      <c r="AE354" s="112">
        <f t="shared" si="540"/>
        <v>505750</v>
      </c>
      <c r="AF354" s="22"/>
      <c r="AG354" s="67" t="str">
        <f t="shared" si="541"/>
        <v>MANTENIMIENTO DE TUBERÍA DE LÍNEAS DE VAPOR Y AGUA</v>
      </c>
      <c r="AH354" s="58" t="str">
        <f t="shared" si="542"/>
        <v>ÚNICO</v>
      </c>
      <c r="AI354" s="58" t="str">
        <f t="shared" si="543"/>
        <v>ÚNICO</v>
      </c>
      <c r="AJ354" s="59" t="str">
        <f t="shared" si="544"/>
        <v>ÚNICO</v>
      </c>
      <c r="AK354" s="59" t="str">
        <f t="shared" si="545"/>
        <v>ÚNICO</v>
      </c>
      <c r="AL354" s="59" t="str">
        <f t="shared" si="546"/>
        <v/>
      </c>
      <c r="AM354" s="59" t="str">
        <f t="shared" si="547"/>
        <v/>
      </c>
      <c r="AN354" s="60" t="str">
        <f t="shared" si="548"/>
        <v/>
      </c>
      <c r="AP354" s="61">
        <f t="shared" si="549"/>
        <v>253667</v>
      </c>
      <c r="AQ354" s="61">
        <f t="shared" si="550"/>
        <v>168000</v>
      </c>
      <c r="AR354" s="61">
        <f t="shared" si="551"/>
        <v>148379</v>
      </c>
      <c r="AS354" s="62">
        <f t="shared" si="552"/>
        <v>0.58493615645708741</v>
      </c>
      <c r="AT354" s="61">
        <f t="shared" si="553"/>
        <v>168000</v>
      </c>
      <c r="AU354" s="61">
        <f t="shared" si="554"/>
        <v>425000</v>
      </c>
      <c r="AV354" s="61">
        <f>IF(NOT(ISNUMBER(A354)),"",ROUND(_xlfn.QUARTILE.INC(CHOOSE({1;2;3},W354,Z354,AC354),1),0))</f>
        <v>168000</v>
      </c>
      <c r="AW354" s="61">
        <f>IF(NOT(ISNUMBER(A354)),"",ROUND(_xlfn.QUARTILE.INC(CHOOSE({1;2;3},W354,Z354,AC354),3),0))</f>
        <v>296500</v>
      </c>
      <c r="AX354" s="61">
        <f t="shared" si="555"/>
        <v>128500</v>
      </c>
      <c r="AY354" s="61">
        <f t="shared" si="556"/>
        <v>168000</v>
      </c>
      <c r="AZ354" s="61">
        <f t="shared" si="557"/>
        <v>31920</v>
      </c>
      <c r="BA354" s="61">
        <f t="shared" si="558"/>
        <v>199920</v>
      </c>
      <c r="BB354" s="68" t="str">
        <f t="shared" si="559"/>
        <v>MEDIANA</v>
      </c>
      <c r="BD354" s="69" t="str">
        <f t="shared" si="560"/>
        <v>MANTENIMIENTO DE TUBERÍA DE LÍNEAS DE VAPOR Y AGUA</v>
      </c>
      <c r="BE354" s="58" t="str">
        <f t="shared" si="561"/>
        <v>ÚNICO</v>
      </c>
      <c r="BF354" s="58" t="str" cm="1">
        <f t="array" ref="BF354">IF(BE354&lt;&gt;"REPETIDO","",_xlfn.TEXTJOIN(", ",TRUE,IF($AG$14:$AG$1000=$AG354,$A$14:$A$1000,"")))</f>
        <v/>
      </c>
      <c r="BG354" s="70" t="str">
        <f t="shared" si="562"/>
        <v>NO APLICA</v>
      </c>
      <c r="BH354" s="58" t="str">
        <f t="shared" si="563"/>
        <v>ALERTA ALTA - REVISAR MERCADO</v>
      </c>
    </row>
    <row r="355" spans="1:60" x14ac:dyDescent="0.35">
      <c r="A355" s="96" t="s">
        <v>369</v>
      </c>
      <c r="B355" s="96"/>
      <c r="C355" s="96"/>
      <c r="D355" s="96"/>
      <c r="E355" s="96"/>
      <c r="F355" s="96"/>
      <c r="G355" s="96"/>
      <c r="H355" s="96"/>
      <c r="I355" s="96"/>
      <c r="J355" s="96"/>
      <c r="K355" s="96"/>
      <c r="L355" s="96"/>
      <c r="M355" s="96"/>
      <c r="N355" s="96"/>
      <c r="O355" s="96"/>
      <c r="P355" s="96"/>
      <c r="Q355" s="96"/>
      <c r="R355" s="96"/>
      <c r="S355" s="96"/>
      <c r="T355" s="96"/>
      <c r="U355" s="96"/>
      <c r="W355" s="112"/>
      <c r="X355" s="112"/>
      <c r="Y355" s="112"/>
      <c r="Z355" s="82"/>
      <c r="AA355" s="82"/>
      <c r="AB355" s="82"/>
      <c r="AC355" s="82"/>
      <c r="AD355" s="82"/>
      <c r="AE355" s="82"/>
      <c r="AF355" s="22"/>
      <c r="AG355" s="67"/>
      <c r="AH355" s="58"/>
      <c r="AI355" s="58"/>
      <c r="AJ355" s="59"/>
      <c r="AK355" s="59"/>
      <c r="AL355" s="59"/>
      <c r="AM355" s="59"/>
      <c r="AN355" s="60"/>
      <c r="AP355" s="75"/>
      <c r="AQ355" s="75"/>
      <c r="AR355" s="75"/>
      <c r="AS355" s="76"/>
      <c r="AT355" s="75"/>
      <c r="AU355" s="61"/>
      <c r="AV355" s="75"/>
      <c r="AW355" s="75"/>
      <c r="AX355" s="75"/>
      <c r="AY355" s="75"/>
      <c r="AZ355" s="75"/>
      <c r="BA355" s="75"/>
      <c r="BB355" s="75"/>
      <c r="BD355" s="63"/>
      <c r="BE355" s="63"/>
      <c r="BF355" s="63"/>
      <c r="BG355" s="63"/>
      <c r="BH355" s="63"/>
    </row>
    <row r="356" spans="1:60" ht="51" x14ac:dyDescent="0.35">
      <c r="A356" s="64">
        <f>IF(C356="","",MAX($A$14:A355)+1)</f>
        <v>320</v>
      </c>
      <c r="B356" s="64">
        <v>8715999</v>
      </c>
      <c r="C356" s="65" t="s">
        <v>218</v>
      </c>
      <c r="D356" s="64" t="s">
        <v>65</v>
      </c>
      <c r="E356" s="64">
        <v>0</v>
      </c>
      <c r="F356" s="64">
        <v>1</v>
      </c>
      <c r="G356" s="64">
        <v>0</v>
      </c>
      <c r="H356" s="64">
        <v>0</v>
      </c>
      <c r="I356" s="64">
        <v>0</v>
      </c>
      <c r="J356" s="64">
        <v>0</v>
      </c>
      <c r="K356" s="64">
        <v>0</v>
      </c>
      <c r="L356" s="64">
        <v>0</v>
      </c>
      <c r="M356" s="64">
        <v>0</v>
      </c>
      <c r="N356" s="64">
        <v>0</v>
      </c>
      <c r="O356" s="64">
        <v>0</v>
      </c>
      <c r="P356" s="64">
        <v>0</v>
      </c>
      <c r="Q356" s="64">
        <v>0</v>
      </c>
      <c r="R356" s="78">
        <f>SUM(F356:M356)</f>
        <v>1</v>
      </c>
      <c r="S356" s="64">
        <v>73152101</v>
      </c>
      <c r="T356" s="78" t="s">
        <v>66</v>
      </c>
      <c r="U356" s="78" t="s">
        <v>66</v>
      </c>
      <c r="W356" s="66">
        <v>228000</v>
      </c>
      <c r="X356" s="66">
        <f t="shared" ref="X356:X400" si="564">ROUND(W356*19%,0)</f>
        <v>43320</v>
      </c>
      <c r="Y356" s="66">
        <f t="shared" ref="Y356:Y400" si="565">ROUND(W356+X356,0)</f>
        <v>271320</v>
      </c>
      <c r="Z356" s="66">
        <v>256000</v>
      </c>
      <c r="AA356" s="66">
        <f t="shared" ref="AA356:AA400" si="566">Z356*19%</f>
        <v>48640</v>
      </c>
      <c r="AB356" s="66">
        <f t="shared" ref="AB356:AB400" si="567">Z356+AA356</f>
        <v>304640</v>
      </c>
      <c r="AC356" s="66">
        <v>325000</v>
      </c>
      <c r="AD356" s="66">
        <f t="shared" ref="AD356:AD400" si="568">AC356*19%</f>
        <v>61750</v>
      </c>
      <c r="AE356" s="66">
        <f t="shared" ref="AE356:AE400" si="569">AC356+AD356</f>
        <v>386750</v>
      </c>
      <c r="AF356" s="22"/>
      <c r="AG356" s="67" t="str">
        <f t="shared" ref="AG356:AG400" si="570">IF(NOT(ISNUMBER(A356)),"",LEFT(C356,200))</f>
        <v>MANTENIMIENTO (CAMBIO DE LOS VENTILADORES EVAPORADOR CON SUS CONECTORES)</v>
      </c>
      <c r="AH356" s="58" t="str">
        <f t="shared" ref="AH356:AH400" si="571">IF($AG356="","",IF(COUNTIFS($AG:$AG,$AG356,$W:$W,"&lt;&gt;"&amp;$W356)&gt;0,"DIFERENTE","ÚNICO"))</f>
        <v>ÚNICO</v>
      </c>
      <c r="AI356" s="58" t="str">
        <f t="shared" ref="AI356:AI400" si="572">IF($AG356="","",IF(COUNTIFS($AG:$AG,$AG356,$Z:$Z,"&lt;&gt;"&amp;$Z356)&gt;0,"DIFERENTE","ÚNICO"))</f>
        <v>DIFERENTE</v>
      </c>
      <c r="AJ356" s="59" t="str">
        <f t="shared" ref="AJ356:AJ400" si="573">IF($AG356="","",IF(COUNTIFS($AG:$AG,$AG356,$AC:$AC,"&lt;&gt;"&amp;$AC356)&gt;0,"DIFERENTE","ÚNICO"))</f>
        <v>DIFERENTE</v>
      </c>
      <c r="AK356" s="59" t="str">
        <f t="shared" ref="AK356:AK400" si="574">IF($AG356="","",IF(OR(AH356="DIFERENTE",AI356="DIFERENTE",AJ356="DIFERENTE"),"REVISAR","ÚNICO"))</f>
        <v>REVISAR</v>
      </c>
      <c r="AL356" s="59" t="str">
        <f t="shared" ref="AL356:AL400" si="575">IF(AH356="DIFERENTE",_xlfn.MAXIFS($W:$W,$AG:$AG,$AG356)-_xlfn.MINIFS($W:$W,$AG:$AG,$AG356),"")</f>
        <v/>
      </c>
      <c r="AM356" s="59">
        <f t="shared" ref="AM356:AM400" si="576">IF(AI356="DIFERENTE",_xlfn.MAXIFS($Z:$Z,$AG:$AG,$AG356)-_xlfn.MINIFS($Z:$Z,$AG:$AG,$AG356),"")</f>
        <v>28000</v>
      </c>
      <c r="AN356" s="60">
        <f t="shared" ref="AN356:AN400" si="577">IF(AJ356="DIFERENTE",_xlfn.MAXIFS($AC:$AC,$AG:$AG,$AG356)-_xlfn.MINIFS($AC:$AC,$AG:$AG,$AG356),"")</f>
        <v>40000</v>
      </c>
      <c r="AP356" s="61">
        <f t="shared" ref="AP356:AP400" si="578">IF(NOT(ISNUMBER(A356)),"",ROUND(AVERAGE(W356,Z356,AC356),0))</f>
        <v>269667</v>
      </c>
      <c r="AQ356" s="61">
        <f t="shared" ref="AQ356:AQ400" si="579">IF(NOT(ISNUMBER(A356)),"",ROUND(MEDIAN(W356,Z356,AC356),0))</f>
        <v>256000</v>
      </c>
      <c r="AR356" s="61">
        <f t="shared" ref="AR356:AR400" si="580">IF(NOT(ISNUMBER(A356)),"",ROUND(_xlfn.STDEV.S(W356,Z356,AC356),0))</f>
        <v>49923</v>
      </c>
      <c r="AS356" s="62">
        <f t="shared" ref="AS356:AS400" si="581">IF(NOT(ISNUMBER(A356)),"",IFERROR(AR356/AP356,0))</f>
        <v>0.18512832493408538</v>
      </c>
      <c r="AT356" s="61">
        <f t="shared" ref="AT356:AT400" si="582">IF(NOT(ISNUMBER(A356)),"",ROUND(MIN(W356,Z356,AC356),0))</f>
        <v>228000</v>
      </c>
      <c r="AU356" s="61">
        <f t="shared" ref="AU356:AU400" si="583">IF(NOT(ISNUMBER(A356)),"",ROUND(MAX(W356,Z356,AC356),0))</f>
        <v>325000</v>
      </c>
      <c r="AV356" s="61">
        <f>IF(NOT(ISNUMBER(A356)),"",ROUND(_xlfn.QUARTILE.INC(CHOOSE({1;2;3},W356,Z356,AC356),1),0))</f>
        <v>242000</v>
      </c>
      <c r="AW356" s="61">
        <f>IF(NOT(ISNUMBER(A356)),"",ROUND(_xlfn.QUARTILE.INC(CHOOSE({1;2;3},W356,Z356,AC356),3),0))</f>
        <v>290500</v>
      </c>
      <c r="AX356" s="61">
        <f t="shared" ref="AX356:AX400" si="584">IF(NOT(ISNUMBER(A356)),"",ROUND(AW356-AV356,0))</f>
        <v>48500</v>
      </c>
      <c r="AY356" s="61">
        <f t="shared" ref="AY356:AY400" si="585">IF(NOT(ISNUMBER(A356)),"",IF(BB356="MENOR VALOR",ROUND(MIN(W356,Z356,AC356),0),IF(BB356="PROMEDIO 2 MENORES",ROUND((SUM(W356,Z356,AC356)-MAX(W356,Z356,AC356))/2,0),IF(BB356="MEDIANA",ROUND(MEDIAN(W356,Z356,AC356),0),""))))</f>
        <v>228000</v>
      </c>
      <c r="AZ356" s="61">
        <f t="shared" ref="AZ356:AZ400" si="586">+AY356*19%</f>
        <v>43320</v>
      </c>
      <c r="BA356" s="61">
        <f t="shared" ref="BA356:BA400" si="587">IF(AY356="","",AY356+AZ356)</f>
        <v>271320</v>
      </c>
      <c r="BB356" s="68" t="str">
        <f t="shared" ref="BB356:BB400" si="588">IF(NOT(ISNUMBER(A356)),"",IF(AS356&lt;=20%,"MENOR VALOR",IF(AS356&lt;=40%,"PROMEDIO 2 MENORES","MEDIANA")))</f>
        <v>MENOR VALOR</v>
      </c>
      <c r="BD356" s="69" t="str">
        <f t="shared" ref="BD356:BD400" si="589">IF(NOT(ISNUMBER(A356)),"",UPPER(TRIM(CLEAN(LEFT(C356,200)))))</f>
        <v>MANTENIMIENTO (CAMBIO DE LOS VENTILADORES EVAPORADOR CON SUS CONECTORES)</v>
      </c>
      <c r="BE356" s="58" t="str">
        <f t="shared" ref="BE356:BE400" si="590">IF($AG356="","",IF(COUNTIF($AG:$AG,$AG356)&gt;1,"REPETIDO","ÚNICO"))</f>
        <v>REPETIDO</v>
      </c>
      <c r="BF356" s="58" t="str" cm="1">
        <f t="array" ref="BF356">IF(BE356&lt;&gt;"REPETIDO","",_xlfn.TEXTJOIN(", ",TRUE,IF($AG$14:$AG$1000=$AG356,$A$14:$A$1000,"")))</f>
        <v>149, 320</v>
      </c>
      <c r="BG356" s="70" t="str">
        <f t="shared" ref="BG356:BG400" si="591">IF($AG356="","",IF(BE356&lt;&gt;"REPETIDO","NO APLICA",IF(COUNTIFS($AG:$AG,$AG356,$AY:$AY,"&lt;&gt;"&amp;$AY356)&gt;0,"PRECIO REF. DIFERENTE","MISMO PRECIO REF.")))</f>
        <v>MISMO PRECIO REF.</v>
      </c>
      <c r="BH356" s="58" t="str">
        <f t="shared" ref="BH356:BH400" si="592">IF($AG356="","",IF(BG356="PRECIO REF. DIFERENTE","CRÍTICO - PRECIO REF. INCONSISTENTE",IF(AS356&gt;50%,"ALERTA ALTA - REVISAR MERCADO",IF(AS356&gt;30%,"REVISAR DISPERSIÓN","OK"))))</f>
        <v>OK</v>
      </c>
    </row>
    <row r="357" spans="1:60" ht="27" x14ac:dyDescent="0.35">
      <c r="A357" s="64">
        <f>IF(C357="","",MAX($A$14:A356)+1)</f>
        <v>321</v>
      </c>
      <c r="B357" s="64">
        <v>8715999</v>
      </c>
      <c r="C357" s="65" t="s">
        <v>219</v>
      </c>
      <c r="D357" s="64" t="s">
        <v>65</v>
      </c>
      <c r="E357" s="64">
        <v>0</v>
      </c>
      <c r="F357" s="64">
        <v>1</v>
      </c>
      <c r="G357" s="64">
        <v>0</v>
      </c>
      <c r="H357" s="64">
        <v>0</v>
      </c>
      <c r="I357" s="64">
        <v>0</v>
      </c>
      <c r="J357" s="64">
        <v>0</v>
      </c>
      <c r="K357" s="64">
        <v>0</v>
      </c>
      <c r="L357" s="64">
        <v>0</v>
      </c>
      <c r="M357" s="64">
        <v>0</v>
      </c>
      <c r="N357" s="64">
        <v>0</v>
      </c>
      <c r="O357" s="64">
        <v>0</v>
      </c>
      <c r="P357" s="64">
        <v>0</v>
      </c>
      <c r="Q357" s="64">
        <v>0</v>
      </c>
      <c r="R357" s="78">
        <f t="shared" ref="R357:R359" si="593">SUM(F357:M357)</f>
        <v>1</v>
      </c>
      <c r="S357" s="64">
        <v>73152101</v>
      </c>
      <c r="T357" s="78" t="s">
        <v>66</v>
      </c>
      <c r="U357" s="78" t="s">
        <v>66</v>
      </c>
      <c r="W357" s="66">
        <v>128000</v>
      </c>
      <c r="X357" s="66">
        <f t="shared" si="564"/>
        <v>24320</v>
      </c>
      <c r="Y357" s="66">
        <f t="shared" si="565"/>
        <v>152320</v>
      </c>
      <c r="Z357" s="66">
        <v>128000</v>
      </c>
      <c r="AA357" s="66">
        <f t="shared" si="566"/>
        <v>24320</v>
      </c>
      <c r="AB357" s="66">
        <f t="shared" si="567"/>
        <v>152320</v>
      </c>
      <c r="AC357" s="66">
        <v>290000</v>
      </c>
      <c r="AD357" s="66">
        <f t="shared" si="568"/>
        <v>55100</v>
      </c>
      <c r="AE357" s="66">
        <f t="shared" si="569"/>
        <v>345100</v>
      </c>
      <c r="AF357" s="22"/>
      <c r="AG357" s="67" t="str">
        <f t="shared" si="570"/>
        <v>MANTENIMIENTO (CAMBIO DE FILTRO SECADOR)</v>
      </c>
      <c r="AH357" s="58" t="str">
        <f t="shared" si="571"/>
        <v>ÚNICO</v>
      </c>
      <c r="AI357" s="58" t="str">
        <f t="shared" si="572"/>
        <v>ÚNICO</v>
      </c>
      <c r="AJ357" s="59" t="str">
        <f t="shared" si="573"/>
        <v>DIFERENTE</v>
      </c>
      <c r="AK357" s="59" t="str">
        <f t="shared" si="574"/>
        <v>REVISAR</v>
      </c>
      <c r="AL357" s="59" t="str">
        <f t="shared" si="575"/>
        <v/>
      </c>
      <c r="AM357" s="59" t="str">
        <f t="shared" si="576"/>
        <v/>
      </c>
      <c r="AN357" s="60">
        <f t="shared" si="577"/>
        <v>35000</v>
      </c>
      <c r="AP357" s="61">
        <f t="shared" si="578"/>
        <v>182000</v>
      </c>
      <c r="AQ357" s="61">
        <f t="shared" si="579"/>
        <v>128000</v>
      </c>
      <c r="AR357" s="61">
        <f t="shared" si="580"/>
        <v>93531</v>
      </c>
      <c r="AS357" s="62">
        <f t="shared" si="581"/>
        <v>0.51390659340659339</v>
      </c>
      <c r="AT357" s="61">
        <f t="shared" si="582"/>
        <v>128000</v>
      </c>
      <c r="AU357" s="61">
        <f t="shared" si="583"/>
        <v>290000</v>
      </c>
      <c r="AV357" s="61">
        <f>IF(NOT(ISNUMBER(A357)),"",ROUND(_xlfn.QUARTILE.INC(CHOOSE({1;2;3},W357,Z357,AC357),1),0))</f>
        <v>128000</v>
      </c>
      <c r="AW357" s="61">
        <f>IF(NOT(ISNUMBER(A357)),"",ROUND(_xlfn.QUARTILE.INC(CHOOSE({1;2;3},W357,Z357,AC357),3),0))</f>
        <v>209000</v>
      </c>
      <c r="AX357" s="61">
        <f t="shared" si="584"/>
        <v>81000</v>
      </c>
      <c r="AY357" s="61">
        <f t="shared" si="585"/>
        <v>128000</v>
      </c>
      <c r="AZ357" s="61">
        <f t="shared" si="586"/>
        <v>24320</v>
      </c>
      <c r="BA357" s="61">
        <f t="shared" si="587"/>
        <v>152320</v>
      </c>
      <c r="BB357" s="68" t="str">
        <f t="shared" si="588"/>
        <v>MEDIANA</v>
      </c>
      <c r="BD357" s="69" t="str">
        <f t="shared" si="589"/>
        <v>MANTENIMIENTO (CAMBIO DE FILTRO SECADOR)</v>
      </c>
      <c r="BE357" s="58" t="str">
        <f t="shared" si="590"/>
        <v>REPETIDO</v>
      </c>
      <c r="BF357" s="58" t="str" cm="1">
        <f t="array" ref="BF357">IF(BE357&lt;&gt;"REPETIDO","",_xlfn.TEXTJOIN(", ",TRUE,IF($AG$14:$AG$1000=$AG357,$A$14:$A$1000,"")))</f>
        <v>150, 321</v>
      </c>
      <c r="BG357" s="70" t="str">
        <f t="shared" si="591"/>
        <v>MISMO PRECIO REF.</v>
      </c>
      <c r="BH357" s="58" t="str">
        <f t="shared" si="592"/>
        <v>ALERTA ALTA - REVISAR MERCADO</v>
      </c>
    </row>
    <row r="358" spans="1:60" ht="38.25" x14ac:dyDescent="0.35">
      <c r="A358" s="64">
        <f>IF(C358="","",MAX($A$14:A357)+1)</f>
        <v>322</v>
      </c>
      <c r="B358" s="64">
        <v>8715999</v>
      </c>
      <c r="C358" s="65" t="s">
        <v>220</v>
      </c>
      <c r="D358" s="64" t="s">
        <v>65</v>
      </c>
      <c r="E358" s="64">
        <v>0</v>
      </c>
      <c r="F358" s="64">
        <v>1</v>
      </c>
      <c r="G358" s="64">
        <v>0</v>
      </c>
      <c r="H358" s="64">
        <v>0</v>
      </c>
      <c r="I358" s="64">
        <v>0</v>
      </c>
      <c r="J358" s="64">
        <v>0</v>
      </c>
      <c r="K358" s="64">
        <v>0</v>
      </c>
      <c r="L358" s="64">
        <v>0</v>
      </c>
      <c r="M358" s="64">
        <v>0</v>
      </c>
      <c r="N358" s="64">
        <v>0</v>
      </c>
      <c r="O358" s="64">
        <v>0</v>
      </c>
      <c r="P358" s="64">
        <v>0</v>
      </c>
      <c r="Q358" s="64">
        <v>0</v>
      </c>
      <c r="R358" s="78">
        <f t="shared" si="593"/>
        <v>1</v>
      </c>
      <c r="S358" s="64">
        <v>73152101</v>
      </c>
      <c r="T358" s="78" t="s">
        <v>66</v>
      </c>
      <c r="U358" s="78" t="s">
        <v>66</v>
      </c>
      <c r="W358" s="66">
        <v>188000</v>
      </c>
      <c r="X358" s="66">
        <f t="shared" si="564"/>
        <v>35720</v>
      </c>
      <c r="Y358" s="66">
        <f t="shared" si="565"/>
        <v>223720</v>
      </c>
      <c r="Z358" s="66">
        <v>188000</v>
      </c>
      <c r="AA358" s="66">
        <f t="shared" si="566"/>
        <v>35720</v>
      </c>
      <c r="AB358" s="66">
        <f t="shared" si="567"/>
        <v>223720</v>
      </c>
      <c r="AC358" s="66">
        <v>310000</v>
      </c>
      <c r="AD358" s="66">
        <f t="shared" si="568"/>
        <v>58900</v>
      </c>
      <c r="AE358" s="66">
        <f t="shared" si="569"/>
        <v>368900</v>
      </c>
      <c r="AF358" s="22"/>
      <c r="AG358" s="67" t="str">
        <f t="shared" si="570"/>
        <v>MANTENIMIENTO (CAMBIO DE MANGUERAS DE EXTRACCIÓN)</v>
      </c>
      <c r="AH358" s="58" t="str">
        <f t="shared" si="571"/>
        <v>ÚNICO</v>
      </c>
      <c r="AI358" s="58" t="str">
        <f t="shared" si="572"/>
        <v>DIFERENTE</v>
      </c>
      <c r="AJ358" s="59" t="str">
        <f t="shared" si="573"/>
        <v>DIFERENTE</v>
      </c>
      <c r="AK358" s="59" t="str">
        <f t="shared" si="574"/>
        <v>REVISAR</v>
      </c>
      <c r="AL358" s="59" t="str">
        <f t="shared" si="575"/>
        <v/>
      </c>
      <c r="AM358" s="59">
        <f t="shared" si="576"/>
        <v>16000</v>
      </c>
      <c r="AN358" s="60">
        <f t="shared" si="577"/>
        <v>35000</v>
      </c>
      <c r="AP358" s="61">
        <f t="shared" si="578"/>
        <v>228667</v>
      </c>
      <c r="AQ358" s="61">
        <f t="shared" si="579"/>
        <v>188000</v>
      </c>
      <c r="AR358" s="61">
        <f t="shared" si="580"/>
        <v>70437</v>
      </c>
      <c r="AS358" s="62">
        <f t="shared" si="581"/>
        <v>0.30803307866898155</v>
      </c>
      <c r="AT358" s="61">
        <f t="shared" si="582"/>
        <v>188000</v>
      </c>
      <c r="AU358" s="61">
        <f t="shared" si="583"/>
        <v>310000</v>
      </c>
      <c r="AV358" s="61">
        <f>IF(NOT(ISNUMBER(A358)),"",ROUND(_xlfn.QUARTILE.INC(CHOOSE({1;2;3},W358,Z358,AC358),1),0))</f>
        <v>188000</v>
      </c>
      <c r="AW358" s="61">
        <f>IF(NOT(ISNUMBER(A358)),"",ROUND(_xlfn.QUARTILE.INC(CHOOSE({1;2;3},W358,Z358,AC358),3),0))</f>
        <v>249000</v>
      </c>
      <c r="AX358" s="61">
        <f t="shared" si="584"/>
        <v>61000</v>
      </c>
      <c r="AY358" s="61">
        <f t="shared" si="585"/>
        <v>188000</v>
      </c>
      <c r="AZ358" s="61">
        <f t="shared" si="586"/>
        <v>35720</v>
      </c>
      <c r="BA358" s="61">
        <f t="shared" si="587"/>
        <v>223720</v>
      </c>
      <c r="BB358" s="68" t="str">
        <f t="shared" si="588"/>
        <v>PROMEDIO 2 MENORES</v>
      </c>
      <c r="BD358" s="69" t="str">
        <f t="shared" si="589"/>
        <v>MANTENIMIENTO (CAMBIO DE MANGUERAS DE EXTRACCIÓN)</v>
      </c>
      <c r="BE358" s="58" t="str">
        <f t="shared" si="590"/>
        <v>REPETIDO</v>
      </c>
      <c r="BF358" s="58" t="str" cm="1">
        <f t="array" ref="BF358">IF(BE358&lt;&gt;"REPETIDO","",_xlfn.TEXTJOIN(", ",TRUE,IF($AG$14:$AG$1000=$AG358,$A$14:$A$1000,"")))</f>
        <v>151, 322</v>
      </c>
      <c r="BG358" s="70" t="str">
        <f t="shared" si="591"/>
        <v>PRECIO REF. DIFERENTE</v>
      </c>
      <c r="BH358" s="58" t="str">
        <f t="shared" si="592"/>
        <v>CRÍTICO - PRECIO REF. INCONSISTENTE</v>
      </c>
    </row>
    <row r="359" spans="1:60" ht="51" x14ac:dyDescent="0.35">
      <c r="A359" s="64">
        <f>IF(C359="","",MAX($A$14:A358)+1)</f>
        <v>323</v>
      </c>
      <c r="B359" s="93">
        <v>8715999</v>
      </c>
      <c r="C359" s="99" t="s">
        <v>221</v>
      </c>
      <c r="D359" s="93" t="s">
        <v>65</v>
      </c>
      <c r="E359" s="64">
        <v>0</v>
      </c>
      <c r="F359" s="64">
        <v>1</v>
      </c>
      <c r="G359" s="64">
        <v>0</v>
      </c>
      <c r="H359" s="64">
        <v>0</v>
      </c>
      <c r="I359" s="64">
        <v>0</v>
      </c>
      <c r="J359" s="64">
        <v>0</v>
      </c>
      <c r="K359" s="64">
        <v>0</v>
      </c>
      <c r="L359" s="64">
        <v>0</v>
      </c>
      <c r="M359" s="64">
        <v>0</v>
      </c>
      <c r="N359" s="64">
        <v>0</v>
      </c>
      <c r="O359" s="64">
        <v>0</v>
      </c>
      <c r="P359" s="64">
        <v>0</v>
      </c>
      <c r="Q359" s="64">
        <v>0</v>
      </c>
      <c r="R359" s="78">
        <f t="shared" si="593"/>
        <v>1</v>
      </c>
      <c r="S359" s="93">
        <v>73152101</v>
      </c>
      <c r="T359" s="117" t="s">
        <v>66</v>
      </c>
      <c r="U359" s="117" t="s">
        <v>66</v>
      </c>
      <c r="W359" s="66">
        <v>148000</v>
      </c>
      <c r="X359" s="66">
        <f t="shared" si="564"/>
        <v>28120</v>
      </c>
      <c r="Y359" s="66">
        <f t="shared" si="565"/>
        <v>176120</v>
      </c>
      <c r="Z359" s="66">
        <v>148000</v>
      </c>
      <c r="AA359" s="66">
        <f t="shared" si="566"/>
        <v>28120</v>
      </c>
      <c r="AB359" s="66">
        <f t="shared" si="567"/>
        <v>176120</v>
      </c>
      <c r="AC359" s="66">
        <v>300000</v>
      </c>
      <c r="AD359" s="66">
        <f t="shared" si="568"/>
        <v>57000</v>
      </c>
      <c r="AE359" s="66">
        <f t="shared" si="569"/>
        <v>357000</v>
      </c>
      <c r="AF359" s="22"/>
      <c r="AG359" s="67" t="str">
        <f t="shared" si="570"/>
        <v>MANTENIMIENTO (CAMBIO DE HERRAJES EN BRONCE CROMADOS TIPO PESADO PARA PUERTAS)</v>
      </c>
      <c r="AH359" s="58" t="str">
        <f t="shared" si="571"/>
        <v>ÚNICO</v>
      </c>
      <c r="AI359" s="58" t="str">
        <f t="shared" si="572"/>
        <v>DIFERENTE</v>
      </c>
      <c r="AJ359" s="59" t="str">
        <f t="shared" si="573"/>
        <v>DIFERENTE</v>
      </c>
      <c r="AK359" s="59" t="str">
        <f t="shared" si="574"/>
        <v>REVISAR</v>
      </c>
      <c r="AL359" s="59" t="str">
        <f t="shared" si="575"/>
        <v/>
      </c>
      <c r="AM359" s="59">
        <f t="shared" si="576"/>
        <v>32000</v>
      </c>
      <c r="AN359" s="60">
        <f t="shared" si="577"/>
        <v>35000</v>
      </c>
      <c r="AP359" s="61">
        <f t="shared" si="578"/>
        <v>198667</v>
      </c>
      <c r="AQ359" s="61">
        <f t="shared" si="579"/>
        <v>148000</v>
      </c>
      <c r="AR359" s="61">
        <f t="shared" si="580"/>
        <v>87757</v>
      </c>
      <c r="AS359" s="62">
        <f t="shared" si="581"/>
        <v>0.44172912461556274</v>
      </c>
      <c r="AT359" s="61">
        <f t="shared" si="582"/>
        <v>148000</v>
      </c>
      <c r="AU359" s="61">
        <f t="shared" si="583"/>
        <v>300000</v>
      </c>
      <c r="AV359" s="61">
        <f>IF(NOT(ISNUMBER(A359)),"",ROUND(_xlfn.QUARTILE.INC(CHOOSE({1;2;3},W359,Z359,AC359),1),0))</f>
        <v>148000</v>
      </c>
      <c r="AW359" s="61">
        <f>IF(NOT(ISNUMBER(A359)),"",ROUND(_xlfn.QUARTILE.INC(CHOOSE({1;2;3},W359,Z359,AC359),3),0))</f>
        <v>224000</v>
      </c>
      <c r="AX359" s="61">
        <f t="shared" si="584"/>
        <v>76000</v>
      </c>
      <c r="AY359" s="61">
        <f t="shared" si="585"/>
        <v>148000</v>
      </c>
      <c r="AZ359" s="61">
        <f t="shared" si="586"/>
        <v>28120</v>
      </c>
      <c r="BA359" s="61">
        <f t="shared" si="587"/>
        <v>176120</v>
      </c>
      <c r="BB359" s="68" t="str">
        <f t="shared" si="588"/>
        <v>MEDIANA</v>
      </c>
      <c r="BD359" s="69" t="str">
        <f t="shared" si="589"/>
        <v>MANTENIMIENTO (CAMBIO DE HERRAJES EN BRONCE CROMADOS TIPO PESADO PARA PUERTAS)</v>
      </c>
      <c r="BE359" s="58" t="str">
        <f t="shared" si="590"/>
        <v>REPETIDO</v>
      </c>
      <c r="BF359" s="58" t="str" cm="1">
        <f t="array" ref="BF359">IF(BE359&lt;&gt;"REPETIDO","",_xlfn.TEXTJOIN(", ",TRUE,IF($AG$14:$AG$1000=$AG359,$A$14:$A$1000,"")))</f>
        <v>152, 323</v>
      </c>
      <c r="BG359" s="70" t="str">
        <f t="shared" si="591"/>
        <v>PRECIO REF. DIFERENTE</v>
      </c>
      <c r="BH359" s="58" t="str">
        <f t="shared" si="592"/>
        <v>CRÍTICO - PRECIO REF. INCONSISTENTE</v>
      </c>
    </row>
    <row r="360" spans="1:60" ht="38.25" x14ac:dyDescent="0.35">
      <c r="A360" s="64">
        <f>IF(C360="","",MAX($A$14:A359)+1)</f>
        <v>324</v>
      </c>
      <c r="B360" s="91">
        <v>8715999</v>
      </c>
      <c r="C360" s="118" t="s">
        <v>222</v>
      </c>
      <c r="D360" s="91" t="s">
        <v>65</v>
      </c>
      <c r="E360" s="91">
        <v>0</v>
      </c>
      <c r="F360" s="91">
        <v>1</v>
      </c>
      <c r="G360" s="91">
        <v>0</v>
      </c>
      <c r="H360" s="91">
        <v>0</v>
      </c>
      <c r="I360" s="91">
        <v>0</v>
      </c>
      <c r="J360" s="91">
        <v>0</v>
      </c>
      <c r="K360" s="91">
        <v>0</v>
      </c>
      <c r="L360" s="91">
        <v>0</v>
      </c>
      <c r="M360" s="91">
        <v>0</v>
      </c>
      <c r="N360" s="91">
        <v>0</v>
      </c>
      <c r="O360" s="91">
        <v>0</v>
      </c>
      <c r="P360" s="91">
        <v>0</v>
      </c>
      <c r="Q360" s="91">
        <v>0</v>
      </c>
      <c r="R360" s="92">
        <f>SUM(F360:M360)</f>
        <v>1</v>
      </c>
      <c r="S360" s="91">
        <v>73152101</v>
      </c>
      <c r="T360" s="92" t="s">
        <v>66</v>
      </c>
      <c r="U360" s="92" t="s">
        <v>66</v>
      </c>
      <c r="W360" s="86">
        <v>192000</v>
      </c>
      <c r="X360" s="86">
        <f t="shared" si="564"/>
        <v>36480</v>
      </c>
      <c r="Y360" s="86">
        <f t="shared" si="565"/>
        <v>228480</v>
      </c>
      <c r="Z360" s="86">
        <v>204000</v>
      </c>
      <c r="AA360" s="86">
        <f t="shared" si="566"/>
        <v>38760</v>
      </c>
      <c r="AB360" s="86">
        <f t="shared" si="567"/>
        <v>242760</v>
      </c>
      <c r="AC360" s="86">
        <v>285000</v>
      </c>
      <c r="AD360" s="86">
        <f t="shared" si="568"/>
        <v>54150</v>
      </c>
      <c r="AE360" s="86">
        <f t="shared" si="569"/>
        <v>339150</v>
      </c>
      <c r="AF360" s="22"/>
      <c r="AG360" s="67" t="str">
        <f t="shared" si="570"/>
        <v>MANTENIMIENTO (CAMBIO DE CORTINA DE AIRE EN TERMO-FILM)</v>
      </c>
      <c r="AH360" s="58" t="str">
        <f t="shared" si="571"/>
        <v>ÚNICO</v>
      </c>
      <c r="AI360" s="58" t="str">
        <f t="shared" si="572"/>
        <v>DIFERENTE</v>
      </c>
      <c r="AJ360" s="59" t="str">
        <f t="shared" si="573"/>
        <v>DIFERENTE</v>
      </c>
      <c r="AK360" s="59" t="str">
        <f t="shared" si="574"/>
        <v>REVISAR</v>
      </c>
      <c r="AL360" s="59" t="str">
        <f t="shared" si="575"/>
        <v/>
      </c>
      <c r="AM360" s="59">
        <f t="shared" si="576"/>
        <v>12000</v>
      </c>
      <c r="AN360" s="60">
        <f t="shared" si="577"/>
        <v>35000</v>
      </c>
      <c r="AP360" s="61">
        <f t="shared" si="578"/>
        <v>227000</v>
      </c>
      <c r="AQ360" s="61">
        <f t="shared" si="579"/>
        <v>204000</v>
      </c>
      <c r="AR360" s="61">
        <f t="shared" si="580"/>
        <v>50587</v>
      </c>
      <c r="AS360" s="62">
        <f t="shared" si="581"/>
        <v>0.22285022026431717</v>
      </c>
      <c r="AT360" s="61">
        <f t="shared" si="582"/>
        <v>192000</v>
      </c>
      <c r="AU360" s="61">
        <f t="shared" si="583"/>
        <v>285000</v>
      </c>
      <c r="AV360" s="61">
        <f>IF(NOT(ISNUMBER(A360)),"",ROUND(_xlfn.QUARTILE.INC(CHOOSE({1;2;3},W360,Z360,AC360),1),0))</f>
        <v>198000</v>
      </c>
      <c r="AW360" s="61">
        <f>IF(NOT(ISNUMBER(A360)),"",ROUND(_xlfn.QUARTILE.INC(CHOOSE({1;2;3},W360,Z360,AC360),3),0))</f>
        <v>244500</v>
      </c>
      <c r="AX360" s="61">
        <f t="shared" si="584"/>
        <v>46500</v>
      </c>
      <c r="AY360" s="61">
        <f t="shared" si="585"/>
        <v>198000</v>
      </c>
      <c r="AZ360" s="61">
        <f t="shared" si="586"/>
        <v>37620</v>
      </c>
      <c r="BA360" s="61">
        <f t="shared" si="587"/>
        <v>235620</v>
      </c>
      <c r="BB360" s="68" t="str">
        <f t="shared" si="588"/>
        <v>PROMEDIO 2 MENORES</v>
      </c>
      <c r="BD360" s="69" t="str">
        <f t="shared" si="589"/>
        <v>MANTENIMIENTO (CAMBIO DE CORTINA DE AIRE EN TERMO-FILM)</v>
      </c>
      <c r="BE360" s="58" t="str">
        <f t="shared" si="590"/>
        <v>REPETIDO</v>
      </c>
      <c r="BF360" s="58" t="str" cm="1">
        <f t="array" ref="BF360">IF(BE360&lt;&gt;"REPETIDO","",_xlfn.TEXTJOIN(", ",TRUE,IF($AG$14:$AG$1000=$AG360,$A$14:$A$1000,"")))</f>
        <v>153, 324</v>
      </c>
      <c r="BG360" s="70" t="str">
        <f t="shared" si="591"/>
        <v>PRECIO REF. DIFERENTE</v>
      </c>
      <c r="BH360" s="58" t="str">
        <f t="shared" si="592"/>
        <v>CRÍTICO - PRECIO REF. INCONSISTENTE</v>
      </c>
    </row>
    <row r="361" spans="1:60" ht="89.25" x14ac:dyDescent="0.35">
      <c r="A361" s="64">
        <f>IF(C361="","",MAX($A$14:A360)+1)</f>
        <v>325</v>
      </c>
      <c r="B361" s="64">
        <v>8715999</v>
      </c>
      <c r="C361" s="65" t="s">
        <v>370</v>
      </c>
      <c r="D361" s="64" t="s">
        <v>65</v>
      </c>
      <c r="E361" s="91">
        <v>0</v>
      </c>
      <c r="F361" s="91">
        <v>1</v>
      </c>
      <c r="G361" s="91">
        <v>0</v>
      </c>
      <c r="H361" s="91">
        <v>0</v>
      </c>
      <c r="I361" s="91">
        <v>0</v>
      </c>
      <c r="J361" s="91">
        <v>0</v>
      </c>
      <c r="K361" s="91">
        <v>0</v>
      </c>
      <c r="L361" s="91">
        <v>0</v>
      </c>
      <c r="M361" s="91">
        <v>0</v>
      </c>
      <c r="N361" s="91">
        <v>0</v>
      </c>
      <c r="O361" s="91">
        <v>0</v>
      </c>
      <c r="P361" s="91">
        <v>0</v>
      </c>
      <c r="Q361" s="91">
        <v>0</v>
      </c>
      <c r="R361" s="92">
        <f t="shared" ref="R361:R378" si="594">SUM(F361:M361)</f>
        <v>1</v>
      </c>
      <c r="S361" s="64">
        <v>73152101</v>
      </c>
      <c r="T361" s="78" t="s">
        <v>66</v>
      </c>
      <c r="U361" s="78" t="s">
        <v>66</v>
      </c>
      <c r="W361" s="86">
        <v>240000</v>
      </c>
      <c r="X361" s="86">
        <f t="shared" si="564"/>
        <v>45600</v>
      </c>
      <c r="Y361" s="86">
        <f t="shared" si="565"/>
        <v>285600</v>
      </c>
      <c r="Z361" s="86">
        <v>240000</v>
      </c>
      <c r="AA361" s="86">
        <f t="shared" si="566"/>
        <v>45600</v>
      </c>
      <c r="AB361" s="86">
        <f t="shared" si="567"/>
        <v>285600</v>
      </c>
      <c r="AC361" s="86">
        <v>325000</v>
      </c>
      <c r="AD361" s="86">
        <f t="shared" si="568"/>
        <v>61750</v>
      </c>
      <c r="AE361" s="86">
        <f t="shared" si="569"/>
        <v>386750</v>
      </c>
      <c r="AF361" s="22"/>
      <c r="AG361" s="67" t="str">
        <f t="shared" si="570"/>
        <v>MANTENIMIENTO (CAMBIO DE UNIDAD DE 2.5 HP INCLUYE RECARGA, RELAY POTENCIAL, CAPACITOR, RECARGA DE GAS, FILTRO PUESTO EN FUNCIONAMIENTO)</v>
      </c>
      <c r="AH361" s="58" t="str">
        <f t="shared" si="571"/>
        <v>ÚNICO</v>
      </c>
      <c r="AI361" s="58" t="str">
        <f t="shared" si="572"/>
        <v>ÚNICO</v>
      </c>
      <c r="AJ361" s="59" t="str">
        <f t="shared" si="573"/>
        <v>ÚNICO</v>
      </c>
      <c r="AK361" s="59" t="str">
        <f t="shared" si="574"/>
        <v>ÚNICO</v>
      </c>
      <c r="AL361" s="59" t="str">
        <f t="shared" si="575"/>
        <v/>
      </c>
      <c r="AM361" s="59" t="str">
        <f t="shared" si="576"/>
        <v/>
      </c>
      <c r="AN361" s="60" t="str">
        <f t="shared" si="577"/>
        <v/>
      </c>
      <c r="AP361" s="61">
        <f t="shared" si="578"/>
        <v>268333</v>
      </c>
      <c r="AQ361" s="61">
        <f t="shared" si="579"/>
        <v>240000</v>
      </c>
      <c r="AR361" s="61">
        <f t="shared" si="580"/>
        <v>49075</v>
      </c>
      <c r="AS361" s="62">
        <f t="shared" si="581"/>
        <v>0.18288842594835522</v>
      </c>
      <c r="AT361" s="61">
        <f t="shared" si="582"/>
        <v>240000</v>
      </c>
      <c r="AU361" s="61">
        <f t="shared" si="583"/>
        <v>325000</v>
      </c>
      <c r="AV361" s="61">
        <f>IF(NOT(ISNUMBER(A361)),"",ROUND(_xlfn.QUARTILE.INC(CHOOSE({1;2;3},W361,Z361,AC361),1),0))</f>
        <v>240000</v>
      </c>
      <c r="AW361" s="61">
        <f>IF(NOT(ISNUMBER(A361)),"",ROUND(_xlfn.QUARTILE.INC(CHOOSE({1;2;3},W361,Z361,AC361),3),0))</f>
        <v>282500</v>
      </c>
      <c r="AX361" s="61">
        <f t="shared" si="584"/>
        <v>42500</v>
      </c>
      <c r="AY361" s="61">
        <f t="shared" si="585"/>
        <v>240000</v>
      </c>
      <c r="AZ361" s="61">
        <f t="shared" si="586"/>
        <v>45600</v>
      </c>
      <c r="BA361" s="61">
        <f t="shared" si="587"/>
        <v>285600</v>
      </c>
      <c r="BB361" s="68" t="str">
        <f t="shared" si="588"/>
        <v>MENOR VALOR</v>
      </c>
      <c r="BD361" s="69" t="str">
        <f t="shared" si="589"/>
        <v>MANTENIMIENTO (CAMBIO DE UNIDAD DE 2.5 HP INCLUYE RECARGA, RELAY POTENCIAL, CAPACITOR, RECARGA DE GAS, FILTRO PUESTO EN FUNCIONAMIENTO)</v>
      </c>
      <c r="BE361" s="58" t="str">
        <f t="shared" si="590"/>
        <v>ÚNICO</v>
      </c>
      <c r="BF361" s="58" t="str" cm="1">
        <f t="array" ref="BF361">IF(BE361&lt;&gt;"REPETIDO","",_xlfn.TEXTJOIN(", ",TRUE,IF($AG$14:$AG$1000=$AG361,$A$14:$A$1000,"")))</f>
        <v/>
      </c>
      <c r="BG361" s="70" t="str">
        <f t="shared" si="591"/>
        <v>NO APLICA</v>
      </c>
      <c r="BH361" s="58" t="str">
        <f t="shared" si="592"/>
        <v>OK</v>
      </c>
    </row>
    <row r="362" spans="1:60" ht="38.25" x14ac:dyDescent="0.35">
      <c r="A362" s="64">
        <f>IF(C362="","",MAX($A$14:A361)+1)</f>
        <v>326</v>
      </c>
      <c r="B362" s="64">
        <v>8715999</v>
      </c>
      <c r="C362" s="65" t="s">
        <v>224</v>
      </c>
      <c r="D362" s="64" t="s">
        <v>65</v>
      </c>
      <c r="E362" s="91">
        <v>0</v>
      </c>
      <c r="F362" s="91">
        <v>1</v>
      </c>
      <c r="G362" s="91">
        <v>0</v>
      </c>
      <c r="H362" s="91">
        <v>0</v>
      </c>
      <c r="I362" s="91">
        <v>0</v>
      </c>
      <c r="J362" s="91">
        <v>0</v>
      </c>
      <c r="K362" s="91">
        <v>0</v>
      </c>
      <c r="L362" s="91">
        <v>0</v>
      </c>
      <c r="M362" s="91">
        <v>0</v>
      </c>
      <c r="N362" s="91">
        <v>0</v>
      </c>
      <c r="O362" s="91">
        <v>0</v>
      </c>
      <c r="P362" s="91">
        <v>0</v>
      </c>
      <c r="Q362" s="91">
        <v>0</v>
      </c>
      <c r="R362" s="92">
        <f t="shared" si="594"/>
        <v>1</v>
      </c>
      <c r="S362" s="64">
        <v>73152101</v>
      </c>
      <c r="T362" s="78" t="s">
        <v>66</v>
      </c>
      <c r="U362" s="78" t="s">
        <v>66</v>
      </c>
      <c r="W362" s="86">
        <v>128000</v>
      </c>
      <c r="X362" s="86">
        <f t="shared" si="564"/>
        <v>24320</v>
      </c>
      <c r="Y362" s="86">
        <f t="shared" si="565"/>
        <v>152320</v>
      </c>
      <c r="Z362" s="86">
        <v>128000</v>
      </c>
      <c r="AA362" s="86">
        <f t="shared" si="566"/>
        <v>24320</v>
      </c>
      <c r="AB362" s="86">
        <f t="shared" si="567"/>
        <v>152320</v>
      </c>
      <c r="AC362" s="86">
        <v>220000</v>
      </c>
      <c r="AD362" s="86">
        <f t="shared" si="568"/>
        <v>41800</v>
      </c>
      <c r="AE362" s="86">
        <f t="shared" si="569"/>
        <v>261800</v>
      </c>
      <c r="AF362" s="22"/>
      <c r="AG362" s="67" t="str">
        <f t="shared" si="570"/>
        <v>MANTENIMIENTO (CAMBIO DE RELAY POTENCIAL 220 Y CAPACITOR)</v>
      </c>
      <c r="AH362" s="58" t="str">
        <f t="shared" si="571"/>
        <v>ÚNICO</v>
      </c>
      <c r="AI362" s="58" t="str">
        <f t="shared" si="572"/>
        <v>DIFERENTE</v>
      </c>
      <c r="AJ362" s="59" t="str">
        <f t="shared" si="573"/>
        <v>ÚNICO</v>
      </c>
      <c r="AK362" s="59" t="str">
        <f t="shared" si="574"/>
        <v>REVISAR</v>
      </c>
      <c r="AL362" s="59" t="str">
        <f t="shared" si="575"/>
        <v/>
      </c>
      <c r="AM362" s="59">
        <f t="shared" si="576"/>
        <v>4000</v>
      </c>
      <c r="AN362" s="60" t="str">
        <f t="shared" si="577"/>
        <v/>
      </c>
      <c r="AP362" s="61">
        <f t="shared" si="578"/>
        <v>158667</v>
      </c>
      <c r="AQ362" s="61">
        <f t="shared" si="579"/>
        <v>128000</v>
      </c>
      <c r="AR362" s="61">
        <f t="shared" si="580"/>
        <v>53116</v>
      </c>
      <c r="AS362" s="62">
        <f t="shared" si="581"/>
        <v>0.33476400259663319</v>
      </c>
      <c r="AT362" s="61">
        <f t="shared" si="582"/>
        <v>128000</v>
      </c>
      <c r="AU362" s="61">
        <f t="shared" si="583"/>
        <v>220000</v>
      </c>
      <c r="AV362" s="61">
        <f>IF(NOT(ISNUMBER(A362)),"",ROUND(_xlfn.QUARTILE.INC(CHOOSE({1;2;3},W362,Z362,AC362),1),0))</f>
        <v>128000</v>
      </c>
      <c r="AW362" s="61">
        <f>IF(NOT(ISNUMBER(A362)),"",ROUND(_xlfn.QUARTILE.INC(CHOOSE({1;2;3},W362,Z362,AC362),3),0))</f>
        <v>174000</v>
      </c>
      <c r="AX362" s="61">
        <f t="shared" si="584"/>
        <v>46000</v>
      </c>
      <c r="AY362" s="61">
        <f t="shared" si="585"/>
        <v>128000</v>
      </c>
      <c r="AZ362" s="61">
        <f t="shared" si="586"/>
        <v>24320</v>
      </c>
      <c r="BA362" s="61">
        <f t="shared" si="587"/>
        <v>152320</v>
      </c>
      <c r="BB362" s="68" t="str">
        <f t="shared" si="588"/>
        <v>PROMEDIO 2 MENORES</v>
      </c>
      <c r="BD362" s="69" t="str">
        <f t="shared" si="589"/>
        <v>MANTENIMIENTO (CAMBIO DE RELAY POTENCIAL 220 Y CAPACITOR)</v>
      </c>
      <c r="BE362" s="58" t="str">
        <f t="shared" si="590"/>
        <v>REPETIDO</v>
      </c>
      <c r="BF362" s="58" t="str" cm="1">
        <f t="array" ref="BF362">IF(BE362&lt;&gt;"REPETIDO","",_xlfn.TEXTJOIN(", ",TRUE,IF($AG$14:$AG$1000=$AG362,$A$14:$A$1000,"")))</f>
        <v>155, 326</v>
      </c>
      <c r="BG362" s="70" t="str">
        <f t="shared" si="591"/>
        <v>PRECIO REF. DIFERENTE</v>
      </c>
      <c r="BH362" s="58" t="str">
        <f t="shared" si="592"/>
        <v>CRÍTICO - PRECIO REF. INCONSISTENTE</v>
      </c>
    </row>
    <row r="363" spans="1:60" ht="27" x14ac:dyDescent="0.35">
      <c r="A363" s="64">
        <f>IF(C363="","",MAX($A$14:A362)+1)</f>
        <v>327</v>
      </c>
      <c r="B363" s="64">
        <v>8715999</v>
      </c>
      <c r="C363" s="65" t="s">
        <v>225</v>
      </c>
      <c r="D363" s="64" t="s">
        <v>65</v>
      </c>
      <c r="E363" s="91">
        <v>0</v>
      </c>
      <c r="F363" s="91">
        <v>1</v>
      </c>
      <c r="G363" s="91">
        <v>0</v>
      </c>
      <c r="H363" s="91">
        <v>0</v>
      </c>
      <c r="I363" s="91">
        <v>0</v>
      </c>
      <c r="J363" s="91">
        <v>0</v>
      </c>
      <c r="K363" s="91">
        <v>0</v>
      </c>
      <c r="L363" s="91">
        <v>0</v>
      </c>
      <c r="M363" s="91">
        <v>0</v>
      </c>
      <c r="N363" s="91">
        <v>0</v>
      </c>
      <c r="O363" s="91">
        <v>0</v>
      </c>
      <c r="P363" s="91">
        <v>0</v>
      </c>
      <c r="Q363" s="91">
        <v>0</v>
      </c>
      <c r="R363" s="92">
        <f t="shared" si="594"/>
        <v>1</v>
      </c>
      <c r="S363" s="64">
        <v>73152101</v>
      </c>
      <c r="T363" s="78" t="s">
        <v>66</v>
      </c>
      <c r="U363" s="78" t="s">
        <v>66</v>
      </c>
      <c r="W363" s="86">
        <v>128000</v>
      </c>
      <c r="X363" s="86">
        <f t="shared" si="564"/>
        <v>24320</v>
      </c>
      <c r="Y363" s="86">
        <f t="shared" si="565"/>
        <v>152320</v>
      </c>
      <c r="Z363" s="86">
        <v>136000</v>
      </c>
      <c r="AA363" s="86">
        <f t="shared" si="566"/>
        <v>25840</v>
      </c>
      <c r="AB363" s="86">
        <f t="shared" si="567"/>
        <v>161840</v>
      </c>
      <c r="AC363" s="86">
        <v>170000</v>
      </c>
      <c r="AD363" s="86">
        <f t="shared" si="568"/>
        <v>32300</v>
      </c>
      <c r="AE363" s="86">
        <f t="shared" si="569"/>
        <v>202300</v>
      </c>
      <c r="AG363" s="67" t="str">
        <f t="shared" si="570"/>
        <v>MANTENIMIENTO (CAMBIO DE CAPACITOR 25MFD440)</v>
      </c>
      <c r="AH363" s="58" t="str">
        <f t="shared" si="571"/>
        <v>ÚNICO</v>
      </c>
      <c r="AI363" s="58" t="str">
        <f t="shared" si="572"/>
        <v>DIFERENTE</v>
      </c>
      <c r="AJ363" s="59" t="str">
        <f t="shared" si="573"/>
        <v>ÚNICO</v>
      </c>
      <c r="AK363" s="59" t="str">
        <f t="shared" si="574"/>
        <v>REVISAR</v>
      </c>
      <c r="AL363" s="59" t="str">
        <f t="shared" si="575"/>
        <v/>
      </c>
      <c r="AM363" s="59">
        <f t="shared" si="576"/>
        <v>8000</v>
      </c>
      <c r="AN363" s="60" t="str">
        <f t="shared" si="577"/>
        <v/>
      </c>
      <c r="AP363" s="61">
        <f t="shared" si="578"/>
        <v>144667</v>
      </c>
      <c r="AQ363" s="61">
        <f t="shared" si="579"/>
        <v>136000</v>
      </c>
      <c r="AR363" s="61">
        <f t="shared" si="580"/>
        <v>22301</v>
      </c>
      <c r="AS363" s="62">
        <f t="shared" si="581"/>
        <v>0.15415402268658368</v>
      </c>
      <c r="AT363" s="61">
        <f t="shared" si="582"/>
        <v>128000</v>
      </c>
      <c r="AU363" s="61">
        <f t="shared" si="583"/>
        <v>170000</v>
      </c>
      <c r="AV363" s="61">
        <f>IF(NOT(ISNUMBER(A363)),"",ROUND(_xlfn.QUARTILE.INC(CHOOSE({1;2;3},W363,Z363,AC363),1),0))</f>
        <v>132000</v>
      </c>
      <c r="AW363" s="61">
        <f>IF(NOT(ISNUMBER(A363)),"",ROUND(_xlfn.QUARTILE.INC(CHOOSE({1;2;3},W363,Z363,AC363),3),0))</f>
        <v>153000</v>
      </c>
      <c r="AX363" s="61">
        <f t="shared" si="584"/>
        <v>21000</v>
      </c>
      <c r="AY363" s="61">
        <f t="shared" si="585"/>
        <v>128000</v>
      </c>
      <c r="AZ363" s="61">
        <f t="shared" si="586"/>
        <v>24320</v>
      </c>
      <c r="BA363" s="61">
        <f t="shared" si="587"/>
        <v>152320</v>
      </c>
      <c r="BB363" s="68" t="str">
        <f t="shared" si="588"/>
        <v>MENOR VALOR</v>
      </c>
      <c r="BD363" s="69" t="str">
        <f t="shared" si="589"/>
        <v>MANTENIMIENTO (CAMBIO DE CAPACITOR 25MFD440)</v>
      </c>
      <c r="BE363" s="58" t="str">
        <f t="shared" si="590"/>
        <v>REPETIDO</v>
      </c>
      <c r="BF363" s="58" t="str" cm="1">
        <f t="array" ref="BF363">IF(BE363&lt;&gt;"REPETIDO","",_xlfn.TEXTJOIN(", ",TRUE,IF($AG$14:$AG$1000=$AG363,$A$14:$A$1000,"")))</f>
        <v>156, 327</v>
      </c>
      <c r="BG363" s="70" t="str">
        <f t="shared" si="591"/>
        <v>MISMO PRECIO REF.</v>
      </c>
      <c r="BH363" s="58" t="str">
        <f t="shared" si="592"/>
        <v>OK</v>
      </c>
    </row>
    <row r="364" spans="1:60" ht="38.25" x14ac:dyDescent="0.35">
      <c r="A364" s="64">
        <f>IF(C364="","",MAX($A$14:A363)+1)</f>
        <v>328</v>
      </c>
      <c r="B364" s="64">
        <v>8715999</v>
      </c>
      <c r="C364" s="65" t="s">
        <v>226</v>
      </c>
      <c r="D364" s="64" t="s">
        <v>65</v>
      </c>
      <c r="E364" s="91">
        <v>0</v>
      </c>
      <c r="F364" s="91">
        <v>1</v>
      </c>
      <c r="G364" s="91">
        <v>0</v>
      </c>
      <c r="H364" s="91">
        <v>0</v>
      </c>
      <c r="I364" s="91">
        <v>0</v>
      </c>
      <c r="J364" s="91">
        <v>0</v>
      </c>
      <c r="K364" s="91">
        <v>0</v>
      </c>
      <c r="L364" s="91">
        <v>0</v>
      </c>
      <c r="M364" s="91">
        <v>0</v>
      </c>
      <c r="N364" s="91">
        <v>0</v>
      </c>
      <c r="O364" s="91">
        <v>0</v>
      </c>
      <c r="P364" s="91">
        <v>0</v>
      </c>
      <c r="Q364" s="91">
        <v>0</v>
      </c>
      <c r="R364" s="92">
        <f t="shared" si="594"/>
        <v>1</v>
      </c>
      <c r="S364" s="64">
        <v>73152101</v>
      </c>
      <c r="T364" s="78" t="s">
        <v>66</v>
      </c>
      <c r="U364" s="78" t="s">
        <v>66</v>
      </c>
      <c r="W364" s="86">
        <v>204000</v>
      </c>
      <c r="X364" s="86">
        <f t="shared" si="564"/>
        <v>38760</v>
      </c>
      <c r="Y364" s="86">
        <f t="shared" si="565"/>
        <v>242760</v>
      </c>
      <c r="Z364" s="86">
        <v>224000</v>
      </c>
      <c r="AA364" s="86">
        <f t="shared" si="566"/>
        <v>42560</v>
      </c>
      <c r="AB364" s="86">
        <f t="shared" si="567"/>
        <v>266560</v>
      </c>
      <c r="AC364" s="86">
        <v>305000</v>
      </c>
      <c r="AD364" s="86">
        <f t="shared" si="568"/>
        <v>57950</v>
      </c>
      <c r="AE364" s="86">
        <f t="shared" si="569"/>
        <v>362950</v>
      </c>
      <c r="AF364" s="22"/>
      <c r="AG364" s="67" t="str">
        <f t="shared" si="570"/>
        <v>MANTENIMIENTO (CAMBIO DE CONTRACTOR 3X60 AMPERIOS)</v>
      </c>
      <c r="AH364" s="58" t="str">
        <f t="shared" si="571"/>
        <v>ÚNICO</v>
      </c>
      <c r="AI364" s="58" t="str">
        <f t="shared" si="572"/>
        <v>DIFERENTE</v>
      </c>
      <c r="AJ364" s="59" t="str">
        <f t="shared" si="573"/>
        <v>DIFERENTE</v>
      </c>
      <c r="AK364" s="59" t="str">
        <f t="shared" si="574"/>
        <v>REVISAR</v>
      </c>
      <c r="AL364" s="59" t="str">
        <f t="shared" si="575"/>
        <v/>
      </c>
      <c r="AM364" s="59">
        <f t="shared" si="576"/>
        <v>20000</v>
      </c>
      <c r="AN364" s="60">
        <f t="shared" si="577"/>
        <v>35000</v>
      </c>
      <c r="AP364" s="61">
        <f t="shared" si="578"/>
        <v>244333</v>
      </c>
      <c r="AQ364" s="61">
        <f t="shared" si="579"/>
        <v>224000</v>
      </c>
      <c r="AR364" s="61">
        <f t="shared" si="580"/>
        <v>53482</v>
      </c>
      <c r="AS364" s="62">
        <f t="shared" si="581"/>
        <v>0.21888979384692203</v>
      </c>
      <c r="AT364" s="61">
        <f t="shared" si="582"/>
        <v>204000</v>
      </c>
      <c r="AU364" s="61">
        <f t="shared" si="583"/>
        <v>305000</v>
      </c>
      <c r="AV364" s="61">
        <f>IF(NOT(ISNUMBER(A364)),"",ROUND(_xlfn.QUARTILE.INC(CHOOSE({1;2;3},W364,Z364,AC364),1),0))</f>
        <v>214000</v>
      </c>
      <c r="AW364" s="61">
        <f>IF(NOT(ISNUMBER(A364)),"",ROUND(_xlfn.QUARTILE.INC(CHOOSE({1;2;3},W364,Z364,AC364),3),0))</f>
        <v>264500</v>
      </c>
      <c r="AX364" s="61">
        <f t="shared" si="584"/>
        <v>50500</v>
      </c>
      <c r="AY364" s="61">
        <f t="shared" si="585"/>
        <v>214000</v>
      </c>
      <c r="AZ364" s="61">
        <f t="shared" si="586"/>
        <v>40660</v>
      </c>
      <c r="BA364" s="61">
        <f t="shared" si="587"/>
        <v>254660</v>
      </c>
      <c r="BB364" s="68" t="str">
        <f t="shared" si="588"/>
        <v>PROMEDIO 2 MENORES</v>
      </c>
      <c r="BD364" s="69" t="str">
        <f t="shared" si="589"/>
        <v>MANTENIMIENTO (CAMBIO DE CONTRACTOR 3X60 AMPERIOS)</v>
      </c>
      <c r="BE364" s="58" t="str">
        <f t="shared" si="590"/>
        <v>REPETIDO</v>
      </c>
      <c r="BF364" s="58" t="str" cm="1">
        <f t="array" ref="BF364">IF(BE364&lt;&gt;"REPETIDO","",_xlfn.TEXTJOIN(", ",TRUE,IF($AG$14:$AG$1000=$AG364,$A$14:$A$1000,"")))</f>
        <v>157, 328</v>
      </c>
      <c r="BG364" s="70" t="str">
        <f t="shared" si="591"/>
        <v>PRECIO REF. DIFERENTE</v>
      </c>
      <c r="BH364" s="58" t="str">
        <f t="shared" si="592"/>
        <v>CRÍTICO - PRECIO REF. INCONSISTENTE</v>
      </c>
    </row>
    <row r="365" spans="1:60" ht="63.75" x14ac:dyDescent="0.35">
      <c r="A365" s="64">
        <f>IF(C365="","",MAX($A$14:A364)+1)</f>
        <v>329</v>
      </c>
      <c r="B365" s="64">
        <v>8715999</v>
      </c>
      <c r="C365" s="65" t="s">
        <v>227</v>
      </c>
      <c r="D365" s="64" t="s">
        <v>65</v>
      </c>
      <c r="E365" s="91">
        <v>0</v>
      </c>
      <c r="F365" s="91">
        <v>1</v>
      </c>
      <c r="G365" s="91">
        <v>0</v>
      </c>
      <c r="H365" s="91">
        <v>0</v>
      </c>
      <c r="I365" s="91">
        <v>0</v>
      </c>
      <c r="J365" s="91">
        <v>0</v>
      </c>
      <c r="K365" s="91">
        <v>0</v>
      </c>
      <c r="L365" s="91">
        <v>0</v>
      </c>
      <c r="M365" s="91">
        <v>0</v>
      </c>
      <c r="N365" s="91">
        <v>0</v>
      </c>
      <c r="O365" s="91">
        <v>0</v>
      </c>
      <c r="P365" s="91">
        <v>0</v>
      </c>
      <c r="Q365" s="91">
        <v>0</v>
      </c>
      <c r="R365" s="92">
        <f t="shared" si="594"/>
        <v>1</v>
      </c>
      <c r="S365" s="64">
        <v>73152101</v>
      </c>
      <c r="T365" s="78" t="s">
        <v>66</v>
      </c>
      <c r="U365" s="78" t="s">
        <v>66</v>
      </c>
      <c r="W365" s="86">
        <v>124000</v>
      </c>
      <c r="X365" s="86">
        <f t="shared" si="564"/>
        <v>23560</v>
      </c>
      <c r="Y365" s="86">
        <f t="shared" si="565"/>
        <v>147560</v>
      </c>
      <c r="Z365" s="86">
        <v>124000</v>
      </c>
      <c r="AA365" s="86">
        <f t="shared" si="566"/>
        <v>23560</v>
      </c>
      <c r="AB365" s="86">
        <f t="shared" si="567"/>
        <v>147560</v>
      </c>
      <c r="AC365" s="86">
        <v>255000</v>
      </c>
      <c r="AD365" s="86">
        <f t="shared" si="568"/>
        <v>48450</v>
      </c>
      <c r="AE365" s="86">
        <f t="shared" si="569"/>
        <v>303450</v>
      </c>
      <c r="AF365" s="22"/>
      <c r="AG365" s="67" t="str">
        <f t="shared" si="570"/>
        <v>MANTENIMIENTO DEL EMPAQUE SELLO DE LAS PUERTAS (CAMBIO DEL EMPAQUE SELLO DE LAS PUERTAS)</v>
      </c>
      <c r="AH365" s="58" t="str">
        <f t="shared" si="571"/>
        <v>ÚNICO</v>
      </c>
      <c r="AI365" s="58" t="str">
        <f t="shared" si="572"/>
        <v>DIFERENTE</v>
      </c>
      <c r="AJ365" s="59" t="str">
        <f t="shared" si="573"/>
        <v>ÚNICO</v>
      </c>
      <c r="AK365" s="59" t="str">
        <f t="shared" si="574"/>
        <v>REVISAR</v>
      </c>
      <c r="AL365" s="59" t="str">
        <f t="shared" si="575"/>
        <v/>
      </c>
      <c r="AM365" s="59">
        <f t="shared" si="576"/>
        <v>28000</v>
      </c>
      <c r="AN365" s="60" t="str">
        <f t="shared" si="577"/>
        <v/>
      </c>
      <c r="AP365" s="61">
        <f t="shared" si="578"/>
        <v>167667</v>
      </c>
      <c r="AQ365" s="61">
        <f t="shared" si="579"/>
        <v>124000</v>
      </c>
      <c r="AR365" s="61">
        <f t="shared" si="580"/>
        <v>75633</v>
      </c>
      <c r="AS365" s="62">
        <f t="shared" si="581"/>
        <v>0.45109055449193936</v>
      </c>
      <c r="AT365" s="61">
        <f t="shared" si="582"/>
        <v>124000</v>
      </c>
      <c r="AU365" s="61">
        <f t="shared" si="583"/>
        <v>255000</v>
      </c>
      <c r="AV365" s="61">
        <f>IF(NOT(ISNUMBER(A365)),"",ROUND(_xlfn.QUARTILE.INC(CHOOSE({1;2;3},W365,Z365,AC365),1),0))</f>
        <v>124000</v>
      </c>
      <c r="AW365" s="61">
        <f>IF(NOT(ISNUMBER(A365)),"",ROUND(_xlfn.QUARTILE.INC(CHOOSE({1;2;3},W365,Z365,AC365),3),0))</f>
        <v>189500</v>
      </c>
      <c r="AX365" s="61">
        <f t="shared" si="584"/>
        <v>65500</v>
      </c>
      <c r="AY365" s="61">
        <f t="shared" si="585"/>
        <v>124000</v>
      </c>
      <c r="AZ365" s="61">
        <f t="shared" si="586"/>
        <v>23560</v>
      </c>
      <c r="BA365" s="61">
        <f t="shared" si="587"/>
        <v>147560</v>
      </c>
      <c r="BB365" s="68" t="str">
        <f t="shared" si="588"/>
        <v>MEDIANA</v>
      </c>
      <c r="BD365" s="69" t="str">
        <f t="shared" si="589"/>
        <v>MANTENIMIENTO DEL EMPAQUE SELLO DE LAS PUERTAS (CAMBIO DEL EMPAQUE SELLO DE LAS PUERTAS)</v>
      </c>
      <c r="BE365" s="58" t="str">
        <f t="shared" si="590"/>
        <v>REPETIDO</v>
      </c>
      <c r="BF365" s="58" t="str" cm="1">
        <f t="array" ref="BF365">IF(BE365&lt;&gt;"REPETIDO","",_xlfn.TEXTJOIN(", ",TRUE,IF($AG$14:$AG$1000=$AG365,$A$14:$A$1000,"")))</f>
        <v>158, 329</v>
      </c>
      <c r="BG365" s="70" t="str">
        <f t="shared" si="591"/>
        <v>PRECIO REF. DIFERENTE</v>
      </c>
      <c r="BH365" s="58" t="str">
        <f t="shared" si="592"/>
        <v>CRÍTICO - PRECIO REF. INCONSISTENTE</v>
      </c>
    </row>
    <row r="366" spans="1:60" ht="51" x14ac:dyDescent="0.35">
      <c r="A366" s="64">
        <f>IF(C366="","",MAX($A$14:A365)+1)</f>
        <v>330</v>
      </c>
      <c r="B366" s="64">
        <v>8715999</v>
      </c>
      <c r="C366" s="65" t="s">
        <v>228</v>
      </c>
      <c r="D366" s="64" t="s">
        <v>65</v>
      </c>
      <c r="E366" s="91">
        <v>0</v>
      </c>
      <c r="F366" s="91">
        <v>1</v>
      </c>
      <c r="G366" s="91">
        <v>0</v>
      </c>
      <c r="H366" s="91">
        <v>0</v>
      </c>
      <c r="I366" s="91">
        <v>0</v>
      </c>
      <c r="J366" s="91">
        <v>0</v>
      </c>
      <c r="K366" s="91">
        <v>0</v>
      </c>
      <c r="L366" s="91">
        <v>0</v>
      </c>
      <c r="M366" s="91">
        <v>0</v>
      </c>
      <c r="N366" s="91">
        <v>0</v>
      </c>
      <c r="O366" s="91">
        <v>0</v>
      </c>
      <c r="P366" s="91">
        <v>0</v>
      </c>
      <c r="Q366" s="91">
        <v>0</v>
      </c>
      <c r="R366" s="92">
        <f t="shared" si="594"/>
        <v>1</v>
      </c>
      <c r="S366" s="64">
        <v>73152101</v>
      </c>
      <c r="T366" s="78" t="s">
        <v>66</v>
      </c>
      <c r="U366" s="78" t="s">
        <v>66</v>
      </c>
      <c r="W366" s="86">
        <v>516000</v>
      </c>
      <c r="X366" s="86">
        <f t="shared" si="564"/>
        <v>98040</v>
      </c>
      <c r="Y366" s="86">
        <f t="shared" si="565"/>
        <v>614040</v>
      </c>
      <c r="Z366" s="86">
        <v>516000</v>
      </c>
      <c r="AA366" s="86">
        <f t="shared" si="566"/>
        <v>98040</v>
      </c>
      <c r="AB366" s="86">
        <f t="shared" si="567"/>
        <v>614040</v>
      </c>
      <c r="AC366" s="86">
        <v>1645000</v>
      </c>
      <c r="AD366" s="86">
        <f t="shared" si="568"/>
        <v>312550</v>
      </c>
      <c r="AE366" s="86">
        <f t="shared" si="569"/>
        <v>1957550</v>
      </c>
      <c r="AF366" s="22"/>
      <c r="AG366" s="67" t="str">
        <f t="shared" si="570"/>
        <v>MANTENIMIENTO DEL SISTEMA ELÉCTRICO (CAMBIO DE CABLEADO Y BOMBILLAS A TODO COSTO)</v>
      </c>
      <c r="AH366" s="58" t="str">
        <f t="shared" si="571"/>
        <v>ÚNICO</v>
      </c>
      <c r="AI366" s="58" t="str">
        <f t="shared" si="572"/>
        <v>DIFERENTE</v>
      </c>
      <c r="AJ366" s="59" t="str">
        <f t="shared" si="573"/>
        <v>DIFERENTE</v>
      </c>
      <c r="AK366" s="59" t="str">
        <f t="shared" si="574"/>
        <v>REVISAR</v>
      </c>
      <c r="AL366" s="59" t="str">
        <f t="shared" si="575"/>
        <v/>
      </c>
      <c r="AM366" s="59">
        <f t="shared" si="576"/>
        <v>28000</v>
      </c>
      <c r="AN366" s="60">
        <f t="shared" si="577"/>
        <v>65000</v>
      </c>
      <c r="AP366" s="61">
        <f t="shared" si="578"/>
        <v>892333</v>
      </c>
      <c r="AQ366" s="61">
        <f t="shared" si="579"/>
        <v>516000</v>
      </c>
      <c r="AR366" s="61">
        <f t="shared" si="580"/>
        <v>651828</v>
      </c>
      <c r="AS366" s="62">
        <f t="shared" si="581"/>
        <v>0.73047617873596515</v>
      </c>
      <c r="AT366" s="61">
        <f t="shared" si="582"/>
        <v>516000</v>
      </c>
      <c r="AU366" s="61">
        <f t="shared" si="583"/>
        <v>1645000</v>
      </c>
      <c r="AV366" s="61">
        <f>IF(NOT(ISNUMBER(A366)),"",ROUND(_xlfn.QUARTILE.INC(CHOOSE({1;2;3},W366,Z366,AC366),1),0))</f>
        <v>516000</v>
      </c>
      <c r="AW366" s="61">
        <f>IF(NOT(ISNUMBER(A366)),"",ROUND(_xlfn.QUARTILE.INC(CHOOSE({1;2;3},W366,Z366,AC366),3),0))</f>
        <v>1080500</v>
      </c>
      <c r="AX366" s="61">
        <f t="shared" si="584"/>
        <v>564500</v>
      </c>
      <c r="AY366" s="61">
        <f t="shared" si="585"/>
        <v>516000</v>
      </c>
      <c r="AZ366" s="61">
        <f t="shared" si="586"/>
        <v>98040</v>
      </c>
      <c r="BA366" s="61">
        <f t="shared" si="587"/>
        <v>614040</v>
      </c>
      <c r="BB366" s="68" t="str">
        <f t="shared" si="588"/>
        <v>MEDIANA</v>
      </c>
      <c r="BD366" s="69" t="str">
        <f t="shared" si="589"/>
        <v>MANTENIMIENTO DEL SISTEMA ELÉCTRICO (CAMBIO DE CABLEADO Y BOMBILLAS A TODO COSTO)</v>
      </c>
      <c r="BE366" s="58" t="str">
        <f t="shared" si="590"/>
        <v>REPETIDO</v>
      </c>
      <c r="BF366" s="58" t="str" cm="1">
        <f t="array" ref="BF366">IF(BE366&lt;&gt;"REPETIDO","",_xlfn.TEXTJOIN(", ",TRUE,IF($AG$14:$AG$1000=$AG366,$A$14:$A$1000,"")))</f>
        <v>159, 330</v>
      </c>
      <c r="BG366" s="70" t="str">
        <f t="shared" si="591"/>
        <v>PRECIO REF. DIFERENTE</v>
      </c>
      <c r="BH366" s="58" t="str">
        <f t="shared" si="592"/>
        <v>CRÍTICO - PRECIO REF. INCONSISTENTE</v>
      </c>
    </row>
    <row r="367" spans="1:60" ht="27" x14ac:dyDescent="0.35">
      <c r="A367" s="64">
        <f>IF(C367="","",MAX($A$14:A366)+1)</f>
        <v>331</v>
      </c>
      <c r="B367" s="64">
        <v>8715999</v>
      </c>
      <c r="C367" s="65" t="s">
        <v>229</v>
      </c>
      <c r="D367" s="64" t="s">
        <v>65</v>
      </c>
      <c r="E367" s="91">
        <v>0</v>
      </c>
      <c r="F367" s="91">
        <v>1</v>
      </c>
      <c r="G367" s="91">
        <v>0</v>
      </c>
      <c r="H367" s="91">
        <v>0</v>
      </c>
      <c r="I367" s="91">
        <v>0</v>
      </c>
      <c r="J367" s="91">
        <v>0</v>
      </c>
      <c r="K367" s="91">
        <v>0</v>
      </c>
      <c r="L367" s="91">
        <v>0</v>
      </c>
      <c r="M367" s="91">
        <v>0</v>
      </c>
      <c r="N367" s="91">
        <v>0</v>
      </c>
      <c r="O367" s="91">
        <v>0</v>
      </c>
      <c r="P367" s="91">
        <v>0</v>
      </c>
      <c r="Q367" s="91">
        <v>0</v>
      </c>
      <c r="R367" s="92">
        <f t="shared" si="594"/>
        <v>1</v>
      </c>
      <c r="S367" s="64">
        <v>73152101</v>
      </c>
      <c r="T367" s="78" t="s">
        <v>66</v>
      </c>
      <c r="U367" s="78" t="s">
        <v>66</v>
      </c>
      <c r="W367" s="86">
        <v>144000</v>
      </c>
      <c r="X367" s="86">
        <f t="shared" si="564"/>
        <v>27360</v>
      </c>
      <c r="Y367" s="86">
        <f t="shared" si="565"/>
        <v>171360</v>
      </c>
      <c r="Z367" s="86">
        <v>144000</v>
      </c>
      <c r="AA367" s="86">
        <f t="shared" si="566"/>
        <v>27360</v>
      </c>
      <c r="AB367" s="86">
        <f t="shared" si="567"/>
        <v>171360</v>
      </c>
      <c r="AC367" s="86">
        <v>445000</v>
      </c>
      <c r="AD367" s="86">
        <f t="shared" si="568"/>
        <v>84550</v>
      </c>
      <c r="AE367" s="86">
        <f t="shared" si="569"/>
        <v>529550</v>
      </c>
      <c r="AF367" s="22"/>
      <c r="AG367" s="67" t="str">
        <f t="shared" si="570"/>
        <v>MANTENIMIENTO (CAMBIO DE TERMOSTATO)</v>
      </c>
      <c r="AH367" s="58" t="str">
        <f t="shared" si="571"/>
        <v>ÚNICO</v>
      </c>
      <c r="AI367" s="58" t="str">
        <f t="shared" si="572"/>
        <v>DIFERENTE</v>
      </c>
      <c r="AJ367" s="59" t="str">
        <f t="shared" si="573"/>
        <v>DIFERENTE</v>
      </c>
      <c r="AK367" s="59" t="str">
        <f t="shared" si="574"/>
        <v>REVISAR</v>
      </c>
      <c r="AL367" s="59" t="str">
        <f t="shared" si="575"/>
        <v/>
      </c>
      <c r="AM367" s="59">
        <f t="shared" si="576"/>
        <v>20000</v>
      </c>
      <c r="AN367" s="60">
        <f t="shared" si="577"/>
        <v>165000</v>
      </c>
      <c r="AP367" s="61">
        <f t="shared" si="578"/>
        <v>244333</v>
      </c>
      <c r="AQ367" s="61">
        <f t="shared" si="579"/>
        <v>144000</v>
      </c>
      <c r="AR367" s="61">
        <f t="shared" si="580"/>
        <v>173782</v>
      </c>
      <c r="AS367" s="62">
        <f t="shared" si="581"/>
        <v>0.71125062926415994</v>
      </c>
      <c r="AT367" s="61">
        <f t="shared" si="582"/>
        <v>144000</v>
      </c>
      <c r="AU367" s="61">
        <f t="shared" si="583"/>
        <v>445000</v>
      </c>
      <c r="AV367" s="61">
        <f>IF(NOT(ISNUMBER(A367)),"",ROUND(_xlfn.QUARTILE.INC(CHOOSE({1;2;3},W367,Z367,AC367),1),0))</f>
        <v>144000</v>
      </c>
      <c r="AW367" s="61">
        <f>IF(NOT(ISNUMBER(A367)),"",ROUND(_xlfn.QUARTILE.INC(CHOOSE({1;2;3},W367,Z367,AC367),3),0))</f>
        <v>294500</v>
      </c>
      <c r="AX367" s="61">
        <f t="shared" si="584"/>
        <v>150500</v>
      </c>
      <c r="AY367" s="61">
        <f t="shared" si="585"/>
        <v>144000</v>
      </c>
      <c r="AZ367" s="61">
        <f t="shared" si="586"/>
        <v>27360</v>
      </c>
      <c r="BA367" s="61">
        <f t="shared" si="587"/>
        <v>171360</v>
      </c>
      <c r="BB367" s="68" t="str">
        <f t="shared" si="588"/>
        <v>MEDIANA</v>
      </c>
      <c r="BD367" s="69" t="str">
        <f t="shared" si="589"/>
        <v>MANTENIMIENTO (CAMBIO DE TERMOSTATO)</v>
      </c>
      <c r="BE367" s="58" t="str">
        <f t="shared" si="590"/>
        <v>REPETIDO</v>
      </c>
      <c r="BF367" s="58" t="str" cm="1">
        <f t="array" ref="BF367">IF(BE367&lt;&gt;"REPETIDO","",_xlfn.TEXTJOIN(", ",TRUE,IF($AG$14:$AG$1000=$AG367,$A$14:$A$1000,"")))</f>
        <v>160, 331</v>
      </c>
      <c r="BG367" s="70" t="str">
        <f t="shared" si="591"/>
        <v>PRECIO REF. DIFERENTE</v>
      </c>
      <c r="BH367" s="58" t="str">
        <f t="shared" si="592"/>
        <v>CRÍTICO - PRECIO REF. INCONSISTENTE</v>
      </c>
    </row>
    <row r="368" spans="1:60" ht="63.75" x14ac:dyDescent="0.35">
      <c r="A368" s="64">
        <f>IF(C368="","",MAX($A$14:A367)+1)</f>
        <v>332</v>
      </c>
      <c r="B368" s="64">
        <v>8715999</v>
      </c>
      <c r="C368" s="65" t="s">
        <v>230</v>
      </c>
      <c r="D368" s="64" t="s">
        <v>65</v>
      </c>
      <c r="E368" s="91">
        <v>0</v>
      </c>
      <c r="F368" s="91">
        <v>1</v>
      </c>
      <c r="G368" s="91">
        <v>0</v>
      </c>
      <c r="H368" s="91">
        <v>0</v>
      </c>
      <c r="I368" s="91">
        <v>0</v>
      </c>
      <c r="J368" s="91">
        <v>0</v>
      </c>
      <c r="K368" s="91">
        <v>0</v>
      </c>
      <c r="L368" s="91">
        <v>0</v>
      </c>
      <c r="M368" s="91">
        <v>0</v>
      </c>
      <c r="N368" s="91">
        <v>0</v>
      </c>
      <c r="O368" s="91">
        <v>0</v>
      </c>
      <c r="P368" s="91">
        <v>0</v>
      </c>
      <c r="Q368" s="91">
        <v>0</v>
      </c>
      <c r="R368" s="92">
        <f t="shared" si="594"/>
        <v>1</v>
      </c>
      <c r="S368" s="64">
        <v>73152101</v>
      </c>
      <c r="T368" s="78" t="s">
        <v>66</v>
      </c>
      <c r="U368" s="78" t="s">
        <v>66</v>
      </c>
      <c r="W368" s="86">
        <v>156000</v>
      </c>
      <c r="X368" s="86">
        <f t="shared" si="564"/>
        <v>29640</v>
      </c>
      <c r="Y368" s="86">
        <f t="shared" si="565"/>
        <v>185640</v>
      </c>
      <c r="Z368" s="86">
        <v>156000</v>
      </c>
      <c r="AA368" s="86">
        <f t="shared" si="566"/>
        <v>29640</v>
      </c>
      <c r="AB368" s="86">
        <f t="shared" si="567"/>
        <v>185640</v>
      </c>
      <c r="AC368" s="86">
        <v>420000</v>
      </c>
      <c r="AD368" s="86">
        <f t="shared" si="568"/>
        <v>79800</v>
      </c>
      <c r="AE368" s="86">
        <f t="shared" si="569"/>
        <v>499800</v>
      </c>
      <c r="AF368" s="22"/>
      <c r="AG368" s="67" t="str">
        <f t="shared" si="570"/>
        <v>MANTENIMIENTO DEL PRESOSTATO DUAL DE ALTA Y BAJA (CAMBIO DEL PRESOSTATO DUAL DE ALTA Y BAJA)</v>
      </c>
      <c r="AH368" s="58" t="str">
        <f t="shared" si="571"/>
        <v>ÚNICO</v>
      </c>
      <c r="AI368" s="58" t="str">
        <f t="shared" si="572"/>
        <v>DIFERENTE</v>
      </c>
      <c r="AJ368" s="59" t="str">
        <f t="shared" si="573"/>
        <v>ÚNICO</v>
      </c>
      <c r="AK368" s="59" t="str">
        <f t="shared" si="574"/>
        <v>REVISAR</v>
      </c>
      <c r="AL368" s="59" t="str">
        <f t="shared" si="575"/>
        <v/>
      </c>
      <c r="AM368" s="59">
        <f t="shared" si="576"/>
        <v>20000</v>
      </c>
      <c r="AN368" s="60" t="str">
        <f t="shared" si="577"/>
        <v/>
      </c>
      <c r="AP368" s="61">
        <f t="shared" si="578"/>
        <v>244000</v>
      </c>
      <c r="AQ368" s="61">
        <f t="shared" si="579"/>
        <v>156000</v>
      </c>
      <c r="AR368" s="61">
        <f t="shared" si="580"/>
        <v>152420</v>
      </c>
      <c r="AS368" s="62">
        <f t="shared" si="581"/>
        <v>0.62467213114754094</v>
      </c>
      <c r="AT368" s="61">
        <f t="shared" si="582"/>
        <v>156000</v>
      </c>
      <c r="AU368" s="61">
        <f t="shared" si="583"/>
        <v>420000</v>
      </c>
      <c r="AV368" s="61">
        <f>IF(NOT(ISNUMBER(A368)),"",ROUND(_xlfn.QUARTILE.INC(CHOOSE({1;2;3},W368,Z368,AC368),1),0))</f>
        <v>156000</v>
      </c>
      <c r="AW368" s="61">
        <f>IF(NOT(ISNUMBER(A368)),"",ROUND(_xlfn.QUARTILE.INC(CHOOSE({1;2;3},W368,Z368,AC368),3),0))</f>
        <v>288000</v>
      </c>
      <c r="AX368" s="61">
        <f t="shared" si="584"/>
        <v>132000</v>
      </c>
      <c r="AY368" s="61">
        <f t="shared" si="585"/>
        <v>156000</v>
      </c>
      <c r="AZ368" s="61">
        <f t="shared" si="586"/>
        <v>29640</v>
      </c>
      <c r="BA368" s="61">
        <f t="shared" si="587"/>
        <v>185640</v>
      </c>
      <c r="BB368" s="68" t="str">
        <f t="shared" si="588"/>
        <v>MEDIANA</v>
      </c>
      <c r="BD368" s="69" t="str">
        <f t="shared" si="589"/>
        <v>MANTENIMIENTO DEL PRESOSTATO DUAL DE ALTA Y BAJA (CAMBIO DEL PRESOSTATO DUAL DE ALTA Y BAJA)</v>
      </c>
      <c r="BE368" s="58" t="str">
        <f t="shared" si="590"/>
        <v>REPETIDO</v>
      </c>
      <c r="BF368" s="58" t="str" cm="1">
        <f t="array" ref="BF368">IF(BE368&lt;&gt;"REPETIDO","",_xlfn.TEXTJOIN(", ",TRUE,IF($AG$14:$AG$1000=$AG368,$A$14:$A$1000,"")))</f>
        <v>161, 332</v>
      </c>
      <c r="BG368" s="70" t="str">
        <f t="shared" si="591"/>
        <v>PRECIO REF. DIFERENTE</v>
      </c>
      <c r="BH368" s="58" t="str">
        <f t="shared" si="592"/>
        <v>CRÍTICO - PRECIO REF. INCONSISTENTE</v>
      </c>
    </row>
    <row r="369" spans="1:60" ht="38.25" x14ac:dyDescent="0.35">
      <c r="A369" s="64">
        <f>IF(C369="","",MAX($A$14:A368)+1)</f>
        <v>333</v>
      </c>
      <c r="B369" s="64">
        <v>8715999</v>
      </c>
      <c r="C369" s="65" t="s">
        <v>231</v>
      </c>
      <c r="D369" s="64" t="s">
        <v>65</v>
      </c>
      <c r="E369" s="91">
        <v>0</v>
      </c>
      <c r="F369" s="91">
        <v>1</v>
      </c>
      <c r="G369" s="91">
        <v>0</v>
      </c>
      <c r="H369" s="91">
        <v>0</v>
      </c>
      <c r="I369" s="91">
        <v>0</v>
      </c>
      <c r="J369" s="91">
        <v>0</v>
      </c>
      <c r="K369" s="91">
        <v>0</v>
      </c>
      <c r="L369" s="91">
        <v>0</v>
      </c>
      <c r="M369" s="91">
        <v>0</v>
      </c>
      <c r="N369" s="91">
        <v>0</v>
      </c>
      <c r="O369" s="91">
        <v>0</v>
      </c>
      <c r="P369" s="91">
        <v>0</v>
      </c>
      <c r="Q369" s="91">
        <v>0</v>
      </c>
      <c r="R369" s="92">
        <f t="shared" si="594"/>
        <v>1</v>
      </c>
      <c r="S369" s="64">
        <v>73152101</v>
      </c>
      <c r="T369" s="78" t="s">
        <v>66</v>
      </c>
      <c r="U369" s="78" t="s">
        <v>66</v>
      </c>
      <c r="W369" s="86">
        <v>220000</v>
      </c>
      <c r="X369" s="86">
        <f t="shared" si="564"/>
        <v>41800</v>
      </c>
      <c r="Y369" s="86">
        <f t="shared" si="565"/>
        <v>261800</v>
      </c>
      <c r="Z369" s="86">
        <v>220000</v>
      </c>
      <c r="AA369" s="86">
        <f t="shared" si="566"/>
        <v>41800</v>
      </c>
      <c r="AB369" s="86">
        <f t="shared" si="567"/>
        <v>261800</v>
      </c>
      <c r="AC369" s="86">
        <v>1750000</v>
      </c>
      <c r="AD369" s="86">
        <f t="shared" si="568"/>
        <v>332500</v>
      </c>
      <c r="AE369" s="86">
        <f t="shared" si="569"/>
        <v>2082500</v>
      </c>
      <c r="AF369" s="22"/>
      <c r="AG369" s="67" t="str">
        <f t="shared" si="570"/>
        <v>MANTENIMIENTO (CAMBIO DE VÁLVULA DE EXPANSIÓN)</v>
      </c>
      <c r="AH369" s="58" t="str">
        <f t="shared" si="571"/>
        <v>ÚNICO</v>
      </c>
      <c r="AI369" s="58" t="str">
        <f t="shared" si="572"/>
        <v>DIFERENTE</v>
      </c>
      <c r="AJ369" s="59" t="str">
        <f t="shared" si="573"/>
        <v>DIFERENTE</v>
      </c>
      <c r="AK369" s="59" t="str">
        <f t="shared" si="574"/>
        <v>REVISAR</v>
      </c>
      <c r="AL369" s="59" t="str">
        <f t="shared" si="575"/>
        <v/>
      </c>
      <c r="AM369" s="59">
        <f t="shared" si="576"/>
        <v>20000</v>
      </c>
      <c r="AN369" s="60">
        <f t="shared" si="577"/>
        <v>75000</v>
      </c>
      <c r="AP369" s="61">
        <f t="shared" si="578"/>
        <v>730000</v>
      </c>
      <c r="AQ369" s="61">
        <f t="shared" si="579"/>
        <v>220000</v>
      </c>
      <c r="AR369" s="61">
        <f t="shared" si="580"/>
        <v>883346</v>
      </c>
      <c r="AS369" s="62">
        <f t="shared" si="581"/>
        <v>1.2100630136986301</v>
      </c>
      <c r="AT369" s="61">
        <f t="shared" si="582"/>
        <v>220000</v>
      </c>
      <c r="AU369" s="61">
        <f t="shared" si="583"/>
        <v>1750000</v>
      </c>
      <c r="AV369" s="61">
        <f>IF(NOT(ISNUMBER(A369)),"",ROUND(_xlfn.QUARTILE.INC(CHOOSE({1;2;3},W369,Z369,AC369),1),0))</f>
        <v>220000</v>
      </c>
      <c r="AW369" s="61">
        <f>IF(NOT(ISNUMBER(A369)),"",ROUND(_xlfn.QUARTILE.INC(CHOOSE({1;2;3},W369,Z369,AC369),3),0))</f>
        <v>985000</v>
      </c>
      <c r="AX369" s="61">
        <f t="shared" si="584"/>
        <v>765000</v>
      </c>
      <c r="AY369" s="61">
        <f t="shared" si="585"/>
        <v>220000</v>
      </c>
      <c r="AZ369" s="61">
        <f t="shared" si="586"/>
        <v>41800</v>
      </c>
      <c r="BA369" s="61">
        <f t="shared" si="587"/>
        <v>261800</v>
      </c>
      <c r="BB369" s="68" t="str">
        <f t="shared" si="588"/>
        <v>MEDIANA</v>
      </c>
      <c r="BD369" s="69" t="str">
        <f t="shared" si="589"/>
        <v>MANTENIMIENTO (CAMBIO DE VÁLVULA DE EXPANSIÓN)</v>
      </c>
      <c r="BE369" s="58" t="str">
        <f t="shared" si="590"/>
        <v>REPETIDO</v>
      </c>
      <c r="BF369" s="58" t="str" cm="1">
        <f t="array" ref="BF369">IF(BE369&lt;&gt;"REPETIDO","",_xlfn.TEXTJOIN(", ",TRUE,IF($AG$14:$AG$1000=$AG369,$A$14:$A$1000,"")))</f>
        <v>162, 333</v>
      </c>
      <c r="BG369" s="70" t="str">
        <f t="shared" si="591"/>
        <v>PRECIO REF. DIFERENTE</v>
      </c>
      <c r="BH369" s="58" t="str">
        <f t="shared" si="592"/>
        <v>CRÍTICO - PRECIO REF. INCONSISTENTE</v>
      </c>
    </row>
    <row r="370" spans="1:60" ht="38.25" x14ac:dyDescent="0.35">
      <c r="A370" s="64">
        <f>IF(C370="","",MAX($A$14:A369)+1)</f>
        <v>334</v>
      </c>
      <c r="B370" s="64">
        <v>8715999</v>
      </c>
      <c r="C370" s="65" t="s">
        <v>232</v>
      </c>
      <c r="D370" s="64" t="s">
        <v>65</v>
      </c>
      <c r="E370" s="91">
        <v>0</v>
      </c>
      <c r="F370" s="91">
        <v>1</v>
      </c>
      <c r="G370" s="91">
        <v>0</v>
      </c>
      <c r="H370" s="91">
        <v>0</v>
      </c>
      <c r="I370" s="91">
        <v>0</v>
      </c>
      <c r="J370" s="91">
        <v>0</v>
      </c>
      <c r="K370" s="91">
        <v>0</v>
      </c>
      <c r="L370" s="91">
        <v>0</v>
      </c>
      <c r="M370" s="91">
        <v>0</v>
      </c>
      <c r="N370" s="91">
        <v>0</v>
      </c>
      <c r="O370" s="91">
        <v>0</v>
      </c>
      <c r="P370" s="91">
        <v>0</v>
      </c>
      <c r="Q370" s="91">
        <v>0</v>
      </c>
      <c r="R370" s="92">
        <f t="shared" si="594"/>
        <v>1</v>
      </c>
      <c r="S370" s="64">
        <v>73152101</v>
      </c>
      <c r="T370" s="78" t="s">
        <v>66</v>
      </c>
      <c r="U370" s="78" t="s">
        <v>66</v>
      </c>
      <c r="W370" s="86">
        <v>272000</v>
      </c>
      <c r="X370" s="86">
        <f t="shared" si="564"/>
        <v>51680</v>
      </c>
      <c r="Y370" s="86">
        <f t="shared" si="565"/>
        <v>323680</v>
      </c>
      <c r="Z370" s="86">
        <v>272000</v>
      </c>
      <c r="AA370" s="86">
        <f t="shared" si="566"/>
        <v>51680</v>
      </c>
      <c r="AB370" s="86">
        <f t="shared" si="567"/>
        <v>323680</v>
      </c>
      <c r="AC370" s="86">
        <v>640000</v>
      </c>
      <c r="AD370" s="86">
        <f t="shared" si="568"/>
        <v>121600</v>
      </c>
      <c r="AE370" s="86">
        <f t="shared" si="569"/>
        <v>761600</v>
      </c>
      <c r="AG370" s="67" t="str">
        <f t="shared" si="570"/>
        <v>MANTENIMIENTO DEL AUTOMÁTICO (CAMBIO DEL AUTOMÁTICO)</v>
      </c>
      <c r="AH370" s="58" t="str">
        <f t="shared" si="571"/>
        <v>ÚNICO</v>
      </c>
      <c r="AI370" s="58" t="str">
        <f t="shared" si="572"/>
        <v>DIFERENTE</v>
      </c>
      <c r="AJ370" s="59" t="str">
        <f t="shared" si="573"/>
        <v>ÚNICO</v>
      </c>
      <c r="AK370" s="59" t="str">
        <f t="shared" si="574"/>
        <v>REVISAR</v>
      </c>
      <c r="AL370" s="59" t="str">
        <f t="shared" si="575"/>
        <v/>
      </c>
      <c r="AM370" s="59">
        <f t="shared" si="576"/>
        <v>48000</v>
      </c>
      <c r="AN370" s="60" t="str">
        <f t="shared" si="577"/>
        <v/>
      </c>
      <c r="AP370" s="61">
        <f t="shared" si="578"/>
        <v>394667</v>
      </c>
      <c r="AQ370" s="61">
        <f t="shared" si="579"/>
        <v>272000</v>
      </c>
      <c r="AR370" s="61">
        <f t="shared" si="580"/>
        <v>212465</v>
      </c>
      <c r="AS370" s="62">
        <f t="shared" si="581"/>
        <v>0.53833991694263772</v>
      </c>
      <c r="AT370" s="61">
        <f t="shared" si="582"/>
        <v>272000</v>
      </c>
      <c r="AU370" s="61">
        <f t="shared" si="583"/>
        <v>640000</v>
      </c>
      <c r="AV370" s="61">
        <f>IF(NOT(ISNUMBER(A370)),"",ROUND(_xlfn.QUARTILE.INC(CHOOSE({1;2;3},W370,Z370,AC370),1),0))</f>
        <v>272000</v>
      </c>
      <c r="AW370" s="61">
        <f>IF(NOT(ISNUMBER(A370)),"",ROUND(_xlfn.QUARTILE.INC(CHOOSE({1;2;3},W370,Z370,AC370),3),0))</f>
        <v>456000</v>
      </c>
      <c r="AX370" s="61">
        <f t="shared" si="584"/>
        <v>184000</v>
      </c>
      <c r="AY370" s="61">
        <f t="shared" si="585"/>
        <v>272000</v>
      </c>
      <c r="AZ370" s="61">
        <f t="shared" si="586"/>
        <v>51680</v>
      </c>
      <c r="BA370" s="61">
        <f t="shared" si="587"/>
        <v>323680</v>
      </c>
      <c r="BB370" s="68" t="str">
        <f t="shared" si="588"/>
        <v>MEDIANA</v>
      </c>
      <c r="BD370" s="69" t="str">
        <f t="shared" si="589"/>
        <v>MANTENIMIENTO DEL AUTOMÁTICO (CAMBIO DEL AUTOMÁTICO)</v>
      </c>
      <c r="BE370" s="58" t="str">
        <f t="shared" si="590"/>
        <v>REPETIDO</v>
      </c>
      <c r="BF370" s="58" t="str" cm="1">
        <f t="array" ref="BF370">IF(BE370&lt;&gt;"REPETIDO","",_xlfn.TEXTJOIN(", ",TRUE,IF($AG$14:$AG$1000=$AG370,$A$14:$A$1000,"")))</f>
        <v>163, 334</v>
      </c>
      <c r="BG370" s="70" t="str">
        <f t="shared" si="591"/>
        <v>PRECIO REF. DIFERENTE</v>
      </c>
      <c r="BH370" s="58" t="str">
        <f t="shared" si="592"/>
        <v>CRÍTICO - PRECIO REF. INCONSISTENTE</v>
      </c>
    </row>
    <row r="371" spans="1:60" ht="76.5" x14ac:dyDescent="0.35">
      <c r="A371" s="64">
        <f>IF(C371="","",MAX($A$14:A370)+1)</f>
        <v>335</v>
      </c>
      <c r="B371" s="64">
        <v>8715999</v>
      </c>
      <c r="C371" s="65" t="s">
        <v>233</v>
      </c>
      <c r="D371" s="64" t="s">
        <v>65</v>
      </c>
      <c r="E371" s="91">
        <v>0</v>
      </c>
      <c r="F371" s="91">
        <v>1</v>
      </c>
      <c r="G371" s="91">
        <v>0</v>
      </c>
      <c r="H371" s="91">
        <v>0</v>
      </c>
      <c r="I371" s="91">
        <v>0</v>
      </c>
      <c r="J371" s="91">
        <v>0</v>
      </c>
      <c r="K371" s="91">
        <v>0</v>
      </c>
      <c r="L371" s="91">
        <v>0</v>
      </c>
      <c r="M371" s="91">
        <v>0</v>
      </c>
      <c r="N371" s="91">
        <v>0</v>
      </c>
      <c r="O371" s="91">
        <v>0</v>
      </c>
      <c r="P371" s="91">
        <v>0</v>
      </c>
      <c r="Q371" s="91">
        <v>0</v>
      </c>
      <c r="R371" s="92">
        <f t="shared" si="594"/>
        <v>1</v>
      </c>
      <c r="S371" s="64">
        <v>73152101</v>
      </c>
      <c r="T371" s="78" t="s">
        <v>66</v>
      </c>
      <c r="U371" s="78" t="s">
        <v>66</v>
      </c>
      <c r="W371" s="86">
        <v>256000</v>
      </c>
      <c r="X371" s="86">
        <f t="shared" si="564"/>
        <v>48640</v>
      </c>
      <c r="Y371" s="86">
        <f t="shared" si="565"/>
        <v>304640</v>
      </c>
      <c r="Z371" s="86">
        <v>256000</v>
      </c>
      <c r="AA371" s="86">
        <f t="shared" si="566"/>
        <v>48640</v>
      </c>
      <c r="AB371" s="86">
        <f t="shared" si="567"/>
        <v>304640</v>
      </c>
      <c r="AC371" s="86">
        <v>320000</v>
      </c>
      <c r="AD371" s="86">
        <f t="shared" si="568"/>
        <v>60800</v>
      </c>
      <c r="AE371" s="86">
        <f t="shared" si="569"/>
        <v>380800</v>
      </c>
      <c r="AF371" s="22"/>
      <c r="AG371" s="67" t="str">
        <f t="shared" si="570"/>
        <v>MANTENIMIENTO - LIMPIEZA DE TUBERÍAS RADIADOR CONDENSADOR Y AJUSTE DE LOS VENTILADORES DEL EVAPORADOR Y PANEL (CAMBIO DE RODAMIENTOS)</v>
      </c>
      <c r="AH371" s="58" t="str">
        <f t="shared" si="571"/>
        <v>ÚNICO</v>
      </c>
      <c r="AI371" s="58" t="str">
        <f t="shared" si="572"/>
        <v>ÚNICO</v>
      </c>
      <c r="AJ371" s="59" t="str">
        <f t="shared" si="573"/>
        <v>ÚNICO</v>
      </c>
      <c r="AK371" s="59" t="str">
        <f t="shared" si="574"/>
        <v>ÚNICO</v>
      </c>
      <c r="AL371" s="59" t="str">
        <f t="shared" si="575"/>
        <v/>
      </c>
      <c r="AM371" s="59" t="str">
        <f t="shared" si="576"/>
        <v/>
      </c>
      <c r="AN371" s="60" t="str">
        <f t="shared" si="577"/>
        <v/>
      </c>
      <c r="AP371" s="61">
        <f t="shared" si="578"/>
        <v>277333</v>
      </c>
      <c r="AQ371" s="61">
        <f t="shared" si="579"/>
        <v>256000</v>
      </c>
      <c r="AR371" s="61">
        <f t="shared" si="580"/>
        <v>36950</v>
      </c>
      <c r="AS371" s="62">
        <f t="shared" si="581"/>
        <v>0.13323333321314088</v>
      </c>
      <c r="AT371" s="61">
        <f t="shared" si="582"/>
        <v>256000</v>
      </c>
      <c r="AU371" s="61">
        <f t="shared" si="583"/>
        <v>320000</v>
      </c>
      <c r="AV371" s="61">
        <f>IF(NOT(ISNUMBER(A371)),"",ROUND(_xlfn.QUARTILE.INC(CHOOSE({1;2;3},W371,Z371,AC371),1),0))</f>
        <v>256000</v>
      </c>
      <c r="AW371" s="61">
        <f>IF(NOT(ISNUMBER(A371)),"",ROUND(_xlfn.QUARTILE.INC(CHOOSE({1;2;3},W371,Z371,AC371),3),0))</f>
        <v>288000</v>
      </c>
      <c r="AX371" s="61">
        <f t="shared" si="584"/>
        <v>32000</v>
      </c>
      <c r="AY371" s="61">
        <f t="shared" si="585"/>
        <v>256000</v>
      </c>
      <c r="AZ371" s="61">
        <f t="shared" si="586"/>
        <v>48640</v>
      </c>
      <c r="BA371" s="61">
        <f t="shared" si="587"/>
        <v>304640</v>
      </c>
      <c r="BB371" s="68" t="str">
        <f t="shared" si="588"/>
        <v>MENOR VALOR</v>
      </c>
      <c r="BD371" s="69" t="str">
        <f t="shared" si="589"/>
        <v>MANTENIMIENTO - LIMPIEZA DE TUBERÍAS RADIADOR CONDENSADOR Y AJUSTE DE LOS VENTILADORES DEL EVAPORADOR Y PANEL (CAMBIO DE RODAMIENTOS)</v>
      </c>
      <c r="BE371" s="58" t="str">
        <f t="shared" si="590"/>
        <v>REPETIDO</v>
      </c>
      <c r="BF371" s="58" t="str" cm="1">
        <f t="array" ref="BF371">IF(BE371&lt;&gt;"REPETIDO","",_xlfn.TEXTJOIN(", ",TRUE,IF($AG$14:$AG$1000=$AG371,$A$14:$A$1000,"")))</f>
        <v>164, 335</v>
      </c>
      <c r="BG371" s="70" t="str">
        <f t="shared" si="591"/>
        <v>MISMO PRECIO REF.</v>
      </c>
      <c r="BH371" s="58" t="str">
        <f t="shared" si="592"/>
        <v>OK</v>
      </c>
    </row>
    <row r="372" spans="1:60" ht="40.5" x14ac:dyDescent="0.35">
      <c r="A372" s="64">
        <f>IF(C372="","",MAX($A$14:A371)+1)</f>
        <v>336</v>
      </c>
      <c r="B372" s="64">
        <v>8715999</v>
      </c>
      <c r="C372" s="65" t="s">
        <v>234</v>
      </c>
      <c r="D372" s="64" t="s">
        <v>65</v>
      </c>
      <c r="E372" s="91">
        <v>0</v>
      </c>
      <c r="F372" s="91">
        <v>1</v>
      </c>
      <c r="G372" s="91">
        <v>0</v>
      </c>
      <c r="H372" s="91">
        <v>0</v>
      </c>
      <c r="I372" s="91">
        <v>0</v>
      </c>
      <c r="J372" s="91">
        <v>0</v>
      </c>
      <c r="K372" s="91">
        <v>0</v>
      </c>
      <c r="L372" s="91">
        <v>0</v>
      </c>
      <c r="M372" s="91">
        <v>0</v>
      </c>
      <c r="N372" s="91">
        <v>0</v>
      </c>
      <c r="O372" s="91">
        <v>0</v>
      </c>
      <c r="P372" s="91">
        <v>0</v>
      </c>
      <c r="Q372" s="91">
        <v>0</v>
      </c>
      <c r="R372" s="92">
        <f t="shared" si="594"/>
        <v>1</v>
      </c>
      <c r="S372" s="64">
        <v>73152101</v>
      </c>
      <c r="T372" s="78" t="s">
        <v>66</v>
      </c>
      <c r="U372" s="78" t="s">
        <v>66</v>
      </c>
      <c r="W372" s="86">
        <v>132000</v>
      </c>
      <c r="X372" s="86">
        <f t="shared" si="564"/>
        <v>25080</v>
      </c>
      <c r="Y372" s="86">
        <f t="shared" si="565"/>
        <v>157080</v>
      </c>
      <c r="Z372" s="86">
        <v>136000</v>
      </c>
      <c r="AA372" s="86">
        <f t="shared" si="566"/>
        <v>25840</v>
      </c>
      <c r="AB372" s="86">
        <f t="shared" si="567"/>
        <v>161840</v>
      </c>
      <c r="AC372" s="86">
        <v>170000</v>
      </c>
      <c r="AD372" s="86">
        <f t="shared" si="568"/>
        <v>32300</v>
      </c>
      <c r="AE372" s="86">
        <f t="shared" si="569"/>
        <v>202300</v>
      </c>
      <c r="AF372" s="22"/>
      <c r="AG372" s="67" t="str">
        <f t="shared" si="570"/>
        <v>MANTENIMIENTO (CAMBIO DE CONDENSADOR DE ARRANQUE 250 MF 110 V)</v>
      </c>
      <c r="AH372" s="58" t="str">
        <f t="shared" si="571"/>
        <v>ÚNICO</v>
      </c>
      <c r="AI372" s="58" t="str">
        <f t="shared" si="572"/>
        <v>DIFERENTE</v>
      </c>
      <c r="AJ372" s="59" t="str">
        <f t="shared" si="573"/>
        <v>ÚNICO</v>
      </c>
      <c r="AK372" s="59" t="str">
        <f t="shared" si="574"/>
        <v>REVISAR</v>
      </c>
      <c r="AL372" s="59" t="str">
        <f t="shared" si="575"/>
        <v/>
      </c>
      <c r="AM372" s="59">
        <f t="shared" si="576"/>
        <v>4000</v>
      </c>
      <c r="AN372" s="60" t="str">
        <f t="shared" si="577"/>
        <v/>
      </c>
      <c r="AP372" s="61">
        <f t="shared" si="578"/>
        <v>146000</v>
      </c>
      <c r="AQ372" s="61">
        <f t="shared" si="579"/>
        <v>136000</v>
      </c>
      <c r="AR372" s="61">
        <f t="shared" si="580"/>
        <v>20881</v>
      </c>
      <c r="AS372" s="62">
        <f t="shared" si="581"/>
        <v>0.14302054794520547</v>
      </c>
      <c r="AT372" s="61">
        <f t="shared" si="582"/>
        <v>132000</v>
      </c>
      <c r="AU372" s="61">
        <f t="shared" si="583"/>
        <v>170000</v>
      </c>
      <c r="AV372" s="61">
        <f>IF(NOT(ISNUMBER(A372)),"",ROUND(_xlfn.QUARTILE.INC(CHOOSE({1;2;3},W372,Z372,AC372),1),0))</f>
        <v>134000</v>
      </c>
      <c r="AW372" s="61">
        <f>IF(NOT(ISNUMBER(A372)),"",ROUND(_xlfn.QUARTILE.INC(CHOOSE({1;2;3},W372,Z372,AC372),3),0))</f>
        <v>153000</v>
      </c>
      <c r="AX372" s="61">
        <f t="shared" si="584"/>
        <v>19000</v>
      </c>
      <c r="AY372" s="61">
        <f t="shared" si="585"/>
        <v>132000</v>
      </c>
      <c r="AZ372" s="61">
        <f t="shared" si="586"/>
        <v>25080</v>
      </c>
      <c r="BA372" s="61">
        <f t="shared" si="587"/>
        <v>157080</v>
      </c>
      <c r="BB372" s="68" t="str">
        <f t="shared" si="588"/>
        <v>MENOR VALOR</v>
      </c>
      <c r="BD372" s="69" t="str">
        <f t="shared" si="589"/>
        <v>MANTENIMIENTO (CAMBIO DE CONDENSADOR DE ARRANQUE 250 MF 110 V)</v>
      </c>
      <c r="BE372" s="58" t="str">
        <f t="shared" si="590"/>
        <v>REPETIDO</v>
      </c>
      <c r="BF372" s="58" t="str" cm="1">
        <f t="array" ref="BF372">IF(BE372&lt;&gt;"REPETIDO","",_xlfn.TEXTJOIN(", ",TRUE,IF($AG$14:$AG$1000=$AG372,$A$14:$A$1000,"")))</f>
        <v>165, 336</v>
      </c>
      <c r="BG372" s="70" t="str">
        <f t="shared" si="591"/>
        <v>MISMO PRECIO REF.</v>
      </c>
      <c r="BH372" s="58" t="str">
        <f t="shared" si="592"/>
        <v>OK</v>
      </c>
    </row>
    <row r="373" spans="1:60" ht="27" x14ac:dyDescent="0.35">
      <c r="A373" s="64">
        <f>IF(C373="","",MAX($A$14:A372)+1)</f>
        <v>337</v>
      </c>
      <c r="B373" s="64">
        <v>8715999</v>
      </c>
      <c r="C373" s="65" t="s">
        <v>235</v>
      </c>
      <c r="D373" s="64" t="s">
        <v>65</v>
      </c>
      <c r="E373" s="91">
        <v>0</v>
      </c>
      <c r="F373" s="91">
        <v>1</v>
      </c>
      <c r="G373" s="91">
        <v>0</v>
      </c>
      <c r="H373" s="91">
        <v>0</v>
      </c>
      <c r="I373" s="91">
        <v>0</v>
      </c>
      <c r="J373" s="91">
        <v>0</v>
      </c>
      <c r="K373" s="91">
        <v>0</v>
      </c>
      <c r="L373" s="91">
        <v>0</v>
      </c>
      <c r="M373" s="91">
        <v>0</v>
      </c>
      <c r="N373" s="91">
        <v>0</v>
      </c>
      <c r="O373" s="91">
        <v>0</v>
      </c>
      <c r="P373" s="91">
        <v>0</v>
      </c>
      <c r="Q373" s="91">
        <v>0</v>
      </c>
      <c r="R373" s="92">
        <f t="shared" si="594"/>
        <v>1</v>
      </c>
      <c r="S373" s="64">
        <v>73152101</v>
      </c>
      <c r="T373" s="78" t="s">
        <v>66</v>
      </c>
      <c r="U373" s="78" t="s">
        <v>66</v>
      </c>
      <c r="W373" s="86">
        <v>192000</v>
      </c>
      <c r="X373" s="86">
        <f t="shared" si="564"/>
        <v>36480</v>
      </c>
      <c r="Y373" s="86">
        <f t="shared" si="565"/>
        <v>228480</v>
      </c>
      <c r="Z373" s="86">
        <v>192000</v>
      </c>
      <c r="AA373" s="86">
        <f t="shared" si="566"/>
        <v>36480</v>
      </c>
      <c r="AB373" s="86">
        <f t="shared" si="567"/>
        <v>228480</v>
      </c>
      <c r="AC373" s="86">
        <v>345000</v>
      </c>
      <c r="AD373" s="86">
        <f t="shared" si="568"/>
        <v>65550</v>
      </c>
      <c r="AE373" s="86">
        <f t="shared" si="569"/>
        <v>410550</v>
      </c>
      <c r="AF373" s="22"/>
      <c r="AG373" s="67" t="str">
        <f t="shared" si="570"/>
        <v>MANTENIMIENTO (CAMBIO DE CONTACTOR 18 10)</v>
      </c>
      <c r="AH373" s="58" t="str">
        <f t="shared" si="571"/>
        <v>ÚNICO</v>
      </c>
      <c r="AI373" s="58" t="str">
        <f t="shared" si="572"/>
        <v>DIFERENTE</v>
      </c>
      <c r="AJ373" s="59" t="str">
        <f t="shared" si="573"/>
        <v>DIFERENTE</v>
      </c>
      <c r="AK373" s="59" t="str">
        <f t="shared" si="574"/>
        <v>REVISAR</v>
      </c>
      <c r="AL373" s="59" t="str">
        <f t="shared" si="575"/>
        <v/>
      </c>
      <c r="AM373" s="59">
        <f t="shared" si="576"/>
        <v>12000</v>
      </c>
      <c r="AN373" s="60">
        <f t="shared" si="577"/>
        <v>100000</v>
      </c>
      <c r="AP373" s="61">
        <f t="shared" si="578"/>
        <v>243000</v>
      </c>
      <c r="AQ373" s="61">
        <f t="shared" si="579"/>
        <v>192000</v>
      </c>
      <c r="AR373" s="61">
        <f t="shared" si="580"/>
        <v>88335</v>
      </c>
      <c r="AS373" s="62">
        <f t="shared" si="581"/>
        <v>0.36351851851851852</v>
      </c>
      <c r="AT373" s="61">
        <f t="shared" si="582"/>
        <v>192000</v>
      </c>
      <c r="AU373" s="61">
        <f t="shared" si="583"/>
        <v>345000</v>
      </c>
      <c r="AV373" s="61">
        <f>IF(NOT(ISNUMBER(A373)),"",ROUND(_xlfn.QUARTILE.INC(CHOOSE({1;2;3},W373,Z373,AC373),1),0))</f>
        <v>192000</v>
      </c>
      <c r="AW373" s="61">
        <f>IF(NOT(ISNUMBER(A373)),"",ROUND(_xlfn.QUARTILE.INC(CHOOSE({1;2;3},W373,Z373,AC373),3),0))</f>
        <v>268500</v>
      </c>
      <c r="AX373" s="61">
        <f t="shared" si="584"/>
        <v>76500</v>
      </c>
      <c r="AY373" s="61">
        <f t="shared" si="585"/>
        <v>192000</v>
      </c>
      <c r="AZ373" s="61">
        <f t="shared" si="586"/>
        <v>36480</v>
      </c>
      <c r="BA373" s="61">
        <f t="shared" si="587"/>
        <v>228480</v>
      </c>
      <c r="BB373" s="68" t="str">
        <f t="shared" si="588"/>
        <v>PROMEDIO 2 MENORES</v>
      </c>
      <c r="BD373" s="69" t="str">
        <f t="shared" si="589"/>
        <v>MANTENIMIENTO (CAMBIO DE CONTACTOR 18 10)</v>
      </c>
      <c r="BE373" s="58" t="str">
        <f t="shared" si="590"/>
        <v>REPETIDO</v>
      </c>
      <c r="BF373" s="58" t="str" cm="1">
        <f t="array" ref="BF373">IF(BE373&lt;&gt;"REPETIDO","",_xlfn.TEXTJOIN(", ",TRUE,IF($AG$14:$AG$1000=$AG373,$A$14:$A$1000,"")))</f>
        <v>166, 337</v>
      </c>
      <c r="BG373" s="70" t="str">
        <f t="shared" si="591"/>
        <v>PRECIO REF. DIFERENTE</v>
      </c>
      <c r="BH373" s="58" t="str">
        <f t="shared" si="592"/>
        <v>CRÍTICO - PRECIO REF. INCONSISTENTE</v>
      </c>
    </row>
    <row r="374" spans="1:60" ht="25.5" x14ac:dyDescent="0.35">
      <c r="A374" s="64">
        <f>IF(C374="","",MAX($A$14:A373)+1)</f>
        <v>338</v>
      </c>
      <c r="B374" s="64">
        <v>8715999</v>
      </c>
      <c r="C374" s="65" t="s">
        <v>371</v>
      </c>
      <c r="D374" s="64" t="s">
        <v>65</v>
      </c>
      <c r="E374" s="91">
        <v>0</v>
      </c>
      <c r="F374" s="91">
        <v>1</v>
      </c>
      <c r="G374" s="91">
        <v>0</v>
      </c>
      <c r="H374" s="91">
        <v>0</v>
      </c>
      <c r="I374" s="91">
        <v>0</v>
      </c>
      <c r="J374" s="91">
        <v>0</v>
      </c>
      <c r="K374" s="91">
        <v>0</v>
      </c>
      <c r="L374" s="91">
        <v>0</v>
      </c>
      <c r="M374" s="91">
        <v>0</v>
      </c>
      <c r="N374" s="91">
        <v>0</v>
      </c>
      <c r="O374" s="91">
        <v>0</v>
      </c>
      <c r="P374" s="91">
        <v>0</v>
      </c>
      <c r="Q374" s="91">
        <v>0</v>
      </c>
      <c r="R374" s="92">
        <f t="shared" si="594"/>
        <v>1</v>
      </c>
      <c r="S374" s="64">
        <v>73152101</v>
      </c>
      <c r="T374" s="78" t="s">
        <v>66</v>
      </c>
      <c r="U374" s="78" t="s">
        <v>66</v>
      </c>
      <c r="W374" s="86">
        <v>276000</v>
      </c>
      <c r="X374" s="86">
        <f t="shared" si="564"/>
        <v>52440</v>
      </c>
      <c r="Y374" s="86">
        <f t="shared" si="565"/>
        <v>328440</v>
      </c>
      <c r="Z374" s="86">
        <v>276000</v>
      </c>
      <c r="AA374" s="86">
        <f t="shared" si="566"/>
        <v>52440</v>
      </c>
      <c r="AB374" s="86">
        <f t="shared" si="567"/>
        <v>328440</v>
      </c>
      <c r="AC374" s="86">
        <v>385000</v>
      </c>
      <c r="AD374" s="86">
        <f t="shared" si="568"/>
        <v>73150</v>
      </c>
      <c r="AE374" s="86">
        <f t="shared" si="569"/>
        <v>458150</v>
      </c>
      <c r="AF374" s="22"/>
      <c r="AG374" s="67" t="str">
        <f t="shared" si="570"/>
        <v>MANTENIMIENTO (CAMBIO DE LÁMPARAS)</v>
      </c>
      <c r="AH374" s="58" t="str">
        <f t="shared" si="571"/>
        <v>ÚNICO</v>
      </c>
      <c r="AI374" s="58" t="str">
        <f t="shared" si="572"/>
        <v>ÚNICO</v>
      </c>
      <c r="AJ374" s="59" t="str">
        <f t="shared" si="573"/>
        <v>ÚNICO</v>
      </c>
      <c r="AK374" s="59" t="str">
        <f t="shared" si="574"/>
        <v>ÚNICO</v>
      </c>
      <c r="AL374" s="59" t="str">
        <f t="shared" si="575"/>
        <v/>
      </c>
      <c r="AM374" s="59" t="str">
        <f t="shared" si="576"/>
        <v/>
      </c>
      <c r="AN374" s="60" t="str">
        <f t="shared" si="577"/>
        <v/>
      </c>
      <c r="AP374" s="61">
        <f t="shared" si="578"/>
        <v>312333</v>
      </c>
      <c r="AQ374" s="61">
        <f t="shared" si="579"/>
        <v>276000</v>
      </c>
      <c r="AR374" s="61">
        <f t="shared" si="580"/>
        <v>62931</v>
      </c>
      <c r="AS374" s="62">
        <f t="shared" si="581"/>
        <v>0.20148687458577863</v>
      </c>
      <c r="AT374" s="61">
        <f t="shared" si="582"/>
        <v>276000</v>
      </c>
      <c r="AU374" s="61">
        <f t="shared" si="583"/>
        <v>385000</v>
      </c>
      <c r="AV374" s="61">
        <f>IF(NOT(ISNUMBER(A374)),"",ROUND(_xlfn.QUARTILE.INC(CHOOSE({1;2;3},W374,Z374,AC374),1),0))</f>
        <v>276000</v>
      </c>
      <c r="AW374" s="61">
        <f>IF(NOT(ISNUMBER(A374)),"",ROUND(_xlfn.QUARTILE.INC(CHOOSE({1;2;3},W374,Z374,AC374),3),0))</f>
        <v>330500</v>
      </c>
      <c r="AX374" s="61">
        <f t="shared" si="584"/>
        <v>54500</v>
      </c>
      <c r="AY374" s="61">
        <f t="shared" si="585"/>
        <v>276000</v>
      </c>
      <c r="AZ374" s="61">
        <f t="shared" si="586"/>
        <v>52440</v>
      </c>
      <c r="BA374" s="61">
        <f t="shared" si="587"/>
        <v>328440</v>
      </c>
      <c r="BB374" s="68" t="str">
        <f t="shared" si="588"/>
        <v>PROMEDIO 2 MENORES</v>
      </c>
      <c r="BD374" s="69" t="str">
        <f t="shared" si="589"/>
        <v>MANTENIMIENTO (CAMBIO DE LÁMPARAS)</v>
      </c>
      <c r="BE374" s="58" t="str">
        <f t="shared" si="590"/>
        <v>ÚNICO</v>
      </c>
      <c r="BF374" s="58" t="str" cm="1">
        <f t="array" ref="BF374">IF(BE374&lt;&gt;"REPETIDO","",_xlfn.TEXTJOIN(", ",TRUE,IF($AG$14:$AG$1000=$AG374,$A$14:$A$1000,"")))</f>
        <v/>
      </c>
      <c r="BG374" s="70" t="str">
        <f t="shared" si="591"/>
        <v>NO APLICA</v>
      </c>
      <c r="BH374" s="58" t="str">
        <f t="shared" si="592"/>
        <v>OK</v>
      </c>
    </row>
    <row r="375" spans="1:60" ht="27" x14ac:dyDescent="0.35">
      <c r="A375" s="64">
        <f>IF(C375="","",MAX($A$14:A374)+1)</f>
        <v>339</v>
      </c>
      <c r="B375" s="64">
        <v>8715999</v>
      </c>
      <c r="C375" s="65" t="s">
        <v>237</v>
      </c>
      <c r="D375" s="64" t="s">
        <v>65</v>
      </c>
      <c r="E375" s="91">
        <v>0</v>
      </c>
      <c r="F375" s="91">
        <v>1</v>
      </c>
      <c r="G375" s="91">
        <v>0</v>
      </c>
      <c r="H375" s="91">
        <v>0</v>
      </c>
      <c r="I375" s="91">
        <v>0</v>
      </c>
      <c r="J375" s="91">
        <v>0</v>
      </c>
      <c r="K375" s="91">
        <v>0</v>
      </c>
      <c r="L375" s="91">
        <v>0</v>
      </c>
      <c r="M375" s="91">
        <v>0</v>
      </c>
      <c r="N375" s="91">
        <v>0</v>
      </c>
      <c r="O375" s="91">
        <v>0</v>
      </c>
      <c r="P375" s="91">
        <v>0</v>
      </c>
      <c r="Q375" s="91">
        <v>0</v>
      </c>
      <c r="R375" s="92">
        <f t="shared" si="594"/>
        <v>1</v>
      </c>
      <c r="S375" s="64">
        <v>73152101</v>
      </c>
      <c r="T375" s="78" t="s">
        <v>66</v>
      </c>
      <c r="U375" s="78" t="s">
        <v>66</v>
      </c>
      <c r="W375" s="86">
        <v>104000</v>
      </c>
      <c r="X375" s="86">
        <f t="shared" si="564"/>
        <v>19760</v>
      </c>
      <c r="Y375" s="86">
        <f t="shared" si="565"/>
        <v>123760</v>
      </c>
      <c r="Z375" s="86">
        <v>104000</v>
      </c>
      <c r="AA375" s="86">
        <f t="shared" si="566"/>
        <v>19760</v>
      </c>
      <c r="AB375" s="86">
        <f t="shared" si="567"/>
        <v>123760</v>
      </c>
      <c r="AC375" s="86">
        <v>375000</v>
      </c>
      <c r="AD375" s="86">
        <f t="shared" si="568"/>
        <v>71250</v>
      </c>
      <c r="AE375" s="86">
        <f t="shared" si="569"/>
        <v>446250</v>
      </c>
      <c r="AF375" s="22"/>
      <c r="AG375" s="67" t="str">
        <f t="shared" si="570"/>
        <v>MANTENIMIENTO (CAMBIO DE SECADOR DE SILICA)</v>
      </c>
      <c r="AH375" s="58" t="str">
        <f t="shared" si="571"/>
        <v>ÚNICO</v>
      </c>
      <c r="AI375" s="58" t="str">
        <f t="shared" si="572"/>
        <v>DIFERENTE</v>
      </c>
      <c r="AJ375" s="59" t="str">
        <f t="shared" si="573"/>
        <v>DIFERENTE</v>
      </c>
      <c r="AK375" s="59" t="str">
        <f t="shared" si="574"/>
        <v>REVISAR</v>
      </c>
      <c r="AL375" s="59" t="str">
        <f t="shared" si="575"/>
        <v/>
      </c>
      <c r="AM375" s="59">
        <f t="shared" si="576"/>
        <v>36000</v>
      </c>
      <c r="AN375" s="60">
        <f t="shared" si="577"/>
        <v>105000</v>
      </c>
      <c r="AP375" s="61">
        <f t="shared" si="578"/>
        <v>194333</v>
      </c>
      <c r="AQ375" s="61">
        <f t="shared" si="579"/>
        <v>104000</v>
      </c>
      <c r="AR375" s="61">
        <f t="shared" si="580"/>
        <v>156462</v>
      </c>
      <c r="AS375" s="62">
        <f t="shared" si="581"/>
        <v>0.8051231648767837</v>
      </c>
      <c r="AT375" s="61">
        <f t="shared" si="582"/>
        <v>104000</v>
      </c>
      <c r="AU375" s="61">
        <f t="shared" si="583"/>
        <v>375000</v>
      </c>
      <c r="AV375" s="61">
        <f>IF(NOT(ISNUMBER(A375)),"",ROUND(_xlfn.QUARTILE.INC(CHOOSE({1;2;3},W375,Z375,AC375),1),0))</f>
        <v>104000</v>
      </c>
      <c r="AW375" s="61">
        <f>IF(NOT(ISNUMBER(A375)),"",ROUND(_xlfn.QUARTILE.INC(CHOOSE({1;2;3},W375,Z375,AC375),3),0))</f>
        <v>239500</v>
      </c>
      <c r="AX375" s="61">
        <f t="shared" si="584"/>
        <v>135500</v>
      </c>
      <c r="AY375" s="61">
        <f t="shared" si="585"/>
        <v>104000</v>
      </c>
      <c r="AZ375" s="61">
        <f t="shared" si="586"/>
        <v>19760</v>
      </c>
      <c r="BA375" s="61">
        <f t="shared" si="587"/>
        <v>123760</v>
      </c>
      <c r="BB375" s="68" t="str">
        <f t="shared" si="588"/>
        <v>MEDIANA</v>
      </c>
      <c r="BD375" s="69" t="str">
        <f t="shared" si="589"/>
        <v>MANTENIMIENTO (CAMBIO DE SECADOR DE SILICA)</v>
      </c>
      <c r="BE375" s="58" t="str">
        <f t="shared" si="590"/>
        <v>REPETIDO</v>
      </c>
      <c r="BF375" s="58" t="str" cm="1">
        <f t="array" ref="BF375">IF(BE375&lt;&gt;"REPETIDO","",_xlfn.TEXTJOIN(", ",TRUE,IF($AG$14:$AG$1000=$AG375,$A$14:$A$1000,"")))</f>
        <v>168, 339</v>
      </c>
      <c r="BG375" s="70" t="str">
        <f t="shared" si="591"/>
        <v>PRECIO REF. DIFERENTE</v>
      </c>
      <c r="BH375" s="58" t="str">
        <f t="shared" si="592"/>
        <v>CRÍTICO - PRECIO REF. INCONSISTENTE</v>
      </c>
    </row>
    <row r="376" spans="1:60" ht="38.25" x14ac:dyDescent="0.35">
      <c r="A376" s="64">
        <f>IF(C376="","",MAX($A$14:A375)+1)</f>
        <v>340</v>
      </c>
      <c r="B376" s="64">
        <v>8715999</v>
      </c>
      <c r="C376" s="65" t="s">
        <v>372</v>
      </c>
      <c r="D376" s="64" t="s">
        <v>65</v>
      </c>
      <c r="E376" s="91">
        <v>0</v>
      </c>
      <c r="F376" s="91">
        <v>1</v>
      </c>
      <c r="G376" s="91">
        <v>0</v>
      </c>
      <c r="H376" s="91">
        <v>0</v>
      </c>
      <c r="I376" s="91">
        <v>0</v>
      </c>
      <c r="J376" s="91">
        <v>0</v>
      </c>
      <c r="K376" s="91">
        <v>0</v>
      </c>
      <c r="L376" s="91">
        <v>0</v>
      </c>
      <c r="M376" s="91">
        <v>0</v>
      </c>
      <c r="N376" s="91">
        <v>0</v>
      </c>
      <c r="O376" s="91">
        <v>0</v>
      </c>
      <c r="P376" s="91">
        <v>0</v>
      </c>
      <c r="Q376" s="91">
        <v>0</v>
      </c>
      <c r="R376" s="92">
        <f t="shared" si="594"/>
        <v>1</v>
      </c>
      <c r="S376" s="64">
        <v>73152101</v>
      </c>
      <c r="T376" s="78" t="s">
        <v>66</v>
      </c>
      <c r="U376" s="78" t="s">
        <v>66</v>
      </c>
      <c r="W376" s="86">
        <v>300000</v>
      </c>
      <c r="X376" s="86">
        <f t="shared" si="564"/>
        <v>57000</v>
      </c>
      <c r="Y376" s="86">
        <f t="shared" si="565"/>
        <v>357000</v>
      </c>
      <c r="Z376" s="86">
        <v>300000</v>
      </c>
      <c r="AA376" s="86">
        <f t="shared" si="566"/>
        <v>57000</v>
      </c>
      <c r="AB376" s="86">
        <f t="shared" si="567"/>
        <v>357000</v>
      </c>
      <c r="AC376" s="86">
        <v>385000</v>
      </c>
      <c r="AD376" s="86">
        <f t="shared" si="568"/>
        <v>73150</v>
      </c>
      <c r="AE376" s="86">
        <f t="shared" si="569"/>
        <v>458150</v>
      </c>
      <c r="AF376" s="22"/>
      <c r="AG376" s="67" t="str">
        <f t="shared" si="570"/>
        <v>MANTENIMIENTO (CAMBIO DE TARJETA DE VIGILANTE TENSIÓN)</v>
      </c>
      <c r="AH376" s="58" t="str">
        <f t="shared" si="571"/>
        <v>ÚNICO</v>
      </c>
      <c r="AI376" s="58" t="str">
        <f t="shared" si="572"/>
        <v>ÚNICO</v>
      </c>
      <c r="AJ376" s="59" t="str">
        <f t="shared" si="573"/>
        <v>ÚNICO</v>
      </c>
      <c r="AK376" s="59" t="str">
        <f t="shared" si="574"/>
        <v>ÚNICO</v>
      </c>
      <c r="AL376" s="59" t="str">
        <f t="shared" si="575"/>
        <v/>
      </c>
      <c r="AM376" s="59" t="str">
        <f t="shared" si="576"/>
        <v/>
      </c>
      <c r="AN376" s="60" t="str">
        <f t="shared" si="577"/>
        <v/>
      </c>
      <c r="AP376" s="61">
        <f t="shared" si="578"/>
        <v>328333</v>
      </c>
      <c r="AQ376" s="61">
        <f t="shared" si="579"/>
        <v>300000</v>
      </c>
      <c r="AR376" s="61">
        <f t="shared" si="580"/>
        <v>49075</v>
      </c>
      <c r="AS376" s="62">
        <f t="shared" si="581"/>
        <v>0.14946715681944855</v>
      </c>
      <c r="AT376" s="61">
        <f t="shared" si="582"/>
        <v>300000</v>
      </c>
      <c r="AU376" s="61">
        <f t="shared" si="583"/>
        <v>385000</v>
      </c>
      <c r="AV376" s="61">
        <f>IF(NOT(ISNUMBER(A376)),"",ROUND(_xlfn.QUARTILE.INC(CHOOSE({1;2;3},W376,Z376,AC376),1),0))</f>
        <v>300000</v>
      </c>
      <c r="AW376" s="61">
        <f>IF(NOT(ISNUMBER(A376)),"",ROUND(_xlfn.QUARTILE.INC(CHOOSE({1;2;3},W376,Z376,AC376),3),0))</f>
        <v>342500</v>
      </c>
      <c r="AX376" s="61">
        <f t="shared" si="584"/>
        <v>42500</v>
      </c>
      <c r="AY376" s="61">
        <f t="shared" si="585"/>
        <v>300000</v>
      </c>
      <c r="AZ376" s="61">
        <f t="shared" si="586"/>
        <v>57000</v>
      </c>
      <c r="BA376" s="61">
        <f t="shared" si="587"/>
        <v>357000</v>
      </c>
      <c r="BB376" s="68" t="str">
        <f t="shared" si="588"/>
        <v>MENOR VALOR</v>
      </c>
      <c r="BD376" s="69" t="str">
        <f t="shared" si="589"/>
        <v>MANTENIMIENTO (CAMBIO DE TARJETA DE VIGILANTE TENSIÓN)</v>
      </c>
      <c r="BE376" s="58" t="str">
        <f t="shared" si="590"/>
        <v>ÚNICO</v>
      </c>
      <c r="BF376" s="58" t="str" cm="1">
        <f t="array" ref="BF376">IF(BE376&lt;&gt;"REPETIDO","",_xlfn.TEXTJOIN(", ",TRUE,IF($AG$14:$AG$1000=$AG376,$A$14:$A$1000,"")))</f>
        <v/>
      </c>
      <c r="BG376" s="70" t="str">
        <f t="shared" si="591"/>
        <v>NO APLICA</v>
      </c>
      <c r="BH376" s="58" t="str">
        <f t="shared" si="592"/>
        <v>OK</v>
      </c>
    </row>
    <row r="377" spans="1:60" ht="27" x14ac:dyDescent="0.35">
      <c r="A377" s="64">
        <f>IF(C377="","",MAX($A$14:A376)+1)</f>
        <v>341</v>
      </c>
      <c r="B377" s="64">
        <v>8715999</v>
      </c>
      <c r="C377" s="65" t="s">
        <v>373</v>
      </c>
      <c r="D377" s="64" t="s">
        <v>65</v>
      </c>
      <c r="E377" s="91">
        <v>0</v>
      </c>
      <c r="F377" s="91">
        <v>1</v>
      </c>
      <c r="G377" s="91">
        <v>0</v>
      </c>
      <c r="H377" s="91">
        <v>0</v>
      </c>
      <c r="I377" s="91">
        <v>0</v>
      </c>
      <c r="J377" s="91">
        <v>0</v>
      </c>
      <c r="K377" s="91">
        <v>0</v>
      </c>
      <c r="L377" s="91">
        <v>0</v>
      </c>
      <c r="M377" s="91">
        <v>0</v>
      </c>
      <c r="N377" s="91">
        <v>0</v>
      </c>
      <c r="O377" s="91">
        <v>0</v>
      </c>
      <c r="P377" s="91">
        <v>0</v>
      </c>
      <c r="Q377" s="91">
        <v>0</v>
      </c>
      <c r="R377" s="92">
        <f t="shared" si="594"/>
        <v>1</v>
      </c>
      <c r="S377" s="64">
        <v>73152101</v>
      </c>
      <c r="T377" s="78" t="s">
        <v>66</v>
      </c>
      <c r="U377" s="78" t="s">
        <v>66</v>
      </c>
      <c r="W377" s="86">
        <v>152000</v>
      </c>
      <c r="X377" s="86">
        <f t="shared" si="564"/>
        <v>28880</v>
      </c>
      <c r="Y377" s="86">
        <f t="shared" si="565"/>
        <v>180880</v>
      </c>
      <c r="Z377" s="86">
        <v>152000</v>
      </c>
      <c r="AA377" s="86">
        <f t="shared" si="566"/>
        <v>28880</v>
      </c>
      <c r="AB377" s="86">
        <f t="shared" si="567"/>
        <v>180880</v>
      </c>
      <c r="AC377" s="86">
        <v>355000</v>
      </c>
      <c r="AD377" s="86">
        <f t="shared" si="568"/>
        <v>67450</v>
      </c>
      <c r="AE377" s="86">
        <f t="shared" si="569"/>
        <v>422450</v>
      </c>
      <c r="AF377" s="22"/>
      <c r="AG377" s="67" t="str">
        <f t="shared" si="570"/>
        <v>MANTENIMIENTO (CAMBIO DE BISAGRA DE PUERTAS)</v>
      </c>
      <c r="AH377" s="58" t="str">
        <f t="shared" si="571"/>
        <v>ÚNICO</v>
      </c>
      <c r="AI377" s="58" t="str">
        <f t="shared" si="572"/>
        <v>ÚNICO</v>
      </c>
      <c r="AJ377" s="59" t="str">
        <f t="shared" si="573"/>
        <v>ÚNICO</v>
      </c>
      <c r="AK377" s="59" t="str">
        <f t="shared" si="574"/>
        <v>ÚNICO</v>
      </c>
      <c r="AL377" s="59" t="str">
        <f t="shared" si="575"/>
        <v/>
      </c>
      <c r="AM377" s="59" t="str">
        <f t="shared" si="576"/>
        <v/>
      </c>
      <c r="AN377" s="60" t="str">
        <f t="shared" si="577"/>
        <v/>
      </c>
      <c r="AP377" s="61">
        <f t="shared" si="578"/>
        <v>219667</v>
      </c>
      <c r="AQ377" s="61">
        <f t="shared" si="579"/>
        <v>152000</v>
      </c>
      <c r="AR377" s="61">
        <f t="shared" si="580"/>
        <v>117202</v>
      </c>
      <c r="AS377" s="62">
        <f t="shared" si="581"/>
        <v>0.53354395516850506</v>
      </c>
      <c r="AT377" s="61">
        <f t="shared" si="582"/>
        <v>152000</v>
      </c>
      <c r="AU377" s="61">
        <f t="shared" si="583"/>
        <v>355000</v>
      </c>
      <c r="AV377" s="61">
        <f>IF(NOT(ISNUMBER(A377)),"",ROUND(_xlfn.QUARTILE.INC(CHOOSE({1;2;3},W377,Z377,AC377),1),0))</f>
        <v>152000</v>
      </c>
      <c r="AW377" s="61">
        <f>IF(NOT(ISNUMBER(A377)),"",ROUND(_xlfn.QUARTILE.INC(CHOOSE({1;2;3},W377,Z377,AC377),3),0))</f>
        <v>253500</v>
      </c>
      <c r="AX377" s="61">
        <f t="shared" si="584"/>
        <v>101500</v>
      </c>
      <c r="AY377" s="61">
        <f t="shared" si="585"/>
        <v>152000</v>
      </c>
      <c r="AZ377" s="61">
        <f t="shared" si="586"/>
        <v>28880</v>
      </c>
      <c r="BA377" s="61">
        <f t="shared" si="587"/>
        <v>180880</v>
      </c>
      <c r="BB377" s="68" t="str">
        <f t="shared" si="588"/>
        <v>MEDIANA</v>
      </c>
      <c r="BD377" s="69" t="str">
        <f t="shared" si="589"/>
        <v>MANTENIMIENTO (CAMBIO DE BISAGRA DE PUERTAS)</v>
      </c>
      <c r="BE377" s="58" t="str">
        <f t="shared" si="590"/>
        <v>ÚNICO</v>
      </c>
      <c r="BF377" s="58" t="str" cm="1">
        <f t="array" ref="BF377">IF(BE377&lt;&gt;"REPETIDO","",_xlfn.TEXTJOIN(", ",TRUE,IF($AG$14:$AG$1000=$AG377,$A$14:$A$1000,"")))</f>
        <v/>
      </c>
      <c r="BG377" s="70" t="str">
        <f t="shared" si="591"/>
        <v>NO APLICA</v>
      </c>
      <c r="BH377" s="58" t="str">
        <f t="shared" si="592"/>
        <v>ALERTA ALTA - REVISAR MERCADO</v>
      </c>
    </row>
    <row r="378" spans="1:60" ht="25.5" x14ac:dyDescent="0.35">
      <c r="A378" s="64">
        <f>IF(C378="","",MAX($A$14:A377)+1)</f>
        <v>342</v>
      </c>
      <c r="B378" s="93">
        <v>8715999</v>
      </c>
      <c r="C378" s="99" t="s">
        <v>240</v>
      </c>
      <c r="D378" s="93" t="s">
        <v>65</v>
      </c>
      <c r="E378" s="91">
        <v>0</v>
      </c>
      <c r="F378" s="91">
        <v>1</v>
      </c>
      <c r="G378" s="91">
        <v>0</v>
      </c>
      <c r="H378" s="91">
        <v>0</v>
      </c>
      <c r="I378" s="91">
        <v>0</v>
      </c>
      <c r="J378" s="91">
        <v>0</v>
      </c>
      <c r="K378" s="91">
        <v>0</v>
      </c>
      <c r="L378" s="91">
        <v>0</v>
      </c>
      <c r="M378" s="91">
        <v>0</v>
      </c>
      <c r="N378" s="91">
        <v>0</v>
      </c>
      <c r="O378" s="91">
        <v>0</v>
      </c>
      <c r="P378" s="91">
        <v>0</v>
      </c>
      <c r="Q378" s="91">
        <v>0</v>
      </c>
      <c r="R378" s="92">
        <f t="shared" si="594"/>
        <v>1</v>
      </c>
      <c r="S378" s="93">
        <v>73152101</v>
      </c>
      <c r="T378" s="117" t="s">
        <v>66</v>
      </c>
      <c r="U378" s="117" t="s">
        <v>66</v>
      </c>
      <c r="W378" s="86">
        <v>248000</v>
      </c>
      <c r="X378" s="86">
        <f t="shared" si="564"/>
        <v>47120</v>
      </c>
      <c r="Y378" s="86">
        <f t="shared" si="565"/>
        <v>295120</v>
      </c>
      <c r="Z378" s="86">
        <v>248000</v>
      </c>
      <c r="AA378" s="86">
        <f t="shared" si="566"/>
        <v>47120</v>
      </c>
      <c r="AB378" s="86">
        <f t="shared" si="567"/>
        <v>295120</v>
      </c>
      <c r="AC378" s="86">
        <v>360000</v>
      </c>
      <c r="AD378" s="86">
        <f t="shared" si="568"/>
        <v>68400</v>
      </c>
      <c r="AE378" s="86">
        <f t="shared" si="569"/>
        <v>428400</v>
      </c>
      <c r="AF378" s="22"/>
      <c r="AG378" s="67" t="str">
        <f t="shared" si="570"/>
        <v>MANTENIMIENTO (CAMBIO DE ACEITE)</v>
      </c>
      <c r="AH378" s="58" t="str">
        <f t="shared" si="571"/>
        <v>ÚNICO</v>
      </c>
      <c r="AI378" s="58" t="str">
        <f t="shared" si="572"/>
        <v>DIFERENTE</v>
      </c>
      <c r="AJ378" s="59" t="str">
        <f t="shared" si="573"/>
        <v>DIFERENTE</v>
      </c>
      <c r="AK378" s="59" t="str">
        <f t="shared" si="574"/>
        <v>REVISAR</v>
      </c>
      <c r="AL378" s="59" t="str">
        <f t="shared" si="575"/>
        <v/>
      </c>
      <c r="AM378" s="59">
        <f t="shared" si="576"/>
        <v>88000</v>
      </c>
      <c r="AN378" s="60">
        <f t="shared" si="577"/>
        <v>95000</v>
      </c>
      <c r="AP378" s="61">
        <f t="shared" si="578"/>
        <v>285333</v>
      </c>
      <c r="AQ378" s="61">
        <f t="shared" si="579"/>
        <v>248000</v>
      </c>
      <c r="AR378" s="61">
        <f t="shared" si="580"/>
        <v>64663</v>
      </c>
      <c r="AS378" s="62">
        <f t="shared" si="581"/>
        <v>0.22662292829781344</v>
      </c>
      <c r="AT378" s="61">
        <f t="shared" si="582"/>
        <v>248000</v>
      </c>
      <c r="AU378" s="61">
        <f t="shared" si="583"/>
        <v>360000</v>
      </c>
      <c r="AV378" s="61">
        <f>IF(NOT(ISNUMBER(A378)),"",ROUND(_xlfn.QUARTILE.INC(CHOOSE({1;2;3},W378,Z378,AC378),1),0))</f>
        <v>248000</v>
      </c>
      <c r="AW378" s="61">
        <f>IF(NOT(ISNUMBER(A378)),"",ROUND(_xlfn.QUARTILE.INC(CHOOSE({1;2;3},W378,Z378,AC378),3),0))</f>
        <v>304000</v>
      </c>
      <c r="AX378" s="61">
        <f t="shared" si="584"/>
        <v>56000</v>
      </c>
      <c r="AY378" s="61">
        <f t="shared" si="585"/>
        <v>248000</v>
      </c>
      <c r="AZ378" s="61">
        <f t="shared" si="586"/>
        <v>47120</v>
      </c>
      <c r="BA378" s="61">
        <f t="shared" si="587"/>
        <v>295120</v>
      </c>
      <c r="BB378" s="68" t="str">
        <f t="shared" si="588"/>
        <v>PROMEDIO 2 MENORES</v>
      </c>
      <c r="BD378" s="69" t="str">
        <f t="shared" si="589"/>
        <v>MANTENIMIENTO (CAMBIO DE ACEITE)</v>
      </c>
      <c r="BE378" s="58" t="str">
        <f t="shared" si="590"/>
        <v>REPETIDO</v>
      </c>
      <c r="BF378" s="58" t="str" cm="1">
        <f t="array" ref="BF378">IF(BE378&lt;&gt;"REPETIDO","",_xlfn.TEXTJOIN(", ",TRUE,IF($AG$14:$AG$1000=$AG378,$A$14:$A$1000,"")))</f>
        <v>171, 342, 418</v>
      </c>
      <c r="BG378" s="70" t="str">
        <f t="shared" si="591"/>
        <v>PRECIO REF. DIFERENTE</v>
      </c>
      <c r="BH378" s="58" t="str">
        <f t="shared" si="592"/>
        <v>CRÍTICO - PRECIO REF. INCONSISTENTE</v>
      </c>
    </row>
    <row r="379" spans="1:60" ht="25.5" x14ac:dyDescent="0.35">
      <c r="A379" s="64">
        <f>IF(C379="","",MAX($A$14:A378)+1)</f>
        <v>343</v>
      </c>
      <c r="B379" s="64">
        <v>8715999</v>
      </c>
      <c r="C379" s="65" t="s">
        <v>374</v>
      </c>
      <c r="D379" s="64" t="s">
        <v>65</v>
      </c>
      <c r="E379" s="64">
        <v>0</v>
      </c>
      <c r="F379" s="64">
        <v>1</v>
      </c>
      <c r="G379" s="64">
        <v>0</v>
      </c>
      <c r="H379" s="64">
        <v>0</v>
      </c>
      <c r="I379" s="64">
        <v>0</v>
      </c>
      <c r="J379" s="64">
        <v>0</v>
      </c>
      <c r="K379" s="64">
        <v>0</v>
      </c>
      <c r="L379" s="64">
        <v>0</v>
      </c>
      <c r="M379" s="64">
        <v>0</v>
      </c>
      <c r="N379" s="64">
        <v>0</v>
      </c>
      <c r="O379" s="64">
        <v>0</v>
      </c>
      <c r="P379" s="64">
        <v>0</v>
      </c>
      <c r="Q379" s="64">
        <v>0</v>
      </c>
      <c r="R379" s="78">
        <f>SUM(F379:M379)</f>
        <v>1</v>
      </c>
      <c r="S379" s="64">
        <v>73152101</v>
      </c>
      <c r="T379" s="78" t="s">
        <v>66</v>
      </c>
      <c r="U379" s="78" t="s">
        <v>66</v>
      </c>
      <c r="W379" s="66">
        <v>136000</v>
      </c>
      <c r="X379" s="66">
        <f t="shared" si="564"/>
        <v>25840</v>
      </c>
      <c r="Y379" s="66">
        <f t="shared" si="565"/>
        <v>161840</v>
      </c>
      <c r="Z379" s="66">
        <v>136000</v>
      </c>
      <c r="AA379" s="66">
        <f t="shared" si="566"/>
        <v>25840</v>
      </c>
      <c r="AB379" s="66">
        <f t="shared" si="567"/>
        <v>161840</v>
      </c>
      <c r="AC379" s="66">
        <v>335000</v>
      </c>
      <c r="AD379" s="66">
        <f t="shared" si="568"/>
        <v>63650</v>
      </c>
      <c r="AE379" s="66">
        <f t="shared" si="569"/>
        <v>398650</v>
      </c>
      <c r="AF379" s="22"/>
      <c r="AG379" s="67" t="str">
        <f t="shared" si="570"/>
        <v>MANTENIMIENTO PREVENTIVO(GENERAL)</v>
      </c>
      <c r="AH379" s="58" t="str">
        <f t="shared" si="571"/>
        <v>ÚNICO</v>
      </c>
      <c r="AI379" s="58" t="str">
        <f t="shared" si="572"/>
        <v>ÚNICO</v>
      </c>
      <c r="AJ379" s="59" t="str">
        <f t="shared" si="573"/>
        <v>ÚNICO</v>
      </c>
      <c r="AK379" s="59" t="str">
        <f t="shared" si="574"/>
        <v>ÚNICO</v>
      </c>
      <c r="AL379" s="59" t="str">
        <f t="shared" si="575"/>
        <v/>
      </c>
      <c r="AM379" s="59" t="str">
        <f t="shared" si="576"/>
        <v/>
      </c>
      <c r="AN379" s="60" t="str">
        <f t="shared" si="577"/>
        <v/>
      </c>
      <c r="AP379" s="61">
        <f t="shared" si="578"/>
        <v>202333</v>
      </c>
      <c r="AQ379" s="61">
        <f t="shared" si="579"/>
        <v>136000</v>
      </c>
      <c r="AR379" s="61">
        <f t="shared" si="580"/>
        <v>114893</v>
      </c>
      <c r="AS379" s="62">
        <f t="shared" si="581"/>
        <v>0.56784113318143847</v>
      </c>
      <c r="AT379" s="61">
        <f t="shared" si="582"/>
        <v>136000</v>
      </c>
      <c r="AU379" s="61">
        <f t="shared" si="583"/>
        <v>335000</v>
      </c>
      <c r="AV379" s="61">
        <f>IF(NOT(ISNUMBER(A379)),"",ROUND(_xlfn.QUARTILE.INC(CHOOSE({1;2;3},W379,Z379,AC379),1),0))</f>
        <v>136000</v>
      </c>
      <c r="AW379" s="61">
        <f>IF(NOT(ISNUMBER(A379)),"",ROUND(_xlfn.QUARTILE.INC(CHOOSE({1;2;3},W379,Z379,AC379),3),0))</f>
        <v>235500</v>
      </c>
      <c r="AX379" s="61">
        <f t="shared" si="584"/>
        <v>99500</v>
      </c>
      <c r="AY379" s="61">
        <f t="shared" si="585"/>
        <v>136000</v>
      </c>
      <c r="AZ379" s="61">
        <f t="shared" si="586"/>
        <v>25840</v>
      </c>
      <c r="BA379" s="61">
        <f t="shared" si="587"/>
        <v>161840</v>
      </c>
      <c r="BB379" s="68" t="str">
        <f t="shared" si="588"/>
        <v>MEDIANA</v>
      </c>
      <c r="BD379" s="69" t="str">
        <f t="shared" si="589"/>
        <v>MANTENIMIENTO PREVENTIVO(GENERAL)</v>
      </c>
      <c r="BE379" s="58" t="str">
        <f t="shared" si="590"/>
        <v>ÚNICO</v>
      </c>
      <c r="BF379" s="58" t="str" cm="1">
        <f t="array" ref="BF379">IF(BE379&lt;&gt;"REPETIDO","",_xlfn.TEXTJOIN(", ",TRUE,IF($AG$14:$AG$1000=$AG379,$A$14:$A$1000,"")))</f>
        <v/>
      </c>
      <c r="BG379" s="70" t="str">
        <f t="shared" si="591"/>
        <v>NO APLICA</v>
      </c>
      <c r="BH379" s="58" t="str">
        <f t="shared" si="592"/>
        <v>ALERTA ALTA - REVISAR MERCADO</v>
      </c>
    </row>
    <row r="380" spans="1:60" ht="27" x14ac:dyDescent="0.35">
      <c r="A380" s="64">
        <f>IF(C380="","",MAX($A$14:A379)+1)</f>
        <v>344</v>
      </c>
      <c r="B380" s="64">
        <v>8715999</v>
      </c>
      <c r="C380" s="65" t="s">
        <v>242</v>
      </c>
      <c r="D380" s="64" t="s">
        <v>65</v>
      </c>
      <c r="E380" s="64">
        <v>0</v>
      </c>
      <c r="F380" s="64">
        <v>1</v>
      </c>
      <c r="G380" s="64">
        <v>0</v>
      </c>
      <c r="H380" s="64">
        <v>0</v>
      </c>
      <c r="I380" s="64">
        <v>0</v>
      </c>
      <c r="J380" s="64">
        <v>0</v>
      </c>
      <c r="K380" s="64">
        <v>0</v>
      </c>
      <c r="L380" s="64">
        <v>0</v>
      </c>
      <c r="M380" s="64">
        <v>0</v>
      </c>
      <c r="N380" s="64">
        <v>0</v>
      </c>
      <c r="O380" s="64">
        <v>0</v>
      </c>
      <c r="P380" s="64">
        <v>0</v>
      </c>
      <c r="Q380" s="64">
        <v>0</v>
      </c>
      <c r="R380" s="78">
        <f t="shared" ref="R380:R396" si="595">SUM(F380:M380)</f>
        <v>1</v>
      </c>
      <c r="S380" s="64">
        <v>73152101</v>
      </c>
      <c r="T380" s="78" t="s">
        <v>66</v>
      </c>
      <c r="U380" s="78" t="s">
        <v>66</v>
      </c>
      <c r="W380" s="66">
        <v>124000</v>
      </c>
      <c r="X380" s="66">
        <f t="shared" si="564"/>
        <v>23560</v>
      </c>
      <c r="Y380" s="66">
        <f t="shared" si="565"/>
        <v>147560</v>
      </c>
      <c r="Z380" s="66">
        <v>124000</v>
      </c>
      <c r="AA380" s="66">
        <f t="shared" si="566"/>
        <v>23560</v>
      </c>
      <c r="AB380" s="66">
        <f t="shared" si="567"/>
        <v>147560</v>
      </c>
      <c r="AC380" s="66">
        <v>480000</v>
      </c>
      <c r="AD380" s="66">
        <f t="shared" si="568"/>
        <v>91200</v>
      </c>
      <c r="AE380" s="66">
        <f t="shared" si="569"/>
        <v>571200</v>
      </c>
      <c r="AF380" s="22"/>
      <c r="AG380" s="67" t="str">
        <f t="shared" si="570"/>
        <v>MANTENIMIENTO A LA UNIDAD DE CONGELACIÓN</v>
      </c>
      <c r="AH380" s="58" t="str">
        <f t="shared" si="571"/>
        <v>ÚNICO</v>
      </c>
      <c r="AI380" s="58" t="str">
        <f t="shared" si="572"/>
        <v>DIFERENTE</v>
      </c>
      <c r="AJ380" s="59" t="str">
        <f t="shared" si="573"/>
        <v>ÚNICO</v>
      </c>
      <c r="AK380" s="59" t="str">
        <f t="shared" si="574"/>
        <v>REVISAR</v>
      </c>
      <c r="AL380" s="59" t="str">
        <f t="shared" si="575"/>
        <v/>
      </c>
      <c r="AM380" s="59">
        <f t="shared" si="576"/>
        <v>32000</v>
      </c>
      <c r="AN380" s="60" t="str">
        <f t="shared" si="577"/>
        <v/>
      </c>
      <c r="AP380" s="61">
        <f t="shared" si="578"/>
        <v>242667</v>
      </c>
      <c r="AQ380" s="61">
        <f t="shared" si="579"/>
        <v>124000</v>
      </c>
      <c r="AR380" s="61">
        <f t="shared" si="580"/>
        <v>205537</v>
      </c>
      <c r="AS380" s="62">
        <f t="shared" si="581"/>
        <v>0.84699196841762581</v>
      </c>
      <c r="AT380" s="61">
        <f t="shared" si="582"/>
        <v>124000</v>
      </c>
      <c r="AU380" s="61">
        <f t="shared" si="583"/>
        <v>480000</v>
      </c>
      <c r="AV380" s="61">
        <f>IF(NOT(ISNUMBER(A380)),"",ROUND(_xlfn.QUARTILE.INC(CHOOSE({1;2;3},W380,Z380,AC380),1),0))</f>
        <v>124000</v>
      </c>
      <c r="AW380" s="61">
        <f>IF(NOT(ISNUMBER(A380)),"",ROUND(_xlfn.QUARTILE.INC(CHOOSE({1;2;3},W380,Z380,AC380),3),0))</f>
        <v>302000</v>
      </c>
      <c r="AX380" s="61">
        <f t="shared" si="584"/>
        <v>178000</v>
      </c>
      <c r="AY380" s="61">
        <f t="shared" si="585"/>
        <v>124000</v>
      </c>
      <c r="AZ380" s="61">
        <f t="shared" si="586"/>
        <v>23560</v>
      </c>
      <c r="BA380" s="61">
        <f t="shared" si="587"/>
        <v>147560</v>
      </c>
      <c r="BB380" s="68" t="str">
        <f t="shared" si="588"/>
        <v>MEDIANA</v>
      </c>
      <c r="BD380" s="69" t="str">
        <f t="shared" si="589"/>
        <v>MANTENIMIENTO A LA UNIDAD DE CONGELACIÓN</v>
      </c>
      <c r="BE380" s="58" t="str">
        <f t="shared" si="590"/>
        <v>REPETIDO</v>
      </c>
      <c r="BF380" s="58" t="str" cm="1">
        <f t="array" ref="BF380">IF(BE380&lt;&gt;"REPETIDO","",_xlfn.TEXTJOIN(", ",TRUE,IF($AG$14:$AG$1000=$AG380,$A$14:$A$1000,"")))</f>
        <v>173, 344</v>
      </c>
      <c r="BG380" s="70" t="str">
        <f t="shared" si="591"/>
        <v>PRECIO REF. DIFERENTE</v>
      </c>
      <c r="BH380" s="58" t="str">
        <f t="shared" si="592"/>
        <v>CRÍTICO - PRECIO REF. INCONSISTENTE</v>
      </c>
    </row>
    <row r="381" spans="1:60" ht="27" x14ac:dyDescent="0.35">
      <c r="A381" s="64">
        <f>IF(C381="","",MAX($A$14:A380)+1)</f>
        <v>345</v>
      </c>
      <c r="B381" s="64">
        <v>8715999</v>
      </c>
      <c r="C381" s="65" t="s">
        <v>243</v>
      </c>
      <c r="D381" s="64" t="s">
        <v>65</v>
      </c>
      <c r="E381" s="64">
        <v>0</v>
      </c>
      <c r="F381" s="64">
        <v>1</v>
      </c>
      <c r="G381" s="64">
        <v>0</v>
      </c>
      <c r="H381" s="64">
        <v>0</v>
      </c>
      <c r="I381" s="64">
        <v>0</v>
      </c>
      <c r="J381" s="64">
        <v>0</v>
      </c>
      <c r="K381" s="64">
        <v>0</v>
      </c>
      <c r="L381" s="64">
        <v>0</v>
      </c>
      <c r="M381" s="64">
        <v>0</v>
      </c>
      <c r="N381" s="64">
        <v>0</v>
      </c>
      <c r="O381" s="64">
        <v>0</v>
      </c>
      <c r="P381" s="64">
        <v>0</v>
      </c>
      <c r="Q381" s="64">
        <v>0</v>
      </c>
      <c r="R381" s="78">
        <f t="shared" si="595"/>
        <v>1</v>
      </c>
      <c r="S381" s="64">
        <v>73152101</v>
      </c>
      <c r="T381" s="78" t="s">
        <v>66</v>
      </c>
      <c r="U381" s="78" t="s">
        <v>66</v>
      </c>
      <c r="W381" s="66">
        <v>128000</v>
      </c>
      <c r="X381" s="66">
        <f t="shared" si="564"/>
        <v>24320</v>
      </c>
      <c r="Y381" s="66">
        <f t="shared" si="565"/>
        <v>152320</v>
      </c>
      <c r="Z381" s="66">
        <v>128000</v>
      </c>
      <c r="AA381" s="66">
        <f t="shared" si="566"/>
        <v>24320</v>
      </c>
      <c r="AB381" s="66">
        <f t="shared" si="567"/>
        <v>152320</v>
      </c>
      <c r="AC381" s="66">
        <v>510000</v>
      </c>
      <c r="AD381" s="66">
        <f t="shared" si="568"/>
        <v>96900</v>
      </c>
      <c r="AE381" s="66">
        <f t="shared" si="569"/>
        <v>606900</v>
      </c>
      <c r="AF381" s="22"/>
      <c r="AG381" s="67" t="str">
        <f t="shared" si="570"/>
        <v>MANTENIMIENTO AL TABLERO ELÉCTRICO</v>
      </c>
      <c r="AH381" s="58" t="str">
        <f t="shared" si="571"/>
        <v>ÚNICO</v>
      </c>
      <c r="AI381" s="58" t="str">
        <f t="shared" si="572"/>
        <v>DIFERENTE</v>
      </c>
      <c r="AJ381" s="59" t="str">
        <f t="shared" si="573"/>
        <v>ÚNICO</v>
      </c>
      <c r="AK381" s="59" t="str">
        <f t="shared" si="574"/>
        <v>REVISAR</v>
      </c>
      <c r="AL381" s="59" t="str">
        <f t="shared" si="575"/>
        <v/>
      </c>
      <c r="AM381" s="59">
        <f t="shared" si="576"/>
        <v>32000</v>
      </c>
      <c r="AN381" s="60" t="str">
        <f t="shared" si="577"/>
        <v/>
      </c>
      <c r="AP381" s="61">
        <f t="shared" si="578"/>
        <v>255333</v>
      </c>
      <c r="AQ381" s="61">
        <f t="shared" si="579"/>
        <v>128000</v>
      </c>
      <c r="AR381" s="61">
        <f t="shared" si="580"/>
        <v>220548</v>
      </c>
      <c r="AS381" s="62">
        <f t="shared" si="581"/>
        <v>0.86376614068686774</v>
      </c>
      <c r="AT381" s="61">
        <f t="shared" si="582"/>
        <v>128000</v>
      </c>
      <c r="AU381" s="61">
        <f t="shared" si="583"/>
        <v>510000</v>
      </c>
      <c r="AV381" s="61">
        <f>IF(NOT(ISNUMBER(A381)),"",ROUND(_xlfn.QUARTILE.INC(CHOOSE({1;2;3},W381,Z381,AC381),1),0))</f>
        <v>128000</v>
      </c>
      <c r="AW381" s="61">
        <f>IF(NOT(ISNUMBER(A381)),"",ROUND(_xlfn.QUARTILE.INC(CHOOSE({1;2;3},W381,Z381,AC381),3),0))</f>
        <v>319000</v>
      </c>
      <c r="AX381" s="61">
        <f t="shared" si="584"/>
        <v>191000</v>
      </c>
      <c r="AY381" s="61">
        <f t="shared" si="585"/>
        <v>128000</v>
      </c>
      <c r="AZ381" s="61">
        <f t="shared" si="586"/>
        <v>24320</v>
      </c>
      <c r="BA381" s="61">
        <f t="shared" si="587"/>
        <v>152320</v>
      </c>
      <c r="BB381" s="68" t="str">
        <f t="shared" si="588"/>
        <v>MEDIANA</v>
      </c>
      <c r="BD381" s="69" t="str">
        <f t="shared" si="589"/>
        <v>MANTENIMIENTO AL TABLERO ELÉCTRICO</v>
      </c>
      <c r="BE381" s="58" t="str">
        <f t="shared" si="590"/>
        <v>REPETIDO</v>
      </c>
      <c r="BF381" s="58" t="str" cm="1">
        <f t="array" ref="BF381">IF(BE381&lt;&gt;"REPETIDO","",_xlfn.TEXTJOIN(", ",TRUE,IF($AG$14:$AG$1000=$AG381,$A$14:$A$1000,"")))</f>
        <v>174, 345</v>
      </c>
      <c r="BG381" s="70" t="str">
        <f t="shared" si="591"/>
        <v>PRECIO REF. DIFERENTE</v>
      </c>
      <c r="BH381" s="58" t="str">
        <f t="shared" si="592"/>
        <v>CRÍTICO - PRECIO REF. INCONSISTENTE</v>
      </c>
    </row>
    <row r="382" spans="1:60" ht="25.5" x14ac:dyDescent="0.35">
      <c r="A382" s="64">
        <f>IF(C382="","",MAX($A$14:A381)+1)</f>
        <v>346</v>
      </c>
      <c r="B382" s="64">
        <v>8715999</v>
      </c>
      <c r="C382" s="65" t="s">
        <v>244</v>
      </c>
      <c r="D382" s="64" t="s">
        <v>65</v>
      </c>
      <c r="E382" s="64">
        <v>0</v>
      </c>
      <c r="F382" s="64">
        <v>1</v>
      </c>
      <c r="G382" s="64">
        <v>0</v>
      </c>
      <c r="H382" s="64">
        <v>0</v>
      </c>
      <c r="I382" s="64">
        <v>0</v>
      </c>
      <c r="J382" s="64">
        <v>0</v>
      </c>
      <c r="K382" s="64">
        <v>0</v>
      </c>
      <c r="L382" s="64">
        <v>0</v>
      </c>
      <c r="M382" s="64">
        <v>0</v>
      </c>
      <c r="N382" s="64">
        <v>0</v>
      </c>
      <c r="O382" s="64">
        <v>0</v>
      </c>
      <c r="P382" s="64">
        <v>0</v>
      </c>
      <c r="Q382" s="64">
        <v>0</v>
      </c>
      <c r="R382" s="78">
        <f t="shared" si="595"/>
        <v>1</v>
      </c>
      <c r="S382" s="64">
        <v>73152101</v>
      </c>
      <c r="T382" s="78" t="s">
        <v>66</v>
      </c>
      <c r="U382" s="78" t="s">
        <v>66</v>
      </c>
      <c r="W382" s="66">
        <v>128000</v>
      </c>
      <c r="X382" s="66">
        <f t="shared" si="564"/>
        <v>24320</v>
      </c>
      <c r="Y382" s="66">
        <f t="shared" si="565"/>
        <v>152320</v>
      </c>
      <c r="Z382" s="66">
        <v>128000</v>
      </c>
      <c r="AA382" s="66">
        <f t="shared" si="566"/>
        <v>24320</v>
      </c>
      <c r="AB382" s="66">
        <f t="shared" si="567"/>
        <v>152320</v>
      </c>
      <c r="AC382" s="66">
        <v>465000</v>
      </c>
      <c r="AD382" s="66">
        <f t="shared" si="568"/>
        <v>88350</v>
      </c>
      <c r="AE382" s="66">
        <f t="shared" si="569"/>
        <v>553350</v>
      </c>
      <c r="AF382" s="22"/>
      <c r="AG382" s="67" t="str">
        <f t="shared" si="570"/>
        <v>MANTENIMIENTO AL TEMPORIZADOR</v>
      </c>
      <c r="AH382" s="58" t="str">
        <f t="shared" si="571"/>
        <v>ÚNICO</v>
      </c>
      <c r="AI382" s="58" t="str">
        <f t="shared" si="572"/>
        <v>DIFERENTE</v>
      </c>
      <c r="AJ382" s="59" t="str">
        <f t="shared" si="573"/>
        <v>ÚNICO</v>
      </c>
      <c r="AK382" s="59" t="str">
        <f t="shared" si="574"/>
        <v>REVISAR</v>
      </c>
      <c r="AL382" s="59" t="str">
        <f t="shared" si="575"/>
        <v/>
      </c>
      <c r="AM382" s="59">
        <f t="shared" si="576"/>
        <v>16000</v>
      </c>
      <c r="AN382" s="60" t="str">
        <f t="shared" si="577"/>
        <v/>
      </c>
      <c r="AP382" s="61">
        <f t="shared" si="578"/>
        <v>240333</v>
      </c>
      <c r="AQ382" s="61">
        <f t="shared" si="579"/>
        <v>128000</v>
      </c>
      <c r="AR382" s="61">
        <f t="shared" si="580"/>
        <v>194567</v>
      </c>
      <c r="AS382" s="62">
        <f t="shared" si="581"/>
        <v>0.80957255141824047</v>
      </c>
      <c r="AT382" s="61">
        <f t="shared" si="582"/>
        <v>128000</v>
      </c>
      <c r="AU382" s="61">
        <f t="shared" si="583"/>
        <v>465000</v>
      </c>
      <c r="AV382" s="61">
        <f>IF(NOT(ISNUMBER(A382)),"",ROUND(_xlfn.QUARTILE.INC(CHOOSE({1;2;3},W382,Z382,AC382),1),0))</f>
        <v>128000</v>
      </c>
      <c r="AW382" s="61">
        <f>IF(NOT(ISNUMBER(A382)),"",ROUND(_xlfn.QUARTILE.INC(CHOOSE({1;2;3},W382,Z382,AC382),3),0))</f>
        <v>296500</v>
      </c>
      <c r="AX382" s="61">
        <f t="shared" si="584"/>
        <v>168500</v>
      </c>
      <c r="AY382" s="61">
        <f t="shared" si="585"/>
        <v>128000</v>
      </c>
      <c r="AZ382" s="61">
        <f t="shared" si="586"/>
        <v>24320</v>
      </c>
      <c r="BA382" s="61">
        <f t="shared" si="587"/>
        <v>152320</v>
      </c>
      <c r="BB382" s="68" t="str">
        <f t="shared" si="588"/>
        <v>MEDIANA</v>
      </c>
      <c r="BD382" s="69" t="str">
        <f t="shared" si="589"/>
        <v>MANTENIMIENTO AL TEMPORIZADOR</v>
      </c>
      <c r="BE382" s="58" t="str">
        <f t="shared" si="590"/>
        <v>REPETIDO</v>
      </c>
      <c r="BF382" s="58" t="str" cm="1">
        <f t="array" ref="BF382">IF(BE382&lt;&gt;"REPETIDO","",_xlfn.TEXTJOIN(", ",TRUE,IF($AG$14:$AG$1000=$AG382,$A$14:$A$1000,"")))</f>
        <v>175, 346</v>
      </c>
      <c r="BG382" s="70" t="str">
        <f t="shared" si="591"/>
        <v>PRECIO REF. DIFERENTE</v>
      </c>
      <c r="BH382" s="58" t="str">
        <f t="shared" si="592"/>
        <v>CRÍTICO - PRECIO REF. INCONSISTENTE</v>
      </c>
    </row>
    <row r="383" spans="1:60" ht="25.5" x14ac:dyDescent="0.35">
      <c r="A383" s="64">
        <f>IF(C383="","",MAX($A$14:A382)+1)</f>
        <v>347</v>
      </c>
      <c r="B383" s="64">
        <v>8715999</v>
      </c>
      <c r="C383" s="65" t="s">
        <v>245</v>
      </c>
      <c r="D383" s="64" t="s">
        <v>65</v>
      </c>
      <c r="E383" s="64">
        <v>0</v>
      </c>
      <c r="F383" s="64">
        <v>1</v>
      </c>
      <c r="G383" s="64">
        <v>0</v>
      </c>
      <c r="H383" s="64">
        <v>0</v>
      </c>
      <c r="I383" s="64">
        <v>0</v>
      </c>
      <c r="J383" s="64">
        <v>0</v>
      </c>
      <c r="K383" s="64">
        <v>0</v>
      </c>
      <c r="L383" s="64">
        <v>0</v>
      </c>
      <c r="M383" s="64">
        <v>0</v>
      </c>
      <c r="N383" s="64">
        <v>0</v>
      </c>
      <c r="O383" s="64">
        <v>0</v>
      </c>
      <c r="P383" s="64">
        <v>0</v>
      </c>
      <c r="Q383" s="64">
        <v>0</v>
      </c>
      <c r="R383" s="78">
        <f t="shared" si="595"/>
        <v>1</v>
      </c>
      <c r="S383" s="64">
        <v>73152101</v>
      </c>
      <c r="T383" s="78" t="s">
        <v>66</v>
      </c>
      <c r="U383" s="78" t="s">
        <v>66</v>
      </c>
      <c r="W383" s="66">
        <v>128000</v>
      </c>
      <c r="X383" s="66">
        <f t="shared" si="564"/>
        <v>24320</v>
      </c>
      <c r="Y383" s="66">
        <f t="shared" si="565"/>
        <v>152320</v>
      </c>
      <c r="Z383" s="66">
        <v>128000</v>
      </c>
      <c r="AA383" s="66">
        <f t="shared" si="566"/>
        <v>24320</v>
      </c>
      <c r="AB383" s="66">
        <f t="shared" si="567"/>
        <v>152320</v>
      </c>
      <c r="AC383" s="66">
        <v>510000</v>
      </c>
      <c r="AD383" s="66">
        <f t="shared" si="568"/>
        <v>96900</v>
      </c>
      <c r="AE383" s="66">
        <f t="shared" si="569"/>
        <v>606900</v>
      </c>
      <c r="AF383" s="22"/>
      <c r="AG383" s="67" t="str">
        <f t="shared" si="570"/>
        <v>MANTENIMIENTO - LATONERÍA Y PINTURA</v>
      </c>
      <c r="AH383" s="58" t="str">
        <f t="shared" si="571"/>
        <v>ÚNICO</v>
      </c>
      <c r="AI383" s="58" t="str">
        <f t="shared" si="572"/>
        <v>DIFERENTE</v>
      </c>
      <c r="AJ383" s="59" t="str">
        <f t="shared" si="573"/>
        <v>ÚNICO</v>
      </c>
      <c r="AK383" s="59" t="str">
        <f t="shared" si="574"/>
        <v>REVISAR</v>
      </c>
      <c r="AL383" s="59" t="str">
        <f t="shared" si="575"/>
        <v/>
      </c>
      <c r="AM383" s="59">
        <f t="shared" si="576"/>
        <v>20000</v>
      </c>
      <c r="AN383" s="60" t="str">
        <f t="shared" si="577"/>
        <v/>
      </c>
      <c r="AP383" s="61">
        <f t="shared" si="578"/>
        <v>255333</v>
      </c>
      <c r="AQ383" s="61">
        <f t="shared" si="579"/>
        <v>128000</v>
      </c>
      <c r="AR383" s="61">
        <f t="shared" si="580"/>
        <v>220548</v>
      </c>
      <c r="AS383" s="62">
        <f t="shared" si="581"/>
        <v>0.86376614068686774</v>
      </c>
      <c r="AT383" s="61">
        <f t="shared" si="582"/>
        <v>128000</v>
      </c>
      <c r="AU383" s="61">
        <f t="shared" si="583"/>
        <v>510000</v>
      </c>
      <c r="AV383" s="61">
        <f>IF(NOT(ISNUMBER(A383)),"",ROUND(_xlfn.QUARTILE.INC(CHOOSE({1;2;3},W383,Z383,AC383),1),0))</f>
        <v>128000</v>
      </c>
      <c r="AW383" s="61">
        <f>IF(NOT(ISNUMBER(A383)),"",ROUND(_xlfn.QUARTILE.INC(CHOOSE({1;2;3},W383,Z383,AC383),3),0))</f>
        <v>319000</v>
      </c>
      <c r="AX383" s="61">
        <f t="shared" si="584"/>
        <v>191000</v>
      </c>
      <c r="AY383" s="61">
        <f t="shared" si="585"/>
        <v>128000</v>
      </c>
      <c r="AZ383" s="61">
        <f t="shared" si="586"/>
        <v>24320</v>
      </c>
      <c r="BA383" s="61">
        <f t="shared" si="587"/>
        <v>152320</v>
      </c>
      <c r="BB383" s="68" t="str">
        <f t="shared" si="588"/>
        <v>MEDIANA</v>
      </c>
      <c r="BD383" s="69" t="str">
        <f t="shared" si="589"/>
        <v>MANTENIMIENTO - LATONERÍA Y PINTURA</v>
      </c>
      <c r="BE383" s="58" t="str">
        <f t="shared" si="590"/>
        <v>REPETIDO</v>
      </c>
      <c r="BF383" s="58" t="str" cm="1">
        <f t="array" ref="BF383">IF(BE383&lt;&gt;"REPETIDO","",_xlfn.TEXTJOIN(", ",TRUE,IF($AG$14:$AG$1000=$AG383,$A$14:$A$1000,"")))</f>
        <v>176, 347</v>
      </c>
      <c r="BG383" s="70" t="str">
        <f t="shared" si="591"/>
        <v>PRECIO REF. DIFERENTE</v>
      </c>
      <c r="BH383" s="58" t="str">
        <f t="shared" si="592"/>
        <v>CRÍTICO - PRECIO REF. INCONSISTENTE</v>
      </c>
    </row>
    <row r="384" spans="1:60" ht="38.25" x14ac:dyDescent="0.35">
      <c r="A384" s="64">
        <f>IF(C384="","",MAX($A$14:A383)+1)</f>
        <v>348</v>
      </c>
      <c r="B384" s="64">
        <v>8715999</v>
      </c>
      <c r="C384" s="65" t="s">
        <v>375</v>
      </c>
      <c r="D384" s="64" t="s">
        <v>65</v>
      </c>
      <c r="E384" s="64">
        <v>0</v>
      </c>
      <c r="F384" s="64">
        <v>1</v>
      </c>
      <c r="G384" s="64">
        <v>0</v>
      </c>
      <c r="H384" s="64">
        <v>0</v>
      </c>
      <c r="I384" s="64">
        <v>0</v>
      </c>
      <c r="J384" s="64">
        <v>0</v>
      </c>
      <c r="K384" s="64">
        <v>0</v>
      </c>
      <c r="L384" s="64">
        <v>0</v>
      </c>
      <c r="M384" s="64">
        <v>0</v>
      </c>
      <c r="N384" s="64">
        <v>0</v>
      </c>
      <c r="O384" s="64">
        <v>0</v>
      </c>
      <c r="P384" s="64">
        <v>0</v>
      </c>
      <c r="Q384" s="64">
        <v>0</v>
      </c>
      <c r="R384" s="78">
        <f t="shared" si="595"/>
        <v>1</v>
      </c>
      <c r="S384" s="64">
        <v>73152101</v>
      </c>
      <c r="T384" s="78" t="s">
        <v>66</v>
      </c>
      <c r="U384" s="78" t="s">
        <v>66</v>
      </c>
      <c r="W384" s="66">
        <v>124000</v>
      </c>
      <c r="X384" s="66">
        <f t="shared" si="564"/>
        <v>23560</v>
      </c>
      <c r="Y384" s="66">
        <f t="shared" si="565"/>
        <v>147560</v>
      </c>
      <c r="Z384" s="66">
        <v>124000</v>
      </c>
      <c r="AA384" s="66">
        <f t="shared" si="566"/>
        <v>23560</v>
      </c>
      <c r="AB384" s="66">
        <f t="shared" si="567"/>
        <v>147560</v>
      </c>
      <c r="AC384" s="66">
        <v>385000</v>
      </c>
      <c r="AD384" s="66">
        <f t="shared" si="568"/>
        <v>73150</v>
      </c>
      <c r="AE384" s="66">
        <f t="shared" si="569"/>
        <v>458150</v>
      </c>
      <c r="AF384" s="22"/>
      <c r="AG384" s="67" t="str">
        <f t="shared" si="570"/>
        <v>MANTENIMIENTO - RECUBRIMIENTO TUBERÍA DE COBRE CON RUDA TEX</v>
      </c>
      <c r="AH384" s="58" t="str">
        <f t="shared" si="571"/>
        <v>ÚNICO</v>
      </c>
      <c r="AI384" s="58" t="str">
        <f t="shared" si="572"/>
        <v>ÚNICO</v>
      </c>
      <c r="AJ384" s="59" t="str">
        <f t="shared" si="573"/>
        <v>ÚNICO</v>
      </c>
      <c r="AK384" s="59" t="str">
        <f t="shared" si="574"/>
        <v>ÚNICO</v>
      </c>
      <c r="AL384" s="59" t="str">
        <f t="shared" si="575"/>
        <v/>
      </c>
      <c r="AM384" s="59" t="str">
        <f t="shared" si="576"/>
        <v/>
      </c>
      <c r="AN384" s="60" t="str">
        <f t="shared" si="577"/>
        <v/>
      </c>
      <c r="AP384" s="61">
        <f t="shared" si="578"/>
        <v>211000</v>
      </c>
      <c r="AQ384" s="61">
        <f t="shared" si="579"/>
        <v>124000</v>
      </c>
      <c r="AR384" s="61">
        <f t="shared" si="580"/>
        <v>150688</v>
      </c>
      <c r="AS384" s="62">
        <f t="shared" si="581"/>
        <v>0.71416113744075826</v>
      </c>
      <c r="AT384" s="61">
        <f t="shared" si="582"/>
        <v>124000</v>
      </c>
      <c r="AU384" s="61">
        <f t="shared" si="583"/>
        <v>385000</v>
      </c>
      <c r="AV384" s="61">
        <f>IF(NOT(ISNUMBER(A384)),"",ROUND(_xlfn.QUARTILE.INC(CHOOSE({1;2;3},W384,Z384,AC384),1),0))</f>
        <v>124000</v>
      </c>
      <c r="AW384" s="61">
        <f>IF(NOT(ISNUMBER(A384)),"",ROUND(_xlfn.QUARTILE.INC(CHOOSE({1;2;3},W384,Z384,AC384),3),0))</f>
        <v>254500</v>
      </c>
      <c r="AX384" s="61">
        <f t="shared" si="584"/>
        <v>130500</v>
      </c>
      <c r="AY384" s="61">
        <f t="shared" si="585"/>
        <v>124000</v>
      </c>
      <c r="AZ384" s="61">
        <f t="shared" si="586"/>
        <v>23560</v>
      </c>
      <c r="BA384" s="61">
        <f t="shared" si="587"/>
        <v>147560</v>
      </c>
      <c r="BB384" s="68" t="str">
        <f t="shared" si="588"/>
        <v>MEDIANA</v>
      </c>
      <c r="BD384" s="69" t="str">
        <f t="shared" si="589"/>
        <v>MANTENIMIENTO - RECUBRIMIENTO TUBERÍA DE COBRE CON RUDA TEX</v>
      </c>
      <c r="BE384" s="58" t="str">
        <f t="shared" si="590"/>
        <v>ÚNICO</v>
      </c>
      <c r="BF384" s="58" t="str" cm="1">
        <f t="array" ref="BF384">IF(BE384&lt;&gt;"REPETIDO","",_xlfn.TEXTJOIN(", ",TRUE,IF($AG$14:$AG$1000=$AG384,$A$14:$A$1000,"")))</f>
        <v/>
      </c>
      <c r="BG384" s="70" t="str">
        <f t="shared" si="591"/>
        <v>NO APLICA</v>
      </c>
      <c r="BH384" s="58" t="str">
        <f t="shared" si="592"/>
        <v>ALERTA ALTA - REVISAR MERCADO</v>
      </c>
    </row>
    <row r="385" spans="1:60" ht="38.25" x14ac:dyDescent="0.35">
      <c r="A385" s="64">
        <f>IF(C385="","",MAX($A$14:A384)+1)</f>
        <v>349</v>
      </c>
      <c r="B385" s="64">
        <v>8715999</v>
      </c>
      <c r="C385" s="65" t="s">
        <v>247</v>
      </c>
      <c r="D385" s="64" t="s">
        <v>65</v>
      </c>
      <c r="E385" s="64">
        <v>0</v>
      </c>
      <c r="F385" s="64">
        <v>1</v>
      </c>
      <c r="G385" s="64">
        <v>0</v>
      </c>
      <c r="H385" s="64">
        <v>0</v>
      </c>
      <c r="I385" s="64">
        <v>0</v>
      </c>
      <c r="J385" s="64">
        <v>0</v>
      </c>
      <c r="K385" s="64">
        <v>0</v>
      </c>
      <c r="L385" s="64">
        <v>0</v>
      </c>
      <c r="M385" s="64">
        <v>0</v>
      </c>
      <c r="N385" s="64">
        <v>0</v>
      </c>
      <c r="O385" s="64">
        <v>0</v>
      </c>
      <c r="P385" s="64">
        <v>0</v>
      </c>
      <c r="Q385" s="64">
        <v>0</v>
      </c>
      <c r="R385" s="78">
        <f t="shared" si="595"/>
        <v>1</v>
      </c>
      <c r="S385" s="64">
        <v>73152101</v>
      </c>
      <c r="T385" s="78" t="s">
        <v>66</v>
      </c>
      <c r="U385" s="78" t="s">
        <v>66</v>
      </c>
      <c r="W385" s="66">
        <v>256000</v>
      </c>
      <c r="X385" s="66">
        <f t="shared" si="564"/>
        <v>48640</v>
      </c>
      <c r="Y385" s="66">
        <f t="shared" si="565"/>
        <v>304640</v>
      </c>
      <c r="Z385" s="66">
        <v>256000</v>
      </c>
      <c r="AA385" s="66">
        <f t="shared" si="566"/>
        <v>48640</v>
      </c>
      <c r="AB385" s="66">
        <f t="shared" si="567"/>
        <v>304640</v>
      </c>
      <c r="AC385" s="66">
        <v>330000</v>
      </c>
      <c r="AD385" s="66">
        <f t="shared" si="568"/>
        <v>62700</v>
      </c>
      <c r="AE385" s="66">
        <f t="shared" si="569"/>
        <v>392700</v>
      </c>
      <c r="AF385" s="22"/>
      <c r="AG385" s="67" t="str">
        <f t="shared" si="570"/>
        <v>MANTENIMIENTO (CAMBIO DE VENTILADORES EVAPORADOR)</v>
      </c>
      <c r="AH385" s="58" t="str">
        <f t="shared" si="571"/>
        <v>ÚNICO</v>
      </c>
      <c r="AI385" s="58" t="str">
        <f t="shared" si="572"/>
        <v>DIFERENTE</v>
      </c>
      <c r="AJ385" s="59" t="str">
        <f t="shared" si="573"/>
        <v>DIFERENTE</v>
      </c>
      <c r="AK385" s="59" t="str">
        <f t="shared" si="574"/>
        <v>REVISAR</v>
      </c>
      <c r="AL385" s="59" t="str">
        <f t="shared" si="575"/>
        <v/>
      </c>
      <c r="AM385" s="59">
        <f t="shared" si="576"/>
        <v>48000</v>
      </c>
      <c r="AN385" s="60">
        <f t="shared" si="577"/>
        <v>110000</v>
      </c>
      <c r="AP385" s="61">
        <f t="shared" si="578"/>
        <v>280667</v>
      </c>
      <c r="AQ385" s="61">
        <f t="shared" si="579"/>
        <v>256000</v>
      </c>
      <c r="AR385" s="61">
        <f t="shared" si="580"/>
        <v>42724</v>
      </c>
      <c r="AS385" s="62">
        <f t="shared" si="581"/>
        <v>0.15222309712221244</v>
      </c>
      <c r="AT385" s="61">
        <f t="shared" si="582"/>
        <v>256000</v>
      </c>
      <c r="AU385" s="61">
        <f t="shared" si="583"/>
        <v>330000</v>
      </c>
      <c r="AV385" s="61">
        <f>IF(NOT(ISNUMBER(A385)),"",ROUND(_xlfn.QUARTILE.INC(CHOOSE({1;2;3},W385,Z385,AC385),1),0))</f>
        <v>256000</v>
      </c>
      <c r="AW385" s="61">
        <f>IF(NOT(ISNUMBER(A385)),"",ROUND(_xlfn.QUARTILE.INC(CHOOSE({1;2;3},W385,Z385,AC385),3),0))</f>
        <v>293000</v>
      </c>
      <c r="AX385" s="61">
        <f t="shared" si="584"/>
        <v>37000</v>
      </c>
      <c r="AY385" s="61">
        <f t="shared" si="585"/>
        <v>256000</v>
      </c>
      <c r="AZ385" s="61">
        <f t="shared" si="586"/>
        <v>48640</v>
      </c>
      <c r="BA385" s="61">
        <f t="shared" si="587"/>
        <v>304640</v>
      </c>
      <c r="BB385" s="68" t="str">
        <f t="shared" si="588"/>
        <v>MENOR VALOR</v>
      </c>
      <c r="BD385" s="69" t="str">
        <f t="shared" si="589"/>
        <v>MANTENIMIENTO (CAMBIO DE VENTILADORES EVAPORADOR)</v>
      </c>
      <c r="BE385" s="58" t="str">
        <f t="shared" si="590"/>
        <v>REPETIDO</v>
      </c>
      <c r="BF385" s="58" t="str" cm="1">
        <f t="array" ref="BF385">IF(BE385&lt;&gt;"REPETIDO","",_xlfn.TEXTJOIN(", ",TRUE,IF($AG$14:$AG$1000=$AG385,$A$14:$A$1000,"")))</f>
        <v>178, 349</v>
      </c>
      <c r="BG385" s="70" t="str">
        <f t="shared" si="591"/>
        <v>PRECIO REF. DIFERENTE</v>
      </c>
      <c r="BH385" s="58" t="str">
        <f t="shared" si="592"/>
        <v>CRÍTICO - PRECIO REF. INCONSISTENTE</v>
      </c>
    </row>
    <row r="386" spans="1:60" ht="38.25" x14ac:dyDescent="0.35">
      <c r="A386" s="64">
        <f>IF(C386="","",MAX($A$14:A385)+1)</f>
        <v>350</v>
      </c>
      <c r="B386" s="64">
        <v>8715999</v>
      </c>
      <c r="C386" s="65" t="s">
        <v>248</v>
      </c>
      <c r="D386" s="64" t="s">
        <v>65</v>
      </c>
      <c r="E386" s="64">
        <v>0</v>
      </c>
      <c r="F386" s="64">
        <v>1</v>
      </c>
      <c r="G386" s="64">
        <v>0</v>
      </c>
      <c r="H386" s="64">
        <v>0</v>
      </c>
      <c r="I386" s="64">
        <v>0</v>
      </c>
      <c r="J386" s="64">
        <v>0</v>
      </c>
      <c r="K386" s="64">
        <v>0</v>
      </c>
      <c r="L386" s="64">
        <v>0</v>
      </c>
      <c r="M386" s="64">
        <v>0</v>
      </c>
      <c r="N386" s="64">
        <v>0</v>
      </c>
      <c r="O386" s="64">
        <v>0</v>
      </c>
      <c r="P386" s="64">
        <v>0</v>
      </c>
      <c r="Q386" s="64">
        <v>0</v>
      </c>
      <c r="R386" s="78">
        <f t="shared" si="595"/>
        <v>1</v>
      </c>
      <c r="S386" s="64">
        <v>73152101</v>
      </c>
      <c r="T386" s="78" t="s">
        <v>66</v>
      </c>
      <c r="U386" s="78" t="s">
        <v>66</v>
      </c>
      <c r="W386" s="66">
        <v>124000</v>
      </c>
      <c r="X386" s="66">
        <f t="shared" si="564"/>
        <v>23560</v>
      </c>
      <c r="Y386" s="66">
        <f t="shared" si="565"/>
        <v>147560</v>
      </c>
      <c r="Z386" s="66">
        <v>124000</v>
      </c>
      <c r="AA386" s="66">
        <f t="shared" si="566"/>
        <v>23560</v>
      </c>
      <c r="AB386" s="66">
        <f t="shared" si="567"/>
        <v>147560</v>
      </c>
      <c r="AC386" s="66">
        <v>460000</v>
      </c>
      <c r="AD386" s="66">
        <f t="shared" si="568"/>
        <v>87400</v>
      </c>
      <c r="AE386" s="66">
        <f t="shared" si="569"/>
        <v>547400</v>
      </c>
      <c r="AF386" s="22"/>
      <c r="AG386" s="67" t="str">
        <f t="shared" si="570"/>
        <v>MANTENIMIENTO - APLICACIÓN DE GAS REFRIGERANTE R134A</v>
      </c>
      <c r="AH386" s="58" t="str">
        <f t="shared" si="571"/>
        <v>ÚNICO</v>
      </c>
      <c r="AI386" s="58" t="str">
        <f t="shared" si="572"/>
        <v>DIFERENTE</v>
      </c>
      <c r="AJ386" s="59" t="str">
        <f t="shared" si="573"/>
        <v>ÚNICO</v>
      </c>
      <c r="AK386" s="59" t="str">
        <f t="shared" si="574"/>
        <v>REVISAR</v>
      </c>
      <c r="AL386" s="59" t="str">
        <f t="shared" si="575"/>
        <v/>
      </c>
      <c r="AM386" s="59">
        <f t="shared" si="576"/>
        <v>24000</v>
      </c>
      <c r="AN386" s="60" t="str">
        <f t="shared" si="577"/>
        <v/>
      </c>
      <c r="AP386" s="61">
        <f t="shared" si="578"/>
        <v>236000</v>
      </c>
      <c r="AQ386" s="61">
        <f t="shared" si="579"/>
        <v>124000</v>
      </c>
      <c r="AR386" s="61">
        <f t="shared" si="580"/>
        <v>193990</v>
      </c>
      <c r="AS386" s="62">
        <f t="shared" si="581"/>
        <v>0.82199152542372877</v>
      </c>
      <c r="AT386" s="61">
        <f t="shared" si="582"/>
        <v>124000</v>
      </c>
      <c r="AU386" s="61">
        <f t="shared" si="583"/>
        <v>460000</v>
      </c>
      <c r="AV386" s="61">
        <f>IF(NOT(ISNUMBER(A386)),"",ROUND(_xlfn.QUARTILE.INC(CHOOSE({1;2;3},W386,Z386,AC386),1),0))</f>
        <v>124000</v>
      </c>
      <c r="AW386" s="61">
        <f>IF(NOT(ISNUMBER(A386)),"",ROUND(_xlfn.QUARTILE.INC(CHOOSE({1;2;3},W386,Z386,AC386),3),0))</f>
        <v>292000</v>
      </c>
      <c r="AX386" s="61">
        <f t="shared" si="584"/>
        <v>168000</v>
      </c>
      <c r="AY386" s="61">
        <f t="shared" si="585"/>
        <v>124000</v>
      </c>
      <c r="AZ386" s="61">
        <f t="shared" si="586"/>
        <v>23560</v>
      </c>
      <c r="BA386" s="61">
        <f t="shared" si="587"/>
        <v>147560</v>
      </c>
      <c r="BB386" s="68" t="str">
        <f t="shared" si="588"/>
        <v>MEDIANA</v>
      </c>
      <c r="BD386" s="69" t="str">
        <f t="shared" si="589"/>
        <v>MANTENIMIENTO - APLICACIÓN DE GAS REFRIGERANTE R134A</v>
      </c>
      <c r="BE386" s="58" t="str">
        <f t="shared" si="590"/>
        <v>REPETIDO</v>
      </c>
      <c r="BF386" s="58" t="str" cm="1">
        <f t="array" ref="BF386">IF(BE386&lt;&gt;"REPETIDO","",_xlfn.TEXTJOIN(", ",TRUE,IF($AG$14:$AG$1000=$AG386,$A$14:$A$1000,"")))</f>
        <v>179, 350</v>
      </c>
      <c r="BG386" s="70" t="str">
        <f t="shared" si="591"/>
        <v>PRECIO REF. DIFERENTE</v>
      </c>
      <c r="BH386" s="58" t="str">
        <f t="shared" si="592"/>
        <v>CRÍTICO - PRECIO REF. INCONSISTENTE</v>
      </c>
    </row>
    <row r="387" spans="1:60" ht="38.25" x14ac:dyDescent="0.35">
      <c r="A387" s="64">
        <f>IF(C387="","",MAX($A$14:A386)+1)</f>
        <v>351</v>
      </c>
      <c r="B387" s="64">
        <v>8715999</v>
      </c>
      <c r="C387" s="65" t="s">
        <v>249</v>
      </c>
      <c r="D387" s="64" t="s">
        <v>65</v>
      </c>
      <c r="E387" s="64">
        <v>0</v>
      </c>
      <c r="F387" s="64">
        <v>1</v>
      </c>
      <c r="G387" s="64">
        <v>0</v>
      </c>
      <c r="H387" s="64">
        <v>0</v>
      </c>
      <c r="I387" s="64">
        <v>0</v>
      </c>
      <c r="J387" s="64">
        <v>0</v>
      </c>
      <c r="K387" s="64">
        <v>0</v>
      </c>
      <c r="L387" s="64">
        <v>0</v>
      </c>
      <c r="M387" s="64">
        <v>0</v>
      </c>
      <c r="N387" s="64">
        <v>0</v>
      </c>
      <c r="O387" s="64">
        <v>0</v>
      </c>
      <c r="P387" s="64">
        <v>0</v>
      </c>
      <c r="Q387" s="64">
        <v>0</v>
      </c>
      <c r="R387" s="78">
        <f t="shared" si="595"/>
        <v>1</v>
      </c>
      <c r="S387" s="64">
        <v>73152101</v>
      </c>
      <c r="T387" s="78" t="s">
        <v>66</v>
      </c>
      <c r="U387" s="78" t="s">
        <v>66</v>
      </c>
      <c r="W387" s="66">
        <v>232000</v>
      </c>
      <c r="X387" s="66">
        <f t="shared" si="564"/>
        <v>44080</v>
      </c>
      <c r="Y387" s="66">
        <f t="shared" si="565"/>
        <v>276080</v>
      </c>
      <c r="Z387" s="66">
        <v>240000</v>
      </c>
      <c r="AA387" s="66">
        <f t="shared" si="566"/>
        <v>45600</v>
      </c>
      <c r="AB387" s="66">
        <f t="shared" si="567"/>
        <v>285600</v>
      </c>
      <c r="AC387" s="66">
        <v>2460000</v>
      </c>
      <c r="AD387" s="66">
        <f t="shared" si="568"/>
        <v>467400</v>
      </c>
      <c r="AE387" s="66">
        <f t="shared" si="569"/>
        <v>2927400</v>
      </c>
      <c r="AF387" s="22"/>
      <c r="AG387" s="67" t="str">
        <f t="shared" si="570"/>
        <v>MANTENIMIENTO (CAMBIO DE CONTADORES ELÉCTRICOS)</v>
      </c>
      <c r="AH387" s="58" t="str">
        <f t="shared" si="571"/>
        <v>ÚNICO</v>
      </c>
      <c r="AI387" s="58" t="str">
        <f t="shared" si="572"/>
        <v>DIFERENTE</v>
      </c>
      <c r="AJ387" s="59" t="str">
        <f t="shared" si="573"/>
        <v>DIFERENTE</v>
      </c>
      <c r="AK387" s="59" t="str">
        <f t="shared" si="574"/>
        <v>REVISAR</v>
      </c>
      <c r="AL387" s="59" t="str">
        <f t="shared" si="575"/>
        <v/>
      </c>
      <c r="AM387" s="59">
        <f t="shared" si="576"/>
        <v>8000</v>
      </c>
      <c r="AN387" s="60">
        <f t="shared" si="577"/>
        <v>55000</v>
      </c>
      <c r="AP387" s="61">
        <f t="shared" si="578"/>
        <v>977333</v>
      </c>
      <c r="AQ387" s="61">
        <f t="shared" si="579"/>
        <v>240000</v>
      </c>
      <c r="AR387" s="61">
        <f t="shared" si="580"/>
        <v>1284033</v>
      </c>
      <c r="AS387" s="62">
        <f t="shared" si="581"/>
        <v>1.3138132038926345</v>
      </c>
      <c r="AT387" s="61">
        <f t="shared" si="582"/>
        <v>232000</v>
      </c>
      <c r="AU387" s="61">
        <f t="shared" si="583"/>
        <v>2460000</v>
      </c>
      <c r="AV387" s="61">
        <f>IF(NOT(ISNUMBER(A387)),"",ROUND(_xlfn.QUARTILE.INC(CHOOSE({1;2;3},W387,Z387,AC387),1),0))</f>
        <v>236000</v>
      </c>
      <c r="AW387" s="61">
        <f>IF(NOT(ISNUMBER(A387)),"",ROUND(_xlfn.QUARTILE.INC(CHOOSE({1;2;3},W387,Z387,AC387),3),0))</f>
        <v>1350000</v>
      </c>
      <c r="AX387" s="61">
        <f t="shared" si="584"/>
        <v>1114000</v>
      </c>
      <c r="AY387" s="61">
        <f t="shared" si="585"/>
        <v>240000</v>
      </c>
      <c r="AZ387" s="61">
        <f t="shared" si="586"/>
        <v>45600</v>
      </c>
      <c r="BA387" s="61">
        <f t="shared" si="587"/>
        <v>285600</v>
      </c>
      <c r="BB387" s="68" t="str">
        <f t="shared" si="588"/>
        <v>MEDIANA</v>
      </c>
      <c r="BD387" s="69" t="str">
        <f t="shared" si="589"/>
        <v>MANTENIMIENTO (CAMBIO DE CONTADORES ELÉCTRICOS)</v>
      </c>
      <c r="BE387" s="58" t="str">
        <f t="shared" si="590"/>
        <v>REPETIDO</v>
      </c>
      <c r="BF387" s="58" t="str" cm="1">
        <f t="array" ref="BF387">IF(BE387&lt;&gt;"REPETIDO","",_xlfn.TEXTJOIN(", ",TRUE,IF($AG$14:$AG$1000=$AG387,$A$14:$A$1000,"")))</f>
        <v>180, 351</v>
      </c>
      <c r="BG387" s="70" t="str">
        <f t="shared" si="591"/>
        <v>PRECIO REF. DIFERENTE</v>
      </c>
      <c r="BH387" s="58" t="str">
        <f t="shared" si="592"/>
        <v>CRÍTICO - PRECIO REF. INCONSISTENTE</v>
      </c>
    </row>
    <row r="388" spans="1:60" ht="27" x14ac:dyDescent="0.35">
      <c r="A388" s="64">
        <f>IF(C388="","",MAX($A$14:A387)+1)</f>
        <v>352</v>
      </c>
      <c r="B388" s="64">
        <v>8715999</v>
      </c>
      <c r="C388" s="65" t="s">
        <v>250</v>
      </c>
      <c r="D388" s="64" t="s">
        <v>65</v>
      </c>
      <c r="E388" s="64">
        <v>0</v>
      </c>
      <c r="F388" s="64">
        <v>1</v>
      </c>
      <c r="G388" s="64">
        <v>0</v>
      </c>
      <c r="H388" s="64">
        <v>0</v>
      </c>
      <c r="I388" s="64">
        <v>0</v>
      </c>
      <c r="J388" s="64">
        <v>0</v>
      </c>
      <c r="K388" s="64">
        <v>0</v>
      </c>
      <c r="L388" s="64">
        <v>0</v>
      </c>
      <c r="M388" s="64">
        <v>0</v>
      </c>
      <c r="N388" s="64">
        <v>0</v>
      </c>
      <c r="O388" s="64">
        <v>0</v>
      </c>
      <c r="P388" s="64">
        <v>0</v>
      </c>
      <c r="Q388" s="64">
        <v>0</v>
      </c>
      <c r="R388" s="78">
        <f t="shared" si="595"/>
        <v>1</v>
      </c>
      <c r="S388" s="64">
        <v>73152101</v>
      </c>
      <c r="T388" s="78" t="s">
        <v>66</v>
      </c>
      <c r="U388" s="78" t="s">
        <v>66</v>
      </c>
      <c r="W388" s="66">
        <v>1664000</v>
      </c>
      <c r="X388" s="66">
        <f t="shared" si="564"/>
        <v>316160</v>
      </c>
      <c r="Y388" s="66">
        <f t="shared" si="565"/>
        <v>1980160</v>
      </c>
      <c r="Z388" s="66">
        <v>1664000</v>
      </c>
      <c r="AA388" s="66">
        <f t="shared" si="566"/>
        <v>316160</v>
      </c>
      <c r="AB388" s="66">
        <f t="shared" si="567"/>
        <v>1980160</v>
      </c>
      <c r="AC388" s="66">
        <v>2515000</v>
      </c>
      <c r="AD388" s="66">
        <f t="shared" si="568"/>
        <v>477850</v>
      </c>
      <c r="AE388" s="66">
        <f t="shared" si="569"/>
        <v>2992850</v>
      </c>
      <c r="AF388" s="22"/>
      <c r="AG388" s="67" t="str">
        <f t="shared" si="570"/>
        <v>MANTENIMIENTO (CAMBIO DE COMPRESOR DE 2HP)</v>
      </c>
      <c r="AH388" s="58" t="str">
        <f t="shared" si="571"/>
        <v>ÚNICO</v>
      </c>
      <c r="AI388" s="58" t="str">
        <f t="shared" si="572"/>
        <v>DIFERENTE</v>
      </c>
      <c r="AJ388" s="59" t="str">
        <f t="shared" si="573"/>
        <v>DIFERENTE</v>
      </c>
      <c r="AK388" s="59" t="str">
        <f t="shared" si="574"/>
        <v>REVISAR</v>
      </c>
      <c r="AL388" s="59" t="str">
        <f t="shared" si="575"/>
        <v/>
      </c>
      <c r="AM388" s="59">
        <f t="shared" si="576"/>
        <v>112000</v>
      </c>
      <c r="AN388" s="60">
        <f t="shared" si="577"/>
        <v>55000</v>
      </c>
      <c r="AP388" s="61">
        <f t="shared" si="578"/>
        <v>1947667</v>
      </c>
      <c r="AQ388" s="61">
        <f t="shared" si="579"/>
        <v>1664000</v>
      </c>
      <c r="AR388" s="61">
        <f t="shared" si="580"/>
        <v>491325</v>
      </c>
      <c r="AS388" s="62">
        <f t="shared" si="581"/>
        <v>0.25226334891950214</v>
      </c>
      <c r="AT388" s="61">
        <f t="shared" si="582"/>
        <v>1664000</v>
      </c>
      <c r="AU388" s="61">
        <f t="shared" si="583"/>
        <v>2515000</v>
      </c>
      <c r="AV388" s="61">
        <f>IF(NOT(ISNUMBER(A388)),"",ROUND(_xlfn.QUARTILE.INC(CHOOSE({1;2;3},W388,Z388,AC388),1),0))</f>
        <v>1664000</v>
      </c>
      <c r="AW388" s="61">
        <f>IF(NOT(ISNUMBER(A388)),"",ROUND(_xlfn.QUARTILE.INC(CHOOSE({1;2;3},W388,Z388,AC388),3),0))</f>
        <v>2089500</v>
      </c>
      <c r="AX388" s="61">
        <f t="shared" si="584"/>
        <v>425500</v>
      </c>
      <c r="AY388" s="61">
        <f t="shared" si="585"/>
        <v>1664000</v>
      </c>
      <c r="AZ388" s="61">
        <f t="shared" si="586"/>
        <v>316160</v>
      </c>
      <c r="BA388" s="61">
        <f t="shared" si="587"/>
        <v>1980160</v>
      </c>
      <c r="BB388" s="68" t="str">
        <f t="shared" si="588"/>
        <v>PROMEDIO 2 MENORES</v>
      </c>
      <c r="BD388" s="69" t="str">
        <f t="shared" si="589"/>
        <v>MANTENIMIENTO (CAMBIO DE COMPRESOR DE 2HP)</v>
      </c>
      <c r="BE388" s="58" t="str">
        <f t="shared" si="590"/>
        <v>REPETIDO</v>
      </c>
      <c r="BF388" s="58" t="str" cm="1">
        <f t="array" ref="BF388">IF(BE388&lt;&gt;"REPETIDO","",_xlfn.TEXTJOIN(", ",TRUE,IF($AG$14:$AG$1000=$AG388,$A$14:$A$1000,"")))</f>
        <v>181, 352</v>
      </c>
      <c r="BG388" s="70" t="str">
        <f t="shared" si="591"/>
        <v>PRECIO REF. DIFERENTE</v>
      </c>
      <c r="BH388" s="58" t="str">
        <f t="shared" si="592"/>
        <v>CRÍTICO - PRECIO REF. INCONSISTENTE</v>
      </c>
    </row>
    <row r="389" spans="1:60" ht="27" x14ac:dyDescent="0.35">
      <c r="A389" s="64">
        <f>IF(C389="","",MAX($A$14:A388)+1)</f>
        <v>353</v>
      </c>
      <c r="B389" s="64">
        <v>8715999</v>
      </c>
      <c r="C389" s="65" t="s">
        <v>251</v>
      </c>
      <c r="D389" s="64" t="s">
        <v>65</v>
      </c>
      <c r="E389" s="64">
        <v>0</v>
      </c>
      <c r="F389" s="64">
        <v>1</v>
      </c>
      <c r="G389" s="64">
        <v>0</v>
      </c>
      <c r="H389" s="64">
        <v>0</v>
      </c>
      <c r="I389" s="64">
        <v>0</v>
      </c>
      <c r="J389" s="64">
        <v>0</v>
      </c>
      <c r="K389" s="64">
        <v>0</v>
      </c>
      <c r="L389" s="64">
        <v>0</v>
      </c>
      <c r="M389" s="64">
        <v>0</v>
      </c>
      <c r="N389" s="64">
        <v>0</v>
      </c>
      <c r="O389" s="64">
        <v>0</v>
      </c>
      <c r="P389" s="64">
        <v>0</v>
      </c>
      <c r="Q389" s="64">
        <v>0</v>
      </c>
      <c r="R389" s="78">
        <f t="shared" si="595"/>
        <v>1</v>
      </c>
      <c r="S389" s="64">
        <v>73152101</v>
      </c>
      <c r="T389" s="78" t="s">
        <v>66</v>
      </c>
      <c r="U389" s="78" t="s">
        <v>66</v>
      </c>
      <c r="W389" s="66">
        <v>288000</v>
      </c>
      <c r="X389" s="66">
        <f t="shared" si="564"/>
        <v>54720</v>
      </c>
      <c r="Y389" s="66">
        <f t="shared" si="565"/>
        <v>342720</v>
      </c>
      <c r="Z389" s="66">
        <v>288000</v>
      </c>
      <c r="AA389" s="66">
        <f t="shared" si="566"/>
        <v>54720</v>
      </c>
      <c r="AB389" s="66">
        <f t="shared" si="567"/>
        <v>342720</v>
      </c>
      <c r="AC389" s="66">
        <v>2255000</v>
      </c>
      <c r="AD389" s="66">
        <f t="shared" si="568"/>
        <v>428450</v>
      </c>
      <c r="AE389" s="66">
        <f t="shared" si="569"/>
        <v>2683450</v>
      </c>
      <c r="AF389" s="22"/>
      <c r="AG389" s="67" t="str">
        <f t="shared" si="570"/>
        <v>MANTENIMIENTO (CAMBIO DE KIT DE ARRANQUE)</v>
      </c>
      <c r="AH389" s="58" t="str">
        <f t="shared" si="571"/>
        <v>ÚNICO</v>
      </c>
      <c r="AI389" s="58" t="str">
        <f t="shared" si="572"/>
        <v>DIFERENTE</v>
      </c>
      <c r="AJ389" s="59" t="str">
        <f t="shared" si="573"/>
        <v>DIFERENTE</v>
      </c>
      <c r="AK389" s="59" t="str">
        <f t="shared" si="574"/>
        <v>REVISAR</v>
      </c>
      <c r="AL389" s="59" t="str">
        <f t="shared" si="575"/>
        <v/>
      </c>
      <c r="AM389" s="59">
        <f t="shared" si="576"/>
        <v>32000</v>
      </c>
      <c r="AN389" s="60">
        <f t="shared" si="577"/>
        <v>50000</v>
      </c>
      <c r="AP389" s="61">
        <f t="shared" si="578"/>
        <v>943667</v>
      </c>
      <c r="AQ389" s="61">
        <f t="shared" si="579"/>
        <v>288000</v>
      </c>
      <c r="AR389" s="61">
        <f t="shared" si="580"/>
        <v>1135648</v>
      </c>
      <c r="AS389" s="62">
        <f t="shared" si="581"/>
        <v>1.2034414682297887</v>
      </c>
      <c r="AT389" s="61">
        <f t="shared" si="582"/>
        <v>288000</v>
      </c>
      <c r="AU389" s="61">
        <f t="shared" si="583"/>
        <v>2255000</v>
      </c>
      <c r="AV389" s="61">
        <f>IF(NOT(ISNUMBER(A389)),"",ROUND(_xlfn.QUARTILE.INC(CHOOSE({1;2;3},W389,Z389,AC389),1),0))</f>
        <v>288000</v>
      </c>
      <c r="AW389" s="61">
        <f>IF(NOT(ISNUMBER(A389)),"",ROUND(_xlfn.QUARTILE.INC(CHOOSE({1;2;3},W389,Z389,AC389),3),0))</f>
        <v>1271500</v>
      </c>
      <c r="AX389" s="61">
        <f t="shared" si="584"/>
        <v>983500</v>
      </c>
      <c r="AY389" s="61">
        <f t="shared" si="585"/>
        <v>288000</v>
      </c>
      <c r="AZ389" s="61">
        <f t="shared" si="586"/>
        <v>54720</v>
      </c>
      <c r="BA389" s="61">
        <f t="shared" si="587"/>
        <v>342720</v>
      </c>
      <c r="BB389" s="68" t="str">
        <f t="shared" si="588"/>
        <v>MEDIANA</v>
      </c>
      <c r="BD389" s="69" t="str">
        <f t="shared" si="589"/>
        <v>MANTENIMIENTO (CAMBIO DE KIT DE ARRANQUE)</v>
      </c>
      <c r="BE389" s="58" t="str">
        <f t="shared" si="590"/>
        <v>REPETIDO</v>
      </c>
      <c r="BF389" s="58" t="str" cm="1">
        <f t="array" ref="BF389">IF(BE389&lt;&gt;"REPETIDO","",_xlfn.TEXTJOIN(", ",TRUE,IF($AG$14:$AG$1000=$AG389,$A$14:$A$1000,"")))</f>
        <v>182, 353</v>
      </c>
      <c r="BG389" s="70" t="str">
        <f t="shared" si="591"/>
        <v>PRECIO REF. DIFERENTE</v>
      </c>
      <c r="BH389" s="58" t="str">
        <f t="shared" si="592"/>
        <v>CRÍTICO - PRECIO REF. INCONSISTENTE</v>
      </c>
    </row>
    <row r="390" spans="1:60" ht="51" x14ac:dyDescent="0.35">
      <c r="A390" s="64">
        <f>IF(C390="","",MAX($A$14:A389)+1)</f>
        <v>354</v>
      </c>
      <c r="B390" s="64">
        <v>8715999</v>
      </c>
      <c r="C390" s="65" t="s">
        <v>252</v>
      </c>
      <c r="D390" s="64" t="s">
        <v>65</v>
      </c>
      <c r="E390" s="64">
        <v>0</v>
      </c>
      <c r="F390" s="64">
        <v>1</v>
      </c>
      <c r="G390" s="64">
        <v>0</v>
      </c>
      <c r="H390" s="64">
        <v>0</v>
      </c>
      <c r="I390" s="64">
        <v>0</v>
      </c>
      <c r="J390" s="64">
        <v>0</v>
      </c>
      <c r="K390" s="64">
        <v>0</v>
      </c>
      <c r="L390" s="64">
        <v>0</v>
      </c>
      <c r="M390" s="64">
        <v>0</v>
      </c>
      <c r="N390" s="64">
        <v>0</v>
      </c>
      <c r="O390" s="64">
        <v>0</v>
      </c>
      <c r="P390" s="64">
        <v>0</v>
      </c>
      <c r="Q390" s="64">
        <v>0</v>
      </c>
      <c r="R390" s="78">
        <f t="shared" si="595"/>
        <v>1</v>
      </c>
      <c r="S390" s="64">
        <v>73152101</v>
      </c>
      <c r="T390" s="78" t="s">
        <v>66</v>
      </c>
      <c r="U390" s="78" t="s">
        <v>66</v>
      </c>
      <c r="W390" s="66">
        <v>108000</v>
      </c>
      <c r="X390" s="66">
        <f t="shared" si="564"/>
        <v>20520</v>
      </c>
      <c r="Y390" s="66">
        <f t="shared" si="565"/>
        <v>128520</v>
      </c>
      <c r="Z390" s="66">
        <v>108000</v>
      </c>
      <c r="AA390" s="66">
        <f t="shared" si="566"/>
        <v>20520</v>
      </c>
      <c r="AB390" s="66">
        <f t="shared" si="567"/>
        <v>128520</v>
      </c>
      <c r="AC390" s="66">
        <v>185000</v>
      </c>
      <c r="AD390" s="66">
        <f t="shared" si="568"/>
        <v>35150</v>
      </c>
      <c r="AE390" s="66">
        <f t="shared" si="569"/>
        <v>220150</v>
      </c>
      <c r="AF390" s="22"/>
      <c r="AG390" s="67" t="str">
        <f t="shared" si="570"/>
        <v>MANTENIMIENTO DEL CAPACITOR DE ARRANQUE (CAMBIO DEL CAPACITOR DE ARRANQUE)</v>
      </c>
      <c r="AH390" s="58" t="str">
        <f t="shared" si="571"/>
        <v>ÚNICO</v>
      </c>
      <c r="AI390" s="58" t="str">
        <f t="shared" si="572"/>
        <v>DIFERENTE</v>
      </c>
      <c r="AJ390" s="59" t="str">
        <f t="shared" si="573"/>
        <v>ÚNICO</v>
      </c>
      <c r="AK390" s="59" t="str">
        <f t="shared" si="574"/>
        <v>REVISAR</v>
      </c>
      <c r="AL390" s="59" t="str">
        <f t="shared" si="575"/>
        <v/>
      </c>
      <c r="AM390" s="59">
        <f t="shared" si="576"/>
        <v>24000</v>
      </c>
      <c r="AN390" s="60" t="str">
        <f t="shared" si="577"/>
        <v/>
      </c>
      <c r="AP390" s="61">
        <f t="shared" si="578"/>
        <v>133667</v>
      </c>
      <c r="AQ390" s="61">
        <f t="shared" si="579"/>
        <v>108000</v>
      </c>
      <c r="AR390" s="61">
        <f t="shared" si="580"/>
        <v>44456</v>
      </c>
      <c r="AS390" s="62">
        <f t="shared" si="581"/>
        <v>0.33258769928254545</v>
      </c>
      <c r="AT390" s="61">
        <f t="shared" si="582"/>
        <v>108000</v>
      </c>
      <c r="AU390" s="61">
        <f t="shared" si="583"/>
        <v>185000</v>
      </c>
      <c r="AV390" s="61">
        <f>IF(NOT(ISNUMBER(A390)),"",ROUND(_xlfn.QUARTILE.INC(CHOOSE({1;2;3},W390,Z390,AC390),1),0))</f>
        <v>108000</v>
      </c>
      <c r="AW390" s="61">
        <f>IF(NOT(ISNUMBER(A390)),"",ROUND(_xlfn.QUARTILE.INC(CHOOSE({1;2;3},W390,Z390,AC390),3),0))</f>
        <v>146500</v>
      </c>
      <c r="AX390" s="61">
        <f t="shared" si="584"/>
        <v>38500</v>
      </c>
      <c r="AY390" s="61">
        <f t="shared" si="585"/>
        <v>108000</v>
      </c>
      <c r="AZ390" s="61">
        <f t="shared" si="586"/>
        <v>20520</v>
      </c>
      <c r="BA390" s="61">
        <f t="shared" si="587"/>
        <v>128520</v>
      </c>
      <c r="BB390" s="68" t="str">
        <f t="shared" si="588"/>
        <v>PROMEDIO 2 MENORES</v>
      </c>
      <c r="BD390" s="69" t="str">
        <f t="shared" si="589"/>
        <v>MANTENIMIENTO DEL CAPACITOR DE ARRANQUE (CAMBIO DEL CAPACITOR DE ARRANQUE)</v>
      </c>
      <c r="BE390" s="58" t="str">
        <f t="shared" si="590"/>
        <v>REPETIDO</v>
      </c>
      <c r="BF390" s="58" t="str" cm="1">
        <f t="array" ref="BF390">IF(BE390&lt;&gt;"REPETIDO","",_xlfn.TEXTJOIN(", ",TRUE,IF($AG$14:$AG$1000=$AG390,$A$14:$A$1000,"")))</f>
        <v>183, 354</v>
      </c>
      <c r="BG390" s="70" t="str">
        <f t="shared" si="591"/>
        <v>PRECIO REF. DIFERENTE</v>
      </c>
      <c r="BH390" s="58" t="str">
        <f t="shared" si="592"/>
        <v>CRÍTICO - PRECIO REF. INCONSISTENTE</v>
      </c>
    </row>
    <row r="391" spans="1:60" ht="27" x14ac:dyDescent="0.35">
      <c r="A391" s="64">
        <f>IF(C391="","",MAX($A$14:A390)+1)</f>
        <v>355</v>
      </c>
      <c r="B391" s="64">
        <v>8715999</v>
      </c>
      <c r="C391" s="65" t="s">
        <v>376</v>
      </c>
      <c r="D391" s="64" t="s">
        <v>65</v>
      </c>
      <c r="E391" s="64">
        <v>0</v>
      </c>
      <c r="F391" s="64">
        <v>1</v>
      </c>
      <c r="G391" s="64">
        <v>0</v>
      </c>
      <c r="H391" s="64">
        <v>0</v>
      </c>
      <c r="I391" s="64">
        <v>0</v>
      </c>
      <c r="J391" s="64">
        <v>0</v>
      </c>
      <c r="K391" s="64">
        <v>0</v>
      </c>
      <c r="L391" s="64">
        <v>0</v>
      </c>
      <c r="M391" s="64">
        <v>0</v>
      </c>
      <c r="N391" s="64">
        <v>0</v>
      </c>
      <c r="O391" s="64">
        <v>0</v>
      </c>
      <c r="P391" s="64">
        <v>0</v>
      </c>
      <c r="Q391" s="64">
        <v>0</v>
      </c>
      <c r="R391" s="78">
        <f t="shared" si="595"/>
        <v>1</v>
      </c>
      <c r="S391" s="64">
        <v>73152101</v>
      </c>
      <c r="T391" s="78" t="s">
        <v>66</v>
      </c>
      <c r="U391" s="78" t="s">
        <v>66</v>
      </c>
      <c r="W391" s="66">
        <v>228000</v>
      </c>
      <c r="X391" s="66">
        <f t="shared" si="564"/>
        <v>43320</v>
      </c>
      <c r="Y391" s="66">
        <f t="shared" si="565"/>
        <v>271320</v>
      </c>
      <c r="Z391" s="66">
        <v>228000</v>
      </c>
      <c r="AA391" s="66">
        <f t="shared" si="566"/>
        <v>43320</v>
      </c>
      <c r="AB391" s="66">
        <f t="shared" si="567"/>
        <v>271320</v>
      </c>
      <c r="AC391" s="66">
        <v>3195000</v>
      </c>
      <c r="AD391" s="66">
        <f t="shared" si="568"/>
        <v>607050</v>
      </c>
      <c r="AE391" s="66">
        <f t="shared" si="569"/>
        <v>3802050</v>
      </c>
      <c r="AF391" s="22"/>
      <c r="AG391" s="67" t="str">
        <f t="shared" si="570"/>
        <v>MANTENIMIENTO (CAMBIO DE LA TUBERÍA DE COBRE)</v>
      </c>
      <c r="AH391" s="58" t="str">
        <f t="shared" si="571"/>
        <v>ÚNICO</v>
      </c>
      <c r="AI391" s="58" t="str">
        <f t="shared" si="572"/>
        <v>ÚNICO</v>
      </c>
      <c r="AJ391" s="59" t="str">
        <f t="shared" si="573"/>
        <v>ÚNICO</v>
      </c>
      <c r="AK391" s="59" t="str">
        <f t="shared" si="574"/>
        <v>ÚNICO</v>
      </c>
      <c r="AL391" s="59" t="str">
        <f t="shared" si="575"/>
        <v/>
      </c>
      <c r="AM391" s="59" t="str">
        <f t="shared" si="576"/>
        <v/>
      </c>
      <c r="AN391" s="60" t="str">
        <f t="shared" si="577"/>
        <v/>
      </c>
      <c r="AP391" s="61">
        <f t="shared" si="578"/>
        <v>1217000</v>
      </c>
      <c r="AQ391" s="61">
        <f t="shared" si="579"/>
        <v>228000</v>
      </c>
      <c r="AR391" s="61">
        <f t="shared" si="580"/>
        <v>1712998</v>
      </c>
      <c r="AS391" s="62">
        <f t="shared" si="581"/>
        <v>1.4075579293344289</v>
      </c>
      <c r="AT391" s="61">
        <f t="shared" si="582"/>
        <v>228000</v>
      </c>
      <c r="AU391" s="61">
        <f t="shared" si="583"/>
        <v>3195000</v>
      </c>
      <c r="AV391" s="61">
        <f>IF(NOT(ISNUMBER(A391)),"",ROUND(_xlfn.QUARTILE.INC(CHOOSE({1;2;3},W391,Z391,AC391),1),0))</f>
        <v>228000</v>
      </c>
      <c r="AW391" s="61">
        <f>IF(NOT(ISNUMBER(A391)),"",ROUND(_xlfn.QUARTILE.INC(CHOOSE({1;2;3},W391,Z391,AC391),3),0))</f>
        <v>1711500</v>
      </c>
      <c r="AX391" s="61">
        <f t="shared" si="584"/>
        <v>1483500</v>
      </c>
      <c r="AY391" s="61">
        <f t="shared" si="585"/>
        <v>228000</v>
      </c>
      <c r="AZ391" s="61">
        <f t="shared" si="586"/>
        <v>43320</v>
      </c>
      <c r="BA391" s="61">
        <f t="shared" si="587"/>
        <v>271320</v>
      </c>
      <c r="BB391" s="68" t="str">
        <f t="shared" si="588"/>
        <v>MEDIANA</v>
      </c>
      <c r="BD391" s="69" t="str">
        <f t="shared" si="589"/>
        <v>MANTENIMIENTO (CAMBIO DE LA TUBERÍA DE COBRE)</v>
      </c>
      <c r="BE391" s="58" t="str">
        <f t="shared" si="590"/>
        <v>ÚNICO</v>
      </c>
      <c r="BF391" s="58" t="str" cm="1">
        <f t="array" ref="BF391">IF(BE391&lt;&gt;"REPETIDO","",_xlfn.TEXTJOIN(", ",TRUE,IF($AG$14:$AG$1000=$AG391,$A$14:$A$1000,"")))</f>
        <v/>
      </c>
      <c r="BG391" s="70" t="str">
        <f t="shared" si="591"/>
        <v>NO APLICA</v>
      </c>
      <c r="BH391" s="58" t="str">
        <f t="shared" si="592"/>
        <v>ALERTA ALTA - REVISAR MERCADO</v>
      </c>
    </row>
    <row r="392" spans="1:60" ht="38.25" x14ac:dyDescent="0.35">
      <c r="A392" s="64">
        <f>IF(C392="","",MAX($A$14:A391)+1)</f>
        <v>356</v>
      </c>
      <c r="B392" s="64">
        <v>8715999</v>
      </c>
      <c r="C392" s="65" t="s">
        <v>377</v>
      </c>
      <c r="D392" s="64" t="s">
        <v>65</v>
      </c>
      <c r="E392" s="64">
        <v>0</v>
      </c>
      <c r="F392" s="64">
        <v>1</v>
      </c>
      <c r="G392" s="64">
        <v>0</v>
      </c>
      <c r="H392" s="64">
        <v>0</v>
      </c>
      <c r="I392" s="64">
        <v>0</v>
      </c>
      <c r="J392" s="64">
        <v>0</v>
      </c>
      <c r="K392" s="64">
        <v>0</v>
      </c>
      <c r="L392" s="64">
        <v>0</v>
      </c>
      <c r="M392" s="64">
        <v>0</v>
      </c>
      <c r="N392" s="64">
        <v>0</v>
      </c>
      <c r="O392" s="64">
        <v>0</v>
      </c>
      <c r="P392" s="64">
        <v>0</v>
      </c>
      <c r="Q392" s="64">
        <v>0</v>
      </c>
      <c r="R392" s="78">
        <f t="shared" si="595"/>
        <v>1</v>
      </c>
      <c r="S392" s="64">
        <v>73152101</v>
      </c>
      <c r="T392" s="78" t="s">
        <v>66</v>
      </c>
      <c r="U392" s="78" t="s">
        <v>66</v>
      </c>
      <c r="W392" s="66">
        <v>276000</v>
      </c>
      <c r="X392" s="66">
        <f t="shared" si="564"/>
        <v>52440</v>
      </c>
      <c r="Y392" s="66">
        <f t="shared" si="565"/>
        <v>328440</v>
      </c>
      <c r="Z392" s="66">
        <v>276000</v>
      </c>
      <c r="AA392" s="66">
        <f t="shared" si="566"/>
        <v>52440</v>
      </c>
      <c r="AB392" s="66">
        <f t="shared" si="567"/>
        <v>328440</v>
      </c>
      <c r="AC392" s="66">
        <v>3440000</v>
      </c>
      <c r="AD392" s="66">
        <f t="shared" si="568"/>
        <v>653600</v>
      </c>
      <c r="AE392" s="66">
        <f t="shared" si="569"/>
        <v>4093600</v>
      </c>
      <c r="AF392" s="22"/>
      <c r="AG392" s="67" t="str">
        <f t="shared" si="570"/>
        <v>MANTENIMIENTO (CAMBIO DE VENTILADORES DE EXTRACCIÓN)</v>
      </c>
      <c r="AH392" s="58" t="str">
        <f t="shared" si="571"/>
        <v>ÚNICO</v>
      </c>
      <c r="AI392" s="58" t="str">
        <f t="shared" si="572"/>
        <v>ÚNICO</v>
      </c>
      <c r="AJ392" s="59" t="str">
        <f t="shared" si="573"/>
        <v>ÚNICO</v>
      </c>
      <c r="AK392" s="59" t="str">
        <f t="shared" si="574"/>
        <v>ÚNICO</v>
      </c>
      <c r="AL392" s="59" t="str">
        <f t="shared" si="575"/>
        <v/>
      </c>
      <c r="AM392" s="59" t="str">
        <f t="shared" si="576"/>
        <v/>
      </c>
      <c r="AN392" s="60" t="str">
        <f t="shared" si="577"/>
        <v/>
      </c>
      <c r="AP392" s="61">
        <f t="shared" si="578"/>
        <v>1330667</v>
      </c>
      <c r="AQ392" s="61">
        <f t="shared" si="579"/>
        <v>276000</v>
      </c>
      <c r="AR392" s="61">
        <f t="shared" si="580"/>
        <v>1826736</v>
      </c>
      <c r="AS392" s="62">
        <f t="shared" si="581"/>
        <v>1.3727972513032938</v>
      </c>
      <c r="AT392" s="61">
        <f t="shared" si="582"/>
        <v>276000</v>
      </c>
      <c r="AU392" s="61">
        <f t="shared" si="583"/>
        <v>3440000</v>
      </c>
      <c r="AV392" s="61">
        <f>IF(NOT(ISNUMBER(A392)),"",ROUND(_xlfn.QUARTILE.INC(CHOOSE({1;2;3},W392,Z392,AC392),1),0))</f>
        <v>276000</v>
      </c>
      <c r="AW392" s="61">
        <f>IF(NOT(ISNUMBER(A392)),"",ROUND(_xlfn.QUARTILE.INC(CHOOSE({1;2;3},W392,Z392,AC392),3),0))</f>
        <v>1858000</v>
      </c>
      <c r="AX392" s="61">
        <f t="shared" si="584"/>
        <v>1582000</v>
      </c>
      <c r="AY392" s="61">
        <f t="shared" si="585"/>
        <v>276000</v>
      </c>
      <c r="AZ392" s="61">
        <f t="shared" si="586"/>
        <v>52440</v>
      </c>
      <c r="BA392" s="61">
        <f t="shared" si="587"/>
        <v>328440</v>
      </c>
      <c r="BB392" s="68" t="str">
        <f t="shared" si="588"/>
        <v>MEDIANA</v>
      </c>
      <c r="BD392" s="69" t="str">
        <f t="shared" si="589"/>
        <v>MANTENIMIENTO (CAMBIO DE VENTILADORES DE EXTRACCIÓN)</v>
      </c>
      <c r="BE392" s="58" t="str">
        <f t="shared" si="590"/>
        <v>ÚNICO</v>
      </c>
      <c r="BF392" s="58" t="str" cm="1">
        <f t="array" ref="BF392">IF(BE392&lt;&gt;"REPETIDO","",_xlfn.TEXTJOIN(", ",TRUE,IF($AG$14:$AG$1000=$AG392,$A$14:$A$1000,"")))</f>
        <v/>
      </c>
      <c r="BG392" s="70" t="str">
        <f t="shared" si="591"/>
        <v>NO APLICA</v>
      </c>
      <c r="BH392" s="58" t="str">
        <f t="shared" si="592"/>
        <v>ALERTA ALTA - REVISAR MERCADO</v>
      </c>
    </row>
    <row r="393" spans="1:60" ht="63.75" x14ac:dyDescent="0.35">
      <c r="A393" s="64">
        <f>IF(C393="","",MAX($A$14:A392)+1)</f>
        <v>357</v>
      </c>
      <c r="B393" s="64">
        <v>8715999</v>
      </c>
      <c r="C393" s="65" t="s">
        <v>255</v>
      </c>
      <c r="D393" s="64" t="s">
        <v>65</v>
      </c>
      <c r="E393" s="64">
        <v>0</v>
      </c>
      <c r="F393" s="64">
        <v>1</v>
      </c>
      <c r="G393" s="64">
        <v>0</v>
      </c>
      <c r="H393" s="64">
        <v>0</v>
      </c>
      <c r="I393" s="64">
        <v>0</v>
      </c>
      <c r="J393" s="64">
        <v>0</v>
      </c>
      <c r="K393" s="64">
        <v>0</v>
      </c>
      <c r="L393" s="64">
        <v>0</v>
      </c>
      <c r="M393" s="64">
        <v>0</v>
      </c>
      <c r="N393" s="64">
        <v>0</v>
      </c>
      <c r="O393" s="64">
        <v>0</v>
      </c>
      <c r="P393" s="64">
        <v>0</v>
      </c>
      <c r="Q393" s="64">
        <v>0</v>
      </c>
      <c r="R393" s="78">
        <f t="shared" si="595"/>
        <v>1</v>
      </c>
      <c r="S393" s="64">
        <v>73152108</v>
      </c>
      <c r="T393" s="78" t="s">
        <v>66</v>
      </c>
      <c r="U393" s="78" t="s">
        <v>66</v>
      </c>
      <c r="W393" s="66">
        <v>316000</v>
      </c>
      <c r="X393" s="66">
        <f t="shared" si="564"/>
        <v>60040</v>
      </c>
      <c r="Y393" s="66">
        <f t="shared" si="565"/>
        <v>376040</v>
      </c>
      <c r="Z393" s="66">
        <v>316000</v>
      </c>
      <c r="AA393" s="66">
        <f t="shared" si="566"/>
        <v>60040</v>
      </c>
      <c r="AB393" s="66">
        <f t="shared" si="567"/>
        <v>376040</v>
      </c>
      <c r="AC393" s="66">
        <v>580000</v>
      </c>
      <c r="AD393" s="66">
        <f t="shared" si="568"/>
        <v>110200</v>
      </c>
      <c r="AE393" s="66">
        <f t="shared" si="569"/>
        <v>690200</v>
      </c>
      <c r="AF393" s="22"/>
      <c r="AG393" s="67" t="str">
        <f t="shared" si="570"/>
        <v>MANTENIMIENTO - TOMA DE LECTURA PRESIÓN GAS REFRIGERANTE Y REPOSICIÓN DEL MISMO (CAMBIO DEL MISMO)</v>
      </c>
      <c r="AH393" s="58" t="str">
        <f t="shared" si="571"/>
        <v>ÚNICO</v>
      </c>
      <c r="AI393" s="58" t="str">
        <f t="shared" si="572"/>
        <v>DIFERENTE</v>
      </c>
      <c r="AJ393" s="59" t="str">
        <f t="shared" si="573"/>
        <v>ÚNICO</v>
      </c>
      <c r="AK393" s="59" t="str">
        <f t="shared" si="574"/>
        <v>REVISAR</v>
      </c>
      <c r="AL393" s="59" t="str">
        <f t="shared" si="575"/>
        <v/>
      </c>
      <c r="AM393" s="59">
        <f t="shared" si="576"/>
        <v>28000</v>
      </c>
      <c r="AN393" s="60" t="str">
        <f t="shared" si="577"/>
        <v/>
      </c>
      <c r="AP393" s="61">
        <f t="shared" si="578"/>
        <v>404000</v>
      </c>
      <c r="AQ393" s="61">
        <f t="shared" si="579"/>
        <v>316000</v>
      </c>
      <c r="AR393" s="61">
        <f t="shared" si="580"/>
        <v>152420</v>
      </c>
      <c r="AS393" s="62">
        <f t="shared" si="581"/>
        <v>0.37727722772277228</v>
      </c>
      <c r="AT393" s="61">
        <f t="shared" si="582"/>
        <v>316000</v>
      </c>
      <c r="AU393" s="61">
        <f t="shared" si="583"/>
        <v>580000</v>
      </c>
      <c r="AV393" s="61">
        <f>IF(NOT(ISNUMBER(A393)),"",ROUND(_xlfn.QUARTILE.INC(CHOOSE({1;2;3},W393,Z393,AC393),1),0))</f>
        <v>316000</v>
      </c>
      <c r="AW393" s="61">
        <f>IF(NOT(ISNUMBER(A393)),"",ROUND(_xlfn.QUARTILE.INC(CHOOSE({1;2;3},W393,Z393,AC393),3),0))</f>
        <v>448000</v>
      </c>
      <c r="AX393" s="61">
        <f t="shared" si="584"/>
        <v>132000</v>
      </c>
      <c r="AY393" s="61">
        <f t="shared" si="585"/>
        <v>316000</v>
      </c>
      <c r="AZ393" s="61">
        <f t="shared" si="586"/>
        <v>60040</v>
      </c>
      <c r="BA393" s="61">
        <f t="shared" si="587"/>
        <v>376040</v>
      </c>
      <c r="BB393" s="68" t="str">
        <f t="shared" si="588"/>
        <v>PROMEDIO 2 MENORES</v>
      </c>
      <c r="BD393" s="69" t="str">
        <f t="shared" si="589"/>
        <v>MANTENIMIENTO - TOMA DE LECTURA PRESIÓN GAS REFRIGERANTE Y REPOSICIÓN DEL MISMO (CAMBIO DEL MISMO)</v>
      </c>
      <c r="BE393" s="58" t="str">
        <f t="shared" si="590"/>
        <v>REPETIDO</v>
      </c>
      <c r="BF393" s="58" t="str" cm="1">
        <f t="array" ref="BF393">IF(BE393&lt;&gt;"REPETIDO","",_xlfn.TEXTJOIN(", ",TRUE,IF($AG$14:$AG$1000=$AG393,$A$14:$A$1000,"")))</f>
        <v>186, 357</v>
      </c>
      <c r="BG393" s="70" t="str">
        <f t="shared" si="591"/>
        <v>PRECIO REF. DIFERENTE</v>
      </c>
      <c r="BH393" s="58" t="str">
        <f t="shared" si="592"/>
        <v>CRÍTICO - PRECIO REF. INCONSISTENTE</v>
      </c>
    </row>
    <row r="394" spans="1:60" ht="27" x14ac:dyDescent="0.35">
      <c r="A394" s="64">
        <f>IF(C394="","",MAX($A$14:A393)+1)</f>
        <v>358</v>
      </c>
      <c r="B394" s="64">
        <v>8715999</v>
      </c>
      <c r="C394" s="65" t="s">
        <v>256</v>
      </c>
      <c r="D394" s="64" t="s">
        <v>65</v>
      </c>
      <c r="E394" s="64">
        <v>0</v>
      </c>
      <c r="F394" s="64">
        <v>1</v>
      </c>
      <c r="G394" s="64">
        <v>0</v>
      </c>
      <c r="H394" s="64">
        <v>0</v>
      </c>
      <c r="I394" s="64">
        <v>0</v>
      </c>
      <c r="J394" s="64">
        <v>0</v>
      </c>
      <c r="K394" s="64">
        <v>0</v>
      </c>
      <c r="L394" s="64">
        <v>0</v>
      </c>
      <c r="M394" s="64">
        <v>0</v>
      </c>
      <c r="N394" s="64">
        <v>0</v>
      </c>
      <c r="O394" s="64">
        <v>0</v>
      </c>
      <c r="P394" s="64">
        <v>0</v>
      </c>
      <c r="Q394" s="64">
        <v>0</v>
      </c>
      <c r="R394" s="78">
        <f t="shared" si="595"/>
        <v>1</v>
      </c>
      <c r="S394" s="64">
        <v>73152108</v>
      </c>
      <c r="T394" s="78" t="s">
        <v>66</v>
      </c>
      <c r="U394" s="78" t="s">
        <v>66</v>
      </c>
      <c r="W394" s="66">
        <v>112000</v>
      </c>
      <c r="X394" s="66">
        <f t="shared" si="564"/>
        <v>21280</v>
      </c>
      <c r="Y394" s="66">
        <f t="shared" si="565"/>
        <v>133280</v>
      </c>
      <c r="Z394" s="66">
        <v>112000</v>
      </c>
      <c r="AA394" s="66">
        <f t="shared" si="566"/>
        <v>21280</v>
      </c>
      <c r="AB394" s="66">
        <f t="shared" si="567"/>
        <v>133280</v>
      </c>
      <c r="AC394" s="66">
        <v>320000</v>
      </c>
      <c r="AD394" s="66">
        <f t="shared" si="568"/>
        <v>60800</v>
      </c>
      <c r="AE394" s="66">
        <f t="shared" si="569"/>
        <v>380800</v>
      </c>
      <c r="AF394" s="22"/>
      <c r="AG394" s="67" t="str">
        <f t="shared" si="570"/>
        <v>MANTENIMIENTO - REVISIÓN TABLERO ELÉCTRICO</v>
      </c>
      <c r="AH394" s="58" t="str">
        <f t="shared" si="571"/>
        <v>ÚNICO</v>
      </c>
      <c r="AI394" s="58" t="str">
        <f t="shared" si="572"/>
        <v>DIFERENTE</v>
      </c>
      <c r="AJ394" s="59" t="str">
        <f t="shared" si="573"/>
        <v>ÚNICO</v>
      </c>
      <c r="AK394" s="59" t="str">
        <f t="shared" si="574"/>
        <v>REVISAR</v>
      </c>
      <c r="AL394" s="59" t="str">
        <f t="shared" si="575"/>
        <v/>
      </c>
      <c r="AM394" s="59">
        <f t="shared" si="576"/>
        <v>48000</v>
      </c>
      <c r="AN394" s="60" t="str">
        <f t="shared" si="577"/>
        <v/>
      </c>
      <c r="AP394" s="61">
        <f t="shared" si="578"/>
        <v>181333</v>
      </c>
      <c r="AQ394" s="61">
        <f t="shared" si="579"/>
        <v>112000</v>
      </c>
      <c r="AR394" s="61">
        <f t="shared" si="580"/>
        <v>120089</v>
      </c>
      <c r="AS394" s="62">
        <f t="shared" si="581"/>
        <v>0.66225673208958102</v>
      </c>
      <c r="AT394" s="61">
        <f t="shared" si="582"/>
        <v>112000</v>
      </c>
      <c r="AU394" s="61">
        <f t="shared" si="583"/>
        <v>320000</v>
      </c>
      <c r="AV394" s="61">
        <f>IF(NOT(ISNUMBER(A394)),"",ROUND(_xlfn.QUARTILE.INC(CHOOSE({1;2;3},W394,Z394,AC394),1),0))</f>
        <v>112000</v>
      </c>
      <c r="AW394" s="61">
        <f>IF(NOT(ISNUMBER(A394)),"",ROUND(_xlfn.QUARTILE.INC(CHOOSE({1;2;3},W394,Z394,AC394),3),0))</f>
        <v>216000</v>
      </c>
      <c r="AX394" s="61">
        <f t="shared" si="584"/>
        <v>104000</v>
      </c>
      <c r="AY394" s="61">
        <f t="shared" si="585"/>
        <v>112000</v>
      </c>
      <c r="AZ394" s="61">
        <f t="shared" si="586"/>
        <v>21280</v>
      </c>
      <c r="BA394" s="61">
        <f t="shared" si="587"/>
        <v>133280</v>
      </c>
      <c r="BB394" s="68" t="str">
        <f t="shared" si="588"/>
        <v>MEDIANA</v>
      </c>
      <c r="BD394" s="69" t="str">
        <f t="shared" si="589"/>
        <v>MANTENIMIENTO - REVISIÓN TABLERO ELÉCTRICO</v>
      </c>
      <c r="BE394" s="58" t="str">
        <f t="shared" si="590"/>
        <v>REPETIDO</v>
      </c>
      <c r="BF394" s="58" t="str" cm="1">
        <f t="array" ref="BF394">IF(BE394&lt;&gt;"REPETIDO","",_xlfn.TEXTJOIN(", ",TRUE,IF($AG$14:$AG$1000=$AG394,$A$14:$A$1000,"")))</f>
        <v>187, 358</v>
      </c>
      <c r="BG394" s="70" t="str">
        <f t="shared" si="591"/>
        <v>PRECIO REF. DIFERENTE</v>
      </c>
      <c r="BH394" s="58" t="str">
        <f t="shared" si="592"/>
        <v>CRÍTICO - PRECIO REF. INCONSISTENTE</v>
      </c>
    </row>
    <row r="395" spans="1:60" ht="27" x14ac:dyDescent="0.35">
      <c r="A395" s="64">
        <f>IF(C395="","",MAX($A$14:A394)+1)</f>
        <v>359</v>
      </c>
      <c r="B395" s="64">
        <v>8715999</v>
      </c>
      <c r="C395" s="65" t="s">
        <v>257</v>
      </c>
      <c r="D395" s="64" t="s">
        <v>65</v>
      </c>
      <c r="E395" s="64">
        <v>0</v>
      </c>
      <c r="F395" s="64">
        <v>1</v>
      </c>
      <c r="G395" s="64">
        <v>0</v>
      </c>
      <c r="H395" s="64">
        <v>0</v>
      </c>
      <c r="I395" s="64">
        <v>0</v>
      </c>
      <c r="J395" s="64">
        <v>0</v>
      </c>
      <c r="K395" s="64">
        <v>0</v>
      </c>
      <c r="L395" s="64">
        <v>0</v>
      </c>
      <c r="M395" s="64">
        <v>0</v>
      </c>
      <c r="N395" s="64">
        <v>0</v>
      </c>
      <c r="O395" s="64">
        <v>0</v>
      </c>
      <c r="P395" s="64">
        <v>0</v>
      </c>
      <c r="Q395" s="64">
        <v>0</v>
      </c>
      <c r="R395" s="78">
        <f t="shared" si="595"/>
        <v>1</v>
      </c>
      <c r="S395" s="64">
        <v>73152108</v>
      </c>
      <c r="T395" s="78" t="s">
        <v>66</v>
      </c>
      <c r="U395" s="78" t="s">
        <v>66</v>
      </c>
      <c r="W395" s="66">
        <v>112000</v>
      </c>
      <c r="X395" s="66">
        <f t="shared" si="564"/>
        <v>21280</v>
      </c>
      <c r="Y395" s="66">
        <f t="shared" si="565"/>
        <v>133280</v>
      </c>
      <c r="Z395" s="66">
        <v>112000</v>
      </c>
      <c r="AA395" s="66">
        <f t="shared" si="566"/>
        <v>21280</v>
      </c>
      <c r="AB395" s="66">
        <f t="shared" si="567"/>
        <v>133280</v>
      </c>
      <c r="AC395" s="66">
        <v>345000</v>
      </c>
      <c r="AD395" s="66">
        <f t="shared" si="568"/>
        <v>65550</v>
      </c>
      <c r="AE395" s="66">
        <f t="shared" si="569"/>
        <v>410550</v>
      </c>
      <c r="AF395" s="22"/>
      <c r="AG395" s="67" t="str">
        <f t="shared" si="570"/>
        <v>MANTENIMIENTO - LAVADO CON DESINCRUSTANTE</v>
      </c>
      <c r="AH395" s="58" t="str">
        <f t="shared" si="571"/>
        <v>ÚNICO</v>
      </c>
      <c r="AI395" s="58" t="str">
        <f t="shared" si="572"/>
        <v>DIFERENTE</v>
      </c>
      <c r="AJ395" s="59" t="str">
        <f t="shared" si="573"/>
        <v>ÚNICO</v>
      </c>
      <c r="AK395" s="59" t="str">
        <f t="shared" si="574"/>
        <v>REVISAR</v>
      </c>
      <c r="AL395" s="59" t="str">
        <f t="shared" si="575"/>
        <v/>
      </c>
      <c r="AM395" s="59">
        <f t="shared" si="576"/>
        <v>44000</v>
      </c>
      <c r="AN395" s="60" t="str">
        <f t="shared" si="577"/>
        <v/>
      </c>
      <c r="AP395" s="61">
        <f t="shared" si="578"/>
        <v>189667</v>
      </c>
      <c r="AQ395" s="61">
        <f t="shared" si="579"/>
        <v>112000</v>
      </c>
      <c r="AR395" s="61">
        <f t="shared" si="580"/>
        <v>134523</v>
      </c>
      <c r="AS395" s="62">
        <f t="shared" si="581"/>
        <v>0.70925885894752383</v>
      </c>
      <c r="AT395" s="61">
        <f t="shared" si="582"/>
        <v>112000</v>
      </c>
      <c r="AU395" s="61">
        <f t="shared" si="583"/>
        <v>345000</v>
      </c>
      <c r="AV395" s="61">
        <f>IF(NOT(ISNUMBER(A395)),"",ROUND(_xlfn.QUARTILE.INC(CHOOSE({1;2;3},W395,Z395,AC395),1),0))</f>
        <v>112000</v>
      </c>
      <c r="AW395" s="61">
        <f>IF(NOT(ISNUMBER(A395)),"",ROUND(_xlfn.QUARTILE.INC(CHOOSE({1;2;3},W395,Z395,AC395),3),0))</f>
        <v>228500</v>
      </c>
      <c r="AX395" s="61">
        <f t="shared" si="584"/>
        <v>116500</v>
      </c>
      <c r="AY395" s="61">
        <f t="shared" si="585"/>
        <v>112000</v>
      </c>
      <c r="AZ395" s="61">
        <f t="shared" si="586"/>
        <v>21280</v>
      </c>
      <c r="BA395" s="61">
        <f t="shared" si="587"/>
        <v>133280</v>
      </c>
      <c r="BB395" s="68" t="str">
        <f t="shared" si="588"/>
        <v>MEDIANA</v>
      </c>
      <c r="BD395" s="69" t="str">
        <f t="shared" si="589"/>
        <v>MANTENIMIENTO - LAVADO CON DESINCRUSTANTE</v>
      </c>
      <c r="BE395" s="58" t="str">
        <f t="shared" si="590"/>
        <v>REPETIDO</v>
      </c>
      <c r="BF395" s="58" t="str" cm="1">
        <f t="array" ref="BF395">IF(BE395&lt;&gt;"REPETIDO","",_xlfn.TEXTJOIN(", ",TRUE,IF($AG$14:$AG$1000=$AG395,$A$14:$A$1000,"")))</f>
        <v>188, 359</v>
      </c>
      <c r="BG395" s="70" t="str">
        <f t="shared" si="591"/>
        <v>PRECIO REF. DIFERENTE</v>
      </c>
      <c r="BH395" s="58" t="str">
        <f t="shared" si="592"/>
        <v>CRÍTICO - PRECIO REF. INCONSISTENTE</v>
      </c>
    </row>
    <row r="396" spans="1:60" ht="27" x14ac:dyDescent="0.35">
      <c r="A396" s="64">
        <f>IF(C396="","",MAX($A$14:A395)+1)</f>
        <v>360</v>
      </c>
      <c r="B396" s="93">
        <v>8715999</v>
      </c>
      <c r="C396" s="99" t="s">
        <v>258</v>
      </c>
      <c r="D396" s="93" t="s">
        <v>65</v>
      </c>
      <c r="E396" s="64">
        <v>0</v>
      </c>
      <c r="F396" s="64">
        <v>1</v>
      </c>
      <c r="G396" s="64">
        <v>0</v>
      </c>
      <c r="H396" s="64">
        <v>0</v>
      </c>
      <c r="I396" s="64">
        <v>0</v>
      </c>
      <c r="J396" s="64">
        <v>0</v>
      </c>
      <c r="K396" s="64">
        <v>0</v>
      </c>
      <c r="L396" s="64">
        <v>0</v>
      </c>
      <c r="M396" s="64">
        <v>0</v>
      </c>
      <c r="N396" s="64">
        <v>0</v>
      </c>
      <c r="O396" s="64">
        <v>0</v>
      </c>
      <c r="P396" s="64">
        <v>0</v>
      </c>
      <c r="Q396" s="64">
        <v>0</v>
      </c>
      <c r="R396" s="78">
        <f t="shared" si="595"/>
        <v>1</v>
      </c>
      <c r="S396" s="93">
        <v>73152108</v>
      </c>
      <c r="T396" s="117" t="s">
        <v>66</v>
      </c>
      <c r="U396" s="117" t="s">
        <v>66</v>
      </c>
      <c r="W396" s="66">
        <v>344000</v>
      </c>
      <c r="X396" s="66">
        <f t="shared" si="564"/>
        <v>65360</v>
      </c>
      <c r="Y396" s="66">
        <f t="shared" si="565"/>
        <v>409360</v>
      </c>
      <c r="Z396" s="66">
        <v>344000</v>
      </c>
      <c r="AA396" s="66">
        <f t="shared" si="566"/>
        <v>65360</v>
      </c>
      <c r="AB396" s="66">
        <f t="shared" si="567"/>
        <v>409360</v>
      </c>
      <c r="AC396" s="66">
        <v>440000</v>
      </c>
      <c r="AD396" s="66">
        <f t="shared" si="568"/>
        <v>83600</v>
      </c>
      <c r="AE396" s="66">
        <f t="shared" si="569"/>
        <v>523600</v>
      </c>
      <c r="AF396" s="22"/>
      <c r="AG396" s="67" t="str">
        <f t="shared" si="570"/>
        <v>MANTENIMIENTO (CAMBIO DE TABLERO DE CONTROL)</v>
      </c>
      <c r="AH396" s="58" t="str">
        <f t="shared" si="571"/>
        <v>ÚNICO</v>
      </c>
      <c r="AI396" s="58" t="str">
        <f t="shared" si="572"/>
        <v>DIFERENTE</v>
      </c>
      <c r="AJ396" s="59" t="str">
        <f t="shared" si="573"/>
        <v>DIFERENTE</v>
      </c>
      <c r="AK396" s="59" t="str">
        <f t="shared" si="574"/>
        <v>REVISAR</v>
      </c>
      <c r="AL396" s="59" t="str">
        <f t="shared" si="575"/>
        <v/>
      </c>
      <c r="AM396" s="59">
        <f t="shared" si="576"/>
        <v>124000</v>
      </c>
      <c r="AN396" s="60">
        <f t="shared" si="577"/>
        <v>145000</v>
      </c>
      <c r="AP396" s="61">
        <f t="shared" si="578"/>
        <v>376000</v>
      </c>
      <c r="AQ396" s="61">
        <f t="shared" si="579"/>
        <v>344000</v>
      </c>
      <c r="AR396" s="61">
        <f t="shared" si="580"/>
        <v>55426</v>
      </c>
      <c r="AS396" s="62">
        <f t="shared" si="581"/>
        <v>0.14740957446808511</v>
      </c>
      <c r="AT396" s="61">
        <f t="shared" si="582"/>
        <v>344000</v>
      </c>
      <c r="AU396" s="61">
        <f t="shared" si="583"/>
        <v>440000</v>
      </c>
      <c r="AV396" s="61">
        <f>IF(NOT(ISNUMBER(A396)),"",ROUND(_xlfn.QUARTILE.INC(CHOOSE({1;2;3},W396,Z396,AC396),1),0))</f>
        <v>344000</v>
      </c>
      <c r="AW396" s="61">
        <f>IF(NOT(ISNUMBER(A396)),"",ROUND(_xlfn.QUARTILE.INC(CHOOSE({1;2;3},W396,Z396,AC396),3),0))</f>
        <v>392000</v>
      </c>
      <c r="AX396" s="61">
        <f t="shared" si="584"/>
        <v>48000</v>
      </c>
      <c r="AY396" s="61">
        <f t="shared" si="585"/>
        <v>344000</v>
      </c>
      <c r="AZ396" s="61">
        <f t="shared" si="586"/>
        <v>65360</v>
      </c>
      <c r="BA396" s="61">
        <f t="shared" si="587"/>
        <v>409360</v>
      </c>
      <c r="BB396" s="68" t="str">
        <f t="shared" si="588"/>
        <v>MENOR VALOR</v>
      </c>
      <c r="BD396" s="69" t="str">
        <f t="shared" si="589"/>
        <v>MANTENIMIENTO (CAMBIO DE TABLERO DE CONTROL)</v>
      </c>
      <c r="BE396" s="58" t="str">
        <f t="shared" si="590"/>
        <v>REPETIDO</v>
      </c>
      <c r="BF396" s="58" t="str" cm="1">
        <f t="array" ref="BF396">IF(BE396&lt;&gt;"REPETIDO","",_xlfn.TEXTJOIN(", ",TRUE,IF($AG$14:$AG$1000=$AG396,$A$14:$A$1000,"")))</f>
        <v>189, 360</v>
      </c>
      <c r="BG396" s="70" t="str">
        <f t="shared" si="591"/>
        <v>PRECIO REF. DIFERENTE</v>
      </c>
      <c r="BH396" s="58" t="str">
        <f t="shared" si="592"/>
        <v>CRÍTICO - PRECIO REF. INCONSISTENTE</v>
      </c>
    </row>
    <row r="397" spans="1:60" ht="38.25" x14ac:dyDescent="0.35">
      <c r="A397" s="64">
        <f>IF(C397="","",MAX($A$14:A396)+1)</f>
        <v>361</v>
      </c>
      <c r="B397" s="64">
        <v>8715999</v>
      </c>
      <c r="C397" s="65" t="s">
        <v>259</v>
      </c>
      <c r="D397" s="64" t="s">
        <v>65</v>
      </c>
      <c r="E397" s="64">
        <v>0</v>
      </c>
      <c r="F397" s="64">
        <v>1</v>
      </c>
      <c r="G397" s="64">
        <v>0</v>
      </c>
      <c r="H397" s="64">
        <v>0</v>
      </c>
      <c r="I397" s="64">
        <v>0</v>
      </c>
      <c r="J397" s="64">
        <v>0</v>
      </c>
      <c r="K397" s="64">
        <v>0</v>
      </c>
      <c r="L397" s="64">
        <v>0</v>
      </c>
      <c r="M397" s="64">
        <v>0</v>
      </c>
      <c r="N397" s="64">
        <v>0</v>
      </c>
      <c r="O397" s="64">
        <v>0</v>
      </c>
      <c r="P397" s="64">
        <v>0</v>
      </c>
      <c r="Q397" s="64">
        <v>0</v>
      </c>
      <c r="R397" s="78">
        <f>SUM(F396:M396)</f>
        <v>1</v>
      </c>
      <c r="S397" s="64">
        <v>73152108</v>
      </c>
      <c r="T397" s="78" t="s">
        <v>66</v>
      </c>
      <c r="U397" s="78" t="s">
        <v>66</v>
      </c>
      <c r="W397" s="66">
        <v>296000</v>
      </c>
      <c r="X397" s="66">
        <f t="shared" si="564"/>
        <v>56240</v>
      </c>
      <c r="Y397" s="66">
        <f t="shared" si="565"/>
        <v>352240</v>
      </c>
      <c r="Z397" s="66">
        <v>300000</v>
      </c>
      <c r="AA397" s="66">
        <f t="shared" si="566"/>
        <v>57000</v>
      </c>
      <c r="AB397" s="66">
        <f t="shared" si="567"/>
        <v>357000</v>
      </c>
      <c r="AC397" s="66">
        <v>2250000</v>
      </c>
      <c r="AD397" s="66">
        <f t="shared" si="568"/>
        <v>427500</v>
      </c>
      <c r="AE397" s="66">
        <f t="shared" si="569"/>
        <v>2677500</v>
      </c>
      <c r="AF397" s="22"/>
      <c r="AG397" s="67" t="str">
        <f t="shared" si="570"/>
        <v>MANTENIMIENTO VENTILADORES EVAPORADOR</v>
      </c>
      <c r="AH397" s="58" t="str">
        <f t="shared" si="571"/>
        <v>ÚNICO</v>
      </c>
      <c r="AI397" s="58" t="str">
        <f t="shared" si="572"/>
        <v>DIFERENTE</v>
      </c>
      <c r="AJ397" s="59" t="str">
        <f t="shared" si="573"/>
        <v>ÚNICO</v>
      </c>
      <c r="AK397" s="59" t="str">
        <f t="shared" si="574"/>
        <v>REVISAR</v>
      </c>
      <c r="AL397" s="59" t="str">
        <f t="shared" si="575"/>
        <v/>
      </c>
      <c r="AM397" s="59">
        <f t="shared" si="576"/>
        <v>4000</v>
      </c>
      <c r="AN397" s="60" t="str">
        <f t="shared" si="577"/>
        <v/>
      </c>
      <c r="AP397" s="61">
        <f t="shared" si="578"/>
        <v>948667</v>
      </c>
      <c r="AQ397" s="61">
        <f t="shared" si="579"/>
        <v>300000</v>
      </c>
      <c r="AR397" s="61">
        <f t="shared" si="580"/>
        <v>1126990</v>
      </c>
      <c r="AS397" s="62">
        <f t="shared" si="581"/>
        <v>1.1879721756949488</v>
      </c>
      <c r="AT397" s="61">
        <f t="shared" si="582"/>
        <v>296000</v>
      </c>
      <c r="AU397" s="61">
        <f t="shared" si="583"/>
        <v>2250000</v>
      </c>
      <c r="AV397" s="61">
        <f>IF(NOT(ISNUMBER(A397)),"",ROUND(_xlfn.QUARTILE.INC(CHOOSE({1;2;3},W397,Z397,AC397),1),0))</f>
        <v>298000</v>
      </c>
      <c r="AW397" s="61">
        <f>IF(NOT(ISNUMBER(A397)),"",ROUND(_xlfn.QUARTILE.INC(CHOOSE({1;2;3},W397,Z397,AC397),3),0))</f>
        <v>1275000</v>
      </c>
      <c r="AX397" s="61">
        <f t="shared" si="584"/>
        <v>977000</v>
      </c>
      <c r="AY397" s="61">
        <f t="shared" si="585"/>
        <v>300000</v>
      </c>
      <c r="AZ397" s="61">
        <f t="shared" si="586"/>
        <v>57000</v>
      </c>
      <c r="BA397" s="61">
        <f t="shared" si="587"/>
        <v>357000</v>
      </c>
      <c r="BB397" s="68" t="str">
        <f t="shared" si="588"/>
        <v>MEDIANA</v>
      </c>
      <c r="BD397" s="69" t="str">
        <f t="shared" si="589"/>
        <v>MANTENIMIENTO VENTILADORES EVAPORADOR</v>
      </c>
      <c r="BE397" s="58" t="str">
        <f t="shared" si="590"/>
        <v>REPETIDO</v>
      </c>
      <c r="BF397" s="58" t="str" cm="1">
        <f t="array" ref="BF397">IF(BE397&lt;&gt;"REPETIDO","",_xlfn.TEXTJOIN(", ",TRUE,IF($AG$14:$AG$1000=$AG397,$A$14:$A$1000,"")))</f>
        <v>190, 361</v>
      </c>
      <c r="BG397" s="70" t="str">
        <f t="shared" si="591"/>
        <v>PRECIO REF. DIFERENTE</v>
      </c>
      <c r="BH397" s="58" t="str">
        <f t="shared" si="592"/>
        <v>CRÍTICO - PRECIO REF. INCONSISTENTE</v>
      </c>
    </row>
    <row r="398" spans="1:60" ht="63.75" x14ac:dyDescent="0.35">
      <c r="A398" s="64">
        <f>IF(C398="","",MAX($A$14:A397)+1)</f>
        <v>362</v>
      </c>
      <c r="B398" s="64">
        <v>8715999</v>
      </c>
      <c r="C398" s="65" t="s">
        <v>378</v>
      </c>
      <c r="D398" s="64" t="s">
        <v>65</v>
      </c>
      <c r="E398" s="64">
        <v>0</v>
      </c>
      <c r="F398" s="64">
        <v>1</v>
      </c>
      <c r="G398" s="64">
        <v>0</v>
      </c>
      <c r="H398" s="64">
        <v>0</v>
      </c>
      <c r="I398" s="64">
        <v>0</v>
      </c>
      <c r="J398" s="64">
        <v>0</v>
      </c>
      <c r="K398" s="64">
        <v>0</v>
      </c>
      <c r="L398" s="64">
        <v>0</v>
      </c>
      <c r="M398" s="64">
        <v>0</v>
      </c>
      <c r="N398" s="64">
        <v>0</v>
      </c>
      <c r="O398" s="64">
        <v>0</v>
      </c>
      <c r="P398" s="64">
        <v>0</v>
      </c>
      <c r="Q398" s="64">
        <v>0</v>
      </c>
      <c r="R398" s="78">
        <v>1</v>
      </c>
      <c r="S398" s="64">
        <v>73152108</v>
      </c>
      <c r="T398" s="78" t="s">
        <v>66</v>
      </c>
      <c r="U398" s="78" t="s">
        <v>66</v>
      </c>
      <c r="W398" s="66">
        <v>192000</v>
      </c>
      <c r="X398" s="66">
        <f t="shared" si="564"/>
        <v>36480</v>
      </c>
      <c r="Y398" s="66">
        <f t="shared" si="565"/>
        <v>228480</v>
      </c>
      <c r="Z398" s="66">
        <v>192000</v>
      </c>
      <c r="AA398" s="66">
        <f t="shared" si="566"/>
        <v>36480</v>
      </c>
      <c r="AB398" s="66">
        <f t="shared" si="567"/>
        <v>228480</v>
      </c>
      <c r="AC398" s="66">
        <v>415000</v>
      </c>
      <c r="AD398" s="66">
        <f t="shared" si="568"/>
        <v>78850</v>
      </c>
      <c r="AE398" s="66">
        <f t="shared" si="569"/>
        <v>493850</v>
      </c>
      <c r="AF398" s="22"/>
      <c r="AG398" s="67" t="str">
        <f t="shared" si="570"/>
        <v>MANTENIMIENTO - REVISIÓN DE PROGRAMADOR O TERMOSTATO (CAMBIO DE PROGRAMADOR O TERMOSTATO)</v>
      </c>
      <c r="AH398" s="58" t="str">
        <f t="shared" si="571"/>
        <v>ÚNICO</v>
      </c>
      <c r="AI398" s="58" t="str">
        <f t="shared" si="572"/>
        <v>ÚNICO</v>
      </c>
      <c r="AJ398" s="59" t="str">
        <f t="shared" si="573"/>
        <v>ÚNICO</v>
      </c>
      <c r="AK398" s="59" t="str">
        <f t="shared" si="574"/>
        <v>ÚNICO</v>
      </c>
      <c r="AL398" s="59" t="str">
        <f t="shared" si="575"/>
        <v/>
      </c>
      <c r="AM398" s="59" t="str">
        <f t="shared" si="576"/>
        <v/>
      </c>
      <c r="AN398" s="60" t="str">
        <f t="shared" si="577"/>
        <v/>
      </c>
      <c r="AP398" s="61">
        <f t="shared" si="578"/>
        <v>266333</v>
      </c>
      <c r="AQ398" s="61">
        <f t="shared" si="579"/>
        <v>192000</v>
      </c>
      <c r="AR398" s="61">
        <f t="shared" si="580"/>
        <v>128749</v>
      </c>
      <c r="AS398" s="62">
        <f t="shared" si="581"/>
        <v>0.48341362129364368</v>
      </c>
      <c r="AT398" s="61">
        <f t="shared" si="582"/>
        <v>192000</v>
      </c>
      <c r="AU398" s="61">
        <f t="shared" si="583"/>
        <v>415000</v>
      </c>
      <c r="AV398" s="61">
        <f>IF(NOT(ISNUMBER(A398)),"",ROUND(_xlfn.QUARTILE.INC(CHOOSE({1;2;3},W398,Z398,AC398),1),0))</f>
        <v>192000</v>
      </c>
      <c r="AW398" s="61">
        <f>IF(NOT(ISNUMBER(A398)),"",ROUND(_xlfn.QUARTILE.INC(CHOOSE({1;2;3},W398,Z398,AC398),3),0))</f>
        <v>303500</v>
      </c>
      <c r="AX398" s="61">
        <f t="shared" si="584"/>
        <v>111500</v>
      </c>
      <c r="AY398" s="61">
        <f t="shared" si="585"/>
        <v>192000</v>
      </c>
      <c r="AZ398" s="61">
        <f t="shared" si="586"/>
        <v>36480</v>
      </c>
      <c r="BA398" s="61">
        <f t="shared" si="587"/>
        <v>228480</v>
      </c>
      <c r="BB398" s="68" t="str">
        <f t="shared" si="588"/>
        <v>MEDIANA</v>
      </c>
      <c r="BD398" s="69" t="str">
        <f t="shared" si="589"/>
        <v>MANTENIMIENTO - REVISIÓN DE PROGRAMADOR O TERMOSTATO (CAMBIO DE PROGRAMADOR O TERMOSTATO)</v>
      </c>
      <c r="BE398" s="58" t="str">
        <f t="shared" si="590"/>
        <v>ÚNICO</v>
      </c>
      <c r="BF398" s="58" t="str" cm="1">
        <f t="array" ref="BF398">IF(BE398&lt;&gt;"REPETIDO","",_xlfn.TEXTJOIN(", ",TRUE,IF($AG$14:$AG$1000=$AG398,$A$14:$A$1000,"")))</f>
        <v/>
      </c>
      <c r="BG398" s="70" t="str">
        <f t="shared" si="591"/>
        <v>NO APLICA</v>
      </c>
      <c r="BH398" s="58" t="str">
        <f t="shared" si="592"/>
        <v>REVISAR DISPERSIÓN</v>
      </c>
    </row>
    <row r="399" spans="1:60" ht="38.25" x14ac:dyDescent="0.35">
      <c r="A399" s="64">
        <f>IF(C399="","",MAX($A$14:A398)+1)</f>
        <v>363</v>
      </c>
      <c r="B399" s="64">
        <v>8715999</v>
      </c>
      <c r="C399" s="65" t="s">
        <v>205</v>
      </c>
      <c r="D399" s="64" t="s">
        <v>65</v>
      </c>
      <c r="E399" s="64">
        <v>0</v>
      </c>
      <c r="F399" s="64">
        <v>1</v>
      </c>
      <c r="G399" s="64">
        <v>0</v>
      </c>
      <c r="H399" s="64">
        <v>0</v>
      </c>
      <c r="I399" s="64">
        <v>0</v>
      </c>
      <c r="J399" s="64">
        <v>0</v>
      </c>
      <c r="K399" s="64">
        <v>0</v>
      </c>
      <c r="L399" s="64">
        <v>0</v>
      </c>
      <c r="M399" s="64">
        <v>0</v>
      </c>
      <c r="N399" s="64">
        <v>0</v>
      </c>
      <c r="O399" s="64">
        <v>0</v>
      </c>
      <c r="P399" s="64">
        <v>0</v>
      </c>
      <c r="Q399" s="64">
        <v>0</v>
      </c>
      <c r="R399" s="78">
        <v>1</v>
      </c>
      <c r="S399" s="64">
        <v>73152101</v>
      </c>
      <c r="T399" s="78" t="s">
        <v>66</v>
      </c>
      <c r="U399" s="78" t="s">
        <v>66</v>
      </c>
      <c r="W399" s="66">
        <v>112000</v>
      </c>
      <c r="X399" s="66">
        <f t="shared" si="564"/>
        <v>21280</v>
      </c>
      <c r="Y399" s="66">
        <f t="shared" si="565"/>
        <v>133280</v>
      </c>
      <c r="Z399" s="66">
        <v>112000</v>
      </c>
      <c r="AA399" s="66">
        <f t="shared" si="566"/>
        <v>21280</v>
      </c>
      <c r="AB399" s="66">
        <f t="shared" si="567"/>
        <v>133280</v>
      </c>
      <c r="AC399" s="66">
        <v>310000</v>
      </c>
      <c r="AD399" s="66">
        <f t="shared" si="568"/>
        <v>58900</v>
      </c>
      <c r="AE399" s="66">
        <f t="shared" si="569"/>
        <v>368900</v>
      </c>
      <c r="AF399" s="22"/>
      <c r="AG399" s="67" t="str">
        <f t="shared" si="570"/>
        <v>MANTENIMIENTO - REVISIÓN DE LA UNIDAD COMPRESORA</v>
      </c>
      <c r="AH399" s="58" t="str">
        <f t="shared" si="571"/>
        <v>ÚNICO</v>
      </c>
      <c r="AI399" s="58" t="str">
        <f t="shared" si="572"/>
        <v>DIFERENTE</v>
      </c>
      <c r="AJ399" s="59" t="str">
        <f t="shared" si="573"/>
        <v>ÚNICO</v>
      </c>
      <c r="AK399" s="59" t="str">
        <f t="shared" si="574"/>
        <v>REVISAR</v>
      </c>
      <c r="AL399" s="59" t="str">
        <f t="shared" si="575"/>
        <v/>
      </c>
      <c r="AM399" s="59">
        <f t="shared" si="576"/>
        <v>40000</v>
      </c>
      <c r="AN399" s="60" t="str">
        <f t="shared" si="577"/>
        <v/>
      </c>
      <c r="AP399" s="61">
        <f t="shared" si="578"/>
        <v>178000</v>
      </c>
      <c r="AQ399" s="61">
        <f t="shared" si="579"/>
        <v>112000</v>
      </c>
      <c r="AR399" s="61">
        <f t="shared" si="580"/>
        <v>114315</v>
      </c>
      <c r="AS399" s="62">
        <f t="shared" si="581"/>
        <v>0.64221910112359548</v>
      </c>
      <c r="AT399" s="61">
        <f t="shared" si="582"/>
        <v>112000</v>
      </c>
      <c r="AU399" s="61">
        <f t="shared" si="583"/>
        <v>310000</v>
      </c>
      <c r="AV399" s="61">
        <f>IF(NOT(ISNUMBER(A399)),"",ROUND(_xlfn.QUARTILE.INC(CHOOSE({1;2;3},W399,Z399,AC399),1),0))</f>
        <v>112000</v>
      </c>
      <c r="AW399" s="61">
        <f>IF(NOT(ISNUMBER(A399)),"",ROUND(_xlfn.QUARTILE.INC(CHOOSE({1;2;3},W399,Z399,AC399),3),0))</f>
        <v>211000</v>
      </c>
      <c r="AX399" s="61">
        <f t="shared" si="584"/>
        <v>99000</v>
      </c>
      <c r="AY399" s="61">
        <f t="shared" si="585"/>
        <v>112000</v>
      </c>
      <c r="AZ399" s="61">
        <f t="shared" si="586"/>
        <v>21280</v>
      </c>
      <c r="BA399" s="61">
        <f t="shared" si="587"/>
        <v>133280</v>
      </c>
      <c r="BB399" s="68" t="str">
        <f t="shared" si="588"/>
        <v>MEDIANA</v>
      </c>
      <c r="BD399" s="69" t="str">
        <f t="shared" si="589"/>
        <v>MANTENIMIENTO - REVISIÓN DE LA UNIDAD COMPRESORA</v>
      </c>
      <c r="BE399" s="58" t="str">
        <f t="shared" si="590"/>
        <v>REPETIDO</v>
      </c>
      <c r="BF399" s="58" t="str" cm="1">
        <f t="array" ref="BF399">IF(BE399&lt;&gt;"REPETIDO","",_xlfn.TEXTJOIN(", ",TRUE,IF($AG$14:$AG$1000=$AG399,$A$14:$A$1000,"")))</f>
        <v>135, 193, 363</v>
      </c>
      <c r="BG399" s="70" t="str">
        <f t="shared" si="591"/>
        <v>PRECIO REF. DIFERENTE</v>
      </c>
      <c r="BH399" s="58" t="str">
        <f t="shared" si="592"/>
        <v>CRÍTICO - PRECIO REF. INCONSISTENTE</v>
      </c>
    </row>
    <row r="400" spans="1:60" ht="38.25" x14ac:dyDescent="0.35">
      <c r="A400" s="64">
        <f>IF(C400="","",MAX($A$14:A399)+1)</f>
        <v>364</v>
      </c>
      <c r="B400" s="64">
        <v>8715999</v>
      </c>
      <c r="C400" s="65" t="s">
        <v>198</v>
      </c>
      <c r="D400" s="64" t="s">
        <v>65</v>
      </c>
      <c r="E400" s="64">
        <v>0</v>
      </c>
      <c r="F400" s="64">
        <v>1</v>
      </c>
      <c r="G400" s="64">
        <v>0</v>
      </c>
      <c r="H400" s="64">
        <v>0</v>
      </c>
      <c r="I400" s="64">
        <v>0</v>
      </c>
      <c r="J400" s="64">
        <v>0</v>
      </c>
      <c r="K400" s="64">
        <v>0</v>
      </c>
      <c r="L400" s="64">
        <v>0</v>
      </c>
      <c r="M400" s="64">
        <v>0</v>
      </c>
      <c r="N400" s="64">
        <v>0</v>
      </c>
      <c r="O400" s="64">
        <v>0</v>
      </c>
      <c r="P400" s="64">
        <v>0</v>
      </c>
      <c r="Q400" s="64">
        <v>0</v>
      </c>
      <c r="R400" s="78">
        <v>1</v>
      </c>
      <c r="S400" s="64">
        <v>73152101</v>
      </c>
      <c r="T400" s="78" t="s">
        <v>66</v>
      </c>
      <c r="U400" s="78" t="s">
        <v>66</v>
      </c>
      <c r="W400" s="66">
        <v>216000</v>
      </c>
      <c r="X400" s="66">
        <f t="shared" si="564"/>
        <v>41040</v>
      </c>
      <c r="Y400" s="66">
        <f t="shared" si="565"/>
        <v>257040</v>
      </c>
      <c r="Z400" s="66">
        <v>216000</v>
      </c>
      <c r="AA400" s="66">
        <f t="shared" si="566"/>
        <v>41040</v>
      </c>
      <c r="AB400" s="66">
        <f t="shared" si="567"/>
        <v>257040</v>
      </c>
      <c r="AC400" s="66">
        <v>280000</v>
      </c>
      <c r="AD400" s="66">
        <f t="shared" si="568"/>
        <v>53200</v>
      </c>
      <c r="AE400" s="66">
        <f t="shared" si="569"/>
        <v>333200</v>
      </c>
      <c r="AF400" s="22"/>
      <c r="AG400" s="67" t="str">
        <f t="shared" si="570"/>
        <v>MANTENIMIENTO A MOTO VENTILADORES EVAPORADOR</v>
      </c>
      <c r="AH400" s="58" t="str">
        <f t="shared" si="571"/>
        <v>ÚNICO</v>
      </c>
      <c r="AI400" s="58" t="str">
        <f t="shared" si="572"/>
        <v>DIFERENTE</v>
      </c>
      <c r="AJ400" s="59" t="str">
        <f t="shared" si="573"/>
        <v>ÚNICO</v>
      </c>
      <c r="AK400" s="59" t="str">
        <f t="shared" si="574"/>
        <v>REVISAR</v>
      </c>
      <c r="AL400" s="59" t="str">
        <f t="shared" si="575"/>
        <v/>
      </c>
      <c r="AM400" s="59">
        <f t="shared" si="576"/>
        <v>8000</v>
      </c>
      <c r="AN400" s="60" t="str">
        <f t="shared" si="577"/>
        <v/>
      </c>
      <c r="AP400" s="61">
        <f t="shared" si="578"/>
        <v>237333</v>
      </c>
      <c r="AQ400" s="61">
        <f t="shared" si="579"/>
        <v>216000</v>
      </c>
      <c r="AR400" s="61">
        <f t="shared" si="580"/>
        <v>36950</v>
      </c>
      <c r="AS400" s="62">
        <f t="shared" si="581"/>
        <v>0.15568842091070353</v>
      </c>
      <c r="AT400" s="61">
        <f t="shared" si="582"/>
        <v>216000</v>
      </c>
      <c r="AU400" s="61">
        <f t="shared" si="583"/>
        <v>280000</v>
      </c>
      <c r="AV400" s="61">
        <f>IF(NOT(ISNUMBER(A400)),"",ROUND(_xlfn.QUARTILE.INC(CHOOSE({1;2;3},W400,Z400,AC400),1),0))</f>
        <v>216000</v>
      </c>
      <c r="AW400" s="61">
        <f>IF(NOT(ISNUMBER(A400)),"",ROUND(_xlfn.QUARTILE.INC(CHOOSE({1;2;3},W400,Z400,AC400),3),0))</f>
        <v>248000</v>
      </c>
      <c r="AX400" s="61">
        <f t="shared" si="584"/>
        <v>32000</v>
      </c>
      <c r="AY400" s="61">
        <f t="shared" si="585"/>
        <v>216000</v>
      </c>
      <c r="AZ400" s="61">
        <f t="shared" si="586"/>
        <v>41040</v>
      </c>
      <c r="BA400" s="61">
        <f t="shared" si="587"/>
        <v>257040</v>
      </c>
      <c r="BB400" s="68" t="str">
        <f t="shared" si="588"/>
        <v>MENOR VALOR</v>
      </c>
      <c r="BD400" s="69" t="str">
        <f t="shared" si="589"/>
        <v>MANTENIMIENTO A MOTO VENTILADORES EVAPORADOR</v>
      </c>
      <c r="BE400" s="58" t="str">
        <f t="shared" si="590"/>
        <v>REPETIDO</v>
      </c>
      <c r="BF400" s="58" t="str" cm="1">
        <f t="array" ref="BF400">IF(BE400&lt;&gt;"REPETIDO","",_xlfn.TEXTJOIN(", ",TRUE,IF($AG$14:$AG$1000=$AG400,$A$14:$A$1000,"")))</f>
        <v>124, 138, 194, 364</v>
      </c>
      <c r="BG400" s="70" t="str">
        <f t="shared" si="591"/>
        <v>MISMO PRECIO REF.</v>
      </c>
      <c r="BH400" s="58" t="str">
        <f t="shared" si="592"/>
        <v>OK</v>
      </c>
    </row>
    <row r="401" spans="1:60" x14ac:dyDescent="0.35">
      <c r="A401" s="96" t="s">
        <v>379</v>
      </c>
      <c r="B401" s="96"/>
      <c r="C401" s="96"/>
      <c r="D401" s="96"/>
      <c r="E401" s="96"/>
      <c r="F401" s="96"/>
      <c r="G401" s="96"/>
      <c r="H401" s="96"/>
      <c r="I401" s="96"/>
      <c r="J401" s="96"/>
      <c r="K401" s="96"/>
      <c r="L401" s="96"/>
      <c r="M401" s="96"/>
      <c r="N401" s="96"/>
      <c r="O401" s="96"/>
      <c r="P401" s="96"/>
      <c r="Q401" s="96"/>
      <c r="R401" s="96"/>
      <c r="S401" s="96"/>
      <c r="T401" s="96"/>
      <c r="U401" s="96"/>
      <c r="W401" s="66"/>
      <c r="X401" s="66"/>
      <c r="Y401" s="66"/>
      <c r="Z401" s="74"/>
      <c r="AA401" s="74"/>
      <c r="AB401" s="74"/>
      <c r="AC401" s="74"/>
      <c r="AD401" s="74"/>
      <c r="AE401" s="74"/>
      <c r="AF401" s="22"/>
      <c r="AG401" s="67"/>
      <c r="AH401" s="58"/>
      <c r="AI401" s="58"/>
      <c r="AJ401" s="59"/>
      <c r="AK401" s="59"/>
      <c r="AL401" s="59"/>
      <c r="AM401" s="59"/>
      <c r="AN401" s="60"/>
      <c r="AP401" s="75"/>
      <c r="AQ401" s="75"/>
      <c r="AR401" s="75"/>
      <c r="AS401" s="76"/>
      <c r="AT401" s="75"/>
      <c r="AU401" s="61"/>
      <c r="AV401" s="75"/>
      <c r="AW401" s="75"/>
      <c r="AX401" s="75"/>
      <c r="AY401" s="75"/>
      <c r="AZ401" s="75"/>
      <c r="BA401" s="75"/>
      <c r="BB401" s="75"/>
      <c r="BD401" s="63"/>
      <c r="BE401" s="63"/>
      <c r="BF401" s="63"/>
      <c r="BG401" s="63"/>
      <c r="BH401" s="63"/>
    </row>
    <row r="402" spans="1:60" ht="51" x14ac:dyDescent="0.35">
      <c r="A402" s="64">
        <f>IF(C402="","",MAX($A$14:A401)+1)</f>
        <v>365</v>
      </c>
      <c r="B402" s="64">
        <v>8715699</v>
      </c>
      <c r="C402" s="65" t="s">
        <v>380</v>
      </c>
      <c r="D402" s="64" t="s">
        <v>65</v>
      </c>
      <c r="E402" s="64">
        <v>0</v>
      </c>
      <c r="F402" s="64">
        <v>1</v>
      </c>
      <c r="G402" s="64">
        <v>0</v>
      </c>
      <c r="H402" s="64">
        <v>0</v>
      </c>
      <c r="I402" s="64">
        <v>0</v>
      </c>
      <c r="J402" s="64">
        <v>0</v>
      </c>
      <c r="K402" s="64">
        <v>0</v>
      </c>
      <c r="L402" s="64">
        <v>0</v>
      </c>
      <c r="M402" s="64">
        <v>0</v>
      </c>
      <c r="N402" s="64">
        <v>0</v>
      </c>
      <c r="O402" s="64">
        <v>0</v>
      </c>
      <c r="P402" s="64">
        <v>0</v>
      </c>
      <c r="Q402" s="64">
        <v>0</v>
      </c>
      <c r="R402" s="64">
        <f>SUM(F402:M402)</f>
        <v>1</v>
      </c>
      <c r="S402" s="64">
        <v>73152108</v>
      </c>
      <c r="T402" s="64" t="s">
        <v>66</v>
      </c>
      <c r="U402" s="64" t="s">
        <v>66</v>
      </c>
      <c r="W402" s="66">
        <v>112000</v>
      </c>
      <c r="X402" s="66">
        <f t="shared" ref="X402:X408" si="596">ROUND(W402*19%,0)</f>
        <v>21280</v>
      </c>
      <c r="Y402" s="66">
        <f t="shared" ref="Y402:Y408" si="597">ROUND(W402+X402,0)</f>
        <v>133280</v>
      </c>
      <c r="Z402" s="66">
        <v>112000</v>
      </c>
      <c r="AA402" s="66">
        <f t="shared" ref="AA402:AA408" si="598">Z402*19%</f>
        <v>21280</v>
      </c>
      <c r="AB402" s="66">
        <f t="shared" ref="AB402:AB408" si="599">Z402+AA402</f>
        <v>133280</v>
      </c>
      <c r="AC402" s="66">
        <v>145000</v>
      </c>
      <c r="AD402" s="66">
        <f t="shared" ref="AD402:AD408" si="600">AC402*19%</f>
        <v>27550</v>
      </c>
      <c r="AE402" s="66">
        <f t="shared" ref="AE402:AE408" si="601">AC402+AD402</f>
        <v>172550</v>
      </c>
      <c r="AF402" s="22"/>
      <c r="AG402" s="67" t="str">
        <f t="shared" ref="AG402:AG408" si="602">IF(NOT(ISNUMBER(A402)),"",LEFT(C402,200))</f>
        <v>MANTENIMIENTO - DESARME Y ARMADO GENERAL LIMPIEZA Y REVISIÓN DE LA MAQUINA</v>
      </c>
      <c r="AH402" s="58" t="str">
        <f t="shared" ref="AH402:AH408" si="603">IF($AG402="","",IF(COUNTIFS($AG:$AG,$AG402,$W:$W,"&lt;&gt;"&amp;$W402)&gt;0,"DIFERENTE","ÚNICO"))</f>
        <v>ÚNICO</v>
      </c>
      <c r="AI402" s="58" t="str">
        <f t="shared" ref="AI402:AI408" si="604">IF($AG402="","",IF(COUNTIFS($AG:$AG,$AG402,$Z:$Z,"&lt;&gt;"&amp;$Z402)&gt;0,"DIFERENTE","ÚNICO"))</f>
        <v>ÚNICO</v>
      </c>
      <c r="AJ402" s="59" t="str">
        <f t="shared" ref="AJ402:AJ408" si="605">IF($AG402="","",IF(COUNTIFS($AG:$AG,$AG402,$AC:$AC,"&lt;&gt;"&amp;$AC402)&gt;0,"DIFERENTE","ÚNICO"))</f>
        <v>ÚNICO</v>
      </c>
      <c r="AK402" s="59" t="str">
        <f t="shared" ref="AK402:AK408" si="606">IF($AG402="","",IF(OR(AH402="DIFERENTE",AI402="DIFERENTE",AJ402="DIFERENTE"),"REVISAR","ÚNICO"))</f>
        <v>ÚNICO</v>
      </c>
      <c r="AL402" s="59" t="str">
        <f t="shared" ref="AL402:AL408" si="607">IF(AH402="DIFERENTE",_xlfn.MAXIFS($W:$W,$AG:$AG,$AG402)-_xlfn.MINIFS($W:$W,$AG:$AG,$AG402),"")</f>
        <v/>
      </c>
      <c r="AM402" s="59" t="str">
        <f t="shared" ref="AM402:AM408" si="608">IF(AI402="DIFERENTE",_xlfn.MAXIFS($Z:$Z,$AG:$AG,$AG402)-_xlfn.MINIFS($Z:$Z,$AG:$AG,$AG402),"")</f>
        <v/>
      </c>
      <c r="AN402" s="60" t="str">
        <f t="shared" ref="AN402:AN408" si="609">IF(AJ402="DIFERENTE",_xlfn.MAXIFS($AC:$AC,$AG:$AG,$AG402)-_xlfn.MINIFS($AC:$AC,$AG:$AG,$AG402),"")</f>
        <v/>
      </c>
      <c r="AP402" s="61">
        <f t="shared" ref="AP402:AP408" si="610">IF(NOT(ISNUMBER(A402)),"",ROUND(AVERAGE(W402,Z402,AC402),0))</f>
        <v>123000</v>
      </c>
      <c r="AQ402" s="61">
        <f t="shared" ref="AQ402:AQ408" si="611">IF(NOT(ISNUMBER(A402)),"",ROUND(MEDIAN(W402,Z402,AC402),0))</f>
        <v>112000</v>
      </c>
      <c r="AR402" s="61">
        <f t="shared" ref="AR402:AR408" si="612">IF(NOT(ISNUMBER(A402)),"",ROUND(_xlfn.STDEV.S(W402,Z402,AC402),0))</f>
        <v>19053</v>
      </c>
      <c r="AS402" s="62">
        <f t="shared" ref="AS402:AS408" si="613">IF(NOT(ISNUMBER(A402)),"",IFERROR(AR402/AP402,0))</f>
        <v>0.15490243902439024</v>
      </c>
      <c r="AT402" s="61">
        <f t="shared" ref="AT402:AT408" si="614">IF(NOT(ISNUMBER(A402)),"",ROUND(MIN(W402,Z402,AC402),0))</f>
        <v>112000</v>
      </c>
      <c r="AU402" s="61">
        <f t="shared" ref="AU402:AU408" si="615">IF(NOT(ISNUMBER(A402)),"",ROUND(MAX(W402,Z402,AC402),0))</f>
        <v>145000</v>
      </c>
      <c r="AV402" s="61">
        <f>IF(NOT(ISNUMBER(A402)),"",ROUND(_xlfn.QUARTILE.INC(CHOOSE({1;2;3},W402,Z402,AC402),1),0))</f>
        <v>112000</v>
      </c>
      <c r="AW402" s="61">
        <f>IF(NOT(ISNUMBER(A402)),"",ROUND(_xlfn.QUARTILE.INC(CHOOSE({1;2;3},W402,Z402,AC402),3),0))</f>
        <v>128500</v>
      </c>
      <c r="AX402" s="61">
        <f t="shared" ref="AX402:AX408" si="616">IF(NOT(ISNUMBER(A402)),"",ROUND(AW402-AV402,0))</f>
        <v>16500</v>
      </c>
      <c r="AY402" s="61">
        <f t="shared" ref="AY402:AY408" si="617">IF(NOT(ISNUMBER(A402)),"",IF(BB402="MENOR VALOR",ROUND(MIN(W402,Z402,AC402),0),IF(BB402="PROMEDIO 2 MENORES",ROUND((SUM(W402,Z402,AC402)-MAX(W402,Z402,AC402))/2,0),IF(BB402="MEDIANA",ROUND(MEDIAN(W402,Z402,AC402),0),""))))</f>
        <v>112000</v>
      </c>
      <c r="AZ402" s="61">
        <f t="shared" ref="AZ402:AZ408" si="618">+AY402*19%</f>
        <v>21280</v>
      </c>
      <c r="BA402" s="61">
        <f t="shared" ref="BA402:BA408" si="619">IF(AY402="","",AY402+AZ402)</f>
        <v>133280</v>
      </c>
      <c r="BB402" s="68" t="str">
        <f t="shared" ref="BB402:BB408" si="620">IF(NOT(ISNUMBER(A402)),"",IF(AS402&lt;=20%,"MENOR VALOR",IF(AS402&lt;=40%,"PROMEDIO 2 MENORES","MEDIANA")))</f>
        <v>MENOR VALOR</v>
      </c>
      <c r="BD402" s="69" t="str">
        <f t="shared" ref="BD402:BD408" si="621">IF(NOT(ISNUMBER(A402)),"",UPPER(TRIM(CLEAN(LEFT(C402,200)))))</f>
        <v>MANTENIMIENTO - DESARME Y ARMADO GENERAL LIMPIEZA Y REVISIÓN DE LA MAQUINA</v>
      </c>
      <c r="BE402" s="58" t="str">
        <f t="shared" ref="BE402:BE408" si="622">IF($AG402="","",IF(COUNTIF($AG:$AG,$AG402)&gt;1,"REPETIDO","ÚNICO"))</f>
        <v>ÚNICO</v>
      </c>
      <c r="BF402" s="58" t="str" cm="1">
        <f t="array" ref="BF402">IF(BE402&lt;&gt;"REPETIDO","",_xlfn.TEXTJOIN(", ",TRUE,IF($AG$14:$AG$1000=$AG402,$A$14:$A$1000,"")))</f>
        <v/>
      </c>
      <c r="BG402" s="70" t="str">
        <f t="shared" ref="BG402:BG408" si="623">IF($AG402="","",IF(BE402&lt;&gt;"REPETIDO","NO APLICA",IF(COUNTIFS($AG:$AG,$AG402,$AY:$AY,"&lt;&gt;"&amp;$AY402)&gt;0,"PRECIO REF. DIFERENTE","MISMO PRECIO REF.")))</f>
        <v>NO APLICA</v>
      </c>
      <c r="BH402" s="58" t="str">
        <f t="shared" ref="BH402:BH408" si="624">IF($AG402="","",IF(BG402="PRECIO REF. DIFERENTE","CRÍTICO - PRECIO REF. INCONSISTENTE",IF(AS402&gt;50%,"ALERTA ALTA - REVISAR MERCADO",IF(AS402&gt;30%,"REVISAR DISPERSIÓN","OK"))))</f>
        <v>OK</v>
      </c>
    </row>
    <row r="403" spans="1:60" ht="25.5" x14ac:dyDescent="0.35">
      <c r="A403" s="64">
        <f>IF(C403="","",MAX($A$14:A402)+1)</f>
        <v>366</v>
      </c>
      <c r="B403" s="64">
        <v>8715699</v>
      </c>
      <c r="C403" s="65" t="s">
        <v>381</v>
      </c>
      <c r="D403" s="64" t="s">
        <v>65</v>
      </c>
      <c r="E403" s="64">
        <v>0</v>
      </c>
      <c r="F403" s="64">
        <v>1</v>
      </c>
      <c r="G403" s="64">
        <v>0</v>
      </c>
      <c r="H403" s="64">
        <v>0</v>
      </c>
      <c r="I403" s="64">
        <v>0</v>
      </c>
      <c r="J403" s="64">
        <v>0</v>
      </c>
      <c r="K403" s="64">
        <v>0</v>
      </c>
      <c r="L403" s="64">
        <v>0</v>
      </c>
      <c r="M403" s="64">
        <v>0</v>
      </c>
      <c r="N403" s="64">
        <v>0</v>
      </c>
      <c r="O403" s="64">
        <v>0</v>
      </c>
      <c r="P403" s="64">
        <v>0</v>
      </c>
      <c r="Q403" s="64">
        <v>0</v>
      </c>
      <c r="R403" s="64">
        <f t="shared" ref="R403:R408" si="625">SUM(F403:M403)</f>
        <v>1</v>
      </c>
      <c r="S403" s="64">
        <v>73152108</v>
      </c>
      <c r="T403" s="64" t="s">
        <v>66</v>
      </c>
      <c r="U403" s="64" t="s">
        <v>66</v>
      </c>
      <c r="W403" s="66">
        <v>192000</v>
      </c>
      <c r="X403" s="66">
        <f t="shared" si="596"/>
        <v>36480</v>
      </c>
      <c r="Y403" s="66">
        <f t="shared" si="597"/>
        <v>228480</v>
      </c>
      <c r="Z403" s="66">
        <v>192000</v>
      </c>
      <c r="AA403" s="66">
        <f t="shared" si="598"/>
        <v>36480</v>
      </c>
      <c r="AB403" s="66">
        <f t="shared" si="599"/>
        <v>228480</v>
      </c>
      <c r="AC403" s="66">
        <v>305000</v>
      </c>
      <c r="AD403" s="66">
        <f t="shared" si="600"/>
        <v>57950</v>
      </c>
      <c r="AE403" s="66">
        <f t="shared" si="601"/>
        <v>362950</v>
      </c>
      <c r="AF403" s="22"/>
      <c r="AG403" s="67" t="str">
        <f t="shared" si="602"/>
        <v>MANTENIMIENTO DE MOTOR ELÉCTRICO</v>
      </c>
      <c r="AH403" s="58" t="str">
        <f t="shared" si="603"/>
        <v>ÚNICO</v>
      </c>
      <c r="AI403" s="58" t="str">
        <f t="shared" si="604"/>
        <v>ÚNICO</v>
      </c>
      <c r="AJ403" s="59" t="str">
        <f t="shared" si="605"/>
        <v>ÚNICO</v>
      </c>
      <c r="AK403" s="59" t="str">
        <f t="shared" si="606"/>
        <v>ÚNICO</v>
      </c>
      <c r="AL403" s="59" t="str">
        <f t="shared" si="607"/>
        <v/>
      </c>
      <c r="AM403" s="59" t="str">
        <f t="shared" si="608"/>
        <v/>
      </c>
      <c r="AN403" s="60" t="str">
        <f t="shared" si="609"/>
        <v/>
      </c>
      <c r="AP403" s="61">
        <f t="shared" si="610"/>
        <v>229667</v>
      </c>
      <c r="AQ403" s="61">
        <f t="shared" si="611"/>
        <v>192000</v>
      </c>
      <c r="AR403" s="61">
        <f t="shared" si="612"/>
        <v>65241</v>
      </c>
      <c r="AS403" s="62">
        <f t="shared" si="613"/>
        <v>0.28406780251407471</v>
      </c>
      <c r="AT403" s="61">
        <f t="shared" si="614"/>
        <v>192000</v>
      </c>
      <c r="AU403" s="61">
        <f t="shared" si="615"/>
        <v>305000</v>
      </c>
      <c r="AV403" s="61">
        <f>IF(NOT(ISNUMBER(A403)),"",ROUND(_xlfn.QUARTILE.INC(CHOOSE({1;2;3},W403,Z403,AC403),1),0))</f>
        <v>192000</v>
      </c>
      <c r="AW403" s="61">
        <f>IF(NOT(ISNUMBER(A403)),"",ROUND(_xlfn.QUARTILE.INC(CHOOSE({1;2;3},W403,Z403,AC403),3),0))</f>
        <v>248500</v>
      </c>
      <c r="AX403" s="61">
        <f t="shared" si="616"/>
        <v>56500</v>
      </c>
      <c r="AY403" s="61">
        <f t="shared" si="617"/>
        <v>192000</v>
      </c>
      <c r="AZ403" s="61">
        <f t="shared" si="618"/>
        <v>36480</v>
      </c>
      <c r="BA403" s="61">
        <f t="shared" si="619"/>
        <v>228480</v>
      </c>
      <c r="BB403" s="68" t="str">
        <f t="shared" si="620"/>
        <v>PROMEDIO 2 MENORES</v>
      </c>
      <c r="BD403" s="69" t="str">
        <f t="shared" si="621"/>
        <v>MANTENIMIENTO DE MOTOR ELÉCTRICO</v>
      </c>
      <c r="BE403" s="58" t="str">
        <f t="shared" si="622"/>
        <v>ÚNICO</v>
      </c>
      <c r="BF403" s="58" t="str" cm="1">
        <f t="array" ref="BF403">IF(BE403&lt;&gt;"REPETIDO","",_xlfn.TEXTJOIN(", ",TRUE,IF($AG$14:$AG$1000=$AG403,$A$14:$A$1000,"")))</f>
        <v/>
      </c>
      <c r="BG403" s="70" t="str">
        <f t="shared" si="623"/>
        <v>NO APLICA</v>
      </c>
      <c r="BH403" s="58" t="str">
        <f t="shared" si="624"/>
        <v>OK</v>
      </c>
    </row>
    <row r="404" spans="1:60" ht="38.25" x14ac:dyDescent="0.35">
      <c r="A404" s="64">
        <f>IF(C404="","",MAX($A$14:A403)+1)</f>
        <v>367</v>
      </c>
      <c r="B404" s="64">
        <v>8715699</v>
      </c>
      <c r="C404" s="65" t="s">
        <v>382</v>
      </c>
      <c r="D404" s="64" t="s">
        <v>65</v>
      </c>
      <c r="E404" s="64">
        <v>0</v>
      </c>
      <c r="F404" s="64">
        <v>1</v>
      </c>
      <c r="G404" s="64">
        <v>0</v>
      </c>
      <c r="H404" s="64">
        <v>0</v>
      </c>
      <c r="I404" s="64">
        <v>0</v>
      </c>
      <c r="J404" s="64">
        <v>0</v>
      </c>
      <c r="K404" s="64">
        <v>0</v>
      </c>
      <c r="L404" s="64">
        <v>0</v>
      </c>
      <c r="M404" s="64">
        <v>0</v>
      </c>
      <c r="N404" s="64">
        <v>0</v>
      </c>
      <c r="O404" s="64">
        <v>0</v>
      </c>
      <c r="P404" s="64">
        <v>0</v>
      </c>
      <c r="Q404" s="64">
        <v>0</v>
      </c>
      <c r="R404" s="64">
        <f t="shared" si="625"/>
        <v>1</v>
      </c>
      <c r="S404" s="64">
        <v>73152108</v>
      </c>
      <c r="T404" s="64" t="s">
        <v>66</v>
      </c>
      <c r="U404" s="64" t="s">
        <v>66</v>
      </c>
      <c r="W404" s="66">
        <v>180000</v>
      </c>
      <c r="X404" s="66">
        <f t="shared" si="596"/>
        <v>34200</v>
      </c>
      <c r="Y404" s="66">
        <f t="shared" si="597"/>
        <v>214200</v>
      </c>
      <c r="Z404" s="66">
        <v>180000</v>
      </c>
      <c r="AA404" s="66">
        <f t="shared" si="598"/>
        <v>34200</v>
      </c>
      <c r="AB404" s="66">
        <f t="shared" si="599"/>
        <v>214200</v>
      </c>
      <c r="AC404" s="66">
        <v>465000</v>
      </c>
      <c r="AD404" s="66">
        <f t="shared" si="600"/>
        <v>88350</v>
      </c>
      <c r="AE404" s="66">
        <f t="shared" si="601"/>
        <v>553350</v>
      </c>
      <c r="AF404" s="22"/>
      <c r="AG404" s="67" t="str">
        <f t="shared" si="602"/>
        <v>MANTENIMIENTO - APLICACIÓN DE DIELECTRICOS</v>
      </c>
      <c r="AH404" s="58" t="str">
        <f t="shared" si="603"/>
        <v>ÚNICO</v>
      </c>
      <c r="AI404" s="58" t="str">
        <f t="shared" si="604"/>
        <v>ÚNICO</v>
      </c>
      <c r="AJ404" s="59" t="str">
        <f t="shared" si="605"/>
        <v>ÚNICO</v>
      </c>
      <c r="AK404" s="59" t="str">
        <f t="shared" si="606"/>
        <v>ÚNICO</v>
      </c>
      <c r="AL404" s="59" t="str">
        <f t="shared" si="607"/>
        <v/>
      </c>
      <c r="AM404" s="59" t="str">
        <f t="shared" si="608"/>
        <v/>
      </c>
      <c r="AN404" s="60" t="str">
        <f t="shared" si="609"/>
        <v/>
      </c>
      <c r="AP404" s="61">
        <f t="shared" si="610"/>
        <v>275000</v>
      </c>
      <c r="AQ404" s="61">
        <f t="shared" si="611"/>
        <v>180000</v>
      </c>
      <c r="AR404" s="61">
        <f t="shared" si="612"/>
        <v>164545</v>
      </c>
      <c r="AS404" s="62">
        <f t="shared" si="613"/>
        <v>0.59834545454545451</v>
      </c>
      <c r="AT404" s="61">
        <f t="shared" si="614"/>
        <v>180000</v>
      </c>
      <c r="AU404" s="61">
        <f t="shared" si="615"/>
        <v>465000</v>
      </c>
      <c r="AV404" s="61">
        <f>IF(NOT(ISNUMBER(A404)),"",ROUND(_xlfn.QUARTILE.INC(CHOOSE({1;2;3},W404,Z404,AC404),1),0))</f>
        <v>180000</v>
      </c>
      <c r="AW404" s="61">
        <f>IF(NOT(ISNUMBER(A404)),"",ROUND(_xlfn.QUARTILE.INC(CHOOSE({1;2;3},W404,Z404,AC404),3),0))</f>
        <v>322500</v>
      </c>
      <c r="AX404" s="61">
        <f t="shared" si="616"/>
        <v>142500</v>
      </c>
      <c r="AY404" s="61">
        <f t="shared" si="617"/>
        <v>180000</v>
      </c>
      <c r="AZ404" s="61">
        <f t="shared" si="618"/>
        <v>34200</v>
      </c>
      <c r="BA404" s="61">
        <f t="shared" si="619"/>
        <v>214200</v>
      </c>
      <c r="BB404" s="68" t="str">
        <f t="shared" si="620"/>
        <v>MEDIANA</v>
      </c>
      <c r="BD404" s="69" t="str">
        <f t="shared" si="621"/>
        <v>MANTENIMIENTO - APLICACIÓN DE DIELECTRICOS</v>
      </c>
      <c r="BE404" s="58" t="str">
        <f t="shared" si="622"/>
        <v>ÚNICO</v>
      </c>
      <c r="BF404" s="58" t="str" cm="1">
        <f t="array" ref="BF404">IF(BE404&lt;&gt;"REPETIDO","",_xlfn.TEXTJOIN(", ",TRUE,IF($AG$14:$AG$1000=$AG404,$A$14:$A$1000,"")))</f>
        <v/>
      </c>
      <c r="BG404" s="70" t="str">
        <f t="shared" si="623"/>
        <v>NO APLICA</v>
      </c>
      <c r="BH404" s="58" t="str">
        <f t="shared" si="624"/>
        <v>ALERTA ALTA - REVISAR MERCADO</v>
      </c>
    </row>
    <row r="405" spans="1:60" ht="27" x14ac:dyDescent="0.35">
      <c r="A405" s="64">
        <f>IF(C405="","",MAX($A$14:A404)+1)</f>
        <v>368</v>
      </c>
      <c r="B405" s="64">
        <v>8715699</v>
      </c>
      <c r="C405" s="65" t="s">
        <v>383</v>
      </c>
      <c r="D405" s="64" t="s">
        <v>65</v>
      </c>
      <c r="E405" s="64">
        <v>0</v>
      </c>
      <c r="F405" s="64">
        <v>1</v>
      </c>
      <c r="G405" s="64">
        <v>0</v>
      </c>
      <c r="H405" s="64">
        <v>0</v>
      </c>
      <c r="I405" s="64">
        <v>0</v>
      </c>
      <c r="J405" s="64">
        <v>0</v>
      </c>
      <c r="K405" s="64">
        <v>0</v>
      </c>
      <c r="L405" s="64">
        <v>0</v>
      </c>
      <c r="M405" s="64">
        <v>0</v>
      </c>
      <c r="N405" s="64">
        <v>0</v>
      </c>
      <c r="O405" s="64">
        <v>0</v>
      </c>
      <c r="P405" s="64">
        <v>0</v>
      </c>
      <c r="Q405" s="64">
        <v>0</v>
      </c>
      <c r="R405" s="64">
        <f t="shared" si="625"/>
        <v>1</v>
      </c>
      <c r="S405" s="64">
        <v>73152108</v>
      </c>
      <c r="T405" s="64" t="s">
        <v>66</v>
      </c>
      <c r="U405" s="64" t="s">
        <v>66</v>
      </c>
      <c r="W405" s="66">
        <v>188000</v>
      </c>
      <c r="X405" s="66">
        <f t="shared" si="596"/>
        <v>35720</v>
      </c>
      <c r="Y405" s="66">
        <f t="shared" si="597"/>
        <v>223720</v>
      </c>
      <c r="Z405" s="66">
        <v>188000</v>
      </c>
      <c r="AA405" s="66">
        <f t="shared" si="598"/>
        <v>35720</v>
      </c>
      <c r="AB405" s="66">
        <f t="shared" si="599"/>
        <v>223720</v>
      </c>
      <c r="AC405" s="66">
        <v>665000</v>
      </c>
      <c r="AD405" s="66">
        <f t="shared" si="600"/>
        <v>126350</v>
      </c>
      <c r="AE405" s="66">
        <f t="shared" si="601"/>
        <v>791350</v>
      </c>
      <c r="AF405" s="22"/>
      <c r="AG405" s="67" t="str">
        <f t="shared" si="602"/>
        <v>MANTENIMIENTO DE TABLERO DE CONTROL</v>
      </c>
      <c r="AH405" s="58" t="str">
        <f t="shared" si="603"/>
        <v>ÚNICO</v>
      </c>
      <c r="AI405" s="58" t="str">
        <f t="shared" si="604"/>
        <v>ÚNICO</v>
      </c>
      <c r="AJ405" s="59" t="str">
        <f t="shared" si="605"/>
        <v>ÚNICO</v>
      </c>
      <c r="AK405" s="59" t="str">
        <f t="shared" si="606"/>
        <v>ÚNICO</v>
      </c>
      <c r="AL405" s="59" t="str">
        <f t="shared" si="607"/>
        <v/>
      </c>
      <c r="AM405" s="59" t="str">
        <f t="shared" si="608"/>
        <v/>
      </c>
      <c r="AN405" s="60" t="str">
        <f t="shared" si="609"/>
        <v/>
      </c>
      <c r="AP405" s="61">
        <f t="shared" si="610"/>
        <v>347000</v>
      </c>
      <c r="AQ405" s="61">
        <f t="shared" si="611"/>
        <v>188000</v>
      </c>
      <c r="AR405" s="61">
        <f t="shared" si="612"/>
        <v>275396</v>
      </c>
      <c r="AS405" s="62">
        <f t="shared" si="613"/>
        <v>0.7936484149855908</v>
      </c>
      <c r="AT405" s="61">
        <f t="shared" si="614"/>
        <v>188000</v>
      </c>
      <c r="AU405" s="61">
        <f t="shared" si="615"/>
        <v>665000</v>
      </c>
      <c r="AV405" s="61">
        <f>IF(NOT(ISNUMBER(A405)),"",ROUND(_xlfn.QUARTILE.INC(CHOOSE({1;2;3},W405,Z405,AC405),1),0))</f>
        <v>188000</v>
      </c>
      <c r="AW405" s="61">
        <f>IF(NOT(ISNUMBER(A405)),"",ROUND(_xlfn.QUARTILE.INC(CHOOSE({1;2;3},W405,Z405,AC405),3),0))</f>
        <v>426500</v>
      </c>
      <c r="AX405" s="61">
        <f t="shared" si="616"/>
        <v>238500</v>
      </c>
      <c r="AY405" s="61">
        <f t="shared" si="617"/>
        <v>188000</v>
      </c>
      <c r="AZ405" s="61">
        <f t="shared" si="618"/>
        <v>35720</v>
      </c>
      <c r="BA405" s="61">
        <f t="shared" si="619"/>
        <v>223720</v>
      </c>
      <c r="BB405" s="68" t="str">
        <f t="shared" si="620"/>
        <v>MEDIANA</v>
      </c>
      <c r="BD405" s="69" t="str">
        <f t="shared" si="621"/>
        <v>MANTENIMIENTO DE TABLERO DE CONTROL</v>
      </c>
      <c r="BE405" s="58" t="str">
        <f t="shared" si="622"/>
        <v>ÚNICO</v>
      </c>
      <c r="BF405" s="58" t="str" cm="1">
        <f t="array" ref="BF405">IF(BE405&lt;&gt;"REPETIDO","",_xlfn.TEXTJOIN(", ",TRUE,IF($AG$14:$AG$1000=$AG405,$A$14:$A$1000,"")))</f>
        <v/>
      </c>
      <c r="BG405" s="70" t="str">
        <f t="shared" si="623"/>
        <v>NO APLICA</v>
      </c>
      <c r="BH405" s="58" t="str">
        <f t="shared" si="624"/>
        <v>ALERTA ALTA - REVISAR MERCADO</v>
      </c>
    </row>
    <row r="406" spans="1:60" ht="51" x14ac:dyDescent="0.35">
      <c r="A406" s="64">
        <f>IF(C406="","",MAX($A$14:A405)+1)</f>
        <v>369</v>
      </c>
      <c r="B406" s="64">
        <v>8715699</v>
      </c>
      <c r="C406" s="65" t="s">
        <v>384</v>
      </c>
      <c r="D406" s="64" t="s">
        <v>65</v>
      </c>
      <c r="E406" s="64">
        <v>0</v>
      </c>
      <c r="F406" s="64">
        <v>1</v>
      </c>
      <c r="G406" s="64">
        <v>0</v>
      </c>
      <c r="H406" s="64">
        <v>0</v>
      </c>
      <c r="I406" s="64">
        <v>0</v>
      </c>
      <c r="J406" s="64">
        <v>0</v>
      </c>
      <c r="K406" s="64">
        <v>0</v>
      </c>
      <c r="L406" s="64">
        <v>0</v>
      </c>
      <c r="M406" s="64">
        <v>0</v>
      </c>
      <c r="N406" s="64">
        <v>0</v>
      </c>
      <c r="O406" s="64">
        <v>0</v>
      </c>
      <c r="P406" s="64">
        <v>0</v>
      </c>
      <c r="Q406" s="64">
        <v>0</v>
      </c>
      <c r="R406" s="64">
        <f t="shared" si="625"/>
        <v>1</v>
      </c>
      <c r="S406" s="64">
        <v>73152108</v>
      </c>
      <c r="T406" s="64" t="s">
        <v>66</v>
      </c>
      <c r="U406" s="64" t="s">
        <v>66</v>
      </c>
      <c r="W406" s="66">
        <v>148000</v>
      </c>
      <c r="X406" s="66">
        <f t="shared" si="596"/>
        <v>28120</v>
      </c>
      <c r="Y406" s="66">
        <f t="shared" si="597"/>
        <v>176120</v>
      </c>
      <c r="Z406" s="66">
        <v>148000</v>
      </c>
      <c r="AA406" s="66">
        <f t="shared" si="598"/>
        <v>28120</v>
      </c>
      <c r="AB406" s="66">
        <f t="shared" si="599"/>
        <v>176120</v>
      </c>
      <c r="AC406" s="66">
        <v>280000</v>
      </c>
      <c r="AD406" s="66">
        <f t="shared" si="600"/>
        <v>53200</v>
      </c>
      <c r="AE406" s="66">
        <f t="shared" si="601"/>
        <v>333200</v>
      </c>
      <c r="AF406" s="22"/>
      <c r="AG406" s="67" t="str">
        <f t="shared" si="602"/>
        <v>MANTENIMIENTO DE SISTEMA DE VAPOR (TUBERÍAS Y VÁLVULAS) POR MT LINEAL5/8"</v>
      </c>
      <c r="AH406" s="58" t="str">
        <f t="shared" si="603"/>
        <v>ÚNICO</v>
      </c>
      <c r="AI406" s="58" t="str">
        <f t="shared" si="604"/>
        <v>ÚNICO</v>
      </c>
      <c r="AJ406" s="59" t="str">
        <f t="shared" si="605"/>
        <v>ÚNICO</v>
      </c>
      <c r="AK406" s="59" t="str">
        <f t="shared" si="606"/>
        <v>ÚNICO</v>
      </c>
      <c r="AL406" s="59" t="str">
        <f t="shared" si="607"/>
        <v/>
      </c>
      <c r="AM406" s="59" t="str">
        <f t="shared" si="608"/>
        <v/>
      </c>
      <c r="AN406" s="60" t="str">
        <f t="shared" si="609"/>
        <v/>
      </c>
      <c r="AP406" s="61">
        <f t="shared" si="610"/>
        <v>192000</v>
      </c>
      <c r="AQ406" s="61">
        <f t="shared" si="611"/>
        <v>148000</v>
      </c>
      <c r="AR406" s="61">
        <f t="shared" si="612"/>
        <v>76210</v>
      </c>
      <c r="AS406" s="62">
        <f t="shared" si="613"/>
        <v>0.39692708333333332</v>
      </c>
      <c r="AT406" s="61">
        <f t="shared" si="614"/>
        <v>148000</v>
      </c>
      <c r="AU406" s="61">
        <f t="shared" si="615"/>
        <v>280000</v>
      </c>
      <c r="AV406" s="61">
        <f>IF(NOT(ISNUMBER(A406)),"",ROUND(_xlfn.QUARTILE.INC(CHOOSE({1;2;3},W406,Z406,AC406),1),0))</f>
        <v>148000</v>
      </c>
      <c r="AW406" s="61">
        <f>IF(NOT(ISNUMBER(A406)),"",ROUND(_xlfn.QUARTILE.INC(CHOOSE({1;2;3},W406,Z406,AC406),3),0))</f>
        <v>214000</v>
      </c>
      <c r="AX406" s="61">
        <f t="shared" si="616"/>
        <v>66000</v>
      </c>
      <c r="AY406" s="61">
        <f t="shared" si="617"/>
        <v>148000</v>
      </c>
      <c r="AZ406" s="61">
        <f t="shared" si="618"/>
        <v>28120</v>
      </c>
      <c r="BA406" s="61">
        <f t="shared" si="619"/>
        <v>176120</v>
      </c>
      <c r="BB406" s="68" t="str">
        <f t="shared" si="620"/>
        <v>PROMEDIO 2 MENORES</v>
      </c>
      <c r="BD406" s="69" t="str">
        <f t="shared" si="621"/>
        <v>MANTENIMIENTO DE SISTEMA DE VAPOR (TUBERÍAS Y VÁLVULAS) POR MT LINEAL5/8"</v>
      </c>
      <c r="BE406" s="58" t="str">
        <f t="shared" si="622"/>
        <v>ÚNICO</v>
      </c>
      <c r="BF406" s="58" t="str" cm="1">
        <f t="array" ref="BF406">IF(BE406&lt;&gt;"REPETIDO","",_xlfn.TEXTJOIN(", ",TRUE,IF($AG$14:$AG$1000=$AG406,$A$14:$A$1000,"")))</f>
        <v/>
      </c>
      <c r="BG406" s="70" t="str">
        <f t="shared" si="623"/>
        <v>NO APLICA</v>
      </c>
      <c r="BH406" s="58" t="str">
        <f t="shared" si="624"/>
        <v>REVISAR DISPERSIÓN</v>
      </c>
    </row>
    <row r="407" spans="1:60" ht="51" x14ac:dyDescent="0.35">
      <c r="A407" s="64">
        <f>IF(C407="","",MAX($A$14:A406)+1)</f>
        <v>370</v>
      </c>
      <c r="B407" s="64">
        <v>8715699</v>
      </c>
      <c r="C407" s="65" t="s">
        <v>385</v>
      </c>
      <c r="D407" s="64" t="s">
        <v>65</v>
      </c>
      <c r="E407" s="64">
        <v>0</v>
      </c>
      <c r="F407" s="64">
        <v>1</v>
      </c>
      <c r="G407" s="64">
        <v>0</v>
      </c>
      <c r="H407" s="64">
        <v>0</v>
      </c>
      <c r="I407" s="64">
        <v>0</v>
      </c>
      <c r="J407" s="64">
        <v>0</v>
      </c>
      <c r="K407" s="64">
        <v>0</v>
      </c>
      <c r="L407" s="64">
        <v>0</v>
      </c>
      <c r="M407" s="64">
        <v>0</v>
      </c>
      <c r="N407" s="64">
        <v>0</v>
      </c>
      <c r="O407" s="64">
        <v>0</v>
      </c>
      <c r="P407" s="64">
        <v>0</v>
      </c>
      <c r="Q407" s="64">
        <v>0</v>
      </c>
      <c r="R407" s="64">
        <f t="shared" si="625"/>
        <v>1</v>
      </c>
      <c r="S407" s="64">
        <v>73152108</v>
      </c>
      <c r="T407" s="64" t="s">
        <v>66</v>
      </c>
      <c r="U407" s="64" t="s">
        <v>66</v>
      </c>
      <c r="W407" s="66">
        <v>152000</v>
      </c>
      <c r="X407" s="66">
        <f t="shared" si="596"/>
        <v>28880</v>
      </c>
      <c r="Y407" s="66">
        <f t="shared" si="597"/>
        <v>180880</v>
      </c>
      <c r="Z407" s="66">
        <v>152000</v>
      </c>
      <c r="AA407" s="66">
        <f t="shared" si="598"/>
        <v>28880</v>
      </c>
      <c r="AB407" s="66">
        <f t="shared" si="599"/>
        <v>180880</v>
      </c>
      <c r="AC407" s="66">
        <v>205000</v>
      </c>
      <c r="AD407" s="66">
        <f t="shared" si="600"/>
        <v>38950</v>
      </c>
      <c r="AE407" s="66">
        <f t="shared" si="601"/>
        <v>243950</v>
      </c>
      <c r="AF407" s="22"/>
      <c r="AG407" s="67" t="str">
        <f t="shared" si="602"/>
        <v>MANTENIMIENTO - LUBRICACIÓN Y MANTENIMIENTO DE TRANSMISIÓN</v>
      </c>
      <c r="AH407" s="58" t="str">
        <f t="shared" si="603"/>
        <v>ÚNICO</v>
      </c>
      <c r="AI407" s="58" t="str">
        <f t="shared" si="604"/>
        <v>ÚNICO</v>
      </c>
      <c r="AJ407" s="59" t="str">
        <f t="shared" si="605"/>
        <v>ÚNICO</v>
      </c>
      <c r="AK407" s="59" t="str">
        <f t="shared" si="606"/>
        <v>ÚNICO</v>
      </c>
      <c r="AL407" s="59" t="str">
        <f t="shared" si="607"/>
        <v/>
      </c>
      <c r="AM407" s="59" t="str">
        <f t="shared" si="608"/>
        <v/>
      </c>
      <c r="AN407" s="60" t="str">
        <f t="shared" si="609"/>
        <v/>
      </c>
      <c r="AP407" s="61">
        <f t="shared" si="610"/>
        <v>169667</v>
      </c>
      <c r="AQ407" s="61">
        <f t="shared" si="611"/>
        <v>152000</v>
      </c>
      <c r="AR407" s="61">
        <f t="shared" si="612"/>
        <v>30600</v>
      </c>
      <c r="AS407" s="62">
        <f t="shared" si="613"/>
        <v>0.18035328024895825</v>
      </c>
      <c r="AT407" s="61">
        <f t="shared" si="614"/>
        <v>152000</v>
      </c>
      <c r="AU407" s="61">
        <f t="shared" si="615"/>
        <v>205000</v>
      </c>
      <c r="AV407" s="61">
        <f>IF(NOT(ISNUMBER(A407)),"",ROUND(_xlfn.QUARTILE.INC(CHOOSE({1;2;3},W407,Z407,AC407),1),0))</f>
        <v>152000</v>
      </c>
      <c r="AW407" s="61">
        <f>IF(NOT(ISNUMBER(A407)),"",ROUND(_xlfn.QUARTILE.INC(CHOOSE({1;2;3},W407,Z407,AC407),3),0))</f>
        <v>178500</v>
      </c>
      <c r="AX407" s="61">
        <f t="shared" si="616"/>
        <v>26500</v>
      </c>
      <c r="AY407" s="61">
        <f t="shared" si="617"/>
        <v>152000</v>
      </c>
      <c r="AZ407" s="61">
        <f t="shared" si="618"/>
        <v>28880</v>
      </c>
      <c r="BA407" s="61">
        <f t="shared" si="619"/>
        <v>180880</v>
      </c>
      <c r="BB407" s="68" t="str">
        <f t="shared" si="620"/>
        <v>MENOR VALOR</v>
      </c>
      <c r="BD407" s="69" t="str">
        <f t="shared" si="621"/>
        <v>MANTENIMIENTO - LUBRICACIÓN Y MANTENIMIENTO DE TRANSMISIÓN</v>
      </c>
      <c r="BE407" s="58" t="str">
        <f t="shared" si="622"/>
        <v>ÚNICO</v>
      </c>
      <c r="BF407" s="58" t="str" cm="1">
        <f t="array" ref="BF407">IF(BE407&lt;&gt;"REPETIDO","",_xlfn.TEXTJOIN(", ",TRUE,IF($AG$14:$AG$1000=$AG407,$A$14:$A$1000,"")))</f>
        <v/>
      </c>
      <c r="BG407" s="70" t="str">
        <f t="shared" si="623"/>
        <v>NO APLICA</v>
      </c>
      <c r="BH407" s="58" t="str">
        <f t="shared" si="624"/>
        <v>OK</v>
      </c>
    </row>
    <row r="408" spans="1:60" ht="40.5" x14ac:dyDescent="0.35">
      <c r="A408" s="64">
        <f>IF(C408="","",MAX($A$14:A407)+1)</f>
        <v>371</v>
      </c>
      <c r="B408" s="64">
        <v>8715699</v>
      </c>
      <c r="C408" s="65" t="s">
        <v>386</v>
      </c>
      <c r="D408" s="64" t="s">
        <v>65</v>
      </c>
      <c r="E408" s="64">
        <v>0</v>
      </c>
      <c r="F408" s="64">
        <v>1</v>
      </c>
      <c r="G408" s="64">
        <v>0</v>
      </c>
      <c r="H408" s="64">
        <v>0</v>
      </c>
      <c r="I408" s="64">
        <v>0</v>
      </c>
      <c r="J408" s="64">
        <v>0</v>
      </c>
      <c r="K408" s="64">
        <v>0</v>
      </c>
      <c r="L408" s="64">
        <v>0</v>
      </c>
      <c r="M408" s="64">
        <v>0</v>
      </c>
      <c r="N408" s="64">
        <v>0</v>
      </c>
      <c r="O408" s="64">
        <v>0</v>
      </c>
      <c r="P408" s="64">
        <v>0</v>
      </c>
      <c r="Q408" s="64">
        <v>0</v>
      </c>
      <c r="R408" s="64">
        <f t="shared" si="625"/>
        <v>1</v>
      </c>
      <c r="S408" s="64">
        <v>73152108</v>
      </c>
      <c r="T408" s="64" t="s">
        <v>66</v>
      </c>
      <c r="U408" s="64" t="s">
        <v>66</v>
      </c>
      <c r="W408" s="66">
        <v>192000</v>
      </c>
      <c r="X408" s="66">
        <f t="shared" si="596"/>
        <v>36480</v>
      </c>
      <c r="Y408" s="66">
        <f t="shared" si="597"/>
        <v>228480</v>
      </c>
      <c r="Z408" s="66">
        <v>192000</v>
      </c>
      <c r="AA408" s="66">
        <f t="shared" si="598"/>
        <v>36480</v>
      </c>
      <c r="AB408" s="66">
        <f t="shared" si="599"/>
        <v>228480</v>
      </c>
      <c r="AC408" s="66">
        <v>415000</v>
      </c>
      <c r="AD408" s="66">
        <f t="shared" si="600"/>
        <v>78850</v>
      </c>
      <c r="AE408" s="66">
        <f t="shared" si="601"/>
        <v>493850</v>
      </c>
      <c r="AF408" s="22"/>
      <c r="AG408" s="67" t="str">
        <f t="shared" si="602"/>
        <v>MANTENIMIENTO - SERVICIO TRATAMIENTO ANTICORROSIVO EN BASES</v>
      </c>
      <c r="AH408" s="58" t="str">
        <f t="shared" si="603"/>
        <v>ÚNICO</v>
      </c>
      <c r="AI408" s="58" t="str">
        <f t="shared" si="604"/>
        <v>ÚNICO</v>
      </c>
      <c r="AJ408" s="59" t="str">
        <f t="shared" si="605"/>
        <v>ÚNICO</v>
      </c>
      <c r="AK408" s="59" t="str">
        <f t="shared" si="606"/>
        <v>ÚNICO</v>
      </c>
      <c r="AL408" s="59" t="str">
        <f t="shared" si="607"/>
        <v/>
      </c>
      <c r="AM408" s="59" t="str">
        <f t="shared" si="608"/>
        <v/>
      </c>
      <c r="AN408" s="60" t="str">
        <f t="shared" si="609"/>
        <v/>
      </c>
      <c r="AP408" s="61">
        <f t="shared" si="610"/>
        <v>266333</v>
      </c>
      <c r="AQ408" s="61">
        <f t="shared" si="611"/>
        <v>192000</v>
      </c>
      <c r="AR408" s="61">
        <f t="shared" si="612"/>
        <v>128749</v>
      </c>
      <c r="AS408" s="62">
        <f t="shared" si="613"/>
        <v>0.48341362129364368</v>
      </c>
      <c r="AT408" s="61">
        <f t="shared" si="614"/>
        <v>192000</v>
      </c>
      <c r="AU408" s="61">
        <f t="shared" si="615"/>
        <v>415000</v>
      </c>
      <c r="AV408" s="61">
        <f>IF(NOT(ISNUMBER(A408)),"",ROUND(_xlfn.QUARTILE.INC(CHOOSE({1;2;3},W408,Z408,AC408),1),0))</f>
        <v>192000</v>
      </c>
      <c r="AW408" s="61">
        <f>IF(NOT(ISNUMBER(A408)),"",ROUND(_xlfn.QUARTILE.INC(CHOOSE({1;2;3},W408,Z408,AC408),3),0))</f>
        <v>303500</v>
      </c>
      <c r="AX408" s="61">
        <f t="shared" si="616"/>
        <v>111500</v>
      </c>
      <c r="AY408" s="61">
        <f t="shared" si="617"/>
        <v>192000</v>
      </c>
      <c r="AZ408" s="61">
        <f t="shared" si="618"/>
        <v>36480</v>
      </c>
      <c r="BA408" s="61">
        <f t="shared" si="619"/>
        <v>228480</v>
      </c>
      <c r="BB408" s="68" t="str">
        <f t="shared" si="620"/>
        <v>MEDIANA</v>
      </c>
      <c r="BD408" s="69" t="str">
        <f t="shared" si="621"/>
        <v>MANTENIMIENTO - SERVICIO TRATAMIENTO ANTICORROSIVO EN BASES</v>
      </c>
      <c r="BE408" s="58" t="str">
        <f t="shared" si="622"/>
        <v>ÚNICO</v>
      </c>
      <c r="BF408" s="58" t="str" cm="1">
        <f t="array" ref="BF408">IF(BE408&lt;&gt;"REPETIDO","",_xlfn.TEXTJOIN(", ",TRUE,IF($AG$14:$AG$1000=$AG408,$A$14:$A$1000,"")))</f>
        <v/>
      </c>
      <c r="BG408" s="70" t="str">
        <f t="shared" si="623"/>
        <v>NO APLICA</v>
      </c>
      <c r="BH408" s="58" t="str">
        <f t="shared" si="624"/>
        <v>REVISAR DISPERSIÓN</v>
      </c>
    </row>
    <row r="409" spans="1:60" x14ac:dyDescent="0.35">
      <c r="A409" s="98" t="s">
        <v>387</v>
      </c>
      <c r="B409" s="98"/>
      <c r="C409" s="98"/>
      <c r="D409" s="98"/>
      <c r="E409" s="98"/>
      <c r="F409" s="98"/>
      <c r="G409" s="98"/>
      <c r="H409" s="98"/>
      <c r="I409" s="98"/>
      <c r="J409" s="98"/>
      <c r="K409" s="98"/>
      <c r="L409" s="98"/>
      <c r="M409" s="98"/>
      <c r="N409" s="98"/>
      <c r="O409" s="98"/>
      <c r="P409" s="98"/>
      <c r="Q409" s="98"/>
      <c r="R409" s="98"/>
      <c r="S409" s="98"/>
      <c r="T409" s="98"/>
      <c r="U409" s="98"/>
      <c r="W409" s="66"/>
      <c r="X409" s="66"/>
      <c r="Y409" s="66"/>
      <c r="Z409" s="74"/>
      <c r="AA409" s="74"/>
      <c r="AB409" s="74"/>
      <c r="AC409" s="74"/>
      <c r="AD409" s="74"/>
      <c r="AE409" s="74"/>
      <c r="AF409" s="22"/>
      <c r="AG409" s="67"/>
      <c r="AH409" s="58"/>
      <c r="AI409" s="58"/>
      <c r="AJ409" s="59"/>
      <c r="AK409" s="59"/>
      <c r="AL409" s="59"/>
      <c r="AM409" s="59"/>
      <c r="AN409" s="60"/>
      <c r="AP409" s="75"/>
      <c r="AQ409" s="75"/>
      <c r="AR409" s="75"/>
      <c r="AS409" s="76"/>
      <c r="AT409" s="75"/>
      <c r="AU409" s="61"/>
      <c r="AV409" s="75"/>
      <c r="AW409" s="75"/>
      <c r="AX409" s="75"/>
      <c r="AY409" s="75"/>
      <c r="AZ409" s="75"/>
      <c r="BA409" s="75"/>
      <c r="BB409" s="75"/>
      <c r="BD409" s="63"/>
      <c r="BE409" s="63"/>
      <c r="BF409" s="63"/>
      <c r="BG409" s="63"/>
      <c r="BH409" s="63"/>
    </row>
    <row r="410" spans="1:60" ht="27" x14ac:dyDescent="0.35">
      <c r="A410" s="64">
        <f>IF(C410="","",MAX($A$14:A409)+1)</f>
        <v>372</v>
      </c>
      <c r="B410" s="78">
        <v>8715699</v>
      </c>
      <c r="C410" s="65" t="s">
        <v>334</v>
      </c>
      <c r="D410" s="64" t="s">
        <v>65</v>
      </c>
      <c r="E410" s="64">
        <v>0</v>
      </c>
      <c r="F410" s="64">
        <v>1</v>
      </c>
      <c r="G410" s="64">
        <v>0</v>
      </c>
      <c r="H410" s="64">
        <v>0</v>
      </c>
      <c r="I410" s="64">
        <v>0</v>
      </c>
      <c r="J410" s="64">
        <v>0</v>
      </c>
      <c r="K410" s="64">
        <v>0</v>
      </c>
      <c r="L410" s="64">
        <v>0</v>
      </c>
      <c r="M410" s="64">
        <v>0</v>
      </c>
      <c r="N410" s="64">
        <v>0</v>
      </c>
      <c r="O410" s="64">
        <v>0</v>
      </c>
      <c r="P410" s="64">
        <v>0</v>
      </c>
      <c r="Q410" s="64">
        <v>0</v>
      </c>
      <c r="R410" s="64">
        <f t="shared" ref="R410:R416" si="626">SUM(F410:M410)</f>
        <v>1</v>
      </c>
      <c r="S410" s="78">
        <v>73152101</v>
      </c>
      <c r="T410" s="78" t="s">
        <v>66</v>
      </c>
      <c r="U410" s="78" t="s">
        <v>215</v>
      </c>
      <c r="W410" s="66">
        <v>220000</v>
      </c>
      <c r="X410" s="66">
        <f t="shared" ref="X410:X416" si="627">ROUND(W410*19%,0)</f>
        <v>41800</v>
      </c>
      <c r="Y410" s="66">
        <f t="shared" ref="Y410:Y416" si="628">ROUND(W410+X410,0)</f>
        <v>261800</v>
      </c>
      <c r="Z410" s="66">
        <v>220000</v>
      </c>
      <c r="AA410" s="66">
        <f t="shared" ref="AA410:AA416" si="629">Z410*19%</f>
        <v>41800</v>
      </c>
      <c r="AB410" s="66">
        <f t="shared" ref="AB410:AB416" si="630">Z410+AA410</f>
        <v>261800</v>
      </c>
      <c r="AC410" s="66">
        <v>545000</v>
      </c>
      <c r="AD410" s="66">
        <f t="shared" ref="AD410:AD416" si="631">AC410*19%</f>
        <v>103550</v>
      </c>
      <c r="AE410" s="66">
        <f t="shared" ref="AE410:AE416" si="632">AC410+AD410</f>
        <v>648550</v>
      </c>
      <c r="AF410" s="22"/>
      <c r="AG410" s="67" t="str">
        <f t="shared" ref="AG410:AG416" si="633">IF(NOT(ISNUMBER(A410)),"",LEFT(C410,200))</f>
        <v>MANTENIMIENTO - ADECUACIÓN DE CORREAS</v>
      </c>
      <c r="AH410" s="58" t="str">
        <f t="shared" ref="AH410:AH416" si="634">IF($AG410="","",IF(COUNTIFS($AG:$AG,$AG410,$W:$W,"&lt;&gt;"&amp;$W410)&gt;0,"DIFERENTE","ÚNICO"))</f>
        <v>ÚNICO</v>
      </c>
      <c r="AI410" s="58" t="str">
        <f t="shared" ref="AI410:AI416" si="635">IF($AG410="","",IF(COUNTIFS($AG:$AG,$AG410,$Z:$Z,"&lt;&gt;"&amp;$Z410)&gt;0,"DIFERENTE","ÚNICO"))</f>
        <v>DIFERENTE</v>
      </c>
      <c r="AJ410" s="59" t="str">
        <f t="shared" ref="AJ410:AJ416" si="636">IF($AG410="","",IF(COUNTIFS($AG:$AG,$AG410,$AC:$AC,"&lt;&gt;"&amp;$AC410)&gt;0,"DIFERENTE","ÚNICO"))</f>
        <v>ÚNICO</v>
      </c>
      <c r="AK410" s="59" t="str">
        <f t="shared" ref="AK410:AK416" si="637">IF($AG410="","",IF(OR(AH410="DIFERENTE",AI410="DIFERENTE",AJ410="DIFERENTE"),"REVISAR","ÚNICO"))</f>
        <v>REVISAR</v>
      </c>
      <c r="AL410" s="59" t="str">
        <f t="shared" ref="AL410:AL416" si="638">IF(AH410="DIFERENTE",_xlfn.MAXIFS($W:$W,$AG:$AG,$AG410)-_xlfn.MINIFS($W:$W,$AG:$AG,$AG410),"")</f>
        <v/>
      </c>
      <c r="AM410" s="59">
        <f t="shared" ref="AM410:AM416" si="639">IF(AI410="DIFERENTE",_xlfn.MAXIFS($Z:$Z,$AG:$AG,$AG410)-_xlfn.MINIFS($Z:$Z,$AG:$AG,$AG410),"")</f>
        <v>16000</v>
      </c>
      <c r="AN410" s="60" t="str">
        <f t="shared" ref="AN410:AN416" si="640">IF(AJ410="DIFERENTE",_xlfn.MAXIFS($AC:$AC,$AG:$AG,$AG410)-_xlfn.MINIFS($AC:$AC,$AG:$AG,$AG410),"")</f>
        <v/>
      </c>
      <c r="AP410" s="61">
        <f t="shared" ref="AP410:AP416" si="641">IF(NOT(ISNUMBER(A410)),"",ROUND(AVERAGE(W410,Z410,AC410),0))</f>
        <v>328333</v>
      </c>
      <c r="AQ410" s="61">
        <f t="shared" ref="AQ410:AQ416" si="642">IF(NOT(ISNUMBER(A410)),"",ROUND(MEDIAN(W410,Z410,AC410),0))</f>
        <v>220000</v>
      </c>
      <c r="AR410" s="61">
        <f t="shared" ref="AR410:AR416" si="643">IF(NOT(ISNUMBER(A410)),"",ROUND(_xlfn.STDEV.S(W410,Z410,AC410),0))</f>
        <v>187639</v>
      </c>
      <c r="AS410" s="62">
        <f t="shared" ref="AS410:AS416" si="644">IF(NOT(ISNUMBER(A410)),"",IFERROR(AR410/AP410,0))</f>
        <v>0.57148992029433532</v>
      </c>
      <c r="AT410" s="61">
        <f t="shared" ref="AT410:AT416" si="645">IF(NOT(ISNUMBER(A410)),"",ROUND(MIN(W410,Z410,AC410),0))</f>
        <v>220000</v>
      </c>
      <c r="AU410" s="61">
        <f t="shared" ref="AU410:AU416" si="646">IF(NOT(ISNUMBER(A410)),"",ROUND(MAX(W410,Z410,AC410),0))</f>
        <v>545000</v>
      </c>
      <c r="AV410" s="61">
        <f>IF(NOT(ISNUMBER(A410)),"",ROUND(_xlfn.QUARTILE.INC(CHOOSE({1;2;3},W410,Z410,AC410),1),0))</f>
        <v>220000</v>
      </c>
      <c r="AW410" s="61">
        <f>IF(NOT(ISNUMBER(A410)),"",ROUND(_xlfn.QUARTILE.INC(CHOOSE({1;2;3},W410,Z410,AC410),3),0))</f>
        <v>382500</v>
      </c>
      <c r="AX410" s="61">
        <f t="shared" ref="AX410:AX416" si="647">IF(NOT(ISNUMBER(A410)),"",ROUND(AW410-AV410,0))</f>
        <v>162500</v>
      </c>
      <c r="AY410" s="61">
        <f t="shared" ref="AY410:AY416" si="648">IF(NOT(ISNUMBER(A410)),"",IF(BB410="MENOR VALOR",ROUND(MIN(W410,Z410,AC410),0),IF(BB410="PROMEDIO 2 MENORES",ROUND((SUM(W410,Z410,AC410)-MAX(W410,Z410,AC410))/2,0),IF(BB410="MEDIANA",ROUND(MEDIAN(W410,Z410,AC410),0),""))))</f>
        <v>220000</v>
      </c>
      <c r="AZ410" s="61">
        <f t="shared" ref="AZ410:AZ416" si="649">+AY410*19%</f>
        <v>41800</v>
      </c>
      <c r="BA410" s="61">
        <f t="shared" ref="BA410:BA416" si="650">IF(AY410="","",AY410+AZ410)</f>
        <v>261800</v>
      </c>
      <c r="BB410" s="68" t="str">
        <f t="shared" ref="BB410:BB416" si="651">IF(NOT(ISNUMBER(A410)),"",IF(AS410&lt;=20%,"MENOR VALOR",IF(AS410&lt;=40%,"PROMEDIO 2 MENORES","MEDIANA")))</f>
        <v>MEDIANA</v>
      </c>
      <c r="BD410" s="69" t="str">
        <f t="shared" ref="BD410:BD416" si="652">IF(NOT(ISNUMBER(A410)),"",UPPER(TRIM(CLEAN(LEFT(C410,200)))))</f>
        <v>MANTENIMIENTO - ADECUACIÓN DE CORREAS</v>
      </c>
      <c r="BE410" s="58" t="str">
        <f t="shared" ref="BE410:BE416" si="653">IF($AG410="","",IF(COUNTIF($AG:$AG,$AG410)&gt;1,"REPETIDO","ÚNICO"))</f>
        <v>REPETIDO</v>
      </c>
      <c r="BF410" s="58" t="str" cm="1">
        <f t="array" ref="BF410">IF(BE410&lt;&gt;"REPETIDO","",_xlfn.TEXTJOIN(", ",TRUE,IF($AG$14:$AG$1000=$AG410,$A$14:$A$1000,"")))</f>
        <v>281, 372</v>
      </c>
      <c r="BG410" s="70" t="str">
        <f t="shared" ref="BG410:BG416" si="654">IF($AG410="","",IF(BE410&lt;&gt;"REPETIDO","NO APLICA",IF(COUNTIFS($AG:$AG,$AG410,$AY:$AY,"&lt;&gt;"&amp;$AY410)&gt;0,"PRECIO REF. DIFERENTE","MISMO PRECIO REF.")))</f>
        <v>PRECIO REF. DIFERENTE</v>
      </c>
      <c r="BH410" s="58" t="str">
        <f t="shared" ref="BH410:BH416" si="655">IF($AG410="","",IF(BG410="PRECIO REF. DIFERENTE","CRÍTICO - PRECIO REF. INCONSISTENTE",IF(AS410&gt;50%,"ALERTA ALTA - REVISAR MERCADO",IF(AS410&gt;30%,"REVISAR DISPERSIÓN","OK"))))</f>
        <v>CRÍTICO - PRECIO REF. INCONSISTENTE</v>
      </c>
    </row>
    <row r="411" spans="1:60" ht="38.25" x14ac:dyDescent="0.35">
      <c r="A411" s="64">
        <f>IF(C411="","",MAX($A$14:A410)+1)</f>
        <v>373</v>
      </c>
      <c r="B411" s="117">
        <v>8715699</v>
      </c>
      <c r="C411" s="99" t="s">
        <v>388</v>
      </c>
      <c r="D411" s="93" t="s">
        <v>65</v>
      </c>
      <c r="E411" s="64">
        <v>0</v>
      </c>
      <c r="F411" s="64">
        <v>1</v>
      </c>
      <c r="G411" s="64">
        <v>0</v>
      </c>
      <c r="H411" s="64">
        <v>0</v>
      </c>
      <c r="I411" s="64">
        <v>0</v>
      </c>
      <c r="J411" s="64">
        <v>0</v>
      </c>
      <c r="K411" s="64">
        <v>0</v>
      </c>
      <c r="L411" s="64">
        <v>0</v>
      </c>
      <c r="M411" s="64">
        <v>0</v>
      </c>
      <c r="N411" s="64">
        <v>0</v>
      </c>
      <c r="O411" s="64">
        <v>0</v>
      </c>
      <c r="P411" s="64">
        <v>0</v>
      </c>
      <c r="Q411" s="64">
        <v>0</v>
      </c>
      <c r="R411" s="64">
        <f t="shared" si="626"/>
        <v>1</v>
      </c>
      <c r="S411" s="117">
        <v>73152101</v>
      </c>
      <c r="T411" s="117" t="s">
        <v>66</v>
      </c>
      <c r="U411" s="117" t="s">
        <v>215</v>
      </c>
      <c r="W411" s="66">
        <v>116000</v>
      </c>
      <c r="X411" s="66">
        <f t="shared" si="627"/>
        <v>22040</v>
      </c>
      <c r="Y411" s="66">
        <f t="shared" si="628"/>
        <v>138040</v>
      </c>
      <c r="Z411" s="66">
        <v>116000</v>
      </c>
      <c r="AA411" s="66">
        <f t="shared" si="629"/>
        <v>22040</v>
      </c>
      <c r="AB411" s="66">
        <f t="shared" si="630"/>
        <v>138040</v>
      </c>
      <c r="AC411" s="66">
        <v>145000</v>
      </c>
      <c r="AD411" s="66">
        <f t="shared" si="631"/>
        <v>27550</v>
      </c>
      <c r="AE411" s="66">
        <f t="shared" si="632"/>
        <v>172550</v>
      </c>
      <c r="AF411" s="22"/>
      <c r="AG411" s="67" t="str">
        <f t="shared" si="633"/>
        <v>MANTENIMIENTO Y LIMPIEZA EN GENERAL DEL CONTROL CONDENSADOR</v>
      </c>
      <c r="AH411" s="58" t="str">
        <f t="shared" si="634"/>
        <v>ÚNICO</v>
      </c>
      <c r="AI411" s="58" t="str">
        <f t="shared" si="635"/>
        <v>ÚNICO</v>
      </c>
      <c r="AJ411" s="59" t="str">
        <f t="shared" si="636"/>
        <v>ÚNICO</v>
      </c>
      <c r="AK411" s="59" t="str">
        <f t="shared" si="637"/>
        <v>ÚNICO</v>
      </c>
      <c r="AL411" s="59" t="str">
        <f t="shared" si="638"/>
        <v/>
      </c>
      <c r="AM411" s="59" t="str">
        <f t="shared" si="639"/>
        <v/>
      </c>
      <c r="AN411" s="60" t="str">
        <f t="shared" si="640"/>
        <v/>
      </c>
      <c r="AP411" s="61">
        <f t="shared" si="641"/>
        <v>125667</v>
      </c>
      <c r="AQ411" s="61">
        <f t="shared" si="642"/>
        <v>116000</v>
      </c>
      <c r="AR411" s="61">
        <f t="shared" si="643"/>
        <v>16743</v>
      </c>
      <c r="AS411" s="62">
        <f t="shared" si="644"/>
        <v>0.13323306834729881</v>
      </c>
      <c r="AT411" s="61">
        <f t="shared" si="645"/>
        <v>116000</v>
      </c>
      <c r="AU411" s="61">
        <f t="shared" si="646"/>
        <v>145000</v>
      </c>
      <c r="AV411" s="61">
        <f>IF(NOT(ISNUMBER(A411)),"",ROUND(_xlfn.QUARTILE.INC(CHOOSE({1;2;3},W411,Z411,AC411),1),0))</f>
        <v>116000</v>
      </c>
      <c r="AW411" s="61">
        <f>IF(NOT(ISNUMBER(A411)),"",ROUND(_xlfn.QUARTILE.INC(CHOOSE({1;2;3},W411,Z411,AC411),3),0))</f>
        <v>130500</v>
      </c>
      <c r="AX411" s="61">
        <f t="shared" si="647"/>
        <v>14500</v>
      </c>
      <c r="AY411" s="61">
        <f t="shared" si="648"/>
        <v>116000</v>
      </c>
      <c r="AZ411" s="61">
        <f t="shared" si="649"/>
        <v>22040</v>
      </c>
      <c r="BA411" s="61">
        <f t="shared" si="650"/>
        <v>138040</v>
      </c>
      <c r="BB411" s="68" t="str">
        <f t="shared" si="651"/>
        <v>MENOR VALOR</v>
      </c>
      <c r="BD411" s="69" t="str">
        <f t="shared" si="652"/>
        <v>MANTENIMIENTO Y LIMPIEZA EN GENERAL DEL CONTROL CONDENSADOR</v>
      </c>
      <c r="BE411" s="58" t="str">
        <f t="shared" si="653"/>
        <v>ÚNICO</v>
      </c>
      <c r="BF411" s="58" t="str" cm="1">
        <f t="array" ref="BF411">IF(BE411&lt;&gt;"REPETIDO","",_xlfn.TEXTJOIN(", ",TRUE,IF($AG$14:$AG$1000=$AG411,$A$14:$A$1000,"")))</f>
        <v/>
      </c>
      <c r="BG411" s="70" t="str">
        <f t="shared" si="654"/>
        <v>NO APLICA</v>
      </c>
      <c r="BH411" s="58" t="str">
        <f t="shared" si="655"/>
        <v>OK</v>
      </c>
    </row>
    <row r="412" spans="1:60" ht="25.5" x14ac:dyDescent="0.35">
      <c r="A412" s="64">
        <f>IF(C412="","",MAX($A$14:A411)+1)</f>
        <v>374</v>
      </c>
      <c r="B412" s="78">
        <v>8715699</v>
      </c>
      <c r="C412" s="65" t="s">
        <v>337</v>
      </c>
      <c r="D412" s="64" t="s">
        <v>65</v>
      </c>
      <c r="E412" s="64">
        <v>0</v>
      </c>
      <c r="F412" s="64">
        <v>1</v>
      </c>
      <c r="G412" s="64">
        <v>0</v>
      </c>
      <c r="H412" s="64">
        <v>0</v>
      </c>
      <c r="I412" s="64">
        <v>0</v>
      </c>
      <c r="J412" s="64">
        <v>0</v>
      </c>
      <c r="K412" s="64">
        <v>0</v>
      </c>
      <c r="L412" s="64">
        <v>0</v>
      </c>
      <c r="M412" s="64">
        <v>0</v>
      </c>
      <c r="N412" s="64">
        <v>0</v>
      </c>
      <c r="O412" s="64">
        <v>0</v>
      </c>
      <c r="P412" s="64">
        <v>0</v>
      </c>
      <c r="Q412" s="64">
        <v>0</v>
      </c>
      <c r="R412" s="64">
        <f t="shared" si="626"/>
        <v>1</v>
      </c>
      <c r="S412" s="78">
        <v>73152101</v>
      </c>
      <c r="T412" s="78" t="s">
        <v>66</v>
      </c>
      <c r="U412" s="78" t="s">
        <v>215</v>
      </c>
      <c r="W412" s="66">
        <v>140000</v>
      </c>
      <c r="X412" s="66">
        <f t="shared" si="627"/>
        <v>26600</v>
      </c>
      <c r="Y412" s="66">
        <f t="shared" si="628"/>
        <v>166600</v>
      </c>
      <c r="Z412" s="66">
        <v>144000</v>
      </c>
      <c r="AA412" s="66">
        <f t="shared" si="629"/>
        <v>27360</v>
      </c>
      <c r="AB412" s="66">
        <f t="shared" si="630"/>
        <v>171360</v>
      </c>
      <c r="AC412" s="66">
        <v>190000</v>
      </c>
      <c r="AD412" s="66">
        <f t="shared" si="631"/>
        <v>36100</v>
      </c>
      <c r="AE412" s="66">
        <f t="shared" si="632"/>
        <v>226100</v>
      </c>
      <c r="AF412" s="22"/>
      <c r="AG412" s="67" t="str">
        <f t="shared" si="633"/>
        <v>MANTENIMIENTO - ENGRASE GENERAL</v>
      </c>
      <c r="AH412" s="58" t="str">
        <f t="shared" si="634"/>
        <v>ÚNICO</v>
      </c>
      <c r="AI412" s="58" t="str">
        <f t="shared" si="635"/>
        <v>DIFERENTE</v>
      </c>
      <c r="AJ412" s="59" t="str">
        <f t="shared" si="636"/>
        <v>ÚNICO</v>
      </c>
      <c r="AK412" s="59" t="str">
        <f t="shared" si="637"/>
        <v>REVISAR</v>
      </c>
      <c r="AL412" s="59" t="str">
        <f t="shared" si="638"/>
        <v/>
      </c>
      <c r="AM412" s="59">
        <f t="shared" si="639"/>
        <v>4000</v>
      </c>
      <c r="AN412" s="60" t="str">
        <f t="shared" si="640"/>
        <v/>
      </c>
      <c r="AP412" s="61">
        <f t="shared" si="641"/>
        <v>158000</v>
      </c>
      <c r="AQ412" s="61">
        <f t="shared" si="642"/>
        <v>144000</v>
      </c>
      <c r="AR412" s="61">
        <f t="shared" si="643"/>
        <v>27785</v>
      </c>
      <c r="AS412" s="62">
        <f t="shared" si="644"/>
        <v>0.17585443037974682</v>
      </c>
      <c r="AT412" s="61">
        <f t="shared" si="645"/>
        <v>140000</v>
      </c>
      <c r="AU412" s="61">
        <f t="shared" si="646"/>
        <v>190000</v>
      </c>
      <c r="AV412" s="61">
        <f>IF(NOT(ISNUMBER(A412)),"",ROUND(_xlfn.QUARTILE.INC(CHOOSE({1;2;3},W412,Z412,AC412),1),0))</f>
        <v>142000</v>
      </c>
      <c r="AW412" s="61">
        <f>IF(NOT(ISNUMBER(A412)),"",ROUND(_xlfn.QUARTILE.INC(CHOOSE({1;2;3},W412,Z412,AC412),3),0))</f>
        <v>167000</v>
      </c>
      <c r="AX412" s="61">
        <f t="shared" si="647"/>
        <v>25000</v>
      </c>
      <c r="AY412" s="61">
        <f t="shared" si="648"/>
        <v>140000</v>
      </c>
      <c r="AZ412" s="61">
        <f t="shared" si="649"/>
        <v>26600</v>
      </c>
      <c r="BA412" s="61">
        <f t="shared" si="650"/>
        <v>166600</v>
      </c>
      <c r="BB412" s="68" t="str">
        <f t="shared" si="651"/>
        <v>MENOR VALOR</v>
      </c>
      <c r="BD412" s="69" t="str">
        <f t="shared" si="652"/>
        <v>MANTENIMIENTO - ENGRASE GENERAL</v>
      </c>
      <c r="BE412" s="58" t="str">
        <f t="shared" si="653"/>
        <v>REPETIDO</v>
      </c>
      <c r="BF412" s="58" t="str" cm="1">
        <f t="array" ref="BF412">IF(BE412&lt;&gt;"REPETIDO","",_xlfn.TEXTJOIN(", ",TRUE,IF($AG$14:$AG$1000=$AG412,$A$14:$A$1000,"")))</f>
        <v>284, 374</v>
      </c>
      <c r="BG412" s="70" t="str">
        <f t="shared" si="654"/>
        <v>MISMO PRECIO REF.</v>
      </c>
      <c r="BH412" s="58" t="str">
        <f t="shared" si="655"/>
        <v>OK</v>
      </c>
    </row>
    <row r="413" spans="1:60" ht="27" x14ac:dyDescent="0.35">
      <c r="A413" s="64">
        <f>IF(C413="","",MAX($A$14:A412)+1)</f>
        <v>375</v>
      </c>
      <c r="B413" s="78">
        <v>8715699</v>
      </c>
      <c r="C413" s="65" t="s">
        <v>338</v>
      </c>
      <c r="D413" s="64" t="s">
        <v>65</v>
      </c>
      <c r="E413" s="64">
        <v>0</v>
      </c>
      <c r="F413" s="64">
        <v>1</v>
      </c>
      <c r="G413" s="64">
        <v>0</v>
      </c>
      <c r="H413" s="64">
        <v>0</v>
      </c>
      <c r="I413" s="64">
        <v>0</v>
      </c>
      <c r="J413" s="64">
        <v>0</v>
      </c>
      <c r="K413" s="64">
        <v>0</v>
      </c>
      <c r="L413" s="64">
        <v>0</v>
      </c>
      <c r="M413" s="64">
        <v>0</v>
      </c>
      <c r="N413" s="64">
        <v>0</v>
      </c>
      <c r="O413" s="64">
        <v>0</v>
      </c>
      <c r="P413" s="64">
        <v>0</v>
      </c>
      <c r="Q413" s="64">
        <v>0</v>
      </c>
      <c r="R413" s="64">
        <f t="shared" si="626"/>
        <v>1</v>
      </c>
      <c r="S413" s="78">
        <v>73152101</v>
      </c>
      <c r="T413" s="78" t="s">
        <v>66</v>
      </c>
      <c r="U413" s="78" t="s">
        <v>215</v>
      </c>
      <c r="W413" s="66">
        <v>228000</v>
      </c>
      <c r="X413" s="66">
        <f t="shared" si="627"/>
        <v>43320</v>
      </c>
      <c r="Y413" s="66">
        <f t="shared" si="628"/>
        <v>271320</v>
      </c>
      <c r="Z413" s="66">
        <v>232000</v>
      </c>
      <c r="AA413" s="66">
        <f t="shared" si="629"/>
        <v>44080</v>
      </c>
      <c r="AB413" s="66">
        <f t="shared" si="630"/>
        <v>276080</v>
      </c>
      <c r="AC413" s="66">
        <v>565000</v>
      </c>
      <c r="AD413" s="66">
        <f t="shared" si="631"/>
        <v>107350</v>
      </c>
      <c r="AE413" s="66">
        <f t="shared" si="632"/>
        <v>672350</v>
      </c>
      <c r="AF413" s="22"/>
      <c r="AG413" s="67" t="str">
        <f t="shared" si="633"/>
        <v>MANTENIMIENTO - ALINEACIÓN DE POLEAS</v>
      </c>
      <c r="AH413" s="58" t="str">
        <f t="shared" si="634"/>
        <v>ÚNICO</v>
      </c>
      <c r="AI413" s="58" t="str">
        <f t="shared" si="635"/>
        <v>DIFERENTE</v>
      </c>
      <c r="AJ413" s="59" t="str">
        <f t="shared" si="636"/>
        <v>ÚNICO</v>
      </c>
      <c r="AK413" s="59" t="str">
        <f t="shared" si="637"/>
        <v>REVISAR</v>
      </c>
      <c r="AL413" s="59" t="str">
        <f t="shared" si="638"/>
        <v/>
      </c>
      <c r="AM413" s="59">
        <f t="shared" si="639"/>
        <v>4000</v>
      </c>
      <c r="AN413" s="60" t="str">
        <f t="shared" si="640"/>
        <v/>
      </c>
      <c r="AP413" s="61">
        <f t="shared" si="641"/>
        <v>341667</v>
      </c>
      <c r="AQ413" s="61">
        <f t="shared" si="642"/>
        <v>232000</v>
      </c>
      <c r="AR413" s="61">
        <f t="shared" si="643"/>
        <v>193423</v>
      </c>
      <c r="AS413" s="62">
        <f t="shared" si="644"/>
        <v>0.56611554525312657</v>
      </c>
      <c r="AT413" s="61">
        <f t="shared" si="645"/>
        <v>228000</v>
      </c>
      <c r="AU413" s="61">
        <f t="shared" si="646"/>
        <v>565000</v>
      </c>
      <c r="AV413" s="61">
        <f>IF(NOT(ISNUMBER(A413)),"",ROUND(_xlfn.QUARTILE.INC(CHOOSE({1;2;3},W413,Z413,AC413),1),0))</f>
        <v>230000</v>
      </c>
      <c r="AW413" s="61">
        <f>IF(NOT(ISNUMBER(A413)),"",ROUND(_xlfn.QUARTILE.INC(CHOOSE({1;2;3},W413,Z413,AC413),3),0))</f>
        <v>398500</v>
      </c>
      <c r="AX413" s="61">
        <f t="shared" si="647"/>
        <v>168500</v>
      </c>
      <c r="AY413" s="61">
        <f t="shared" si="648"/>
        <v>232000</v>
      </c>
      <c r="AZ413" s="61">
        <f t="shared" si="649"/>
        <v>44080</v>
      </c>
      <c r="BA413" s="61">
        <f t="shared" si="650"/>
        <v>276080</v>
      </c>
      <c r="BB413" s="68" t="str">
        <f t="shared" si="651"/>
        <v>MEDIANA</v>
      </c>
      <c r="BD413" s="69" t="str">
        <f t="shared" si="652"/>
        <v>MANTENIMIENTO - ALINEACIÓN DE POLEAS</v>
      </c>
      <c r="BE413" s="58" t="str">
        <f t="shared" si="653"/>
        <v>REPETIDO</v>
      </c>
      <c r="BF413" s="58" t="str" cm="1">
        <f t="array" ref="BF413">IF(BE413&lt;&gt;"REPETIDO","",_xlfn.TEXTJOIN(", ",TRUE,IF($AG$14:$AG$1000=$AG413,$A$14:$A$1000,"")))</f>
        <v>285, 375</v>
      </c>
      <c r="BG413" s="70" t="str">
        <f t="shared" si="654"/>
        <v>PRECIO REF. DIFERENTE</v>
      </c>
      <c r="BH413" s="58" t="str">
        <f t="shared" si="655"/>
        <v>CRÍTICO - PRECIO REF. INCONSISTENTE</v>
      </c>
    </row>
    <row r="414" spans="1:60" ht="27" x14ac:dyDescent="0.35">
      <c r="A414" s="64">
        <f>IF(C414="","",MAX($A$14:A413)+1)</f>
        <v>376</v>
      </c>
      <c r="B414" s="78">
        <v>8715699</v>
      </c>
      <c r="C414" s="65" t="s">
        <v>339</v>
      </c>
      <c r="D414" s="64" t="s">
        <v>65</v>
      </c>
      <c r="E414" s="64">
        <v>0</v>
      </c>
      <c r="F414" s="64">
        <v>1</v>
      </c>
      <c r="G414" s="64">
        <v>0</v>
      </c>
      <c r="H414" s="64">
        <v>0</v>
      </c>
      <c r="I414" s="64">
        <v>0</v>
      </c>
      <c r="J414" s="64">
        <v>0</v>
      </c>
      <c r="K414" s="64">
        <v>0</v>
      </c>
      <c r="L414" s="64">
        <v>0</v>
      </c>
      <c r="M414" s="64">
        <v>0</v>
      </c>
      <c r="N414" s="64">
        <v>0</v>
      </c>
      <c r="O414" s="64">
        <v>0</v>
      </c>
      <c r="P414" s="64">
        <v>0</v>
      </c>
      <c r="Q414" s="64">
        <v>0</v>
      </c>
      <c r="R414" s="64">
        <f t="shared" si="626"/>
        <v>1</v>
      </c>
      <c r="S414" s="78">
        <v>73152101</v>
      </c>
      <c r="T414" s="78" t="s">
        <v>66</v>
      </c>
      <c r="U414" s="78" t="s">
        <v>215</v>
      </c>
      <c r="W414" s="66">
        <v>220000</v>
      </c>
      <c r="X414" s="66">
        <f t="shared" si="627"/>
        <v>41800</v>
      </c>
      <c r="Y414" s="66">
        <f t="shared" si="628"/>
        <v>261800</v>
      </c>
      <c r="Z414" s="66">
        <v>220000</v>
      </c>
      <c r="AA414" s="66">
        <f t="shared" si="629"/>
        <v>41800</v>
      </c>
      <c r="AB414" s="66">
        <f t="shared" si="630"/>
        <v>261800</v>
      </c>
      <c r="AC414" s="66">
        <v>580000</v>
      </c>
      <c r="AD414" s="66">
        <f t="shared" si="631"/>
        <v>110200</v>
      </c>
      <c r="AE414" s="66">
        <f t="shared" si="632"/>
        <v>690200</v>
      </c>
      <c r="AF414" s="22"/>
      <c r="AG414" s="67" t="str">
        <f t="shared" si="633"/>
        <v>MANTENIMIENTO - ALINEACIÓN DE BLOWER</v>
      </c>
      <c r="AH414" s="58" t="str">
        <f t="shared" si="634"/>
        <v>ÚNICO</v>
      </c>
      <c r="AI414" s="58" t="str">
        <f t="shared" si="635"/>
        <v>DIFERENTE</v>
      </c>
      <c r="AJ414" s="59" t="str">
        <f t="shared" si="636"/>
        <v>ÚNICO</v>
      </c>
      <c r="AK414" s="59" t="str">
        <f t="shared" si="637"/>
        <v>REVISAR</v>
      </c>
      <c r="AL414" s="59" t="str">
        <f t="shared" si="638"/>
        <v/>
      </c>
      <c r="AM414" s="59">
        <f t="shared" si="639"/>
        <v>12000</v>
      </c>
      <c r="AN414" s="60" t="str">
        <f t="shared" si="640"/>
        <v/>
      </c>
      <c r="AP414" s="61">
        <f t="shared" si="641"/>
        <v>340000</v>
      </c>
      <c r="AQ414" s="61">
        <f t="shared" si="642"/>
        <v>220000</v>
      </c>
      <c r="AR414" s="61">
        <f t="shared" si="643"/>
        <v>207846</v>
      </c>
      <c r="AS414" s="62">
        <f t="shared" si="644"/>
        <v>0.61131176470588233</v>
      </c>
      <c r="AT414" s="61">
        <f t="shared" si="645"/>
        <v>220000</v>
      </c>
      <c r="AU414" s="61">
        <f t="shared" si="646"/>
        <v>580000</v>
      </c>
      <c r="AV414" s="61">
        <f>IF(NOT(ISNUMBER(A414)),"",ROUND(_xlfn.QUARTILE.INC(CHOOSE({1;2;3},W414,Z414,AC414),1),0))</f>
        <v>220000</v>
      </c>
      <c r="AW414" s="61">
        <f>IF(NOT(ISNUMBER(A414)),"",ROUND(_xlfn.QUARTILE.INC(CHOOSE({1;2;3},W414,Z414,AC414),3),0))</f>
        <v>400000</v>
      </c>
      <c r="AX414" s="61">
        <f t="shared" si="647"/>
        <v>180000</v>
      </c>
      <c r="AY414" s="61">
        <f t="shared" si="648"/>
        <v>220000</v>
      </c>
      <c r="AZ414" s="61">
        <f t="shared" si="649"/>
        <v>41800</v>
      </c>
      <c r="BA414" s="61">
        <f t="shared" si="650"/>
        <v>261800</v>
      </c>
      <c r="BB414" s="68" t="str">
        <f t="shared" si="651"/>
        <v>MEDIANA</v>
      </c>
      <c r="BD414" s="69" t="str">
        <f t="shared" si="652"/>
        <v>MANTENIMIENTO - ALINEACIÓN DE BLOWER</v>
      </c>
      <c r="BE414" s="58" t="str">
        <f t="shared" si="653"/>
        <v>REPETIDO</v>
      </c>
      <c r="BF414" s="58" t="str" cm="1">
        <f t="array" ref="BF414">IF(BE414&lt;&gt;"REPETIDO","",_xlfn.TEXTJOIN(", ",TRUE,IF($AG$14:$AG$1000=$AG414,$A$14:$A$1000,"")))</f>
        <v>286, 376</v>
      </c>
      <c r="BG414" s="70" t="str">
        <f t="shared" si="654"/>
        <v>PRECIO REF. DIFERENTE</v>
      </c>
      <c r="BH414" s="58" t="str">
        <f t="shared" si="655"/>
        <v>CRÍTICO - PRECIO REF. INCONSISTENTE</v>
      </c>
    </row>
    <row r="415" spans="1:60" ht="38.25" x14ac:dyDescent="0.35">
      <c r="A415" s="64">
        <f>IF(C415="","",MAX($A$14:A414)+1)</f>
        <v>377</v>
      </c>
      <c r="B415" s="78">
        <v>8715699</v>
      </c>
      <c r="C415" s="65" t="s">
        <v>340</v>
      </c>
      <c r="D415" s="64" t="s">
        <v>65</v>
      </c>
      <c r="E415" s="64">
        <v>0</v>
      </c>
      <c r="F415" s="64">
        <v>1</v>
      </c>
      <c r="G415" s="64">
        <v>0</v>
      </c>
      <c r="H415" s="64">
        <v>0</v>
      </c>
      <c r="I415" s="64">
        <v>0</v>
      </c>
      <c r="J415" s="64">
        <v>0</v>
      </c>
      <c r="K415" s="64">
        <v>0</v>
      </c>
      <c r="L415" s="64">
        <v>0</v>
      </c>
      <c r="M415" s="64">
        <v>0</v>
      </c>
      <c r="N415" s="64">
        <v>0</v>
      </c>
      <c r="O415" s="64">
        <v>0</v>
      </c>
      <c r="P415" s="64">
        <v>0</v>
      </c>
      <c r="Q415" s="64">
        <v>0</v>
      </c>
      <c r="R415" s="64">
        <f t="shared" si="626"/>
        <v>1</v>
      </c>
      <c r="S415" s="78">
        <v>73152101</v>
      </c>
      <c r="T415" s="78" t="s">
        <v>66</v>
      </c>
      <c r="U415" s="78" t="s">
        <v>215</v>
      </c>
      <c r="W415" s="66">
        <v>156000</v>
      </c>
      <c r="X415" s="66">
        <f t="shared" si="627"/>
        <v>29640</v>
      </c>
      <c r="Y415" s="66">
        <f t="shared" si="628"/>
        <v>185640</v>
      </c>
      <c r="Z415" s="66">
        <v>156000</v>
      </c>
      <c r="AA415" s="66">
        <f t="shared" si="629"/>
        <v>29640</v>
      </c>
      <c r="AB415" s="66">
        <f t="shared" si="630"/>
        <v>185640</v>
      </c>
      <c r="AC415" s="66">
        <v>435000</v>
      </c>
      <c r="AD415" s="66">
        <f t="shared" si="631"/>
        <v>82650</v>
      </c>
      <c r="AE415" s="66">
        <f t="shared" si="632"/>
        <v>517650</v>
      </c>
      <c r="AF415" s="22"/>
      <c r="AG415" s="67" t="str">
        <f t="shared" si="633"/>
        <v>MANTENIMIENTO - LIMPIEZA DEL INTERIOR DEL SERPENTÍN</v>
      </c>
      <c r="AH415" s="58" t="str">
        <f t="shared" si="634"/>
        <v>ÚNICO</v>
      </c>
      <c r="AI415" s="58" t="str">
        <f t="shared" si="635"/>
        <v>DIFERENTE</v>
      </c>
      <c r="AJ415" s="59" t="str">
        <f t="shared" si="636"/>
        <v>ÚNICO</v>
      </c>
      <c r="AK415" s="59" t="str">
        <f t="shared" si="637"/>
        <v>REVISAR</v>
      </c>
      <c r="AL415" s="59" t="str">
        <f t="shared" si="638"/>
        <v/>
      </c>
      <c r="AM415" s="59">
        <f t="shared" si="639"/>
        <v>4000</v>
      </c>
      <c r="AN415" s="60" t="str">
        <f t="shared" si="640"/>
        <v/>
      </c>
      <c r="AP415" s="61">
        <f t="shared" si="641"/>
        <v>249000</v>
      </c>
      <c r="AQ415" s="61">
        <f t="shared" si="642"/>
        <v>156000</v>
      </c>
      <c r="AR415" s="61">
        <f t="shared" si="643"/>
        <v>161081</v>
      </c>
      <c r="AS415" s="62">
        <f t="shared" si="644"/>
        <v>0.64691164658634537</v>
      </c>
      <c r="AT415" s="61">
        <f t="shared" si="645"/>
        <v>156000</v>
      </c>
      <c r="AU415" s="61">
        <f t="shared" si="646"/>
        <v>435000</v>
      </c>
      <c r="AV415" s="61">
        <f>IF(NOT(ISNUMBER(A415)),"",ROUND(_xlfn.QUARTILE.INC(CHOOSE({1;2;3},W415,Z415,AC415),1),0))</f>
        <v>156000</v>
      </c>
      <c r="AW415" s="61">
        <f>IF(NOT(ISNUMBER(A415)),"",ROUND(_xlfn.QUARTILE.INC(CHOOSE({1;2;3},W415,Z415,AC415),3),0))</f>
        <v>295500</v>
      </c>
      <c r="AX415" s="61">
        <f t="shared" si="647"/>
        <v>139500</v>
      </c>
      <c r="AY415" s="61">
        <f t="shared" si="648"/>
        <v>156000</v>
      </c>
      <c r="AZ415" s="61">
        <f t="shared" si="649"/>
        <v>29640</v>
      </c>
      <c r="BA415" s="61">
        <f t="shared" si="650"/>
        <v>185640</v>
      </c>
      <c r="BB415" s="68" t="str">
        <f t="shared" si="651"/>
        <v>MEDIANA</v>
      </c>
      <c r="BD415" s="69" t="str">
        <f t="shared" si="652"/>
        <v>MANTENIMIENTO - LIMPIEZA DEL INTERIOR DEL SERPENTÍN</v>
      </c>
      <c r="BE415" s="58" t="str">
        <f t="shared" si="653"/>
        <v>REPETIDO</v>
      </c>
      <c r="BF415" s="58" t="str" cm="1">
        <f t="array" ref="BF415">IF(BE415&lt;&gt;"REPETIDO","",_xlfn.TEXTJOIN(", ",TRUE,IF($AG$14:$AG$1000=$AG415,$A$14:$A$1000,"")))</f>
        <v>287, 377</v>
      </c>
      <c r="BG415" s="70" t="str">
        <f t="shared" si="654"/>
        <v>PRECIO REF. DIFERENTE</v>
      </c>
      <c r="BH415" s="58" t="str">
        <f t="shared" si="655"/>
        <v>CRÍTICO - PRECIO REF. INCONSISTENTE</v>
      </c>
    </row>
    <row r="416" spans="1:60" ht="40.5" x14ac:dyDescent="0.35">
      <c r="A416" s="64">
        <f>IF(C416="","",MAX($A$14:A415)+1)</f>
        <v>378</v>
      </c>
      <c r="B416" s="78">
        <v>8715699</v>
      </c>
      <c r="C416" s="65" t="s">
        <v>341</v>
      </c>
      <c r="D416" s="64" t="s">
        <v>65</v>
      </c>
      <c r="E416" s="64">
        <v>0</v>
      </c>
      <c r="F416" s="64">
        <v>1</v>
      </c>
      <c r="G416" s="64">
        <v>0</v>
      </c>
      <c r="H416" s="64">
        <v>0</v>
      </c>
      <c r="I416" s="64">
        <v>0</v>
      </c>
      <c r="J416" s="64">
        <v>0</v>
      </c>
      <c r="K416" s="64">
        <v>0</v>
      </c>
      <c r="L416" s="64">
        <v>0</v>
      </c>
      <c r="M416" s="64">
        <v>0</v>
      </c>
      <c r="N416" s="64">
        <v>0</v>
      </c>
      <c r="O416" s="64">
        <v>0</v>
      </c>
      <c r="P416" s="64">
        <v>0</v>
      </c>
      <c r="Q416" s="64">
        <v>0</v>
      </c>
      <c r="R416" s="64">
        <f t="shared" si="626"/>
        <v>1</v>
      </c>
      <c r="S416" s="78">
        <v>73152101</v>
      </c>
      <c r="T416" s="78" t="s">
        <v>66</v>
      </c>
      <c r="U416" s="78" t="s">
        <v>215</v>
      </c>
      <c r="W416" s="66">
        <v>108000</v>
      </c>
      <c r="X416" s="66">
        <f t="shared" si="627"/>
        <v>20520</v>
      </c>
      <c r="Y416" s="66">
        <f t="shared" si="628"/>
        <v>128520</v>
      </c>
      <c r="Z416" s="66">
        <v>112000</v>
      </c>
      <c r="AA416" s="66">
        <f t="shared" si="629"/>
        <v>21280</v>
      </c>
      <c r="AB416" s="66">
        <f t="shared" si="630"/>
        <v>133280</v>
      </c>
      <c r="AC416" s="66">
        <v>150000</v>
      </c>
      <c r="AD416" s="66">
        <f t="shared" si="631"/>
        <v>28500</v>
      </c>
      <c r="AE416" s="66">
        <f t="shared" si="632"/>
        <v>178500</v>
      </c>
      <c r="AF416" s="22"/>
      <c r="AG416" s="67" t="str">
        <f t="shared" si="633"/>
        <v>MANTENIMIENTO - LIMPIEZA CAJA ATRAPA MOTAS Y DUCTOS DE VENTILACIÓN</v>
      </c>
      <c r="AH416" s="58" t="str">
        <f t="shared" si="634"/>
        <v>ÚNICO</v>
      </c>
      <c r="AI416" s="58" t="str">
        <f t="shared" si="635"/>
        <v>DIFERENTE</v>
      </c>
      <c r="AJ416" s="59" t="str">
        <f t="shared" si="636"/>
        <v>ÚNICO</v>
      </c>
      <c r="AK416" s="59" t="str">
        <f t="shared" si="637"/>
        <v>REVISAR</v>
      </c>
      <c r="AL416" s="59" t="str">
        <f t="shared" si="638"/>
        <v/>
      </c>
      <c r="AM416" s="59">
        <f t="shared" si="639"/>
        <v>4000</v>
      </c>
      <c r="AN416" s="60" t="str">
        <f t="shared" si="640"/>
        <v/>
      </c>
      <c r="AP416" s="61">
        <f t="shared" si="641"/>
        <v>123333</v>
      </c>
      <c r="AQ416" s="61">
        <f t="shared" si="642"/>
        <v>112000</v>
      </c>
      <c r="AR416" s="61">
        <f t="shared" si="643"/>
        <v>23180</v>
      </c>
      <c r="AS416" s="62">
        <f t="shared" si="644"/>
        <v>0.1879464539093349</v>
      </c>
      <c r="AT416" s="61">
        <f t="shared" si="645"/>
        <v>108000</v>
      </c>
      <c r="AU416" s="61">
        <f t="shared" si="646"/>
        <v>150000</v>
      </c>
      <c r="AV416" s="61">
        <f>IF(NOT(ISNUMBER(A416)),"",ROUND(_xlfn.QUARTILE.INC(CHOOSE({1;2;3},W416,Z416,AC416),1),0))</f>
        <v>110000</v>
      </c>
      <c r="AW416" s="61">
        <f>IF(NOT(ISNUMBER(A416)),"",ROUND(_xlfn.QUARTILE.INC(CHOOSE({1;2;3},W416,Z416,AC416),3),0))</f>
        <v>131000</v>
      </c>
      <c r="AX416" s="61">
        <f t="shared" si="647"/>
        <v>21000</v>
      </c>
      <c r="AY416" s="61">
        <f t="shared" si="648"/>
        <v>108000</v>
      </c>
      <c r="AZ416" s="61">
        <f t="shared" si="649"/>
        <v>20520</v>
      </c>
      <c r="BA416" s="61">
        <f t="shared" si="650"/>
        <v>128520</v>
      </c>
      <c r="BB416" s="68" t="str">
        <f t="shared" si="651"/>
        <v>MENOR VALOR</v>
      </c>
      <c r="BD416" s="69" t="str">
        <f t="shared" si="652"/>
        <v>MANTENIMIENTO - LIMPIEZA CAJA ATRAPA MOTAS Y DUCTOS DE VENTILACIÓN</v>
      </c>
      <c r="BE416" s="58" t="str">
        <f t="shared" si="653"/>
        <v>REPETIDO</v>
      </c>
      <c r="BF416" s="58" t="str" cm="1">
        <f t="array" ref="BF416">IF(BE416&lt;&gt;"REPETIDO","",_xlfn.TEXTJOIN(", ",TRUE,IF($AG$14:$AG$1000=$AG416,$A$14:$A$1000,"")))</f>
        <v>288, 378</v>
      </c>
      <c r="BG416" s="70" t="str">
        <f t="shared" si="654"/>
        <v>MISMO PRECIO REF.</v>
      </c>
      <c r="BH416" s="58" t="str">
        <f t="shared" si="655"/>
        <v>OK</v>
      </c>
    </row>
    <row r="417" spans="1:60" x14ac:dyDescent="0.35">
      <c r="A417" s="119" t="s">
        <v>389</v>
      </c>
      <c r="B417" s="119"/>
      <c r="C417" s="119"/>
      <c r="D417" s="119"/>
      <c r="E417" s="119"/>
      <c r="F417" s="119"/>
      <c r="G417" s="119"/>
      <c r="H417" s="119"/>
      <c r="I417" s="119"/>
      <c r="J417" s="119"/>
      <c r="K417" s="119"/>
      <c r="L417" s="119"/>
      <c r="M417" s="119"/>
      <c r="N417" s="119"/>
      <c r="O417" s="119"/>
      <c r="P417" s="119"/>
      <c r="Q417" s="119"/>
      <c r="R417" s="119"/>
      <c r="S417" s="119"/>
      <c r="T417" s="119"/>
      <c r="U417" s="119"/>
      <c r="W417" s="66"/>
      <c r="X417" s="66"/>
      <c r="Y417" s="66"/>
      <c r="Z417" s="74"/>
      <c r="AA417" s="74"/>
      <c r="AB417" s="74"/>
      <c r="AC417" s="74"/>
      <c r="AD417" s="74"/>
      <c r="AE417" s="74"/>
      <c r="AF417" s="22"/>
      <c r="AG417" s="67"/>
      <c r="AH417" s="58"/>
      <c r="AI417" s="58"/>
      <c r="AJ417" s="59"/>
      <c r="AK417" s="59"/>
      <c r="AL417" s="59"/>
      <c r="AM417" s="59"/>
      <c r="AN417" s="60"/>
      <c r="AP417" s="75"/>
      <c r="AQ417" s="75"/>
      <c r="AR417" s="75"/>
      <c r="AS417" s="76"/>
      <c r="AT417" s="75"/>
      <c r="AU417" s="61"/>
      <c r="AV417" s="75"/>
      <c r="AW417" s="75"/>
      <c r="AX417" s="75"/>
      <c r="AY417" s="75"/>
      <c r="AZ417" s="75"/>
      <c r="BA417" s="75"/>
      <c r="BB417" s="75"/>
      <c r="BD417" s="63"/>
      <c r="BE417" s="63"/>
      <c r="BF417" s="63"/>
      <c r="BG417" s="63"/>
      <c r="BH417" s="63"/>
    </row>
    <row r="418" spans="1:60" ht="89.25" x14ac:dyDescent="0.35">
      <c r="A418" s="64">
        <f>IF(C418="","",MAX($A$14:A417)+1)</f>
        <v>379</v>
      </c>
      <c r="B418" s="64">
        <v>8715202</v>
      </c>
      <c r="C418" s="65" t="s">
        <v>390</v>
      </c>
      <c r="D418" s="64" t="s">
        <v>214</v>
      </c>
      <c r="E418" s="64">
        <v>0</v>
      </c>
      <c r="F418" s="64">
        <v>0</v>
      </c>
      <c r="G418" s="64">
        <v>0</v>
      </c>
      <c r="H418" s="64">
        <v>0</v>
      </c>
      <c r="I418" s="64">
        <v>1</v>
      </c>
      <c r="J418" s="64">
        <v>0</v>
      </c>
      <c r="K418" s="64">
        <v>0</v>
      </c>
      <c r="L418" s="64">
        <v>0</v>
      </c>
      <c r="M418" s="64">
        <v>1</v>
      </c>
      <c r="N418" s="64">
        <v>0</v>
      </c>
      <c r="O418" s="64">
        <v>0</v>
      </c>
      <c r="P418" s="64">
        <v>0</v>
      </c>
      <c r="Q418" s="64">
        <v>0</v>
      </c>
      <c r="R418" s="64">
        <v>1</v>
      </c>
      <c r="S418" s="64">
        <v>72151800</v>
      </c>
      <c r="T418" s="104">
        <v>2000231</v>
      </c>
      <c r="U418" s="64" t="s">
        <v>66</v>
      </c>
      <c r="W418" s="66">
        <v>232000</v>
      </c>
      <c r="X418" s="66">
        <f t="shared" ref="X418:X444" si="656">ROUND(W418*19%,0)</f>
        <v>44080</v>
      </c>
      <c r="Y418" s="66">
        <f t="shared" ref="Y418:Y444" si="657">ROUND(W418+X418,0)</f>
        <v>276080</v>
      </c>
      <c r="Z418" s="66">
        <v>232000</v>
      </c>
      <c r="AA418" s="66">
        <f t="shared" ref="AA418:AA444" si="658">Z418*19%</f>
        <v>44080</v>
      </c>
      <c r="AB418" s="66">
        <f t="shared" ref="AB418:AB444" si="659">Z418+AA418</f>
        <v>276080</v>
      </c>
      <c r="AC418" s="66">
        <v>560000</v>
      </c>
      <c r="AD418" s="66">
        <f t="shared" ref="AD418:AD444" si="660">AC418*19%</f>
        <v>106400</v>
      </c>
      <c r="AE418" s="66">
        <f t="shared" ref="AE418:AE444" si="661">AC418+AD418</f>
        <v>666400</v>
      </c>
      <c r="AF418" s="22"/>
      <c r="AG418" s="67" t="str">
        <f t="shared" ref="AG418:AG444" si="662">IF(NOT(ISNUMBER(A418)),"",LEFT(C418,200))</f>
        <v>MANTENIMIENTO (CAMBIO DE FILTROS DE AIRE PRIMARIO, SECUNDARIO, TRAMPA DE COMBUSTIBLE, PRIMARIO DE COMBUSTIBLE, ACEITE DE MOTOR)</v>
      </c>
      <c r="AH418" s="58" t="str">
        <f t="shared" ref="AH418:AH444" si="663">IF($AG418="","",IF(COUNTIFS($AG:$AG,$AG418,$W:$W,"&lt;&gt;"&amp;$W418)&gt;0,"DIFERENTE","ÚNICO"))</f>
        <v>ÚNICO</v>
      </c>
      <c r="AI418" s="58" t="str">
        <f t="shared" ref="AI418:AI444" si="664">IF($AG418="","",IF(COUNTIFS($AG:$AG,$AG418,$Z:$Z,"&lt;&gt;"&amp;$Z418)&gt;0,"DIFERENTE","ÚNICO"))</f>
        <v>DIFERENTE</v>
      </c>
      <c r="AJ418" s="59" t="str">
        <f t="shared" ref="AJ418:AJ444" si="665">IF($AG418="","",IF(COUNTIFS($AG:$AG,$AG418,$AC:$AC,"&lt;&gt;"&amp;$AC418)&gt;0,"DIFERENTE","ÚNICO"))</f>
        <v>DIFERENTE</v>
      </c>
      <c r="AK418" s="59" t="str">
        <f t="shared" ref="AK418:AK444" si="666">IF($AG418="","",IF(OR(AH418="DIFERENTE",AI418="DIFERENTE",AJ418="DIFERENTE"),"REVISAR","ÚNICO"))</f>
        <v>REVISAR</v>
      </c>
      <c r="AL418" s="59" t="str">
        <f t="shared" ref="AL418:AL444" si="667">IF(AH418="DIFERENTE",_xlfn.MAXIFS($W:$W,$AG:$AG,$AG418)-_xlfn.MINIFS($W:$W,$AG:$AG,$AG418),"")</f>
        <v/>
      </c>
      <c r="AM418" s="59">
        <f t="shared" ref="AM418:AM444" si="668">IF(AI418="DIFERENTE",_xlfn.MAXIFS($Z:$Z,$AG:$AG,$AG418)-_xlfn.MINIFS($Z:$Z,$AG:$AG,$AG418),"")</f>
        <v>4000</v>
      </c>
      <c r="AN418" s="60">
        <f t="shared" ref="AN418:AN444" si="669">IF(AJ418="DIFERENTE",_xlfn.MAXIFS($AC:$AC,$AG:$AG,$AG418)-_xlfn.MINIFS($AC:$AC,$AG:$AG,$AG418),"")</f>
        <v>155000</v>
      </c>
      <c r="AP418" s="61">
        <f t="shared" ref="AP418:AP444" si="670">IF(NOT(ISNUMBER(A418)),"",ROUND(AVERAGE(W418,Z418,AC418),0))</f>
        <v>341333</v>
      </c>
      <c r="AQ418" s="61">
        <f t="shared" ref="AQ418:AQ444" si="671">IF(NOT(ISNUMBER(A418)),"",ROUND(MEDIAN(W418,Z418,AC418),0))</f>
        <v>232000</v>
      </c>
      <c r="AR418" s="61">
        <f t="shared" ref="AR418:AR444" si="672">IF(NOT(ISNUMBER(A418)),"",ROUND(_xlfn.STDEV.S(W418,Z418,AC418),0))</f>
        <v>189371</v>
      </c>
      <c r="AS418" s="62">
        <f t="shared" ref="AS418:AS444" si="673">IF(NOT(ISNUMBER(A418)),"",IFERROR(AR418/AP418,0))</f>
        <v>0.55479839335780601</v>
      </c>
      <c r="AT418" s="61">
        <f t="shared" ref="AT418:AT444" si="674">IF(NOT(ISNUMBER(A418)),"",ROUND(MIN(W418,Z418,AC418),0))</f>
        <v>232000</v>
      </c>
      <c r="AU418" s="61">
        <f t="shared" ref="AU418:AU444" si="675">IF(NOT(ISNUMBER(A418)),"",ROUND(MAX(W418,Z418,AC418),0))</f>
        <v>560000</v>
      </c>
      <c r="AV418" s="61">
        <f>IF(NOT(ISNUMBER(A418)),"",ROUND(_xlfn.QUARTILE.INC(CHOOSE({1;2;3},W418,Z418,AC418),1),0))</f>
        <v>232000</v>
      </c>
      <c r="AW418" s="61">
        <f>IF(NOT(ISNUMBER(A418)),"",ROUND(_xlfn.QUARTILE.INC(CHOOSE({1;2;3},W418,Z418,AC418),3),0))</f>
        <v>396000</v>
      </c>
      <c r="AX418" s="61">
        <f t="shared" ref="AX418:AX444" si="676">IF(NOT(ISNUMBER(A418)),"",ROUND(AW418-AV418,0))</f>
        <v>164000</v>
      </c>
      <c r="AY418" s="61">
        <f t="shared" ref="AY418:AY444" si="677">IF(NOT(ISNUMBER(A418)),"",IF(BB418="MENOR VALOR",ROUND(MIN(W418,Z418,AC418),0),IF(BB418="PROMEDIO 2 MENORES",ROUND((SUM(W418,Z418,AC418)-MAX(W418,Z418,AC418))/2,0),IF(BB418="MEDIANA",ROUND(MEDIAN(W418,Z418,AC418),0),""))))</f>
        <v>232000</v>
      </c>
      <c r="AZ418" s="61">
        <f t="shared" ref="AZ418:AZ444" si="678">+AY418*19%</f>
        <v>44080</v>
      </c>
      <c r="BA418" s="61">
        <f t="shared" ref="BA418:BA444" si="679">IF(AY418="","",AY418+AZ418)</f>
        <v>276080</v>
      </c>
      <c r="BB418" s="68" t="str">
        <f t="shared" ref="BB418:BB444" si="680">IF(NOT(ISNUMBER(A418)),"",IF(AS418&lt;=20%,"MENOR VALOR",IF(AS418&lt;=40%,"PROMEDIO 2 MENORES","MEDIANA")))</f>
        <v>MEDIANA</v>
      </c>
      <c r="BD418" s="69" t="str">
        <f t="shared" ref="BD418:BD444" si="681">IF(NOT(ISNUMBER(A418)),"",UPPER(TRIM(CLEAN(LEFT(C418,200)))))</f>
        <v>MANTENIMIENTO (CAMBIO DE FILTROS DE AIRE PRIMARIO, SECUNDARIO, TRAMPA DE COMBUSTIBLE, PRIMARIO DE COMBUSTIBLE, ACEITE DE MOTOR)</v>
      </c>
      <c r="BE418" s="58" t="str">
        <f t="shared" ref="BE418:BE444" si="682">IF($AG418="","",IF(COUNTIF($AG:$AG,$AG418)&gt;1,"REPETIDO","ÚNICO"))</f>
        <v>REPETIDO</v>
      </c>
      <c r="BF418" s="58" t="str" cm="1">
        <f t="array" ref="BF418">IF(BE418&lt;&gt;"REPETIDO","",_xlfn.TEXTJOIN(", ",TRUE,IF($AG$14:$AG$1000=$AG418,$A$14:$A$1000,"")))</f>
        <v>379, 422</v>
      </c>
      <c r="BG418" s="70" t="str">
        <f t="shared" ref="BG418:BG444" si="683">IF($AG418="","",IF(BE418&lt;&gt;"REPETIDO","NO APLICA",IF(COUNTIFS($AG:$AG,$AG418,$AY:$AY,"&lt;&gt;"&amp;$AY418)&gt;0,"PRECIO REF. DIFERENTE","MISMO PRECIO REF.")))</f>
        <v>PRECIO REF. DIFERENTE</v>
      </c>
      <c r="BH418" s="58" t="str">
        <f t="shared" ref="BH418:BH444" si="684">IF($AG418="","",IF(BG418="PRECIO REF. DIFERENTE","CRÍTICO - PRECIO REF. INCONSISTENTE",IF(AS418&gt;50%,"ALERTA ALTA - REVISAR MERCADO",IF(AS418&gt;30%,"REVISAR DISPERSIÓN","OK"))))</f>
        <v>CRÍTICO - PRECIO REF. INCONSISTENTE</v>
      </c>
    </row>
    <row r="419" spans="1:60" ht="27" x14ac:dyDescent="0.35">
      <c r="A419" s="64">
        <f>IF(C419="","",MAX($A$14:A418)+1)</f>
        <v>380</v>
      </c>
      <c r="B419" s="64">
        <v>8715202</v>
      </c>
      <c r="C419" s="65" t="s">
        <v>391</v>
      </c>
      <c r="D419" s="64" t="s">
        <v>214</v>
      </c>
      <c r="E419" s="64">
        <v>0</v>
      </c>
      <c r="F419" s="64">
        <v>0</v>
      </c>
      <c r="G419" s="64">
        <v>0</v>
      </c>
      <c r="H419" s="64">
        <v>0</v>
      </c>
      <c r="I419" s="64">
        <v>1</v>
      </c>
      <c r="J419" s="64">
        <v>0</v>
      </c>
      <c r="K419" s="64">
        <v>0</v>
      </c>
      <c r="L419" s="64">
        <v>0</v>
      </c>
      <c r="M419" s="64">
        <v>1</v>
      </c>
      <c r="N419" s="64">
        <v>0</v>
      </c>
      <c r="O419" s="64">
        <v>0</v>
      </c>
      <c r="P419" s="64">
        <v>0</v>
      </c>
      <c r="Q419" s="64">
        <v>0</v>
      </c>
      <c r="R419" s="64">
        <v>1</v>
      </c>
      <c r="S419" s="64">
        <v>72151800</v>
      </c>
      <c r="T419" s="104">
        <v>2000231</v>
      </c>
      <c r="U419" s="64" t="s">
        <v>66</v>
      </c>
      <c r="W419" s="66">
        <v>228000</v>
      </c>
      <c r="X419" s="66">
        <f t="shared" si="656"/>
        <v>43320</v>
      </c>
      <c r="Y419" s="66">
        <f t="shared" si="657"/>
        <v>271320</v>
      </c>
      <c r="Z419" s="66">
        <v>240000</v>
      </c>
      <c r="AA419" s="66">
        <f t="shared" si="658"/>
        <v>45600</v>
      </c>
      <c r="AB419" s="66">
        <f t="shared" si="659"/>
        <v>285600</v>
      </c>
      <c r="AC419" s="66">
        <v>410000</v>
      </c>
      <c r="AD419" s="66">
        <f t="shared" si="660"/>
        <v>77900</v>
      </c>
      <c r="AE419" s="66">
        <f t="shared" si="661"/>
        <v>487900</v>
      </c>
      <c r="AF419" s="22"/>
      <c r="AG419" s="67" t="str">
        <f t="shared" si="662"/>
        <v>MANTENIMIENTO - AJUSTE BREAKER 80 AMP</v>
      </c>
      <c r="AH419" s="58" t="str">
        <f t="shared" si="663"/>
        <v>ÚNICO</v>
      </c>
      <c r="AI419" s="58" t="str">
        <f t="shared" si="664"/>
        <v>DIFERENTE</v>
      </c>
      <c r="AJ419" s="59" t="str">
        <f t="shared" si="665"/>
        <v>DIFERENTE</v>
      </c>
      <c r="AK419" s="59" t="str">
        <f t="shared" si="666"/>
        <v>REVISAR</v>
      </c>
      <c r="AL419" s="59" t="str">
        <f t="shared" si="667"/>
        <v/>
      </c>
      <c r="AM419" s="59">
        <f t="shared" si="668"/>
        <v>12000</v>
      </c>
      <c r="AN419" s="60">
        <f t="shared" si="669"/>
        <v>5000</v>
      </c>
      <c r="AP419" s="61">
        <f t="shared" si="670"/>
        <v>292667</v>
      </c>
      <c r="AQ419" s="61">
        <f t="shared" si="671"/>
        <v>240000</v>
      </c>
      <c r="AR419" s="61">
        <f t="shared" si="672"/>
        <v>101791</v>
      </c>
      <c r="AS419" s="62">
        <f t="shared" si="673"/>
        <v>0.34780484304687581</v>
      </c>
      <c r="AT419" s="61">
        <f t="shared" si="674"/>
        <v>228000</v>
      </c>
      <c r="AU419" s="61">
        <f t="shared" si="675"/>
        <v>410000</v>
      </c>
      <c r="AV419" s="61">
        <f>IF(NOT(ISNUMBER(A419)),"",ROUND(_xlfn.QUARTILE.INC(CHOOSE({1;2;3},W419,Z419,AC419),1),0))</f>
        <v>234000</v>
      </c>
      <c r="AW419" s="61">
        <f>IF(NOT(ISNUMBER(A419)),"",ROUND(_xlfn.QUARTILE.INC(CHOOSE({1;2;3},W419,Z419,AC419),3),0))</f>
        <v>325000</v>
      </c>
      <c r="AX419" s="61">
        <f t="shared" si="676"/>
        <v>91000</v>
      </c>
      <c r="AY419" s="61">
        <f t="shared" si="677"/>
        <v>234000</v>
      </c>
      <c r="AZ419" s="61">
        <f t="shared" si="678"/>
        <v>44460</v>
      </c>
      <c r="BA419" s="61">
        <f t="shared" si="679"/>
        <v>278460</v>
      </c>
      <c r="BB419" s="68" t="str">
        <f t="shared" si="680"/>
        <v>PROMEDIO 2 MENORES</v>
      </c>
      <c r="BD419" s="69" t="str">
        <f t="shared" si="681"/>
        <v>MANTENIMIENTO - AJUSTE BREAKER 80 AMP</v>
      </c>
      <c r="BE419" s="58" t="str">
        <f t="shared" si="682"/>
        <v>REPETIDO</v>
      </c>
      <c r="BF419" s="58" t="str" cm="1">
        <f t="array" ref="BF419">IF(BE419&lt;&gt;"REPETIDO","",_xlfn.TEXTJOIN(", ",TRUE,IF($AG$14:$AG$1000=$AG419,$A$14:$A$1000,"")))</f>
        <v>380, 412</v>
      </c>
      <c r="BG419" s="70" t="str">
        <f t="shared" si="683"/>
        <v>PRECIO REF. DIFERENTE</v>
      </c>
      <c r="BH419" s="58" t="str">
        <f t="shared" si="684"/>
        <v>CRÍTICO - PRECIO REF. INCONSISTENTE</v>
      </c>
    </row>
    <row r="420" spans="1:60" ht="27" x14ac:dyDescent="0.35">
      <c r="A420" s="64">
        <f>IF(C420="","",MAX($A$14:A419)+1)</f>
        <v>381</v>
      </c>
      <c r="B420" s="64">
        <v>8715202</v>
      </c>
      <c r="C420" s="65" t="s">
        <v>392</v>
      </c>
      <c r="D420" s="64" t="s">
        <v>214</v>
      </c>
      <c r="E420" s="64">
        <v>0</v>
      </c>
      <c r="F420" s="64">
        <v>0</v>
      </c>
      <c r="G420" s="64">
        <v>0</v>
      </c>
      <c r="H420" s="64">
        <v>0</v>
      </c>
      <c r="I420" s="64">
        <v>1</v>
      </c>
      <c r="J420" s="64">
        <v>0</v>
      </c>
      <c r="K420" s="64">
        <v>0</v>
      </c>
      <c r="L420" s="64">
        <v>0</v>
      </c>
      <c r="M420" s="64">
        <v>1</v>
      </c>
      <c r="N420" s="64">
        <v>0</v>
      </c>
      <c r="O420" s="64">
        <v>0</v>
      </c>
      <c r="P420" s="64">
        <v>0</v>
      </c>
      <c r="Q420" s="64">
        <v>0</v>
      </c>
      <c r="R420" s="64">
        <v>1</v>
      </c>
      <c r="S420" s="64">
        <v>72151800</v>
      </c>
      <c r="T420" s="104">
        <v>2000231</v>
      </c>
      <c r="U420" s="64" t="s">
        <v>66</v>
      </c>
      <c r="W420" s="66">
        <v>216000</v>
      </c>
      <c r="X420" s="66">
        <f t="shared" si="656"/>
        <v>41040</v>
      </c>
      <c r="Y420" s="66">
        <f t="shared" si="657"/>
        <v>257040</v>
      </c>
      <c r="Z420" s="66">
        <v>216000</v>
      </c>
      <c r="AA420" s="66">
        <f t="shared" si="658"/>
        <v>41040</v>
      </c>
      <c r="AB420" s="66">
        <f t="shared" si="659"/>
        <v>257040</v>
      </c>
      <c r="AC420" s="66">
        <v>460000</v>
      </c>
      <c r="AD420" s="66">
        <f t="shared" si="660"/>
        <v>87400</v>
      </c>
      <c r="AE420" s="66">
        <f t="shared" si="661"/>
        <v>547400</v>
      </c>
      <c r="AF420" s="22"/>
      <c r="AG420" s="67" t="str">
        <f t="shared" si="662"/>
        <v>MANTENIMIENTO - AJUSTE BREAKER 40 AMP</v>
      </c>
      <c r="AH420" s="58" t="str">
        <f t="shared" si="663"/>
        <v>ÚNICO</v>
      </c>
      <c r="AI420" s="58" t="str">
        <f t="shared" si="664"/>
        <v>DIFERENTE</v>
      </c>
      <c r="AJ420" s="59" t="str">
        <f t="shared" si="665"/>
        <v>DIFERENTE</v>
      </c>
      <c r="AK420" s="59" t="str">
        <f t="shared" si="666"/>
        <v>REVISAR</v>
      </c>
      <c r="AL420" s="59" t="str">
        <f t="shared" si="667"/>
        <v/>
      </c>
      <c r="AM420" s="59">
        <f t="shared" si="668"/>
        <v>16000</v>
      </c>
      <c r="AN420" s="60">
        <f t="shared" si="669"/>
        <v>10000</v>
      </c>
      <c r="AP420" s="61">
        <f t="shared" si="670"/>
        <v>297333</v>
      </c>
      <c r="AQ420" s="61">
        <f t="shared" si="671"/>
        <v>216000</v>
      </c>
      <c r="AR420" s="61">
        <f t="shared" si="672"/>
        <v>140873</v>
      </c>
      <c r="AS420" s="62">
        <f t="shared" si="673"/>
        <v>0.47378864774512081</v>
      </c>
      <c r="AT420" s="61">
        <f t="shared" si="674"/>
        <v>216000</v>
      </c>
      <c r="AU420" s="61">
        <f t="shared" si="675"/>
        <v>460000</v>
      </c>
      <c r="AV420" s="61">
        <f>IF(NOT(ISNUMBER(A420)),"",ROUND(_xlfn.QUARTILE.INC(CHOOSE({1;2;3},W420,Z420,AC420),1),0))</f>
        <v>216000</v>
      </c>
      <c r="AW420" s="61">
        <f>IF(NOT(ISNUMBER(A420)),"",ROUND(_xlfn.QUARTILE.INC(CHOOSE({1;2;3},W420,Z420,AC420),3),0))</f>
        <v>338000</v>
      </c>
      <c r="AX420" s="61">
        <f t="shared" si="676"/>
        <v>122000</v>
      </c>
      <c r="AY420" s="61">
        <f t="shared" si="677"/>
        <v>216000</v>
      </c>
      <c r="AZ420" s="61">
        <f t="shared" si="678"/>
        <v>41040</v>
      </c>
      <c r="BA420" s="61">
        <f t="shared" si="679"/>
        <v>257040</v>
      </c>
      <c r="BB420" s="68" t="str">
        <f t="shared" si="680"/>
        <v>MEDIANA</v>
      </c>
      <c r="BD420" s="69" t="str">
        <f t="shared" si="681"/>
        <v>MANTENIMIENTO - AJUSTE BREAKER 40 AMP</v>
      </c>
      <c r="BE420" s="58" t="str">
        <f t="shared" si="682"/>
        <v>REPETIDO</v>
      </c>
      <c r="BF420" s="58" t="str" cm="1">
        <f t="array" ref="BF420">IF(BE420&lt;&gt;"REPETIDO","",_xlfn.TEXTJOIN(", ",TRUE,IF($AG$14:$AG$1000=$AG420,$A$14:$A$1000,"")))</f>
        <v>381, 413</v>
      </c>
      <c r="BG420" s="70" t="str">
        <f t="shared" si="683"/>
        <v>PRECIO REF. DIFERENTE</v>
      </c>
      <c r="BH420" s="58" t="str">
        <f t="shared" si="684"/>
        <v>CRÍTICO - PRECIO REF. INCONSISTENTE</v>
      </c>
    </row>
    <row r="421" spans="1:60" ht="140.25" x14ac:dyDescent="0.35">
      <c r="A421" s="64">
        <f>IF(C421="","",MAX($A$14:A420)+1)</f>
        <v>382</v>
      </c>
      <c r="B421" s="64">
        <v>8715202</v>
      </c>
      <c r="C421" s="65" t="s">
        <v>393</v>
      </c>
      <c r="D421" s="64" t="s">
        <v>214</v>
      </c>
      <c r="E421" s="64">
        <v>0</v>
      </c>
      <c r="F421" s="64">
        <v>0</v>
      </c>
      <c r="G421" s="64">
        <v>0</v>
      </c>
      <c r="H421" s="64">
        <v>0</v>
      </c>
      <c r="I421" s="64">
        <v>1</v>
      </c>
      <c r="J421" s="64">
        <v>0</v>
      </c>
      <c r="K421" s="64">
        <v>0</v>
      </c>
      <c r="L421" s="64">
        <v>0</v>
      </c>
      <c r="M421" s="64">
        <v>1</v>
      </c>
      <c r="N421" s="64">
        <v>0</v>
      </c>
      <c r="O421" s="64">
        <v>0</v>
      </c>
      <c r="P421" s="64">
        <v>0</v>
      </c>
      <c r="Q421" s="64">
        <v>0</v>
      </c>
      <c r="R421" s="64">
        <v>1</v>
      </c>
      <c r="S421" s="64">
        <v>72151800</v>
      </c>
      <c r="T421" s="104">
        <v>2000231</v>
      </c>
      <c r="U421" s="64" t="s">
        <v>66</v>
      </c>
      <c r="W421" s="66">
        <v>244000</v>
      </c>
      <c r="X421" s="66">
        <f t="shared" si="656"/>
        <v>46360</v>
      </c>
      <c r="Y421" s="66">
        <f t="shared" si="657"/>
        <v>290360</v>
      </c>
      <c r="Z421" s="66">
        <v>244000</v>
      </c>
      <c r="AA421" s="66">
        <f t="shared" si="658"/>
        <v>46360</v>
      </c>
      <c r="AB421" s="66">
        <f t="shared" si="659"/>
        <v>290360</v>
      </c>
      <c r="AC421" s="66">
        <v>820000</v>
      </c>
      <c r="AD421" s="66">
        <f t="shared" si="660"/>
        <v>155800</v>
      </c>
      <c r="AE421" s="66">
        <f t="shared" si="661"/>
        <v>975800</v>
      </c>
      <c r="AF421" s="22"/>
      <c r="AG421" s="67" t="str">
        <f t="shared" si="662"/>
        <v>MANTENIMIENTO DEL ALTERNADOR, MANTENIMIENTO DE CORONA, ESCOBILLAS, PORTA ESCOBILLAS, RODAMIENTOS, DESMONTAJE Y AJUSTE DEL ALTERNADOR (CAMBIO DE CORONA, ESCOBILLAS, PORTA ESCOBILLAS, RODAMIENTOS, DESMO</v>
      </c>
      <c r="AH421" s="58" t="str">
        <f t="shared" si="663"/>
        <v>ÚNICO</v>
      </c>
      <c r="AI421" s="58" t="str">
        <f t="shared" si="664"/>
        <v>ÚNICO</v>
      </c>
      <c r="AJ421" s="59" t="str">
        <f t="shared" si="665"/>
        <v>ÚNICO</v>
      </c>
      <c r="AK421" s="59" t="str">
        <f t="shared" si="666"/>
        <v>ÚNICO</v>
      </c>
      <c r="AL421" s="59" t="str">
        <f t="shared" si="667"/>
        <v/>
      </c>
      <c r="AM421" s="59" t="str">
        <f t="shared" si="668"/>
        <v/>
      </c>
      <c r="AN421" s="60" t="str">
        <f t="shared" si="669"/>
        <v/>
      </c>
      <c r="AP421" s="61">
        <f t="shared" si="670"/>
        <v>436000</v>
      </c>
      <c r="AQ421" s="61">
        <f t="shared" si="671"/>
        <v>244000</v>
      </c>
      <c r="AR421" s="61">
        <f t="shared" si="672"/>
        <v>332554</v>
      </c>
      <c r="AS421" s="62">
        <f t="shared" si="673"/>
        <v>0.76273853211009179</v>
      </c>
      <c r="AT421" s="61">
        <f t="shared" si="674"/>
        <v>244000</v>
      </c>
      <c r="AU421" s="61">
        <f t="shared" si="675"/>
        <v>820000</v>
      </c>
      <c r="AV421" s="61">
        <f>IF(NOT(ISNUMBER(A421)),"",ROUND(_xlfn.QUARTILE.INC(CHOOSE({1;2;3},W421,Z421,AC421),1),0))</f>
        <v>244000</v>
      </c>
      <c r="AW421" s="61">
        <f>IF(NOT(ISNUMBER(A421)),"",ROUND(_xlfn.QUARTILE.INC(CHOOSE({1;2;3},W421,Z421,AC421),3),0))</f>
        <v>532000</v>
      </c>
      <c r="AX421" s="61">
        <f t="shared" si="676"/>
        <v>288000</v>
      </c>
      <c r="AY421" s="61">
        <f t="shared" si="677"/>
        <v>244000</v>
      </c>
      <c r="AZ421" s="61">
        <f t="shared" si="678"/>
        <v>46360</v>
      </c>
      <c r="BA421" s="61">
        <f t="shared" si="679"/>
        <v>290360</v>
      </c>
      <c r="BB421" s="68" t="str">
        <f t="shared" si="680"/>
        <v>MEDIANA</v>
      </c>
      <c r="BD421" s="69" t="str">
        <f t="shared" si="681"/>
        <v>MANTENIMIENTO DEL ALTERNADOR, MANTENIMIENTO DE CORONA, ESCOBILLAS, PORTA ESCOBILLAS, RODAMIENTOS, DESMONTAJE Y AJUSTE DEL ALTERNADOR (CAMBIO DE CORONA, ESCOBILLAS, PORTA ESCOBILLAS, RODAMIENTOS, DESMO</v>
      </c>
      <c r="BE421" s="58" t="str">
        <f t="shared" si="682"/>
        <v>ÚNICO</v>
      </c>
      <c r="BF421" s="58" t="str" cm="1">
        <f t="array" ref="BF421">IF(BE421&lt;&gt;"REPETIDO","",_xlfn.TEXTJOIN(", ",TRUE,IF($AG$14:$AG$1000=$AG421,$A$14:$A$1000,"")))</f>
        <v/>
      </c>
      <c r="BG421" s="70" t="str">
        <f t="shared" si="683"/>
        <v>NO APLICA</v>
      </c>
      <c r="BH421" s="58" t="str">
        <f t="shared" si="684"/>
        <v>ALERTA ALTA - REVISAR MERCADO</v>
      </c>
    </row>
    <row r="422" spans="1:60" ht="140.25" x14ac:dyDescent="0.35">
      <c r="A422" s="64">
        <f>IF(C422="","",MAX($A$14:A421)+1)</f>
        <v>383</v>
      </c>
      <c r="B422" s="64">
        <v>8715202</v>
      </c>
      <c r="C422" s="65" t="s">
        <v>394</v>
      </c>
      <c r="D422" s="64" t="s">
        <v>214</v>
      </c>
      <c r="E422" s="64">
        <v>0</v>
      </c>
      <c r="F422" s="64">
        <v>0</v>
      </c>
      <c r="G422" s="64">
        <v>0</v>
      </c>
      <c r="H422" s="64">
        <v>0</v>
      </c>
      <c r="I422" s="64">
        <v>1</v>
      </c>
      <c r="J422" s="64">
        <v>0</v>
      </c>
      <c r="K422" s="64">
        <v>0</v>
      </c>
      <c r="L422" s="64">
        <v>0</v>
      </c>
      <c r="M422" s="64">
        <v>1</v>
      </c>
      <c r="N422" s="64">
        <v>0</v>
      </c>
      <c r="O422" s="64">
        <v>0</v>
      </c>
      <c r="P422" s="64">
        <v>0</v>
      </c>
      <c r="Q422" s="64">
        <v>0</v>
      </c>
      <c r="R422" s="64">
        <v>1</v>
      </c>
      <c r="S422" s="64">
        <v>72151800</v>
      </c>
      <c r="T422" s="104">
        <v>2000231</v>
      </c>
      <c r="U422" s="64" t="s">
        <v>66</v>
      </c>
      <c r="W422" s="66">
        <v>644000</v>
      </c>
      <c r="X422" s="66">
        <f t="shared" si="656"/>
        <v>122360</v>
      </c>
      <c r="Y422" s="66">
        <f t="shared" si="657"/>
        <v>766360</v>
      </c>
      <c r="Z422" s="66">
        <v>644000</v>
      </c>
      <c r="AA422" s="66">
        <f t="shared" si="658"/>
        <v>122360</v>
      </c>
      <c r="AB422" s="66">
        <f t="shared" si="659"/>
        <v>766360</v>
      </c>
      <c r="AC422" s="66">
        <v>815000</v>
      </c>
      <c r="AD422" s="66">
        <f t="shared" si="660"/>
        <v>154850</v>
      </c>
      <c r="AE422" s="66">
        <f t="shared" si="661"/>
        <v>969850</v>
      </c>
      <c r="AF422" s="22"/>
      <c r="AG422" s="67" t="str">
        <f t="shared" si="662"/>
        <v>MANTENIMIENTO DEL MOTOR DE ARRANQUE, MANTENIMIENTO DE CORONA, ESCOBILLAS, PORTA ESCOBILLAS, RODAMIENTOS, AUTOMÁTICO DESMONTAJE Y AJUSTE DEL MOTOR (CAMBIO DE CORONA, ESCOBILLAS, PORTA ESCOBILLAS, RODAM</v>
      </c>
      <c r="AH422" s="58" t="str">
        <f t="shared" si="663"/>
        <v>ÚNICO</v>
      </c>
      <c r="AI422" s="58" t="str">
        <f t="shared" si="664"/>
        <v>ÚNICO</v>
      </c>
      <c r="AJ422" s="59" t="str">
        <f t="shared" si="665"/>
        <v>ÚNICO</v>
      </c>
      <c r="AK422" s="59" t="str">
        <f t="shared" si="666"/>
        <v>ÚNICO</v>
      </c>
      <c r="AL422" s="59" t="str">
        <f t="shared" si="667"/>
        <v/>
      </c>
      <c r="AM422" s="59" t="str">
        <f t="shared" si="668"/>
        <v/>
      </c>
      <c r="AN422" s="60" t="str">
        <f t="shared" si="669"/>
        <v/>
      </c>
      <c r="AP422" s="61">
        <f t="shared" si="670"/>
        <v>701000</v>
      </c>
      <c r="AQ422" s="61">
        <f t="shared" si="671"/>
        <v>644000</v>
      </c>
      <c r="AR422" s="61">
        <f t="shared" si="672"/>
        <v>98727</v>
      </c>
      <c r="AS422" s="62">
        <f t="shared" si="673"/>
        <v>0.14083737517831668</v>
      </c>
      <c r="AT422" s="61">
        <f t="shared" si="674"/>
        <v>644000</v>
      </c>
      <c r="AU422" s="61">
        <f t="shared" si="675"/>
        <v>815000</v>
      </c>
      <c r="AV422" s="61">
        <f>IF(NOT(ISNUMBER(A422)),"",ROUND(_xlfn.QUARTILE.INC(CHOOSE({1;2;3},W422,Z422,AC422),1),0))</f>
        <v>644000</v>
      </c>
      <c r="AW422" s="61">
        <f>IF(NOT(ISNUMBER(A422)),"",ROUND(_xlfn.QUARTILE.INC(CHOOSE({1;2;3},W422,Z422,AC422),3),0))</f>
        <v>729500</v>
      </c>
      <c r="AX422" s="61">
        <f t="shared" si="676"/>
        <v>85500</v>
      </c>
      <c r="AY422" s="61">
        <f t="shared" si="677"/>
        <v>644000</v>
      </c>
      <c r="AZ422" s="61">
        <f t="shared" si="678"/>
        <v>122360</v>
      </c>
      <c r="BA422" s="61">
        <f t="shared" si="679"/>
        <v>766360</v>
      </c>
      <c r="BB422" s="68" t="str">
        <f t="shared" si="680"/>
        <v>MENOR VALOR</v>
      </c>
      <c r="BD422" s="69" t="str">
        <f t="shared" si="681"/>
        <v>MANTENIMIENTO DEL MOTOR DE ARRANQUE, MANTENIMIENTO DE CORONA, ESCOBILLAS, PORTA ESCOBILLAS, RODAMIENTOS, AUTOMÁTICO DESMONTAJE Y AJUSTE DEL MOTOR (CAMBIO DE CORONA, ESCOBILLAS, PORTA ESCOBILLAS, RODAM</v>
      </c>
      <c r="BE422" s="58" t="str">
        <f t="shared" si="682"/>
        <v>ÚNICO</v>
      </c>
      <c r="BF422" s="58" t="str" cm="1">
        <f t="array" ref="BF422">IF(BE422&lt;&gt;"REPETIDO","",_xlfn.TEXTJOIN(", ",TRUE,IF($AG$14:$AG$1000=$AG422,$A$14:$A$1000,"")))</f>
        <v/>
      </c>
      <c r="BG422" s="70" t="str">
        <f t="shared" si="683"/>
        <v>NO APLICA</v>
      </c>
      <c r="BH422" s="58" t="str">
        <f t="shared" si="684"/>
        <v>OK</v>
      </c>
    </row>
    <row r="423" spans="1:60" ht="89.25" x14ac:dyDescent="0.35">
      <c r="A423" s="64">
        <f>IF(C423="","",MAX($A$14:A422)+1)</f>
        <v>384</v>
      </c>
      <c r="B423" s="64">
        <v>8715202</v>
      </c>
      <c r="C423" s="65" t="s">
        <v>395</v>
      </c>
      <c r="D423" s="64" t="s">
        <v>214</v>
      </c>
      <c r="E423" s="64">
        <v>0</v>
      </c>
      <c r="F423" s="64">
        <v>0</v>
      </c>
      <c r="G423" s="64">
        <v>0</v>
      </c>
      <c r="H423" s="64">
        <v>0</v>
      </c>
      <c r="I423" s="64">
        <v>1</v>
      </c>
      <c r="J423" s="64">
        <v>0</v>
      </c>
      <c r="K423" s="64">
        <v>0</v>
      </c>
      <c r="L423" s="64">
        <v>0</v>
      </c>
      <c r="M423" s="64">
        <v>1</v>
      </c>
      <c r="N423" s="64">
        <v>0</v>
      </c>
      <c r="O423" s="64">
        <v>0</v>
      </c>
      <c r="P423" s="64">
        <v>0</v>
      </c>
      <c r="Q423" s="64">
        <v>0</v>
      </c>
      <c r="R423" s="64">
        <v>1</v>
      </c>
      <c r="S423" s="64">
        <v>72151800</v>
      </c>
      <c r="T423" s="104">
        <v>2000231</v>
      </c>
      <c r="U423" s="64" t="s">
        <v>66</v>
      </c>
      <c r="W423" s="66">
        <v>260000</v>
      </c>
      <c r="X423" s="66">
        <f t="shared" si="656"/>
        <v>49400</v>
      </c>
      <c r="Y423" s="66">
        <f t="shared" si="657"/>
        <v>309400</v>
      </c>
      <c r="Z423" s="66">
        <v>260000</v>
      </c>
      <c r="AA423" s="66">
        <f t="shared" si="658"/>
        <v>49400</v>
      </c>
      <c r="AB423" s="66">
        <f t="shared" si="659"/>
        <v>309400</v>
      </c>
      <c r="AC423" s="66">
        <v>855000</v>
      </c>
      <c r="AD423" s="66">
        <f t="shared" si="660"/>
        <v>162450</v>
      </c>
      <c r="AE423" s="66">
        <f t="shared" si="661"/>
        <v>1017450</v>
      </c>
      <c r="AF423" s="22"/>
      <c r="AG423" s="67" t="str">
        <f t="shared" si="662"/>
        <v>MANTENIMIENTO - SONDEO DEL RADIADOR, PRUEBA Y CORRECCIÓN DE FUGAS (CAMBIO DE MANGUERAS DE ENTRADA Y SALIDA AL RADIADOR, TAPA TANQUE DEL RADIADOR)</v>
      </c>
      <c r="AH423" s="58" t="str">
        <f t="shared" si="663"/>
        <v>ÚNICO</v>
      </c>
      <c r="AI423" s="58" t="str">
        <f t="shared" si="664"/>
        <v>ÚNICO</v>
      </c>
      <c r="AJ423" s="59" t="str">
        <f t="shared" si="665"/>
        <v>DIFERENTE</v>
      </c>
      <c r="AK423" s="59" t="str">
        <f t="shared" si="666"/>
        <v>REVISAR</v>
      </c>
      <c r="AL423" s="59" t="str">
        <f t="shared" si="667"/>
        <v/>
      </c>
      <c r="AM423" s="59" t="str">
        <f t="shared" si="668"/>
        <v/>
      </c>
      <c r="AN423" s="60">
        <f t="shared" si="669"/>
        <v>45000</v>
      </c>
      <c r="AP423" s="61">
        <f t="shared" si="670"/>
        <v>458333</v>
      </c>
      <c r="AQ423" s="61">
        <f t="shared" si="671"/>
        <v>260000</v>
      </c>
      <c r="AR423" s="61">
        <f t="shared" si="672"/>
        <v>343523</v>
      </c>
      <c r="AS423" s="62">
        <f t="shared" si="673"/>
        <v>0.74950527236747078</v>
      </c>
      <c r="AT423" s="61">
        <f t="shared" si="674"/>
        <v>260000</v>
      </c>
      <c r="AU423" s="61">
        <f t="shared" si="675"/>
        <v>855000</v>
      </c>
      <c r="AV423" s="61">
        <f>IF(NOT(ISNUMBER(A423)),"",ROUND(_xlfn.QUARTILE.INC(CHOOSE({1;2;3},W423,Z423,AC423),1),0))</f>
        <v>260000</v>
      </c>
      <c r="AW423" s="61">
        <f>IF(NOT(ISNUMBER(A423)),"",ROUND(_xlfn.QUARTILE.INC(CHOOSE({1;2;3},W423,Z423,AC423),3),0))</f>
        <v>557500</v>
      </c>
      <c r="AX423" s="61">
        <f t="shared" si="676"/>
        <v>297500</v>
      </c>
      <c r="AY423" s="61">
        <f t="shared" si="677"/>
        <v>260000</v>
      </c>
      <c r="AZ423" s="61">
        <f t="shared" si="678"/>
        <v>49400</v>
      </c>
      <c r="BA423" s="61">
        <f t="shared" si="679"/>
        <v>309400</v>
      </c>
      <c r="BB423" s="68" t="str">
        <f t="shared" si="680"/>
        <v>MEDIANA</v>
      </c>
      <c r="BD423" s="69" t="str">
        <f t="shared" si="681"/>
        <v>MANTENIMIENTO - SONDEO DEL RADIADOR, PRUEBA Y CORRECCIÓN DE FUGAS (CAMBIO DE MANGUERAS DE ENTRADA Y SALIDA AL RADIADOR, TAPA TANQUE DEL RADIADOR)</v>
      </c>
      <c r="BE423" s="58" t="str">
        <f t="shared" si="682"/>
        <v>REPETIDO</v>
      </c>
      <c r="BF423" s="58" t="str" cm="1">
        <f t="array" ref="BF423">IF(BE423&lt;&gt;"REPETIDO","",_xlfn.TEXTJOIN(", ",TRUE,IF($AG$14:$AG$1000=$AG423,$A$14:$A$1000,"")))</f>
        <v>384, 423</v>
      </c>
      <c r="BG423" s="70" t="str">
        <f t="shared" si="683"/>
        <v>MISMO PRECIO REF.</v>
      </c>
      <c r="BH423" s="58" t="str">
        <f t="shared" si="684"/>
        <v>ALERTA ALTA - REVISAR MERCADO</v>
      </c>
    </row>
    <row r="424" spans="1:60" ht="38.25" x14ac:dyDescent="0.35">
      <c r="A424" s="64">
        <f>IF(C424="","",MAX($A$14:A423)+1)</f>
        <v>385</v>
      </c>
      <c r="B424" s="64">
        <v>8715202</v>
      </c>
      <c r="C424" s="65" t="s">
        <v>396</v>
      </c>
      <c r="D424" s="64" t="s">
        <v>214</v>
      </c>
      <c r="E424" s="64">
        <v>0</v>
      </c>
      <c r="F424" s="64">
        <v>0</v>
      </c>
      <c r="G424" s="64">
        <v>0</v>
      </c>
      <c r="H424" s="64">
        <v>0</v>
      </c>
      <c r="I424" s="64">
        <v>1</v>
      </c>
      <c r="J424" s="64">
        <v>0</v>
      </c>
      <c r="K424" s="64">
        <v>0</v>
      </c>
      <c r="L424" s="64">
        <v>0</v>
      </c>
      <c r="M424" s="64">
        <v>1</v>
      </c>
      <c r="N424" s="64">
        <v>0</v>
      </c>
      <c r="O424" s="64">
        <v>0</v>
      </c>
      <c r="P424" s="64">
        <v>0</v>
      </c>
      <c r="Q424" s="64">
        <v>0</v>
      </c>
      <c r="R424" s="64">
        <v>1</v>
      </c>
      <c r="S424" s="64">
        <v>72151800</v>
      </c>
      <c r="T424" s="104">
        <v>2000231</v>
      </c>
      <c r="U424" s="64" t="s">
        <v>66</v>
      </c>
      <c r="W424" s="66">
        <v>276000</v>
      </c>
      <c r="X424" s="66">
        <f t="shared" si="656"/>
        <v>52440</v>
      </c>
      <c r="Y424" s="66">
        <f t="shared" si="657"/>
        <v>328440</v>
      </c>
      <c r="Z424" s="66">
        <v>276000</v>
      </c>
      <c r="AA424" s="66">
        <f t="shared" si="658"/>
        <v>52440</v>
      </c>
      <c r="AB424" s="66">
        <f t="shared" si="659"/>
        <v>328440</v>
      </c>
      <c r="AC424" s="66">
        <v>605000</v>
      </c>
      <c r="AD424" s="66">
        <f t="shared" si="660"/>
        <v>114950</v>
      </c>
      <c r="AE424" s="66">
        <f t="shared" si="661"/>
        <v>719950</v>
      </c>
      <c r="AF424" s="22"/>
      <c r="AG424" s="67" t="str">
        <f t="shared" si="662"/>
        <v>MANTENIMIENTO DE UNA BATERÍA PARA 12V 1200 AMP 31H</v>
      </c>
      <c r="AH424" s="58" t="str">
        <f t="shared" si="663"/>
        <v>ÚNICO</v>
      </c>
      <c r="AI424" s="58" t="str">
        <f t="shared" si="664"/>
        <v>ÚNICO</v>
      </c>
      <c r="AJ424" s="59" t="str">
        <f t="shared" si="665"/>
        <v>ÚNICO</v>
      </c>
      <c r="AK424" s="59" t="str">
        <f t="shared" si="666"/>
        <v>ÚNICO</v>
      </c>
      <c r="AL424" s="59" t="str">
        <f t="shared" si="667"/>
        <v/>
      </c>
      <c r="AM424" s="59" t="str">
        <f t="shared" si="668"/>
        <v/>
      </c>
      <c r="AN424" s="60" t="str">
        <f t="shared" si="669"/>
        <v/>
      </c>
      <c r="AP424" s="61">
        <f t="shared" si="670"/>
        <v>385667</v>
      </c>
      <c r="AQ424" s="61">
        <f t="shared" si="671"/>
        <v>276000</v>
      </c>
      <c r="AR424" s="61">
        <f t="shared" si="672"/>
        <v>189948</v>
      </c>
      <c r="AS424" s="62">
        <f t="shared" si="673"/>
        <v>0.49251815685552564</v>
      </c>
      <c r="AT424" s="61">
        <f t="shared" si="674"/>
        <v>276000</v>
      </c>
      <c r="AU424" s="61">
        <f t="shared" si="675"/>
        <v>605000</v>
      </c>
      <c r="AV424" s="61">
        <f>IF(NOT(ISNUMBER(A424)),"",ROUND(_xlfn.QUARTILE.INC(CHOOSE({1;2;3},W424,Z424,AC424),1),0))</f>
        <v>276000</v>
      </c>
      <c r="AW424" s="61">
        <f>IF(NOT(ISNUMBER(A424)),"",ROUND(_xlfn.QUARTILE.INC(CHOOSE({1;2;3},W424,Z424,AC424),3),0))</f>
        <v>440500</v>
      </c>
      <c r="AX424" s="61">
        <f t="shared" si="676"/>
        <v>164500</v>
      </c>
      <c r="AY424" s="61">
        <f t="shared" si="677"/>
        <v>276000</v>
      </c>
      <c r="AZ424" s="61">
        <f t="shared" si="678"/>
        <v>52440</v>
      </c>
      <c r="BA424" s="61">
        <f t="shared" si="679"/>
        <v>328440</v>
      </c>
      <c r="BB424" s="68" t="str">
        <f t="shared" si="680"/>
        <v>MEDIANA</v>
      </c>
      <c r="BD424" s="69" t="str">
        <f t="shared" si="681"/>
        <v>MANTENIMIENTO DE UNA BATERÍA PARA 12V 1200 AMP 31H</v>
      </c>
      <c r="BE424" s="58" t="str">
        <f t="shared" si="682"/>
        <v>ÚNICO</v>
      </c>
      <c r="BF424" s="58" t="str" cm="1">
        <f t="array" ref="BF424">IF(BE424&lt;&gt;"REPETIDO","",_xlfn.TEXTJOIN(", ",TRUE,IF($AG$14:$AG$1000=$AG424,$A$14:$A$1000,"")))</f>
        <v/>
      </c>
      <c r="BG424" s="70" t="str">
        <f t="shared" si="683"/>
        <v>NO APLICA</v>
      </c>
      <c r="BH424" s="58" t="str">
        <f t="shared" si="684"/>
        <v>REVISAR DISPERSIÓN</v>
      </c>
    </row>
    <row r="425" spans="1:60" ht="189" x14ac:dyDescent="0.35">
      <c r="A425" s="64">
        <f>IF(C425="","",MAX($A$14:A424)+1)</f>
        <v>386</v>
      </c>
      <c r="B425" s="64">
        <v>8715202</v>
      </c>
      <c r="C425" s="65" t="s">
        <v>397</v>
      </c>
      <c r="D425" s="64" t="s">
        <v>214</v>
      </c>
      <c r="E425" s="64">
        <v>0</v>
      </c>
      <c r="F425" s="64">
        <v>0</v>
      </c>
      <c r="G425" s="64">
        <v>0</v>
      </c>
      <c r="H425" s="64">
        <v>0</v>
      </c>
      <c r="I425" s="64">
        <v>1</v>
      </c>
      <c r="J425" s="64">
        <v>0</v>
      </c>
      <c r="K425" s="64">
        <v>0</v>
      </c>
      <c r="L425" s="64">
        <v>0</v>
      </c>
      <c r="M425" s="64">
        <v>1</v>
      </c>
      <c r="N425" s="64">
        <v>0</v>
      </c>
      <c r="O425" s="64">
        <v>0</v>
      </c>
      <c r="P425" s="64">
        <v>0</v>
      </c>
      <c r="Q425" s="64">
        <v>0</v>
      </c>
      <c r="R425" s="64">
        <v>1</v>
      </c>
      <c r="S425" s="64">
        <v>72151800</v>
      </c>
      <c r="T425" s="104">
        <v>2000231</v>
      </c>
      <c r="U425" s="64" t="s">
        <v>66</v>
      </c>
      <c r="W425" s="66">
        <v>328000</v>
      </c>
      <c r="X425" s="66">
        <f t="shared" si="656"/>
        <v>62320</v>
      </c>
      <c r="Y425" s="66">
        <f t="shared" si="657"/>
        <v>390320</v>
      </c>
      <c r="Z425" s="66">
        <v>328000</v>
      </c>
      <c r="AA425" s="66">
        <f t="shared" si="658"/>
        <v>62320</v>
      </c>
      <c r="AB425" s="66">
        <f t="shared" si="659"/>
        <v>390320</v>
      </c>
      <c r="AC425" s="66">
        <v>425000</v>
      </c>
      <c r="AD425" s="66">
        <f t="shared" si="660"/>
        <v>80750</v>
      </c>
      <c r="AE425" s="66">
        <f t="shared" si="661"/>
        <v>505750</v>
      </c>
      <c r="AG425" s="67" t="str">
        <f t="shared" si="662"/>
        <v>MANTENIMIENTO CORRECTIVO DEL MOTOR: DESARME, REVISIÓN, LIMPIEZA, AJUSTE, LUBRICACIÓN, PRUEBAS Y PUESTA EN FUNCIONAMIENTO. (CAMBIO DE PISTONES, CAMISAS, EMPAQUETADURA DEL MOTOR, CASQUETES DE BIELA, CAS</v>
      </c>
      <c r="AH425" s="58" t="str">
        <f t="shared" si="663"/>
        <v>ÚNICO</v>
      </c>
      <c r="AI425" s="58" t="str">
        <f t="shared" si="664"/>
        <v>ÚNICO</v>
      </c>
      <c r="AJ425" s="59" t="str">
        <f t="shared" si="665"/>
        <v>ÚNICO</v>
      </c>
      <c r="AK425" s="59" t="str">
        <f t="shared" si="666"/>
        <v>ÚNICO</v>
      </c>
      <c r="AL425" s="59" t="str">
        <f t="shared" si="667"/>
        <v/>
      </c>
      <c r="AM425" s="59" t="str">
        <f t="shared" si="668"/>
        <v/>
      </c>
      <c r="AN425" s="60" t="str">
        <f t="shared" si="669"/>
        <v/>
      </c>
      <c r="AP425" s="61">
        <f t="shared" si="670"/>
        <v>360333</v>
      </c>
      <c r="AQ425" s="61">
        <f t="shared" si="671"/>
        <v>328000</v>
      </c>
      <c r="AR425" s="61">
        <f t="shared" si="672"/>
        <v>56003</v>
      </c>
      <c r="AS425" s="62">
        <f t="shared" si="673"/>
        <v>0.15542012527301136</v>
      </c>
      <c r="AT425" s="61">
        <f t="shared" si="674"/>
        <v>328000</v>
      </c>
      <c r="AU425" s="61">
        <f t="shared" si="675"/>
        <v>425000</v>
      </c>
      <c r="AV425" s="61">
        <f>IF(NOT(ISNUMBER(A425)),"",ROUND(_xlfn.QUARTILE.INC(CHOOSE({1;2;3},W425,Z425,AC425),1),0))</f>
        <v>328000</v>
      </c>
      <c r="AW425" s="61">
        <f>IF(NOT(ISNUMBER(A425)),"",ROUND(_xlfn.QUARTILE.INC(CHOOSE({1;2;3},W425,Z425,AC425),3),0))</f>
        <v>376500</v>
      </c>
      <c r="AX425" s="61">
        <f t="shared" si="676"/>
        <v>48500</v>
      </c>
      <c r="AY425" s="61">
        <f t="shared" si="677"/>
        <v>328000</v>
      </c>
      <c r="AZ425" s="61">
        <f t="shared" si="678"/>
        <v>62320</v>
      </c>
      <c r="BA425" s="61">
        <f t="shared" si="679"/>
        <v>390320</v>
      </c>
      <c r="BB425" s="68" t="str">
        <f t="shared" si="680"/>
        <v>MENOR VALOR</v>
      </c>
      <c r="BD425" s="69" t="str">
        <f t="shared" si="681"/>
        <v>MANTENIMIENTO CORRECTIVO DEL MOTOR: DESARME, REVISIÓN, LIMPIEZA, AJUSTE, LUBRICACIÓN, PRUEBAS Y PUESTA EN FUNCIONAMIENTO. (CAMBIO DE PISTONES, CAMISAS, EMPAQUETADURA DEL MOTOR, CASQUETES DE BIELA, CAS</v>
      </c>
      <c r="BE425" s="58" t="str">
        <f t="shared" si="682"/>
        <v>ÚNICO</v>
      </c>
      <c r="BF425" s="58" t="str" cm="1">
        <f t="array" ref="BF425">IF(BE425&lt;&gt;"REPETIDO","",_xlfn.TEXTJOIN(", ",TRUE,IF($AG$14:$AG$1000=$AG425,$A$14:$A$1000,"")))</f>
        <v/>
      </c>
      <c r="BG425" s="70" t="str">
        <f t="shared" si="683"/>
        <v>NO APLICA</v>
      </c>
      <c r="BH425" s="58" t="str">
        <f t="shared" si="684"/>
        <v>OK</v>
      </c>
    </row>
    <row r="426" spans="1:60" ht="40.5" x14ac:dyDescent="0.35">
      <c r="A426" s="64">
        <f>IF(C426="","",MAX($A$14:A425)+1)</f>
        <v>387</v>
      </c>
      <c r="B426" s="64">
        <v>8715202</v>
      </c>
      <c r="C426" s="65" t="s">
        <v>398</v>
      </c>
      <c r="D426" s="64" t="s">
        <v>214</v>
      </c>
      <c r="E426" s="64">
        <v>0</v>
      </c>
      <c r="F426" s="64">
        <v>0</v>
      </c>
      <c r="G426" s="64">
        <v>0</v>
      </c>
      <c r="H426" s="64">
        <v>0</v>
      </c>
      <c r="I426" s="64">
        <v>1</v>
      </c>
      <c r="J426" s="64">
        <v>0</v>
      </c>
      <c r="K426" s="64">
        <v>0</v>
      </c>
      <c r="L426" s="64">
        <v>0</v>
      </c>
      <c r="M426" s="64">
        <v>1</v>
      </c>
      <c r="N426" s="64">
        <v>0</v>
      </c>
      <c r="O426" s="64">
        <v>0</v>
      </c>
      <c r="P426" s="64">
        <v>0</v>
      </c>
      <c r="Q426" s="64">
        <v>0</v>
      </c>
      <c r="R426" s="64">
        <v>1</v>
      </c>
      <c r="S426" s="64">
        <v>72151800</v>
      </c>
      <c r="T426" s="104">
        <v>2000231</v>
      </c>
      <c r="U426" s="64" t="s">
        <v>66</v>
      </c>
      <c r="W426" s="66">
        <v>216000</v>
      </c>
      <c r="X426" s="66">
        <f t="shared" si="656"/>
        <v>41040</v>
      </c>
      <c r="Y426" s="66">
        <f t="shared" si="657"/>
        <v>257040</v>
      </c>
      <c r="Z426" s="66">
        <v>216000</v>
      </c>
      <c r="AA426" s="66">
        <f t="shared" si="658"/>
        <v>41040</v>
      </c>
      <c r="AB426" s="66">
        <f t="shared" si="659"/>
        <v>257040</v>
      </c>
      <c r="AC426" s="66">
        <v>275000</v>
      </c>
      <c r="AD426" s="66">
        <f t="shared" si="660"/>
        <v>52250</v>
      </c>
      <c r="AE426" s="66">
        <f t="shared" si="661"/>
        <v>327250</v>
      </c>
      <c r="AF426" s="22"/>
      <c r="AG426" s="67" t="str">
        <f t="shared" si="662"/>
        <v>MANTENIMIENTO (CAMBIO DE RODAMIENTOS PARA GENERADOR STANFOR)</v>
      </c>
      <c r="AH426" s="58" t="str">
        <f t="shared" si="663"/>
        <v>ÚNICO</v>
      </c>
      <c r="AI426" s="58" t="str">
        <f t="shared" si="664"/>
        <v>ÚNICO</v>
      </c>
      <c r="AJ426" s="59" t="str">
        <f t="shared" si="665"/>
        <v>ÚNICO</v>
      </c>
      <c r="AK426" s="59" t="str">
        <f t="shared" si="666"/>
        <v>ÚNICO</v>
      </c>
      <c r="AL426" s="59" t="str">
        <f t="shared" si="667"/>
        <v/>
      </c>
      <c r="AM426" s="59" t="str">
        <f t="shared" si="668"/>
        <v/>
      </c>
      <c r="AN426" s="60" t="str">
        <f t="shared" si="669"/>
        <v/>
      </c>
      <c r="AP426" s="61">
        <f t="shared" si="670"/>
        <v>235667</v>
      </c>
      <c r="AQ426" s="61">
        <f t="shared" si="671"/>
        <v>216000</v>
      </c>
      <c r="AR426" s="61">
        <f t="shared" si="672"/>
        <v>34064</v>
      </c>
      <c r="AS426" s="62">
        <f t="shared" si="673"/>
        <v>0.1445429355828351</v>
      </c>
      <c r="AT426" s="61">
        <f t="shared" si="674"/>
        <v>216000</v>
      </c>
      <c r="AU426" s="61">
        <f t="shared" si="675"/>
        <v>275000</v>
      </c>
      <c r="AV426" s="61">
        <f>IF(NOT(ISNUMBER(A426)),"",ROUND(_xlfn.QUARTILE.INC(CHOOSE({1;2;3},W426,Z426,AC426),1),0))</f>
        <v>216000</v>
      </c>
      <c r="AW426" s="61">
        <f>IF(NOT(ISNUMBER(A426)),"",ROUND(_xlfn.QUARTILE.INC(CHOOSE({1;2;3},W426,Z426,AC426),3),0))</f>
        <v>245500</v>
      </c>
      <c r="AX426" s="61">
        <f t="shared" si="676"/>
        <v>29500</v>
      </c>
      <c r="AY426" s="61">
        <f t="shared" si="677"/>
        <v>216000</v>
      </c>
      <c r="AZ426" s="61">
        <f t="shared" si="678"/>
        <v>41040</v>
      </c>
      <c r="BA426" s="61">
        <f t="shared" si="679"/>
        <v>257040</v>
      </c>
      <c r="BB426" s="68" t="str">
        <f t="shared" si="680"/>
        <v>MENOR VALOR</v>
      </c>
      <c r="BD426" s="69" t="str">
        <f t="shared" si="681"/>
        <v>MANTENIMIENTO (CAMBIO DE RODAMIENTOS PARA GENERADOR STANFOR)</v>
      </c>
      <c r="BE426" s="58" t="str">
        <f t="shared" si="682"/>
        <v>ÚNICO</v>
      </c>
      <c r="BF426" s="58" t="str" cm="1">
        <f t="array" ref="BF426">IF(BE426&lt;&gt;"REPETIDO","",_xlfn.TEXTJOIN(", ",TRUE,IF($AG$14:$AG$1000=$AG426,$A$14:$A$1000,"")))</f>
        <v/>
      </c>
      <c r="BG426" s="70" t="str">
        <f t="shared" si="683"/>
        <v>NO APLICA</v>
      </c>
      <c r="BH426" s="58" t="str">
        <f t="shared" si="684"/>
        <v>OK</v>
      </c>
    </row>
    <row r="427" spans="1:60" ht="63.75" x14ac:dyDescent="0.35">
      <c r="A427" s="64">
        <f>IF(C427="","",MAX($A$14:A426)+1)</f>
        <v>388</v>
      </c>
      <c r="B427" s="64">
        <v>8715202</v>
      </c>
      <c r="C427" s="65" t="s">
        <v>399</v>
      </c>
      <c r="D427" s="64" t="s">
        <v>214</v>
      </c>
      <c r="E427" s="64">
        <v>0</v>
      </c>
      <c r="F427" s="64">
        <v>0</v>
      </c>
      <c r="G427" s="64">
        <v>0</v>
      </c>
      <c r="H427" s="64">
        <v>0</v>
      </c>
      <c r="I427" s="64">
        <v>1</v>
      </c>
      <c r="J427" s="64">
        <v>0</v>
      </c>
      <c r="K427" s="64">
        <v>0</v>
      </c>
      <c r="L427" s="64">
        <v>0</v>
      </c>
      <c r="M427" s="64">
        <v>1</v>
      </c>
      <c r="N427" s="64">
        <v>0</v>
      </c>
      <c r="O427" s="64">
        <v>0</v>
      </c>
      <c r="P427" s="64">
        <v>0</v>
      </c>
      <c r="Q427" s="64">
        <v>0</v>
      </c>
      <c r="R427" s="64">
        <v>1</v>
      </c>
      <c r="S427" s="64">
        <v>72151800</v>
      </c>
      <c r="T427" s="104">
        <v>2000231</v>
      </c>
      <c r="U427" s="64" t="s">
        <v>66</v>
      </c>
      <c r="W427" s="66">
        <v>240000</v>
      </c>
      <c r="X427" s="66">
        <f t="shared" si="656"/>
        <v>45600</v>
      </c>
      <c r="Y427" s="66">
        <f t="shared" si="657"/>
        <v>285600</v>
      </c>
      <c r="Z427" s="66">
        <v>240000</v>
      </c>
      <c r="AA427" s="66">
        <f t="shared" si="658"/>
        <v>45600</v>
      </c>
      <c r="AB427" s="66">
        <f t="shared" si="659"/>
        <v>285600</v>
      </c>
      <c r="AC427" s="66">
        <v>585000</v>
      </c>
      <c r="AD427" s="66">
        <f t="shared" si="660"/>
        <v>111150</v>
      </c>
      <c r="AE427" s="66">
        <f t="shared" si="661"/>
        <v>696150</v>
      </c>
      <c r="AF427" s="22"/>
      <c r="AG427" s="67" t="str">
        <f t="shared" si="662"/>
        <v>MANTENIMIENTO (CAMBIO DE LA JUNTA DE CULATA; CAMBIO DE LA BOMBA DE AGUA, EMPAQUETADURA SUPERIOR DEL MOTOR)</v>
      </c>
      <c r="AH427" s="58" t="str">
        <f t="shared" si="663"/>
        <v>ÚNICO</v>
      </c>
      <c r="AI427" s="58" t="str">
        <f t="shared" si="664"/>
        <v>ÚNICO</v>
      </c>
      <c r="AJ427" s="59" t="str">
        <f t="shared" si="665"/>
        <v>DIFERENTE</v>
      </c>
      <c r="AK427" s="59" t="str">
        <f t="shared" si="666"/>
        <v>REVISAR</v>
      </c>
      <c r="AL427" s="59" t="str">
        <f t="shared" si="667"/>
        <v/>
      </c>
      <c r="AM427" s="59" t="str">
        <f t="shared" si="668"/>
        <v/>
      </c>
      <c r="AN427" s="60">
        <f t="shared" si="669"/>
        <v>160000</v>
      </c>
      <c r="AP427" s="61">
        <f t="shared" si="670"/>
        <v>355000</v>
      </c>
      <c r="AQ427" s="61">
        <f t="shared" si="671"/>
        <v>240000</v>
      </c>
      <c r="AR427" s="61">
        <f t="shared" si="672"/>
        <v>199186</v>
      </c>
      <c r="AS427" s="62">
        <f t="shared" si="673"/>
        <v>0.56108732394366201</v>
      </c>
      <c r="AT427" s="61">
        <f t="shared" si="674"/>
        <v>240000</v>
      </c>
      <c r="AU427" s="61">
        <f t="shared" si="675"/>
        <v>585000</v>
      </c>
      <c r="AV427" s="61">
        <f>IF(NOT(ISNUMBER(A427)),"",ROUND(_xlfn.QUARTILE.INC(CHOOSE({1;2;3},W427,Z427,AC427),1),0))</f>
        <v>240000</v>
      </c>
      <c r="AW427" s="61">
        <f>IF(NOT(ISNUMBER(A427)),"",ROUND(_xlfn.QUARTILE.INC(CHOOSE({1;2;3},W427,Z427,AC427),3),0))</f>
        <v>412500</v>
      </c>
      <c r="AX427" s="61">
        <f t="shared" si="676"/>
        <v>172500</v>
      </c>
      <c r="AY427" s="61">
        <f t="shared" si="677"/>
        <v>240000</v>
      </c>
      <c r="AZ427" s="61">
        <f t="shared" si="678"/>
        <v>45600</v>
      </c>
      <c r="BA427" s="61">
        <f t="shared" si="679"/>
        <v>285600</v>
      </c>
      <c r="BB427" s="68" t="str">
        <f t="shared" si="680"/>
        <v>MEDIANA</v>
      </c>
      <c r="BD427" s="69" t="str">
        <f t="shared" si="681"/>
        <v>MANTENIMIENTO (CAMBIO DE LA JUNTA DE CULATA; CAMBIO DE LA BOMBA DE AGUA, EMPAQUETADURA SUPERIOR DEL MOTOR)</v>
      </c>
      <c r="BE427" s="58" t="str">
        <f t="shared" si="682"/>
        <v>REPETIDO</v>
      </c>
      <c r="BF427" s="58" t="str" cm="1">
        <f t="array" ref="BF427">IF(BE427&lt;&gt;"REPETIDO","",_xlfn.TEXTJOIN(", ",TRUE,IF($AG$14:$AG$1000=$AG427,$A$14:$A$1000,"")))</f>
        <v>388, 424</v>
      </c>
      <c r="BG427" s="70" t="str">
        <f t="shared" si="683"/>
        <v>MISMO PRECIO REF.</v>
      </c>
      <c r="BH427" s="58" t="str">
        <f t="shared" si="684"/>
        <v>ALERTA ALTA - REVISAR MERCADO</v>
      </c>
    </row>
    <row r="428" spans="1:60" ht="38.25" x14ac:dyDescent="0.35">
      <c r="A428" s="64">
        <f>IF(C428="","",MAX($A$14:A427)+1)</f>
        <v>389</v>
      </c>
      <c r="B428" s="64">
        <v>8715202</v>
      </c>
      <c r="C428" s="65" t="s">
        <v>400</v>
      </c>
      <c r="D428" s="64" t="s">
        <v>214</v>
      </c>
      <c r="E428" s="64">
        <v>0</v>
      </c>
      <c r="F428" s="64">
        <v>0</v>
      </c>
      <c r="G428" s="64">
        <v>0</v>
      </c>
      <c r="H428" s="64">
        <v>0</v>
      </c>
      <c r="I428" s="64">
        <v>1</v>
      </c>
      <c r="J428" s="64">
        <v>0</v>
      </c>
      <c r="K428" s="64">
        <v>0</v>
      </c>
      <c r="L428" s="64">
        <v>0</v>
      </c>
      <c r="M428" s="64">
        <v>1</v>
      </c>
      <c r="N428" s="64">
        <v>0</v>
      </c>
      <c r="O428" s="64">
        <v>0</v>
      </c>
      <c r="P428" s="64">
        <v>0</v>
      </c>
      <c r="Q428" s="64">
        <v>0</v>
      </c>
      <c r="R428" s="64">
        <v>1</v>
      </c>
      <c r="S428" s="64">
        <v>72151802</v>
      </c>
      <c r="T428" s="104">
        <v>2000231</v>
      </c>
      <c r="U428" s="64" t="s">
        <v>66</v>
      </c>
      <c r="W428" s="66">
        <v>160000</v>
      </c>
      <c r="X428" s="66">
        <f t="shared" si="656"/>
        <v>30400</v>
      </c>
      <c r="Y428" s="66">
        <f t="shared" si="657"/>
        <v>190400</v>
      </c>
      <c r="Z428" s="66">
        <v>160000</v>
      </c>
      <c r="AA428" s="66">
        <f t="shared" si="658"/>
        <v>30400</v>
      </c>
      <c r="AB428" s="66">
        <f t="shared" si="659"/>
        <v>190400</v>
      </c>
      <c r="AC428" s="66">
        <v>210000</v>
      </c>
      <c r="AD428" s="66">
        <f t="shared" si="660"/>
        <v>39900</v>
      </c>
      <c r="AE428" s="66">
        <f t="shared" si="661"/>
        <v>249900</v>
      </c>
      <c r="AF428" s="22"/>
      <c r="AG428" s="67" t="str">
        <f t="shared" si="662"/>
        <v>MANTENIMIENTO (CAMBIO DE FILTRO DE ACEITE DE MOTOR A-23)</v>
      </c>
      <c r="AH428" s="58" t="str">
        <f t="shared" si="663"/>
        <v>ÚNICO</v>
      </c>
      <c r="AI428" s="58" t="str">
        <f t="shared" si="664"/>
        <v>DIFERENTE</v>
      </c>
      <c r="AJ428" s="59" t="str">
        <f t="shared" si="665"/>
        <v>ÚNICO</v>
      </c>
      <c r="AK428" s="59" t="str">
        <f t="shared" si="666"/>
        <v>REVISAR</v>
      </c>
      <c r="AL428" s="59" t="str">
        <f t="shared" si="667"/>
        <v/>
      </c>
      <c r="AM428" s="59">
        <f t="shared" si="668"/>
        <v>4000</v>
      </c>
      <c r="AN428" s="60" t="str">
        <f t="shared" si="669"/>
        <v/>
      </c>
      <c r="AP428" s="61">
        <f t="shared" si="670"/>
        <v>176667</v>
      </c>
      <c r="AQ428" s="61">
        <f t="shared" si="671"/>
        <v>160000</v>
      </c>
      <c r="AR428" s="61">
        <f t="shared" si="672"/>
        <v>28868</v>
      </c>
      <c r="AS428" s="62">
        <f t="shared" si="673"/>
        <v>0.16340346527648061</v>
      </c>
      <c r="AT428" s="61">
        <f t="shared" si="674"/>
        <v>160000</v>
      </c>
      <c r="AU428" s="61">
        <f t="shared" si="675"/>
        <v>210000</v>
      </c>
      <c r="AV428" s="61">
        <f>IF(NOT(ISNUMBER(A428)),"",ROUND(_xlfn.QUARTILE.INC(CHOOSE({1;2;3},W428,Z428,AC428),1),0))</f>
        <v>160000</v>
      </c>
      <c r="AW428" s="61">
        <f>IF(NOT(ISNUMBER(A428)),"",ROUND(_xlfn.QUARTILE.INC(CHOOSE({1;2;3},W428,Z428,AC428),3),0))</f>
        <v>185000</v>
      </c>
      <c r="AX428" s="61">
        <f t="shared" si="676"/>
        <v>25000</v>
      </c>
      <c r="AY428" s="61">
        <f t="shared" si="677"/>
        <v>160000</v>
      </c>
      <c r="AZ428" s="61">
        <f t="shared" si="678"/>
        <v>30400</v>
      </c>
      <c r="BA428" s="61">
        <f t="shared" si="679"/>
        <v>190400</v>
      </c>
      <c r="BB428" s="68" t="str">
        <f t="shared" si="680"/>
        <v>MENOR VALOR</v>
      </c>
      <c r="BD428" s="69" t="str">
        <f t="shared" si="681"/>
        <v>MANTENIMIENTO (CAMBIO DE FILTRO DE ACEITE DE MOTOR A-23)</v>
      </c>
      <c r="BE428" s="58" t="str">
        <f t="shared" si="682"/>
        <v>REPETIDO</v>
      </c>
      <c r="BF428" s="58" t="str" cm="1">
        <f t="array" ref="BF428">IF(BE428&lt;&gt;"REPETIDO","",_xlfn.TEXTJOIN(", ",TRUE,IF($AG$14:$AG$1000=$AG428,$A$14:$A$1000,"")))</f>
        <v>389, 425</v>
      </c>
      <c r="BG428" s="70" t="str">
        <f t="shared" si="683"/>
        <v>MISMO PRECIO REF.</v>
      </c>
      <c r="BH428" s="58" t="str">
        <f t="shared" si="684"/>
        <v>OK</v>
      </c>
    </row>
    <row r="429" spans="1:60" ht="38.25" x14ac:dyDescent="0.35">
      <c r="A429" s="64">
        <f>IF(C429="","",MAX($A$14:A428)+1)</f>
        <v>390</v>
      </c>
      <c r="B429" s="64">
        <v>8715202</v>
      </c>
      <c r="C429" s="65" t="s">
        <v>401</v>
      </c>
      <c r="D429" s="64" t="s">
        <v>214</v>
      </c>
      <c r="E429" s="64">
        <v>0</v>
      </c>
      <c r="F429" s="64">
        <v>0</v>
      </c>
      <c r="G429" s="64">
        <v>0</v>
      </c>
      <c r="H429" s="64">
        <v>0</v>
      </c>
      <c r="I429" s="64">
        <v>1</v>
      </c>
      <c r="J429" s="64">
        <v>0</v>
      </c>
      <c r="K429" s="64">
        <v>0</v>
      </c>
      <c r="L429" s="64">
        <v>0</v>
      </c>
      <c r="M429" s="64">
        <v>1</v>
      </c>
      <c r="N429" s="64">
        <v>0</v>
      </c>
      <c r="O429" s="64">
        <v>0</v>
      </c>
      <c r="P429" s="64">
        <v>0</v>
      </c>
      <c r="Q429" s="64">
        <v>0</v>
      </c>
      <c r="R429" s="64">
        <v>1</v>
      </c>
      <c r="S429" s="64">
        <v>72151802</v>
      </c>
      <c r="T429" s="104">
        <v>2000231</v>
      </c>
      <c r="U429" s="64" t="s">
        <v>66</v>
      </c>
      <c r="W429" s="66">
        <v>172000</v>
      </c>
      <c r="X429" s="66">
        <f t="shared" si="656"/>
        <v>32680</v>
      </c>
      <c r="Y429" s="66">
        <f t="shared" si="657"/>
        <v>204680</v>
      </c>
      <c r="Z429" s="66">
        <v>172000</v>
      </c>
      <c r="AA429" s="66">
        <f t="shared" si="658"/>
        <v>32680</v>
      </c>
      <c r="AB429" s="66">
        <f t="shared" si="659"/>
        <v>204680</v>
      </c>
      <c r="AC429" s="66">
        <v>235000</v>
      </c>
      <c r="AD429" s="66">
        <f t="shared" si="660"/>
        <v>44650</v>
      </c>
      <c r="AE429" s="66">
        <f t="shared" si="661"/>
        <v>279650</v>
      </c>
      <c r="AF429" s="22"/>
      <c r="AG429" s="67" t="str">
        <f t="shared" si="662"/>
        <v>MANTENIMIENTO (CAMBIO DE FILTRO DE COMBUSTIBLE 26560017)</v>
      </c>
      <c r="AH429" s="58" t="str">
        <f t="shared" si="663"/>
        <v>ÚNICO</v>
      </c>
      <c r="AI429" s="58" t="str">
        <f t="shared" si="664"/>
        <v>DIFERENTE</v>
      </c>
      <c r="AJ429" s="59" t="str">
        <f t="shared" si="665"/>
        <v>ÚNICO</v>
      </c>
      <c r="AK429" s="59" t="str">
        <f t="shared" si="666"/>
        <v>REVISAR</v>
      </c>
      <c r="AL429" s="59" t="str">
        <f t="shared" si="667"/>
        <v/>
      </c>
      <c r="AM429" s="59">
        <f t="shared" si="668"/>
        <v>4000</v>
      </c>
      <c r="AN429" s="60" t="str">
        <f t="shared" si="669"/>
        <v/>
      </c>
      <c r="AP429" s="61">
        <f t="shared" si="670"/>
        <v>193000</v>
      </c>
      <c r="AQ429" s="61">
        <f t="shared" si="671"/>
        <v>172000</v>
      </c>
      <c r="AR429" s="61">
        <f t="shared" si="672"/>
        <v>36373</v>
      </c>
      <c r="AS429" s="62">
        <f t="shared" si="673"/>
        <v>0.18846113989637306</v>
      </c>
      <c r="AT429" s="61">
        <f t="shared" si="674"/>
        <v>172000</v>
      </c>
      <c r="AU429" s="61">
        <f t="shared" si="675"/>
        <v>235000</v>
      </c>
      <c r="AV429" s="61">
        <f>IF(NOT(ISNUMBER(A429)),"",ROUND(_xlfn.QUARTILE.INC(CHOOSE({1;2;3},W429,Z429,AC429),1),0))</f>
        <v>172000</v>
      </c>
      <c r="AW429" s="61">
        <f>IF(NOT(ISNUMBER(A429)),"",ROUND(_xlfn.QUARTILE.INC(CHOOSE({1;2;3},W429,Z429,AC429),3),0))</f>
        <v>203500</v>
      </c>
      <c r="AX429" s="61">
        <f t="shared" si="676"/>
        <v>31500</v>
      </c>
      <c r="AY429" s="61">
        <f t="shared" si="677"/>
        <v>172000</v>
      </c>
      <c r="AZ429" s="61">
        <f t="shared" si="678"/>
        <v>32680</v>
      </c>
      <c r="BA429" s="61">
        <f t="shared" si="679"/>
        <v>204680</v>
      </c>
      <c r="BB429" s="68" t="str">
        <f t="shared" si="680"/>
        <v>MENOR VALOR</v>
      </c>
      <c r="BD429" s="69" t="str">
        <f t="shared" si="681"/>
        <v>MANTENIMIENTO (CAMBIO DE FILTRO DE COMBUSTIBLE 26560017)</v>
      </c>
      <c r="BE429" s="58" t="str">
        <f t="shared" si="682"/>
        <v>REPETIDO</v>
      </c>
      <c r="BF429" s="58" t="str" cm="1">
        <f t="array" ref="BF429">IF(BE429&lt;&gt;"REPETIDO","",_xlfn.TEXTJOIN(", ",TRUE,IF($AG$14:$AG$1000=$AG429,$A$14:$A$1000,"")))</f>
        <v>390, 426</v>
      </c>
      <c r="BG429" s="70" t="str">
        <f t="shared" si="683"/>
        <v>MISMO PRECIO REF.</v>
      </c>
      <c r="BH429" s="58" t="str">
        <f t="shared" si="684"/>
        <v>OK</v>
      </c>
    </row>
    <row r="430" spans="1:60" ht="38.25" x14ac:dyDescent="0.35">
      <c r="A430" s="64">
        <f>IF(C430="","",MAX($A$14:A429)+1)</f>
        <v>391</v>
      </c>
      <c r="B430" s="64">
        <v>8715202</v>
      </c>
      <c r="C430" s="65" t="s">
        <v>402</v>
      </c>
      <c r="D430" s="64" t="s">
        <v>214</v>
      </c>
      <c r="E430" s="64">
        <v>0</v>
      </c>
      <c r="F430" s="64">
        <v>0</v>
      </c>
      <c r="G430" s="64">
        <v>0</v>
      </c>
      <c r="H430" s="64">
        <v>0</v>
      </c>
      <c r="I430" s="64">
        <v>1</v>
      </c>
      <c r="J430" s="64">
        <v>0</v>
      </c>
      <c r="K430" s="64">
        <v>0</v>
      </c>
      <c r="L430" s="64">
        <v>0</v>
      </c>
      <c r="M430" s="64">
        <v>1</v>
      </c>
      <c r="N430" s="64">
        <v>0</v>
      </c>
      <c r="O430" s="64">
        <v>0</v>
      </c>
      <c r="P430" s="64">
        <v>0</v>
      </c>
      <c r="Q430" s="64">
        <v>0</v>
      </c>
      <c r="R430" s="64">
        <v>1</v>
      </c>
      <c r="S430" s="64">
        <v>72151802</v>
      </c>
      <c r="T430" s="104">
        <v>2000231</v>
      </c>
      <c r="U430" s="64" t="s">
        <v>66</v>
      </c>
      <c r="W430" s="66">
        <v>140000</v>
      </c>
      <c r="X430" s="66">
        <f t="shared" si="656"/>
        <v>26600</v>
      </c>
      <c r="Y430" s="66">
        <f t="shared" si="657"/>
        <v>166600</v>
      </c>
      <c r="Z430" s="66">
        <v>140000</v>
      </c>
      <c r="AA430" s="66">
        <f t="shared" si="658"/>
        <v>26600</v>
      </c>
      <c r="AB430" s="66">
        <f t="shared" si="659"/>
        <v>166600</v>
      </c>
      <c r="AC430" s="66">
        <v>195000</v>
      </c>
      <c r="AD430" s="66">
        <f t="shared" si="660"/>
        <v>37050</v>
      </c>
      <c r="AE430" s="66">
        <f t="shared" si="661"/>
        <v>232050</v>
      </c>
      <c r="AF430" s="22"/>
      <c r="AG430" s="67" t="str">
        <f t="shared" si="662"/>
        <v>MANTENIMIENTO (CAMBIO DE FILTRO DE AIRE 13532620)</v>
      </c>
      <c r="AH430" s="58" t="str">
        <f t="shared" si="663"/>
        <v>ÚNICO</v>
      </c>
      <c r="AI430" s="58" t="str">
        <f t="shared" si="664"/>
        <v>DIFERENTE</v>
      </c>
      <c r="AJ430" s="59" t="str">
        <f t="shared" si="665"/>
        <v>ÚNICO</v>
      </c>
      <c r="AK430" s="59" t="str">
        <f t="shared" si="666"/>
        <v>REVISAR</v>
      </c>
      <c r="AL430" s="59" t="str">
        <f t="shared" si="667"/>
        <v/>
      </c>
      <c r="AM430" s="59">
        <f t="shared" si="668"/>
        <v>16000</v>
      </c>
      <c r="AN430" s="60" t="str">
        <f t="shared" si="669"/>
        <v/>
      </c>
      <c r="AP430" s="61">
        <f t="shared" si="670"/>
        <v>158333</v>
      </c>
      <c r="AQ430" s="61">
        <f t="shared" si="671"/>
        <v>140000</v>
      </c>
      <c r="AR430" s="61">
        <f t="shared" si="672"/>
        <v>31754</v>
      </c>
      <c r="AS430" s="62">
        <f t="shared" si="673"/>
        <v>0.2005520011621077</v>
      </c>
      <c r="AT430" s="61">
        <f t="shared" si="674"/>
        <v>140000</v>
      </c>
      <c r="AU430" s="61">
        <f t="shared" si="675"/>
        <v>195000</v>
      </c>
      <c r="AV430" s="61">
        <f>IF(NOT(ISNUMBER(A430)),"",ROUND(_xlfn.QUARTILE.INC(CHOOSE({1;2;3},W430,Z430,AC430),1),0))</f>
        <v>140000</v>
      </c>
      <c r="AW430" s="61">
        <f>IF(NOT(ISNUMBER(A430)),"",ROUND(_xlfn.QUARTILE.INC(CHOOSE({1;2;3},W430,Z430,AC430),3),0))</f>
        <v>167500</v>
      </c>
      <c r="AX430" s="61">
        <f t="shared" si="676"/>
        <v>27500</v>
      </c>
      <c r="AY430" s="61">
        <f t="shared" si="677"/>
        <v>140000</v>
      </c>
      <c r="AZ430" s="61">
        <f t="shared" si="678"/>
        <v>26600</v>
      </c>
      <c r="BA430" s="61">
        <f t="shared" si="679"/>
        <v>166600</v>
      </c>
      <c r="BB430" s="68" t="str">
        <f t="shared" si="680"/>
        <v>PROMEDIO 2 MENORES</v>
      </c>
      <c r="BD430" s="69" t="str">
        <f t="shared" si="681"/>
        <v>MANTENIMIENTO (CAMBIO DE FILTRO DE AIRE 13532620)</v>
      </c>
      <c r="BE430" s="58" t="str">
        <f t="shared" si="682"/>
        <v>REPETIDO</v>
      </c>
      <c r="BF430" s="58" t="str" cm="1">
        <f t="array" ref="BF430">IF(BE430&lt;&gt;"REPETIDO","",_xlfn.TEXTJOIN(", ",TRUE,IF($AG$14:$AG$1000=$AG430,$A$14:$A$1000,"")))</f>
        <v>391, 427</v>
      </c>
      <c r="BG430" s="70" t="str">
        <f t="shared" si="683"/>
        <v>MISMO PRECIO REF.</v>
      </c>
      <c r="BH430" s="58" t="str">
        <f t="shared" si="684"/>
        <v>OK</v>
      </c>
    </row>
    <row r="431" spans="1:60" ht="51" customHeight="1" x14ac:dyDescent="0.35">
      <c r="A431" s="64">
        <f>IF(C431="","",MAX($A$14:A430)+1)</f>
        <v>392</v>
      </c>
      <c r="B431" s="64">
        <v>8715202</v>
      </c>
      <c r="C431" s="65" t="s">
        <v>403</v>
      </c>
      <c r="D431" s="64" t="s">
        <v>214</v>
      </c>
      <c r="E431" s="64">
        <v>0</v>
      </c>
      <c r="F431" s="64">
        <v>0</v>
      </c>
      <c r="G431" s="64">
        <v>0</v>
      </c>
      <c r="H431" s="64">
        <v>0</v>
      </c>
      <c r="I431" s="64">
        <v>1</v>
      </c>
      <c r="J431" s="64">
        <v>0</v>
      </c>
      <c r="K431" s="64">
        <v>0</v>
      </c>
      <c r="L431" s="64">
        <v>0</v>
      </c>
      <c r="M431" s="64">
        <v>1</v>
      </c>
      <c r="N431" s="64">
        <v>0</v>
      </c>
      <c r="O431" s="64">
        <v>0</v>
      </c>
      <c r="P431" s="64">
        <v>0</v>
      </c>
      <c r="Q431" s="64">
        <v>0</v>
      </c>
      <c r="R431" s="64">
        <v>1</v>
      </c>
      <c r="S431" s="64">
        <v>72151802</v>
      </c>
      <c r="T431" s="104">
        <v>2000231</v>
      </c>
      <c r="U431" s="64" t="s">
        <v>66</v>
      </c>
      <c r="W431" s="66">
        <v>420000</v>
      </c>
      <c r="X431" s="66">
        <f t="shared" si="656"/>
        <v>79800</v>
      </c>
      <c r="Y431" s="66">
        <f t="shared" si="657"/>
        <v>499800</v>
      </c>
      <c r="Z431" s="66">
        <v>428000</v>
      </c>
      <c r="AA431" s="66">
        <f t="shared" si="658"/>
        <v>81320</v>
      </c>
      <c r="AB431" s="66">
        <f t="shared" si="659"/>
        <v>509320</v>
      </c>
      <c r="AC431" s="66">
        <v>620000</v>
      </c>
      <c r="AD431" s="66">
        <f t="shared" si="660"/>
        <v>117800</v>
      </c>
      <c r="AE431" s="66">
        <f t="shared" si="661"/>
        <v>737800</v>
      </c>
      <c r="AF431" s="22"/>
      <c r="AG431" s="67" t="str">
        <f t="shared" si="662"/>
        <v>MANTENIMIENTO (CAMBIO DE PISTÓN PARA MOTOR PERKINS SERIE 08026846LPW2A27)</v>
      </c>
      <c r="AH431" s="58" t="str">
        <f t="shared" si="663"/>
        <v>ÚNICO</v>
      </c>
      <c r="AI431" s="58" t="str">
        <f t="shared" si="664"/>
        <v>DIFERENTE</v>
      </c>
      <c r="AJ431" s="59" t="str">
        <f t="shared" si="665"/>
        <v>DIFERENTE</v>
      </c>
      <c r="AK431" s="59" t="str">
        <f t="shared" si="666"/>
        <v>REVISAR</v>
      </c>
      <c r="AL431" s="59" t="str">
        <f t="shared" si="667"/>
        <v/>
      </c>
      <c r="AM431" s="59">
        <f t="shared" si="668"/>
        <v>8000</v>
      </c>
      <c r="AN431" s="60">
        <f t="shared" si="669"/>
        <v>175000</v>
      </c>
      <c r="AP431" s="61">
        <f t="shared" si="670"/>
        <v>489333</v>
      </c>
      <c r="AQ431" s="61">
        <f t="shared" si="671"/>
        <v>428000</v>
      </c>
      <c r="AR431" s="61">
        <f t="shared" si="672"/>
        <v>113231</v>
      </c>
      <c r="AS431" s="62">
        <f t="shared" si="673"/>
        <v>0.23139865899091211</v>
      </c>
      <c r="AT431" s="61">
        <f t="shared" si="674"/>
        <v>420000</v>
      </c>
      <c r="AU431" s="61">
        <f t="shared" si="675"/>
        <v>620000</v>
      </c>
      <c r="AV431" s="61">
        <f>IF(NOT(ISNUMBER(A431)),"",ROUND(_xlfn.QUARTILE.INC(CHOOSE({1;2;3},W431,Z431,AC431),1),0))</f>
        <v>424000</v>
      </c>
      <c r="AW431" s="61">
        <f>IF(NOT(ISNUMBER(A431)),"",ROUND(_xlfn.QUARTILE.INC(CHOOSE({1;2;3},W431,Z431,AC431),3),0))</f>
        <v>524000</v>
      </c>
      <c r="AX431" s="61">
        <f t="shared" si="676"/>
        <v>100000</v>
      </c>
      <c r="AY431" s="61">
        <f t="shared" si="677"/>
        <v>424000</v>
      </c>
      <c r="AZ431" s="61">
        <f t="shared" si="678"/>
        <v>80560</v>
      </c>
      <c r="BA431" s="61">
        <f t="shared" si="679"/>
        <v>504560</v>
      </c>
      <c r="BB431" s="68" t="str">
        <f t="shared" si="680"/>
        <v>PROMEDIO 2 MENORES</v>
      </c>
      <c r="BD431" s="69" t="str">
        <f t="shared" si="681"/>
        <v>MANTENIMIENTO (CAMBIO DE PISTÓN PARA MOTOR PERKINS SERIE 08026846LPW2A27)</v>
      </c>
      <c r="BE431" s="58" t="str">
        <f t="shared" si="682"/>
        <v>REPETIDO</v>
      </c>
      <c r="BF431" s="58" t="str" cm="1">
        <f t="array" ref="BF431">IF(BE431&lt;&gt;"REPETIDO","",_xlfn.TEXTJOIN(", ",TRUE,IF($AG$14:$AG$1000=$AG431,$A$14:$A$1000,"")))</f>
        <v>392, 428</v>
      </c>
      <c r="BG431" s="70" t="str">
        <f t="shared" si="683"/>
        <v>PRECIO REF. DIFERENTE</v>
      </c>
      <c r="BH431" s="58" t="str">
        <f t="shared" si="684"/>
        <v>CRÍTICO - PRECIO REF. INCONSISTENTE</v>
      </c>
    </row>
    <row r="432" spans="1:60" ht="51" x14ac:dyDescent="0.35">
      <c r="A432" s="64">
        <f>IF(C432="","",MAX($A$14:A431)+1)</f>
        <v>393</v>
      </c>
      <c r="B432" s="64">
        <v>8715202</v>
      </c>
      <c r="C432" s="65" t="s">
        <v>404</v>
      </c>
      <c r="D432" s="64" t="s">
        <v>214</v>
      </c>
      <c r="E432" s="64">
        <v>0</v>
      </c>
      <c r="F432" s="64">
        <v>0</v>
      </c>
      <c r="G432" s="64">
        <v>0</v>
      </c>
      <c r="H432" s="64">
        <v>0</v>
      </c>
      <c r="I432" s="64">
        <v>1</v>
      </c>
      <c r="J432" s="64">
        <v>0</v>
      </c>
      <c r="K432" s="64">
        <v>0</v>
      </c>
      <c r="L432" s="64">
        <v>0</v>
      </c>
      <c r="M432" s="64">
        <v>1</v>
      </c>
      <c r="N432" s="64">
        <v>0</v>
      </c>
      <c r="O432" s="64">
        <v>0</v>
      </c>
      <c r="P432" s="64">
        <v>0</v>
      </c>
      <c r="Q432" s="64">
        <v>0</v>
      </c>
      <c r="R432" s="64">
        <v>1</v>
      </c>
      <c r="S432" s="64">
        <v>72151802</v>
      </c>
      <c r="T432" s="104">
        <v>2000231</v>
      </c>
      <c r="U432" s="64" t="s">
        <v>66</v>
      </c>
      <c r="W432" s="66">
        <v>444000</v>
      </c>
      <c r="X432" s="66">
        <f t="shared" si="656"/>
        <v>84360</v>
      </c>
      <c r="Y432" s="66">
        <f t="shared" si="657"/>
        <v>528360</v>
      </c>
      <c r="Z432" s="66">
        <v>444000</v>
      </c>
      <c r="AA432" s="66">
        <f t="shared" si="658"/>
        <v>84360</v>
      </c>
      <c r="AB432" s="66">
        <f t="shared" si="659"/>
        <v>528360</v>
      </c>
      <c r="AC432" s="66">
        <v>560000</v>
      </c>
      <c r="AD432" s="66">
        <f t="shared" si="660"/>
        <v>106400</v>
      </c>
      <c r="AE432" s="66">
        <f t="shared" si="661"/>
        <v>666400</v>
      </c>
      <c r="AF432" s="22"/>
      <c r="AG432" s="67" t="str">
        <f t="shared" si="662"/>
        <v>MANTENIMIENTO (CAMBIO DE CAMISAS MOTOR PERKINS SERIE 08026846LPW2A27)</v>
      </c>
      <c r="AH432" s="58" t="str">
        <f t="shared" si="663"/>
        <v>ÚNICO</v>
      </c>
      <c r="AI432" s="58" t="str">
        <f t="shared" si="664"/>
        <v>DIFERENTE</v>
      </c>
      <c r="AJ432" s="59" t="str">
        <f t="shared" si="665"/>
        <v>DIFERENTE</v>
      </c>
      <c r="AK432" s="59" t="str">
        <f t="shared" si="666"/>
        <v>REVISAR</v>
      </c>
      <c r="AL432" s="59" t="str">
        <f t="shared" si="667"/>
        <v/>
      </c>
      <c r="AM432" s="59">
        <f t="shared" si="668"/>
        <v>128000</v>
      </c>
      <c r="AN432" s="60">
        <f t="shared" si="669"/>
        <v>155000</v>
      </c>
      <c r="AP432" s="61">
        <f t="shared" si="670"/>
        <v>482667</v>
      </c>
      <c r="AQ432" s="61">
        <f t="shared" si="671"/>
        <v>444000</v>
      </c>
      <c r="AR432" s="61">
        <f t="shared" si="672"/>
        <v>66973</v>
      </c>
      <c r="AS432" s="62">
        <f t="shared" si="673"/>
        <v>0.13875611964356377</v>
      </c>
      <c r="AT432" s="61">
        <f t="shared" si="674"/>
        <v>444000</v>
      </c>
      <c r="AU432" s="61">
        <f t="shared" si="675"/>
        <v>560000</v>
      </c>
      <c r="AV432" s="61">
        <f>IF(NOT(ISNUMBER(A432)),"",ROUND(_xlfn.QUARTILE.INC(CHOOSE({1;2;3},W432,Z432,AC432),1),0))</f>
        <v>444000</v>
      </c>
      <c r="AW432" s="61">
        <f>IF(NOT(ISNUMBER(A432)),"",ROUND(_xlfn.QUARTILE.INC(CHOOSE({1;2;3},W432,Z432,AC432),3),0))</f>
        <v>502000</v>
      </c>
      <c r="AX432" s="61">
        <f t="shared" si="676"/>
        <v>58000</v>
      </c>
      <c r="AY432" s="61">
        <f t="shared" si="677"/>
        <v>444000</v>
      </c>
      <c r="AZ432" s="61">
        <f t="shared" si="678"/>
        <v>84360</v>
      </c>
      <c r="BA432" s="61">
        <f t="shared" si="679"/>
        <v>528360</v>
      </c>
      <c r="BB432" s="68" t="str">
        <f t="shared" si="680"/>
        <v>MENOR VALOR</v>
      </c>
      <c r="BD432" s="69" t="str">
        <f t="shared" si="681"/>
        <v>MANTENIMIENTO (CAMBIO DE CAMISAS MOTOR PERKINS SERIE 08026846LPW2A27)</v>
      </c>
      <c r="BE432" s="58" t="str">
        <f t="shared" si="682"/>
        <v>REPETIDO</v>
      </c>
      <c r="BF432" s="58" t="str" cm="1">
        <f t="array" ref="BF432">IF(BE432&lt;&gt;"REPETIDO","",_xlfn.TEXTJOIN(", ",TRUE,IF($AG$14:$AG$1000=$AG432,$A$14:$A$1000,"")))</f>
        <v>393, 429</v>
      </c>
      <c r="BG432" s="70" t="str">
        <f t="shared" si="683"/>
        <v>PRECIO REF. DIFERENTE</v>
      </c>
      <c r="BH432" s="58" t="str">
        <f t="shared" si="684"/>
        <v>CRÍTICO - PRECIO REF. INCONSISTENTE</v>
      </c>
    </row>
    <row r="433" spans="1:60" ht="51" x14ac:dyDescent="0.35">
      <c r="A433" s="64">
        <f>IF(C433="","",MAX($A$14:A432)+1)</f>
        <v>394</v>
      </c>
      <c r="B433" s="64">
        <v>8715202</v>
      </c>
      <c r="C433" s="65" t="s">
        <v>405</v>
      </c>
      <c r="D433" s="64" t="s">
        <v>214</v>
      </c>
      <c r="E433" s="64">
        <v>0</v>
      </c>
      <c r="F433" s="64">
        <v>0</v>
      </c>
      <c r="G433" s="64">
        <v>0</v>
      </c>
      <c r="H433" s="64">
        <v>0</v>
      </c>
      <c r="I433" s="64">
        <v>1</v>
      </c>
      <c r="J433" s="64">
        <v>0</v>
      </c>
      <c r="K433" s="64">
        <v>0</v>
      </c>
      <c r="L433" s="64">
        <v>0</v>
      </c>
      <c r="M433" s="64">
        <v>1</v>
      </c>
      <c r="N433" s="64">
        <v>0</v>
      </c>
      <c r="O433" s="64">
        <v>0</v>
      </c>
      <c r="P433" s="64">
        <v>0</v>
      </c>
      <c r="Q433" s="64">
        <v>0</v>
      </c>
      <c r="R433" s="64">
        <v>1</v>
      </c>
      <c r="S433" s="64">
        <v>72151802</v>
      </c>
      <c r="T433" s="104">
        <v>2000231</v>
      </c>
      <c r="U433" s="64" t="s">
        <v>66</v>
      </c>
      <c r="W433" s="66">
        <v>468000</v>
      </c>
      <c r="X433" s="66">
        <f t="shared" si="656"/>
        <v>88920</v>
      </c>
      <c r="Y433" s="66">
        <f t="shared" si="657"/>
        <v>556920</v>
      </c>
      <c r="Z433" s="66">
        <v>468000</v>
      </c>
      <c r="AA433" s="66">
        <f t="shared" si="658"/>
        <v>88920</v>
      </c>
      <c r="AB433" s="66">
        <f t="shared" si="659"/>
        <v>556920</v>
      </c>
      <c r="AC433" s="66">
        <v>610000</v>
      </c>
      <c r="AD433" s="66">
        <f t="shared" si="660"/>
        <v>115900</v>
      </c>
      <c r="AE433" s="66">
        <f t="shared" si="661"/>
        <v>725900</v>
      </c>
      <c r="AG433" s="67" t="str">
        <f t="shared" si="662"/>
        <v>MANTENIMIENTO (CAMBIO DE ANILLOS PARA PISTON DEL MOTOR PERKINS SERIE 08026846LPW2A27)</v>
      </c>
      <c r="AH433" s="58" t="str">
        <f t="shared" si="663"/>
        <v>ÚNICO</v>
      </c>
      <c r="AI433" s="58" t="str">
        <f t="shared" si="664"/>
        <v>DIFERENTE</v>
      </c>
      <c r="AJ433" s="59" t="str">
        <f t="shared" si="665"/>
        <v>DIFERENTE</v>
      </c>
      <c r="AK433" s="59" t="str">
        <f t="shared" si="666"/>
        <v>REVISAR</v>
      </c>
      <c r="AL433" s="59" t="str">
        <f t="shared" si="667"/>
        <v/>
      </c>
      <c r="AM433" s="59">
        <f t="shared" si="668"/>
        <v>84000</v>
      </c>
      <c r="AN433" s="60">
        <f t="shared" si="669"/>
        <v>170000</v>
      </c>
      <c r="AP433" s="61">
        <f t="shared" si="670"/>
        <v>515333</v>
      </c>
      <c r="AQ433" s="61">
        <f t="shared" si="671"/>
        <v>468000</v>
      </c>
      <c r="AR433" s="61">
        <f t="shared" si="672"/>
        <v>81984</v>
      </c>
      <c r="AS433" s="62">
        <f t="shared" si="673"/>
        <v>0.15908936551705402</v>
      </c>
      <c r="AT433" s="61">
        <f t="shared" si="674"/>
        <v>468000</v>
      </c>
      <c r="AU433" s="61">
        <f t="shared" si="675"/>
        <v>610000</v>
      </c>
      <c r="AV433" s="61">
        <f>IF(NOT(ISNUMBER(A433)),"",ROUND(_xlfn.QUARTILE.INC(CHOOSE({1;2;3},W433,Z433,AC433),1),0))</f>
        <v>468000</v>
      </c>
      <c r="AW433" s="61">
        <f>IF(NOT(ISNUMBER(A433)),"",ROUND(_xlfn.QUARTILE.INC(CHOOSE({1;2;3},W433,Z433,AC433),3),0))</f>
        <v>539000</v>
      </c>
      <c r="AX433" s="61">
        <f t="shared" si="676"/>
        <v>71000</v>
      </c>
      <c r="AY433" s="61">
        <f t="shared" si="677"/>
        <v>468000</v>
      </c>
      <c r="AZ433" s="61">
        <f t="shared" si="678"/>
        <v>88920</v>
      </c>
      <c r="BA433" s="61">
        <f t="shared" si="679"/>
        <v>556920</v>
      </c>
      <c r="BB433" s="68" t="str">
        <f t="shared" si="680"/>
        <v>MENOR VALOR</v>
      </c>
      <c r="BD433" s="69" t="str">
        <f t="shared" si="681"/>
        <v>MANTENIMIENTO (CAMBIO DE ANILLOS PARA PISTON DEL MOTOR PERKINS SERIE 08026846LPW2A27)</v>
      </c>
      <c r="BE433" s="58" t="str">
        <f t="shared" si="682"/>
        <v>REPETIDO</v>
      </c>
      <c r="BF433" s="58" t="str" cm="1">
        <f t="array" ref="BF433">IF(BE433&lt;&gt;"REPETIDO","",_xlfn.TEXTJOIN(", ",TRUE,IF($AG$14:$AG$1000=$AG433,$A$14:$A$1000,"")))</f>
        <v>394, 430</v>
      </c>
      <c r="BG433" s="70" t="str">
        <f t="shared" si="683"/>
        <v>PRECIO REF. DIFERENTE</v>
      </c>
      <c r="BH433" s="58" t="str">
        <f t="shared" si="684"/>
        <v>CRÍTICO - PRECIO REF. INCONSISTENTE</v>
      </c>
    </row>
    <row r="434" spans="1:60" ht="63.75" x14ac:dyDescent="0.35">
      <c r="A434" s="64">
        <f>IF(C434="","",MAX($A$14:A433)+1)</f>
        <v>395</v>
      </c>
      <c r="B434" s="93">
        <v>8715202</v>
      </c>
      <c r="C434" s="99" t="s">
        <v>406</v>
      </c>
      <c r="D434" s="64" t="s">
        <v>214</v>
      </c>
      <c r="E434" s="64">
        <v>0</v>
      </c>
      <c r="F434" s="64">
        <v>0</v>
      </c>
      <c r="G434" s="64">
        <v>0</v>
      </c>
      <c r="H434" s="64">
        <v>0</v>
      </c>
      <c r="I434" s="64">
        <v>1</v>
      </c>
      <c r="J434" s="64">
        <v>0</v>
      </c>
      <c r="K434" s="64">
        <v>0</v>
      </c>
      <c r="L434" s="64">
        <v>0</v>
      </c>
      <c r="M434" s="64">
        <v>1</v>
      </c>
      <c r="N434" s="64">
        <v>0</v>
      </c>
      <c r="O434" s="64">
        <v>0</v>
      </c>
      <c r="P434" s="64">
        <v>0</v>
      </c>
      <c r="Q434" s="64">
        <v>0</v>
      </c>
      <c r="R434" s="64">
        <v>1</v>
      </c>
      <c r="S434" s="93">
        <v>72151802</v>
      </c>
      <c r="T434" s="105">
        <v>2000231</v>
      </c>
      <c r="U434" s="93" t="s">
        <v>66</v>
      </c>
      <c r="W434" s="66">
        <v>448000</v>
      </c>
      <c r="X434" s="66">
        <f t="shared" si="656"/>
        <v>85120</v>
      </c>
      <c r="Y434" s="66">
        <f t="shared" si="657"/>
        <v>533120</v>
      </c>
      <c r="Z434" s="66">
        <v>448000</v>
      </c>
      <c r="AA434" s="66">
        <f t="shared" si="658"/>
        <v>85120</v>
      </c>
      <c r="AB434" s="66">
        <f t="shared" si="659"/>
        <v>533120</v>
      </c>
      <c r="AC434" s="66">
        <v>560000</v>
      </c>
      <c r="AD434" s="66">
        <f t="shared" si="660"/>
        <v>106400</v>
      </c>
      <c r="AE434" s="66">
        <f t="shared" si="661"/>
        <v>666400</v>
      </c>
      <c r="AF434" s="22"/>
      <c r="AG434" s="67" t="str">
        <f t="shared" si="662"/>
        <v>MANTENIMIENTO (CAMBIO DE CASQUETES DE BIELA EN STANDARD PARA MOTOR PERKINS SERIE 08026846LPW2A27)</v>
      </c>
      <c r="AH434" s="58" t="str">
        <f t="shared" si="663"/>
        <v>ÚNICO</v>
      </c>
      <c r="AI434" s="58" t="str">
        <f t="shared" si="664"/>
        <v>DIFERENTE</v>
      </c>
      <c r="AJ434" s="59" t="str">
        <f t="shared" si="665"/>
        <v>DIFERENTE</v>
      </c>
      <c r="AK434" s="59" t="str">
        <f t="shared" si="666"/>
        <v>REVISAR</v>
      </c>
      <c r="AL434" s="59" t="str">
        <f t="shared" si="667"/>
        <v/>
      </c>
      <c r="AM434" s="59">
        <f t="shared" si="668"/>
        <v>112000</v>
      </c>
      <c r="AN434" s="60">
        <f t="shared" si="669"/>
        <v>155000</v>
      </c>
      <c r="AP434" s="61">
        <f t="shared" si="670"/>
        <v>485333</v>
      </c>
      <c r="AQ434" s="61">
        <f t="shared" si="671"/>
        <v>448000</v>
      </c>
      <c r="AR434" s="61">
        <f t="shared" si="672"/>
        <v>64663</v>
      </c>
      <c r="AS434" s="62">
        <f t="shared" si="673"/>
        <v>0.13323429480377391</v>
      </c>
      <c r="AT434" s="61">
        <f t="shared" si="674"/>
        <v>448000</v>
      </c>
      <c r="AU434" s="61">
        <f t="shared" si="675"/>
        <v>560000</v>
      </c>
      <c r="AV434" s="61">
        <f>IF(NOT(ISNUMBER(A434)),"",ROUND(_xlfn.QUARTILE.INC(CHOOSE({1;2;3},W434,Z434,AC434),1),0))</f>
        <v>448000</v>
      </c>
      <c r="AW434" s="61">
        <f>IF(NOT(ISNUMBER(A434)),"",ROUND(_xlfn.QUARTILE.INC(CHOOSE({1;2;3},W434,Z434,AC434),3),0))</f>
        <v>504000</v>
      </c>
      <c r="AX434" s="61">
        <f t="shared" si="676"/>
        <v>56000</v>
      </c>
      <c r="AY434" s="61">
        <f t="shared" si="677"/>
        <v>448000</v>
      </c>
      <c r="AZ434" s="61">
        <f t="shared" si="678"/>
        <v>85120</v>
      </c>
      <c r="BA434" s="61">
        <f t="shared" si="679"/>
        <v>533120</v>
      </c>
      <c r="BB434" s="68" t="str">
        <f t="shared" si="680"/>
        <v>MENOR VALOR</v>
      </c>
      <c r="BD434" s="69" t="str">
        <f t="shared" si="681"/>
        <v>MANTENIMIENTO (CAMBIO DE CASQUETES DE BIELA EN STANDARD PARA MOTOR PERKINS SERIE 08026846LPW2A27)</v>
      </c>
      <c r="BE434" s="58" t="str">
        <f t="shared" si="682"/>
        <v>REPETIDO</v>
      </c>
      <c r="BF434" s="58" t="str" cm="1">
        <f t="array" ref="BF434">IF(BE434&lt;&gt;"REPETIDO","",_xlfn.TEXTJOIN(", ",TRUE,IF($AG$14:$AG$1000=$AG434,$A$14:$A$1000,"")))</f>
        <v>395, 431</v>
      </c>
      <c r="BG434" s="70" t="str">
        <f t="shared" si="683"/>
        <v>PRECIO REF. DIFERENTE</v>
      </c>
      <c r="BH434" s="58" t="str">
        <f t="shared" si="684"/>
        <v>CRÍTICO - PRECIO REF. INCONSISTENTE</v>
      </c>
    </row>
    <row r="435" spans="1:60" ht="63.75" x14ac:dyDescent="0.35">
      <c r="A435" s="64">
        <f>IF(C435="","",MAX($A$14:A434)+1)</f>
        <v>396</v>
      </c>
      <c r="B435" s="64">
        <v>8715202</v>
      </c>
      <c r="C435" s="65" t="s">
        <v>407</v>
      </c>
      <c r="D435" s="64" t="s">
        <v>214</v>
      </c>
      <c r="E435" s="64">
        <v>0</v>
      </c>
      <c r="F435" s="64">
        <v>0</v>
      </c>
      <c r="G435" s="64">
        <v>0</v>
      </c>
      <c r="H435" s="64">
        <v>0</v>
      </c>
      <c r="I435" s="64">
        <v>1</v>
      </c>
      <c r="J435" s="64">
        <v>0</v>
      </c>
      <c r="K435" s="64">
        <v>0</v>
      </c>
      <c r="L435" s="64">
        <v>0</v>
      </c>
      <c r="M435" s="64">
        <v>1</v>
      </c>
      <c r="N435" s="64">
        <v>0</v>
      </c>
      <c r="O435" s="64">
        <v>0</v>
      </c>
      <c r="P435" s="64">
        <v>0</v>
      </c>
      <c r="Q435" s="64">
        <v>0</v>
      </c>
      <c r="R435" s="64">
        <v>1</v>
      </c>
      <c r="S435" s="64">
        <v>72151802</v>
      </c>
      <c r="T435" s="104">
        <v>2000231</v>
      </c>
      <c r="U435" s="64" t="s">
        <v>66</v>
      </c>
      <c r="W435" s="66">
        <v>452000</v>
      </c>
      <c r="X435" s="66">
        <f t="shared" si="656"/>
        <v>85880</v>
      </c>
      <c r="Y435" s="66">
        <f t="shared" si="657"/>
        <v>537880</v>
      </c>
      <c r="Z435" s="66">
        <v>452000</v>
      </c>
      <c r="AA435" s="66">
        <f t="shared" si="658"/>
        <v>85880</v>
      </c>
      <c r="AB435" s="66">
        <f t="shared" si="659"/>
        <v>537880</v>
      </c>
      <c r="AC435" s="66">
        <v>565000</v>
      </c>
      <c r="AD435" s="66">
        <f t="shared" si="660"/>
        <v>107350</v>
      </c>
      <c r="AE435" s="66">
        <f t="shared" si="661"/>
        <v>672350</v>
      </c>
      <c r="AF435" s="22"/>
      <c r="AG435" s="67" t="str">
        <f t="shared" si="662"/>
        <v>MANTENIMIENTO (CAMBIO DE CASQUETES DE BANCADA PARA MOTOR PERKINS SERIE 08026846LPW2A27)</v>
      </c>
      <c r="AH435" s="58" t="str">
        <f t="shared" si="663"/>
        <v>ÚNICO</v>
      </c>
      <c r="AI435" s="58" t="str">
        <f t="shared" si="664"/>
        <v>DIFERENTE</v>
      </c>
      <c r="AJ435" s="59" t="str">
        <f t="shared" si="665"/>
        <v>DIFERENTE</v>
      </c>
      <c r="AK435" s="59" t="str">
        <f t="shared" si="666"/>
        <v>REVISAR</v>
      </c>
      <c r="AL435" s="59" t="str">
        <f t="shared" si="667"/>
        <v/>
      </c>
      <c r="AM435" s="59">
        <f t="shared" si="668"/>
        <v>96000</v>
      </c>
      <c r="AN435" s="60">
        <f t="shared" si="669"/>
        <v>155000</v>
      </c>
      <c r="AP435" s="61">
        <f t="shared" si="670"/>
        <v>489667</v>
      </c>
      <c r="AQ435" s="61">
        <f t="shared" si="671"/>
        <v>452000</v>
      </c>
      <c r="AR435" s="61">
        <f t="shared" si="672"/>
        <v>65241</v>
      </c>
      <c r="AS435" s="62">
        <f t="shared" si="673"/>
        <v>0.1332354436790717</v>
      </c>
      <c r="AT435" s="61">
        <f t="shared" si="674"/>
        <v>452000</v>
      </c>
      <c r="AU435" s="61">
        <f t="shared" si="675"/>
        <v>565000</v>
      </c>
      <c r="AV435" s="61">
        <f>IF(NOT(ISNUMBER(A435)),"",ROUND(_xlfn.QUARTILE.INC(CHOOSE({1;2;3},W435,Z435,AC435),1),0))</f>
        <v>452000</v>
      </c>
      <c r="AW435" s="61">
        <f>IF(NOT(ISNUMBER(A435)),"",ROUND(_xlfn.QUARTILE.INC(CHOOSE({1;2;3},W435,Z435,AC435),3),0))</f>
        <v>508500</v>
      </c>
      <c r="AX435" s="61">
        <f t="shared" si="676"/>
        <v>56500</v>
      </c>
      <c r="AY435" s="61">
        <f t="shared" si="677"/>
        <v>452000</v>
      </c>
      <c r="AZ435" s="61">
        <f t="shared" si="678"/>
        <v>85880</v>
      </c>
      <c r="BA435" s="61">
        <f t="shared" si="679"/>
        <v>537880</v>
      </c>
      <c r="BB435" s="68" t="str">
        <f t="shared" si="680"/>
        <v>MENOR VALOR</v>
      </c>
      <c r="BD435" s="69" t="str">
        <f t="shared" si="681"/>
        <v>MANTENIMIENTO (CAMBIO DE CASQUETES DE BANCADA PARA MOTOR PERKINS SERIE 08026846LPW2A27)</v>
      </c>
      <c r="BE435" s="58" t="str">
        <f t="shared" si="682"/>
        <v>REPETIDO</v>
      </c>
      <c r="BF435" s="58" t="str" cm="1">
        <f t="array" ref="BF435">IF(BE435&lt;&gt;"REPETIDO","",_xlfn.TEXTJOIN(", ",TRUE,IF($AG$14:$AG$1000=$AG435,$A$14:$A$1000,"")))</f>
        <v>396, 432</v>
      </c>
      <c r="BG435" s="70" t="str">
        <f t="shared" si="683"/>
        <v>PRECIO REF. DIFERENTE</v>
      </c>
      <c r="BH435" s="58" t="str">
        <f t="shared" si="684"/>
        <v>CRÍTICO - PRECIO REF. INCONSISTENTE</v>
      </c>
    </row>
    <row r="436" spans="1:60" ht="27" x14ac:dyDescent="0.35">
      <c r="A436" s="64">
        <f>IF(C436="","",MAX($A$14:A435)+1)</f>
        <v>397</v>
      </c>
      <c r="B436" s="64">
        <v>8715202</v>
      </c>
      <c r="C436" s="65" t="s">
        <v>408</v>
      </c>
      <c r="D436" s="64" t="s">
        <v>214</v>
      </c>
      <c r="E436" s="64">
        <v>0</v>
      </c>
      <c r="F436" s="64">
        <v>0</v>
      </c>
      <c r="G436" s="64">
        <v>0</v>
      </c>
      <c r="H436" s="64">
        <v>0</v>
      </c>
      <c r="I436" s="64">
        <v>1</v>
      </c>
      <c r="J436" s="64">
        <v>0</v>
      </c>
      <c r="K436" s="64">
        <v>0</v>
      </c>
      <c r="L436" s="64">
        <v>0</v>
      </c>
      <c r="M436" s="64">
        <v>1</v>
      </c>
      <c r="N436" s="64">
        <v>0</v>
      </c>
      <c r="O436" s="64">
        <v>0</v>
      </c>
      <c r="P436" s="64">
        <v>0</v>
      </c>
      <c r="Q436" s="64">
        <v>0</v>
      </c>
      <c r="R436" s="64">
        <v>1</v>
      </c>
      <c r="S436" s="64">
        <v>72151802</v>
      </c>
      <c r="T436" s="104">
        <v>2000231</v>
      </c>
      <c r="U436" s="64" t="s">
        <v>66</v>
      </c>
      <c r="W436" s="66">
        <v>236000</v>
      </c>
      <c r="X436" s="66">
        <f t="shared" si="656"/>
        <v>44840</v>
      </c>
      <c r="Y436" s="66">
        <f t="shared" si="657"/>
        <v>280840</v>
      </c>
      <c r="Z436" s="66">
        <v>236000</v>
      </c>
      <c r="AA436" s="66">
        <f t="shared" si="658"/>
        <v>44840</v>
      </c>
      <c r="AB436" s="66">
        <f t="shared" si="659"/>
        <v>280840</v>
      </c>
      <c r="AC436" s="66">
        <v>555000</v>
      </c>
      <c r="AD436" s="66">
        <f t="shared" si="660"/>
        <v>105450</v>
      </c>
      <c r="AE436" s="66">
        <f t="shared" si="661"/>
        <v>660450</v>
      </c>
      <c r="AF436" s="22"/>
      <c r="AG436" s="67" t="str">
        <f t="shared" si="662"/>
        <v>MANTENIMIENTO (CAMBIO DE VÁLVULAS DE ADMISIÓN)</v>
      </c>
      <c r="AH436" s="58" t="str">
        <f t="shared" si="663"/>
        <v>ÚNICO</v>
      </c>
      <c r="AI436" s="58" t="str">
        <f t="shared" si="664"/>
        <v>DIFERENTE</v>
      </c>
      <c r="AJ436" s="59" t="str">
        <f t="shared" si="665"/>
        <v>DIFERENTE</v>
      </c>
      <c r="AK436" s="59" t="str">
        <f t="shared" si="666"/>
        <v>REVISAR</v>
      </c>
      <c r="AL436" s="59" t="str">
        <f t="shared" si="667"/>
        <v/>
      </c>
      <c r="AM436" s="59">
        <f t="shared" si="668"/>
        <v>8000</v>
      </c>
      <c r="AN436" s="60">
        <f t="shared" si="669"/>
        <v>150000</v>
      </c>
      <c r="AP436" s="61">
        <f t="shared" si="670"/>
        <v>342333</v>
      </c>
      <c r="AQ436" s="61">
        <f t="shared" si="671"/>
        <v>236000</v>
      </c>
      <c r="AR436" s="61">
        <f t="shared" si="672"/>
        <v>184175</v>
      </c>
      <c r="AS436" s="62">
        <f t="shared" si="673"/>
        <v>0.5379995501456184</v>
      </c>
      <c r="AT436" s="61">
        <f t="shared" si="674"/>
        <v>236000</v>
      </c>
      <c r="AU436" s="61">
        <f t="shared" si="675"/>
        <v>555000</v>
      </c>
      <c r="AV436" s="61">
        <f>IF(NOT(ISNUMBER(A436)),"",ROUND(_xlfn.QUARTILE.INC(CHOOSE({1;2;3},W436,Z436,AC436),1),0))</f>
        <v>236000</v>
      </c>
      <c r="AW436" s="61">
        <f>IF(NOT(ISNUMBER(A436)),"",ROUND(_xlfn.QUARTILE.INC(CHOOSE({1;2;3},W436,Z436,AC436),3),0))</f>
        <v>395500</v>
      </c>
      <c r="AX436" s="61">
        <f t="shared" si="676"/>
        <v>159500</v>
      </c>
      <c r="AY436" s="61">
        <f t="shared" si="677"/>
        <v>236000</v>
      </c>
      <c r="AZ436" s="61">
        <f t="shared" si="678"/>
        <v>44840</v>
      </c>
      <c r="BA436" s="61">
        <f t="shared" si="679"/>
        <v>280840</v>
      </c>
      <c r="BB436" s="68" t="str">
        <f t="shared" si="680"/>
        <v>MEDIANA</v>
      </c>
      <c r="BD436" s="69" t="str">
        <f t="shared" si="681"/>
        <v>MANTENIMIENTO (CAMBIO DE VÁLVULAS DE ADMISIÓN)</v>
      </c>
      <c r="BE436" s="58" t="str">
        <f t="shared" si="682"/>
        <v>REPETIDO</v>
      </c>
      <c r="BF436" s="58" t="str" cm="1">
        <f t="array" ref="BF436">IF(BE436&lt;&gt;"REPETIDO","",_xlfn.TEXTJOIN(", ",TRUE,IF($AG$14:$AG$1000=$AG436,$A$14:$A$1000,"")))</f>
        <v>397, 433</v>
      </c>
      <c r="BG436" s="70" t="str">
        <f t="shared" si="683"/>
        <v>PRECIO REF. DIFERENTE</v>
      </c>
      <c r="BH436" s="58" t="str">
        <f t="shared" si="684"/>
        <v>CRÍTICO - PRECIO REF. INCONSISTENTE</v>
      </c>
    </row>
    <row r="437" spans="1:60" ht="27" x14ac:dyDescent="0.35">
      <c r="A437" s="64">
        <f>IF(C437="","",MAX($A$14:A436)+1)</f>
        <v>398</v>
      </c>
      <c r="B437" s="64">
        <v>8715202</v>
      </c>
      <c r="C437" s="65" t="s">
        <v>409</v>
      </c>
      <c r="D437" s="64" t="s">
        <v>214</v>
      </c>
      <c r="E437" s="64">
        <v>0</v>
      </c>
      <c r="F437" s="64">
        <v>0</v>
      </c>
      <c r="G437" s="64">
        <v>0</v>
      </c>
      <c r="H437" s="64">
        <v>0</v>
      </c>
      <c r="I437" s="64">
        <v>1</v>
      </c>
      <c r="J437" s="64">
        <v>0</v>
      </c>
      <c r="K437" s="64">
        <v>0</v>
      </c>
      <c r="L437" s="64">
        <v>0</v>
      </c>
      <c r="M437" s="64">
        <v>1</v>
      </c>
      <c r="N437" s="64">
        <v>0</v>
      </c>
      <c r="O437" s="64">
        <v>0</v>
      </c>
      <c r="P437" s="64">
        <v>0</v>
      </c>
      <c r="Q437" s="64">
        <v>0</v>
      </c>
      <c r="R437" s="64">
        <v>1</v>
      </c>
      <c r="S437" s="64">
        <v>72151802</v>
      </c>
      <c r="T437" s="104">
        <v>2000231</v>
      </c>
      <c r="U437" s="64" t="s">
        <v>66</v>
      </c>
      <c r="W437" s="66">
        <v>220000</v>
      </c>
      <c r="X437" s="66">
        <f t="shared" si="656"/>
        <v>41800</v>
      </c>
      <c r="Y437" s="66">
        <f t="shared" si="657"/>
        <v>261800</v>
      </c>
      <c r="Z437" s="66">
        <v>228000</v>
      </c>
      <c r="AA437" s="66">
        <f t="shared" si="658"/>
        <v>43320</v>
      </c>
      <c r="AB437" s="66">
        <f t="shared" si="659"/>
        <v>271320</v>
      </c>
      <c r="AC437" s="66">
        <v>550000</v>
      </c>
      <c r="AD437" s="66">
        <f t="shared" si="660"/>
        <v>104500</v>
      </c>
      <c r="AE437" s="66">
        <f t="shared" si="661"/>
        <v>654500</v>
      </c>
      <c r="AF437" s="22"/>
      <c r="AG437" s="67" t="str">
        <f t="shared" si="662"/>
        <v>MANTENIMIENTO (CAMBIO DE VÁLVULAS DE ESCAPE)</v>
      </c>
      <c r="AH437" s="58" t="str">
        <f t="shared" si="663"/>
        <v>ÚNICO</v>
      </c>
      <c r="AI437" s="58" t="str">
        <f t="shared" si="664"/>
        <v>DIFERENTE</v>
      </c>
      <c r="AJ437" s="59" t="str">
        <f t="shared" si="665"/>
        <v>DIFERENTE</v>
      </c>
      <c r="AK437" s="59" t="str">
        <f t="shared" si="666"/>
        <v>REVISAR</v>
      </c>
      <c r="AL437" s="59" t="str">
        <f t="shared" si="667"/>
        <v/>
      </c>
      <c r="AM437" s="59">
        <f t="shared" si="668"/>
        <v>8000</v>
      </c>
      <c r="AN437" s="60">
        <f t="shared" si="669"/>
        <v>155000</v>
      </c>
      <c r="AP437" s="61">
        <f t="shared" si="670"/>
        <v>332667</v>
      </c>
      <c r="AQ437" s="61">
        <f t="shared" si="671"/>
        <v>228000</v>
      </c>
      <c r="AR437" s="61">
        <f t="shared" si="672"/>
        <v>188259</v>
      </c>
      <c r="AS437" s="62">
        <f t="shared" si="673"/>
        <v>0.56590825059293526</v>
      </c>
      <c r="AT437" s="61">
        <f t="shared" si="674"/>
        <v>220000</v>
      </c>
      <c r="AU437" s="61">
        <f t="shared" si="675"/>
        <v>550000</v>
      </c>
      <c r="AV437" s="61">
        <f>IF(NOT(ISNUMBER(A437)),"",ROUND(_xlfn.QUARTILE.INC(CHOOSE({1;2;3},W437,Z437,AC437),1),0))</f>
        <v>224000</v>
      </c>
      <c r="AW437" s="61">
        <f>IF(NOT(ISNUMBER(A437)),"",ROUND(_xlfn.QUARTILE.INC(CHOOSE({1;2;3},W437,Z437,AC437),3),0))</f>
        <v>389000</v>
      </c>
      <c r="AX437" s="61">
        <f t="shared" si="676"/>
        <v>165000</v>
      </c>
      <c r="AY437" s="61">
        <f t="shared" si="677"/>
        <v>228000</v>
      </c>
      <c r="AZ437" s="61">
        <f t="shared" si="678"/>
        <v>43320</v>
      </c>
      <c r="BA437" s="61">
        <f t="shared" si="679"/>
        <v>271320</v>
      </c>
      <c r="BB437" s="68" t="str">
        <f t="shared" si="680"/>
        <v>MEDIANA</v>
      </c>
      <c r="BD437" s="69" t="str">
        <f t="shared" si="681"/>
        <v>MANTENIMIENTO (CAMBIO DE VÁLVULAS DE ESCAPE)</v>
      </c>
      <c r="BE437" s="58" t="str">
        <f t="shared" si="682"/>
        <v>REPETIDO</v>
      </c>
      <c r="BF437" s="58" t="str" cm="1">
        <f t="array" ref="BF437">IF(BE437&lt;&gt;"REPETIDO","",_xlfn.TEXTJOIN(", ",TRUE,IF($AG$14:$AG$1000=$AG437,$A$14:$A$1000,"")))</f>
        <v>398, 434</v>
      </c>
      <c r="BG437" s="70" t="str">
        <f t="shared" si="683"/>
        <v>PRECIO REF. DIFERENTE</v>
      </c>
      <c r="BH437" s="58" t="str">
        <f t="shared" si="684"/>
        <v>CRÍTICO - PRECIO REF. INCONSISTENTE</v>
      </c>
    </row>
    <row r="438" spans="1:60" ht="27" x14ac:dyDescent="0.35">
      <c r="A438" s="64">
        <f>IF(C438="","",MAX($A$14:A437)+1)</f>
        <v>399</v>
      </c>
      <c r="B438" s="64">
        <v>8715202</v>
      </c>
      <c r="C438" s="65" t="s">
        <v>410</v>
      </c>
      <c r="D438" s="64" t="s">
        <v>214</v>
      </c>
      <c r="E438" s="64">
        <v>0</v>
      </c>
      <c r="F438" s="64">
        <v>0</v>
      </c>
      <c r="G438" s="64">
        <v>0</v>
      </c>
      <c r="H438" s="64">
        <v>0</v>
      </c>
      <c r="I438" s="64">
        <v>1</v>
      </c>
      <c r="J438" s="64">
        <v>0</v>
      </c>
      <c r="K438" s="64">
        <v>0</v>
      </c>
      <c r="L438" s="64">
        <v>0</v>
      </c>
      <c r="M438" s="64">
        <v>1</v>
      </c>
      <c r="N438" s="64">
        <v>0</v>
      </c>
      <c r="O438" s="64">
        <v>0</v>
      </c>
      <c r="P438" s="64">
        <v>0</v>
      </c>
      <c r="Q438" s="64">
        <v>0</v>
      </c>
      <c r="R438" s="64">
        <v>1</v>
      </c>
      <c r="S438" s="64">
        <v>72151802</v>
      </c>
      <c r="T438" s="104">
        <v>2000231</v>
      </c>
      <c r="U438" s="64" t="s">
        <v>66</v>
      </c>
      <c r="W438" s="66">
        <v>244000</v>
      </c>
      <c r="X438" s="66">
        <f t="shared" si="656"/>
        <v>46360</v>
      </c>
      <c r="Y438" s="66">
        <f t="shared" si="657"/>
        <v>290360</v>
      </c>
      <c r="Z438" s="66">
        <v>244000</v>
      </c>
      <c r="AA438" s="66">
        <f t="shared" si="658"/>
        <v>46360</v>
      </c>
      <c r="AB438" s="66">
        <f t="shared" si="659"/>
        <v>290360</v>
      </c>
      <c r="AC438" s="66">
        <v>610000</v>
      </c>
      <c r="AD438" s="66">
        <f t="shared" si="660"/>
        <v>115900</v>
      </c>
      <c r="AE438" s="66">
        <f t="shared" si="661"/>
        <v>725900</v>
      </c>
      <c r="AF438" s="22"/>
      <c r="AG438" s="67" t="str">
        <f t="shared" si="662"/>
        <v>MANTENIMIENTO (CAMBIO DE GUÍAS PARA VÁLVULAS)</v>
      </c>
      <c r="AH438" s="58" t="str">
        <f t="shared" si="663"/>
        <v>ÚNICO</v>
      </c>
      <c r="AI438" s="58" t="str">
        <f t="shared" si="664"/>
        <v>DIFERENTE</v>
      </c>
      <c r="AJ438" s="59" t="str">
        <f t="shared" si="665"/>
        <v>DIFERENTE</v>
      </c>
      <c r="AK438" s="59" t="str">
        <f t="shared" si="666"/>
        <v>REVISAR</v>
      </c>
      <c r="AL438" s="59" t="str">
        <f t="shared" si="667"/>
        <v/>
      </c>
      <c r="AM438" s="59">
        <f t="shared" si="668"/>
        <v>8000</v>
      </c>
      <c r="AN438" s="60">
        <f t="shared" si="669"/>
        <v>170000</v>
      </c>
      <c r="AP438" s="61">
        <f t="shared" si="670"/>
        <v>366000</v>
      </c>
      <c r="AQ438" s="61">
        <f t="shared" si="671"/>
        <v>244000</v>
      </c>
      <c r="AR438" s="61">
        <f t="shared" si="672"/>
        <v>211310</v>
      </c>
      <c r="AS438" s="62">
        <f t="shared" si="673"/>
        <v>0.57734972677595631</v>
      </c>
      <c r="AT438" s="61">
        <f t="shared" si="674"/>
        <v>244000</v>
      </c>
      <c r="AU438" s="61">
        <f t="shared" si="675"/>
        <v>610000</v>
      </c>
      <c r="AV438" s="61">
        <f>IF(NOT(ISNUMBER(A438)),"",ROUND(_xlfn.QUARTILE.INC(CHOOSE({1;2;3},W438,Z438,AC438),1),0))</f>
        <v>244000</v>
      </c>
      <c r="AW438" s="61">
        <f>IF(NOT(ISNUMBER(A438)),"",ROUND(_xlfn.QUARTILE.INC(CHOOSE({1;2;3},W438,Z438,AC438),3),0))</f>
        <v>427000</v>
      </c>
      <c r="AX438" s="61">
        <f t="shared" si="676"/>
        <v>183000</v>
      </c>
      <c r="AY438" s="61">
        <f t="shared" si="677"/>
        <v>244000</v>
      </c>
      <c r="AZ438" s="61">
        <f t="shared" si="678"/>
        <v>46360</v>
      </c>
      <c r="BA438" s="61">
        <f t="shared" si="679"/>
        <v>290360</v>
      </c>
      <c r="BB438" s="68" t="str">
        <f t="shared" si="680"/>
        <v>MEDIANA</v>
      </c>
      <c r="BD438" s="69" t="str">
        <f t="shared" si="681"/>
        <v>MANTENIMIENTO (CAMBIO DE GUÍAS PARA VÁLVULAS)</v>
      </c>
      <c r="BE438" s="58" t="str">
        <f t="shared" si="682"/>
        <v>REPETIDO</v>
      </c>
      <c r="BF438" s="58" t="str" cm="1">
        <f t="array" ref="BF438">IF(BE438&lt;&gt;"REPETIDO","",_xlfn.TEXTJOIN(", ",TRUE,IF($AG$14:$AG$1000=$AG438,$A$14:$A$1000,"")))</f>
        <v>399, 435</v>
      </c>
      <c r="BG438" s="70" t="str">
        <f t="shared" si="683"/>
        <v>PRECIO REF. DIFERENTE</v>
      </c>
      <c r="BH438" s="58" t="str">
        <f t="shared" si="684"/>
        <v>CRÍTICO - PRECIO REF. INCONSISTENTE</v>
      </c>
    </row>
    <row r="439" spans="1:60" ht="27" x14ac:dyDescent="0.35">
      <c r="A439" s="64">
        <f>IF(C439="","",MAX($A$14:A438)+1)</f>
        <v>400</v>
      </c>
      <c r="B439" s="64">
        <v>8715202</v>
      </c>
      <c r="C439" s="65" t="s">
        <v>411</v>
      </c>
      <c r="D439" s="64" t="s">
        <v>214</v>
      </c>
      <c r="E439" s="64">
        <v>0</v>
      </c>
      <c r="F439" s="64">
        <v>0</v>
      </c>
      <c r="G439" s="64">
        <v>0</v>
      </c>
      <c r="H439" s="64">
        <v>0</v>
      </c>
      <c r="I439" s="64">
        <v>1</v>
      </c>
      <c r="J439" s="64">
        <v>0</v>
      </c>
      <c r="K439" s="64">
        <v>0</v>
      </c>
      <c r="L439" s="64">
        <v>0</v>
      </c>
      <c r="M439" s="64">
        <v>1</v>
      </c>
      <c r="N439" s="64">
        <v>0</v>
      </c>
      <c r="O439" s="64">
        <v>0</v>
      </c>
      <c r="P439" s="64">
        <v>0</v>
      </c>
      <c r="Q439" s="64">
        <v>0</v>
      </c>
      <c r="R439" s="64">
        <v>1</v>
      </c>
      <c r="S439" s="64">
        <v>72151802</v>
      </c>
      <c r="T439" s="104">
        <v>2000231</v>
      </c>
      <c r="U439" s="64" t="s">
        <v>66</v>
      </c>
      <c r="W439" s="66">
        <v>496000</v>
      </c>
      <c r="X439" s="66">
        <f t="shared" si="656"/>
        <v>94240</v>
      </c>
      <c r="Y439" s="66">
        <f t="shared" si="657"/>
        <v>590240</v>
      </c>
      <c r="Z439" s="66">
        <v>496000</v>
      </c>
      <c r="AA439" s="66">
        <f t="shared" si="658"/>
        <v>94240</v>
      </c>
      <c r="AB439" s="66">
        <f t="shared" si="659"/>
        <v>590240</v>
      </c>
      <c r="AC439" s="66">
        <v>620000</v>
      </c>
      <c r="AD439" s="66">
        <f t="shared" si="660"/>
        <v>117800</v>
      </c>
      <c r="AE439" s="66">
        <f t="shared" si="661"/>
        <v>737800</v>
      </c>
      <c r="AF439" s="22"/>
      <c r="AG439" s="67" t="str">
        <f t="shared" si="662"/>
        <v>MANTENIMIENTO (CAMBIO DE BOMBA DE ACEITE)</v>
      </c>
      <c r="AH439" s="58" t="str">
        <f t="shared" si="663"/>
        <v>ÚNICO</v>
      </c>
      <c r="AI439" s="58" t="str">
        <f t="shared" si="664"/>
        <v>DIFERENTE</v>
      </c>
      <c r="AJ439" s="59" t="str">
        <f t="shared" si="665"/>
        <v>DIFERENTE</v>
      </c>
      <c r="AK439" s="59" t="str">
        <f t="shared" si="666"/>
        <v>REVISAR</v>
      </c>
      <c r="AL439" s="59" t="str">
        <f t="shared" si="667"/>
        <v/>
      </c>
      <c r="AM439" s="59">
        <f t="shared" si="668"/>
        <v>124000</v>
      </c>
      <c r="AN439" s="60">
        <f t="shared" si="669"/>
        <v>170000</v>
      </c>
      <c r="AP439" s="61">
        <f t="shared" si="670"/>
        <v>537333</v>
      </c>
      <c r="AQ439" s="61">
        <f t="shared" si="671"/>
        <v>496000</v>
      </c>
      <c r="AR439" s="61">
        <f t="shared" si="672"/>
        <v>71591</v>
      </c>
      <c r="AS439" s="62">
        <f t="shared" si="673"/>
        <v>0.13323395361907792</v>
      </c>
      <c r="AT439" s="61">
        <f t="shared" si="674"/>
        <v>496000</v>
      </c>
      <c r="AU439" s="61">
        <f t="shared" si="675"/>
        <v>620000</v>
      </c>
      <c r="AV439" s="61">
        <f>IF(NOT(ISNUMBER(A439)),"",ROUND(_xlfn.QUARTILE.INC(CHOOSE({1;2;3},W439,Z439,AC439),1),0))</f>
        <v>496000</v>
      </c>
      <c r="AW439" s="61">
        <f>IF(NOT(ISNUMBER(A439)),"",ROUND(_xlfn.QUARTILE.INC(CHOOSE({1;2;3},W439,Z439,AC439),3),0))</f>
        <v>558000</v>
      </c>
      <c r="AX439" s="61">
        <f t="shared" si="676"/>
        <v>62000</v>
      </c>
      <c r="AY439" s="61">
        <f t="shared" si="677"/>
        <v>496000</v>
      </c>
      <c r="AZ439" s="61">
        <f t="shared" si="678"/>
        <v>94240</v>
      </c>
      <c r="BA439" s="61">
        <f t="shared" si="679"/>
        <v>590240</v>
      </c>
      <c r="BB439" s="68" t="str">
        <f t="shared" si="680"/>
        <v>MENOR VALOR</v>
      </c>
      <c r="BD439" s="69" t="str">
        <f t="shared" si="681"/>
        <v>MANTENIMIENTO (CAMBIO DE BOMBA DE ACEITE)</v>
      </c>
      <c r="BE439" s="58" t="str">
        <f t="shared" si="682"/>
        <v>REPETIDO</v>
      </c>
      <c r="BF439" s="58" t="str" cm="1">
        <f t="array" ref="BF439">IF(BE439&lt;&gt;"REPETIDO","",_xlfn.TEXTJOIN(", ",TRUE,IF($AG$14:$AG$1000=$AG439,$A$14:$A$1000,"")))</f>
        <v>400, 436</v>
      </c>
      <c r="BG439" s="70" t="str">
        <f t="shared" si="683"/>
        <v>PRECIO REF. DIFERENTE</v>
      </c>
      <c r="BH439" s="58" t="str">
        <f t="shared" si="684"/>
        <v>CRÍTICO - PRECIO REF. INCONSISTENTE</v>
      </c>
    </row>
    <row r="440" spans="1:60" ht="27" x14ac:dyDescent="0.35">
      <c r="A440" s="64">
        <f>IF(C440="","",MAX($A$14:A439)+1)</f>
        <v>401</v>
      </c>
      <c r="B440" s="64">
        <v>8715202</v>
      </c>
      <c r="C440" s="65" t="s">
        <v>412</v>
      </c>
      <c r="D440" s="64" t="s">
        <v>214</v>
      </c>
      <c r="E440" s="64">
        <v>0</v>
      </c>
      <c r="F440" s="64">
        <v>0</v>
      </c>
      <c r="G440" s="64">
        <v>0</v>
      </c>
      <c r="H440" s="64">
        <v>0</v>
      </c>
      <c r="I440" s="64">
        <v>1</v>
      </c>
      <c r="J440" s="64">
        <v>0</v>
      </c>
      <c r="K440" s="64">
        <v>0</v>
      </c>
      <c r="L440" s="64">
        <v>0</v>
      </c>
      <c r="M440" s="64">
        <v>1</v>
      </c>
      <c r="N440" s="64">
        <v>0</v>
      </c>
      <c r="O440" s="64">
        <v>0</v>
      </c>
      <c r="P440" s="64">
        <v>0</v>
      </c>
      <c r="Q440" s="64">
        <v>0</v>
      </c>
      <c r="R440" s="64">
        <v>1</v>
      </c>
      <c r="S440" s="64">
        <v>72151802</v>
      </c>
      <c r="T440" s="104">
        <v>2000231</v>
      </c>
      <c r="U440" s="64" t="s">
        <v>66</v>
      </c>
      <c r="W440" s="66">
        <v>472000</v>
      </c>
      <c r="X440" s="66">
        <f t="shared" si="656"/>
        <v>89680</v>
      </c>
      <c r="Y440" s="66">
        <f t="shared" si="657"/>
        <v>561680</v>
      </c>
      <c r="Z440" s="66">
        <v>472000</v>
      </c>
      <c r="AA440" s="66">
        <f t="shared" si="658"/>
        <v>89680</v>
      </c>
      <c r="AB440" s="66">
        <f t="shared" si="659"/>
        <v>561680</v>
      </c>
      <c r="AC440" s="66">
        <v>610000</v>
      </c>
      <c r="AD440" s="66">
        <f t="shared" si="660"/>
        <v>115900</v>
      </c>
      <c r="AE440" s="66">
        <f t="shared" si="661"/>
        <v>725900</v>
      </c>
      <c r="AF440" s="22"/>
      <c r="AG440" s="67" t="str">
        <f t="shared" si="662"/>
        <v>MANTENIMIENTO (CAMBIO DE BOMBA DE AGUA)</v>
      </c>
      <c r="AH440" s="58" t="str">
        <f t="shared" si="663"/>
        <v>ÚNICO</v>
      </c>
      <c r="AI440" s="58" t="str">
        <f t="shared" si="664"/>
        <v>ÚNICO</v>
      </c>
      <c r="AJ440" s="59" t="str">
        <f t="shared" si="665"/>
        <v>ÚNICO</v>
      </c>
      <c r="AK440" s="59" t="str">
        <f t="shared" si="666"/>
        <v>ÚNICO</v>
      </c>
      <c r="AL440" s="59" t="str">
        <f t="shared" si="667"/>
        <v/>
      </c>
      <c r="AM440" s="59" t="str">
        <f t="shared" si="668"/>
        <v/>
      </c>
      <c r="AN440" s="60" t="str">
        <f t="shared" si="669"/>
        <v/>
      </c>
      <c r="AP440" s="61">
        <f t="shared" si="670"/>
        <v>518000</v>
      </c>
      <c r="AQ440" s="61">
        <f t="shared" si="671"/>
        <v>472000</v>
      </c>
      <c r="AR440" s="61">
        <f t="shared" si="672"/>
        <v>79674</v>
      </c>
      <c r="AS440" s="62">
        <f t="shared" si="673"/>
        <v>0.1538108108108108</v>
      </c>
      <c r="AT440" s="61">
        <f t="shared" si="674"/>
        <v>472000</v>
      </c>
      <c r="AU440" s="61">
        <f t="shared" si="675"/>
        <v>610000</v>
      </c>
      <c r="AV440" s="61">
        <f>IF(NOT(ISNUMBER(A440)),"",ROUND(_xlfn.QUARTILE.INC(CHOOSE({1;2;3},W440,Z440,AC440),1),0))</f>
        <v>472000</v>
      </c>
      <c r="AW440" s="61">
        <f>IF(NOT(ISNUMBER(A440)),"",ROUND(_xlfn.QUARTILE.INC(CHOOSE({1;2;3},W440,Z440,AC440),3),0))</f>
        <v>541000</v>
      </c>
      <c r="AX440" s="61">
        <f t="shared" si="676"/>
        <v>69000</v>
      </c>
      <c r="AY440" s="61">
        <f t="shared" si="677"/>
        <v>472000</v>
      </c>
      <c r="AZ440" s="61">
        <f t="shared" si="678"/>
        <v>89680</v>
      </c>
      <c r="BA440" s="61">
        <f t="shared" si="679"/>
        <v>561680</v>
      </c>
      <c r="BB440" s="68" t="str">
        <f t="shared" si="680"/>
        <v>MENOR VALOR</v>
      </c>
      <c r="BD440" s="69" t="str">
        <f t="shared" si="681"/>
        <v>MANTENIMIENTO (CAMBIO DE BOMBA DE AGUA)</v>
      </c>
      <c r="BE440" s="58" t="str">
        <f t="shared" si="682"/>
        <v>ÚNICO</v>
      </c>
      <c r="BF440" s="58" t="str" cm="1">
        <f t="array" ref="BF440">IF(BE440&lt;&gt;"REPETIDO","",_xlfn.TEXTJOIN(", ",TRUE,IF($AG$14:$AG$1000=$AG440,$A$14:$A$1000,"")))</f>
        <v/>
      </c>
      <c r="BG440" s="70" t="str">
        <f t="shared" si="683"/>
        <v>NO APLICA</v>
      </c>
      <c r="BH440" s="58" t="str">
        <f t="shared" si="684"/>
        <v>OK</v>
      </c>
    </row>
    <row r="441" spans="1:60" ht="38.25" x14ac:dyDescent="0.35">
      <c r="A441" s="64">
        <f>IF(C441="","",MAX($A$14:A440)+1)</f>
        <v>402</v>
      </c>
      <c r="B441" s="64">
        <v>8715202</v>
      </c>
      <c r="C441" s="65" t="s">
        <v>413</v>
      </c>
      <c r="D441" s="64" t="s">
        <v>214</v>
      </c>
      <c r="E441" s="64">
        <v>0</v>
      </c>
      <c r="F441" s="64">
        <v>0</v>
      </c>
      <c r="G441" s="64">
        <v>0</v>
      </c>
      <c r="H441" s="64">
        <v>0</v>
      </c>
      <c r="I441" s="64">
        <v>1</v>
      </c>
      <c r="J441" s="64">
        <v>0</v>
      </c>
      <c r="K441" s="64">
        <v>0</v>
      </c>
      <c r="L441" s="64">
        <v>0</v>
      </c>
      <c r="M441" s="64">
        <v>1</v>
      </c>
      <c r="N441" s="64">
        <v>0</v>
      </c>
      <c r="O441" s="64">
        <v>0</v>
      </c>
      <c r="P441" s="64">
        <v>0</v>
      </c>
      <c r="Q441" s="64">
        <v>0</v>
      </c>
      <c r="R441" s="64">
        <v>1</v>
      </c>
      <c r="S441" s="64">
        <v>72151802</v>
      </c>
      <c r="T441" s="104">
        <v>2000231</v>
      </c>
      <c r="U441" s="64" t="s">
        <v>66</v>
      </c>
      <c r="W441" s="66">
        <v>136000</v>
      </c>
      <c r="X441" s="66">
        <f t="shared" si="656"/>
        <v>25840</v>
      </c>
      <c r="Y441" s="66">
        <f t="shared" si="657"/>
        <v>161840</v>
      </c>
      <c r="Z441" s="66">
        <v>136000</v>
      </c>
      <c r="AA441" s="66">
        <f t="shared" si="658"/>
        <v>25840</v>
      </c>
      <c r="AB441" s="66">
        <f t="shared" si="659"/>
        <v>161840</v>
      </c>
      <c r="AC441" s="66">
        <v>545000</v>
      </c>
      <c r="AD441" s="66">
        <f t="shared" si="660"/>
        <v>103550</v>
      </c>
      <c r="AE441" s="66">
        <f t="shared" si="661"/>
        <v>648550</v>
      </c>
      <c r="AG441" s="67" t="str">
        <f t="shared" si="662"/>
        <v>MANTENIMIENTO (CAMBIO DE EMPAQUETADURA DE MOTOR)</v>
      </c>
      <c r="AH441" s="58" t="str">
        <f t="shared" si="663"/>
        <v>ÚNICO</v>
      </c>
      <c r="AI441" s="58" t="str">
        <f t="shared" si="664"/>
        <v>DIFERENTE</v>
      </c>
      <c r="AJ441" s="59" t="str">
        <f t="shared" si="665"/>
        <v>DIFERENTE</v>
      </c>
      <c r="AK441" s="59" t="str">
        <f t="shared" si="666"/>
        <v>REVISAR</v>
      </c>
      <c r="AL441" s="59" t="str">
        <f t="shared" si="667"/>
        <v/>
      </c>
      <c r="AM441" s="59">
        <f t="shared" si="668"/>
        <v>4000</v>
      </c>
      <c r="AN441" s="60">
        <f t="shared" si="669"/>
        <v>150000</v>
      </c>
      <c r="AP441" s="61">
        <f t="shared" si="670"/>
        <v>272333</v>
      </c>
      <c r="AQ441" s="61">
        <f t="shared" si="671"/>
        <v>136000</v>
      </c>
      <c r="AR441" s="61">
        <f t="shared" si="672"/>
        <v>236136</v>
      </c>
      <c r="AS441" s="62">
        <f t="shared" si="673"/>
        <v>0.86708551662853928</v>
      </c>
      <c r="AT441" s="61">
        <f t="shared" si="674"/>
        <v>136000</v>
      </c>
      <c r="AU441" s="61">
        <f t="shared" si="675"/>
        <v>545000</v>
      </c>
      <c r="AV441" s="61">
        <f>IF(NOT(ISNUMBER(A441)),"",ROUND(_xlfn.QUARTILE.INC(CHOOSE({1;2;3},W441,Z441,AC441),1),0))</f>
        <v>136000</v>
      </c>
      <c r="AW441" s="61">
        <f>IF(NOT(ISNUMBER(A441)),"",ROUND(_xlfn.QUARTILE.INC(CHOOSE({1;2;3},W441,Z441,AC441),3),0))</f>
        <v>340500</v>
      </c>
      <c r="AX441" s="61">
        <f t="shared" si="676"/>
        <v>204500</v>
      </c>
      <c r="AY441" s="61">
        <f t="shared" si="677"/>
        <v>136000</v>
      </c>
      <c r="AZ441" s="61">
        <f t="shared" si="678"/>
        <v>25840</v>
      </c>
      <c r="BA441" s="61">
        <f t="shared" si="679"/>
        <v>161840</v>
      </c>
      <c r="BB441" s="68" t="str">
        <f t="shared" si="680"/>
        <v>MEDIANA</v>
      </c>
      <c r="BD441" s="69" t="str">
        <f t="shared" si="681"/>
        <v>MANTENIMIENTO (CAMBIO DE EMPAQUETADURA DE MOTOR)</v>
      </c>
      <c r="BE441" s="58" t="str">
        <f t="shared" si="682"/>
        <v>REPETIDO</v>
      </c>
      <c r="BF441" s="58" t="str" cm="1">
        <f t="array" ref="BF441">IF(BE441&lt;&gt;"REPETIDO","",_xlfn.TEXTJOIN(", ",TRUE,IF($AG$14:$AG$1000=$AG441,$A$14:$A$1000,"")))</f>
        <v>402, 437</v>
      </c>
      <c r="BG441" s="70" t="str">
        <f t="shared" si="683"/>
        <v>PRECIO REF. DIFERENTE</v>
      </c>
      <c r="BH441" s="58" t="str">
        <f t="shared" si="684"/>
        <v>CRÍTICO - PRECIO REF. INCONSISTENTE</v>
      </c>
    </row>
    <row r="442" spans="1:60" ht="38.25" x14ac:dyDescent="0.35">
      <c r="A442" s="64">
        <f>IF(C442="","",MAX($A$14:A441)+1)</f>
        <v>403</v>
      </c>
      <c r="B442" s="64">
        <v>8715202</v>
      </c>
      <c r="C442" s="65" t="s">
        <v>414</v>
      </c>
      <c r="D442" s="64" t="s">
        <v>214</v>
      </c>
      <c r="E442" s="64">
        <v>0</v>
      </c>
      <c r="F442" s="64">
        <v>0</v>
      </c>
      <c r="G442" s="64">
        <v>0</v>
      </c>
      <c r="H442" s="64">
        <v>0</v>
      </c>
      <c r="I442" s="64">
        <v>1</v>
      </c>
      <c r="J442" s="64">
        <v>0</v>
      </c>
      <c r="K442" s="64">
        <v>0</v>
      </c>
      <c r="L442" s="64">
        <v>0</v>
      </c>
      <c r="M442" s="64">
        <v>1</v>
      </c>
      <c r="N442" s="64">
        <v>0</v>
      </c>
      <c r="O442" s="64">
        <v>0</v>
      </c>
      <c r="P442" s="64">
        <v>0</v>
      </c>
      <c r="Q442" s="64">
        <v>0</v>
      </c>
      <c r="R442" s="64">
        <v>1</v>
      </c>
      <c r="S442" s="64">
        <v>72151802</v>
      </c>
      <c r="T442" s="104">
        <v>2000231</v>
      </c>
      <c r="U442" s="64" t="s">
        <v>66</v>
      </c>
      <c r="W442" s="66">
        <v>412000</v>
      </c>
      <c r="X442" s="66">
        <f t="shared" si="656"/>
        <v>78280</v>
      </c>
      <c r="Y442" s="66">
        <f t="shared" si="657"/>
        <v>490280</v>
      </c>
      <c r="Z442" s="66">
        <v>412000</v>
      </c>
      <c r="AA442" s="66">
        <f t="shared" si="658"/>
        <v>78280</v>
      </c>
      <c r="AB442" s="66">
        <f t="shared" si="659"/>
        <v>490280</v>
      </c>
      <c r="AC442" s="66">
        <v>590000</v>
      </c>
      <c r="AD442" s="66">
        <f t="shared" si="660"/>
        <v>112100</v>
      </c>
      <c r="AE442" s="66">
        <f t="shared" si="661"/>
        <v>702100</v>
      </c>
      <c r="AF442" s="22"/>
      <c r="AG442" s="67" t="str">
        <f t="shared" si="662"/>
        <v>MANTENIMIENTO (CAMBIO DE AUTOMÁTICO DE 120 AMP)</v>
      </c>
      <c r="AH442" s="58" t="str">
        <f t="shared" si="663"/>
        <v>ÚNICO</v>
      </c>
      <c r="AI442" s="58" t="str">
        <f t="shared" si="664"/>
        <v>DIFERENTE</v>
      </c>
      <c r="AJ442" s="59" t="str">
        <f t="shared" si="665"/>
        <v>DIFERENTE</v>
      </c>
      <c r="AK442" s="59" t="str">
        <f t="shared" si="666"/>
        <v>REVISAR</v>
      </c>
      <c r="AL442" s="59" t="str">
        <f t="shared" si="667"/>
        <v/>
      </c>
      <c r="AM442" s="59">
        <f t="shared" si="668"/>
        <v>4000</v>
      </c>
      <c r="AN442" s="60">
        <f t="shared" si="669"/>
        <v>165000</v>
      </c>
      <c r="AP442" s="61">
        <f t="shared" si="670"/>
        <v>471333</v>
      </c>
      <c r="AQ442" s="61">
        <f t="shared" si="671"/>
        <v>412000</v>
      </c>
      <c r="AR442" s="61">
        <f t="shared" si="672"/>
        <v>102768</v>
      </c>
      <c r="AS442" s="62">
        <f t="shared" si="673"/>
        <v>0.21803692930475907</v>
      </c>
      <c r="AT442" s="61">
        <f t="shared" si="674"/>
        <v>412000</v>
      </c>
      <c r="AU442" s="61">
        <f t="shared" si="675"/>
        <v>590000</v>
      </c>
      <c r="AV442" s="61">
        <f>IF(NOT(ISNUMBER(A442)),"",ROUND(_xlfn.QUARTILE.INC(CHOOSE({1;2;3},W442,Z442,AC442),1),0))</f>
        <v>412000</v>
      </c>
      <c r="AW442" s="61">
        <f>IF(NOT(ISNUMBER(A442)),"",ROUND(_xlfn.QUARTILE.INC(CHOOSE({1;2;3},W442,Z442,AC442),3),0))</f>
        <v>501000</v>
      </c>
      <c r="AX442" s="61">
        <f t="shared" si="676"/>
        <v>89000</v>
      </c>
      <c r="AY442" s="61">
        <f t="shared" si="677"/>
        <v>412000</v>
      </c>
      <c r="AZ442" s="61">
        <f t="shared" si="678"/>
        <v>78280</v>
      </c>
      <c r="BA442" s="61">
        <f t="shared" si="679"/>
        <v>490280</v>
      </c>
      <c r="BB442" s="68" t="str">
        <f t="shared" si="680"/>
        <v>PROMEDIO 2 MENORES</v>
      </c>
      <c r="BD442" s="69" t="str">
        <f t="shared" si="681"/>
        <v>MANTENIMIENTO (CAMBIO DE AUTOMÁTICO DE 120 AMP)</v>
      </c>
      <c r="BE442" s="58" t="str">
        <f t="shared" si="682"/>
        <v>REPETIDO</v>
      </c>
      <c r="BF442" s="58" t="str" cm="1">
        <f t="array" ref="BF442">IF(BE442&lt;&gt;"REPETIDO","",_xlfn.TEXTJOIN(", ",TRUE,IF($AG$14:$AG$1000=$AG442,$A$14:$A$1000,"")))</f>
        <v>403, 438</v>
      </c>
      <c r="BG442" s="70" t="str">
        <f t="shared" si="683"/>
        <v>PRECIO REF. DIFERENTE</v>
      </c>
      <c r="BH442" s="58" t="str">
        <f t="shared" si="684"/>
        <v>CRÍTICO - PRECIO REF. INCONSISTENTE</v>
      </c>
    </row>
    <row r="443" spans="1:60" ht="25.5" x14ac:dyDescent="0.35">
      <c r="A443" s="64">
        <f>IF(C443="","",MAX($A$14:A442)+1)</f>
        <v>404</v>
      </c>
      <c r="B443" s="64">
        <v>8715202</v>
      </c>
      <c r="C443" s="65" t="s">
        <v>415</v>
      </c>
      <c r="D443" s="64" t="s">
        <v>214</v>
      </c>
      <c r="E443" s="64">
        <v>0</v>
      </c>
      <c r="F443" s="64">
        <v>0</v>
      </c>
      <c r="G443" s="64">
        <v>0</v>
      </c>
      <c r="H443" s="64">
        <v>0</v>
      </c>
      <c r="I443" s="64">
        <v>1</v>
      </c>
      <c r="J443" s="64">
        <v>0</v>
      </c>
      <c r="K443" s="64">
        <v>0</v>
      </c>
      <c r="L443" s="64">
        <v>0</v>
      </c>
      <c r="M443" s="64">
        <v>1</v>
      </c>
      <c r="N443" s="64">
        <v>0</v>
      </c>
      <c r="O443" s="64">
        <v>0</v>
      </c>
      <c r="P443" s="64">
        <v>0</v>
      </c>
      <c r="Q443" s="64">
        <v>0</v>
      </c>
      <c r="R443" s="64">
        <v>1</v>
      </c>
      <c r="S443" s="64">
        <v>72151802</v>
      </c>
      <c r="T443" s="104">
        <v>2000231</v>
      </c>
      <c r="U443" s="64" t="s">
        <v>66</v>
      </c>
      <c r="W443" s="66">
        <v>52000</v>
      </c>
      <c r="X443" s="66">
        <f t="shared" si="656"/>
        <v>9880</v>
      </c>
      <c r="Y443" s="66">
        <f t="shared" si="657"/>
        <v>61880</v>
      </c>
      <c r="Z443" s="66">
        <v>56000</v>
      </c>
      <c r="AA443" s="66">
        <f t="shared" si="658"/>
        <v>10640</v>
      </c>
      <c r="AB443" s="66">
        <f t="shared" si="659"/>
        <v>66640</v>
      </c>
      <c r="AC443" s="66">
        <v>70000</v>
      </c>
      <c r="AD443" s="66">
        <f t="shared" si="660"/>
        <v>13300</v>
      </c>
      <c r="AE443" s="66">
        <f t="shared" si="661"/>
        <v>83300</v>
      </c>
      <c r="AF443" s="22"/>
      <c r="AG443" s="67" t="str">
        <f t="shared" si="662"/>
        <v>MANTENIMIENTO (CAMBIO DE FUSIBLES)</v>
      </c>
      <c r="AH443" s="58" t="str">
        <f t="shared" si="663"/>
        <v>ÚNICO</v>
      </c>
      <c r="AI443" s="58" t="str">
        <f t="shared" si="664"/>
        <v>DIFERENTE</v>
      </c>
      <c r="AJ443" s="59" t="str">
        <f t="shared" si="665"/>
        <v>ÚNICO</v>
      </c>
      <c r="AK443" s="59" t="str">
        <f t="shared" si="666"/>
        <v>REVISAR</v>
      </c>
      <c r="AL443" s="59" t="str">
        <f t="shared" si="667"/>
        <v/>
      </c>
      <c r="AM443" s="59">
        <f t="shared" si="668"/>
        <v>4000</v>
      </c>
      <c r="AN443" s="60" t="str">
        <f t="shared" si="669"/>
        <v/>
      </c>
      <c r="AP443" s="61">
        <f t="shared" si="670"/>
        <v>59333</v>
      </c>
      <c r="AQ443" s="61">
        <f t="shared" si="671"/>
        <v>56000</v>
      </c>
      <c r="AR443" s="61">
        <f t="shared" si="672"/>
        <v>9452</v>
      </c>
      <c r="AS443" s="62">
        <f t="shared" si="673"/>
        <v>0.15930426575430198</v>
      </c>
      <c r="AT443" s="61">
        <f t="shared" si="674"/>
        <v>52000</v>
      </c>
      <c r="AU443" s="61">
        <f t="shared" si="675"/>
        <v>70000</v>
      </c>
      <c r="AV443" s="61">
        <f>IF(NOT(ISNUMBER(A443)),"",ROUND(_xlfn.QUARTILE.INC(CHOOSE({1;2;3},W443,Z443,AC443),1),0))</f>
        <v>54000</v>
      </c>
      <c r="AW443" s="61">
        <f>IF(NOT(ISNUMBER(A443)),"",ROUND(_xlfn.QUARTILE.INC(CHOOSE({1;2;3},W443,Z443,AC443),3),0))</f>
        <v>63000</v>
      </c>
      <c r="AX443" s="61">
        <f t="shared" si="676"/>
        <v>9000</v>
      </c>
      <c r="AY443" s="61">
        <f t="shared" si="677"/>
        <v>52000</v>
      </c>
      <c r="AZ443" s="61">
        <f t="shared" si="678"/>
        <v>9880</v>
      </c>
      <c r="BA443" s="61">
        <f t="shared" si="679"/>
        <v>61880</v>
      </c>
      <c r="BB443" s="68" t="str">
        <f t="shared" si="680"/>
        <v>MENOR VALOR</v>
      </c>
      <c r="BD443" s="69" t="str">
        <f t="shared" si="681"/>
        <v>MANTENIMIENTO (CAMBIO DE FUSIBLES)</v>
      </c>
      <c r="BE443" s="58" t="str">
        <f t="shared" si="682"/>
        <v>REPETIDO</v>
      </c>
      <c r="BF443" s="58" t="str" cm="1">
        <f t="array" ref="BF443">IF(BE443&lt;&gt;"REPETIDO","",_xlfn.TEXTJOIN(", ",TRUE,IF($AG$14:$AG$1000=$AG443,$A$14:$A$1000,"")))</f>
        <v>404, 439</v>
      </c>
      <c r="BG443" s="70" t="str">
        <f t="shared" si="683"/>
        <v>MISMO PRECIO REF.</v>
      </c>
      <c r="BH443" s="58" t="str">
        <f t="shared" si="684"/>
        <v>OK</v>
      </c>
    </row>
    <row r="444" spans="1:60" ht="63.75" x14ac:dyDescent="0.35">
      <c r="A444" s="64">
        <f>IF(C444="","",MAX($A$14:A443)+1)</f>
        <v>405</v>
      </c>
      <c r="B444" s="64">
        <v>8711001</v>
      </c>
      <c r="C444" s="65" t="s">
        <v>416</v>
      </c>
      <c r="D444" s="64" t="s">
        <v>214</v>
      </c>
      <c r="E444" s="64">
        <v>0</v>
      </c>
      <c r="F444" s="64">
        <v>0</v>
      </c>
      <c r="G444" s="64">
        <v>0</v>
      </c>
      <c r="H444" s="64">
        <v>0</v>
      </c>
      <c r="I444" s="64">
        <v>1</v>
      </c>
      <c r="J444" s="64">
        <v>0</v>
      </c>
      <c r="K444" s="64">
        <v>0</v>
      </c>
      <c r="L444" s="64">
        <v>0</v>
      </c>
      <c r="M444" s="64">
        <v>1</v>
      </c>
      <c r="N444" s="64">
        <v>0</v>
      </c>
      <c r="O444" s="64">
        <v>0</v>
      </c>
      <c r="P444" s="64">
        <v>0</v>
      </c>
      <c r="Q444" s="64">
        <v>0</v>
      </c>
      <c r="R444" s="64">
        <v>1</v>
      </c>
      <c r="S444" s="64">
        <v>72101517</v>
      </c>
      <c r="T444" s="64" t="s">
        <v>66</v>
      </c>
      <c r="U444" s="64" t="s">
        <v>66</v>
      </c>
      <c r="W444" s="66">
        <v>320000</v>
      </c>
      <c r="X444" s="66">
        <f t="shared" si="656"/>
        <v>60800</v>
      </c>
      <c r="Y444" s="66">
        <f t="shared" si="657"/>
        <v>380800</v>
      </c>
      <c r="Z444" s="66">
        <v>320000</v>
      </c>
      <c r="AA444" s="66">
        <f t="shared" si="658"/>
        <v>60800</v>
      </c>
      <c r="AB444" s="66">
        <f t="shared" si="659"/>
        <v>380800</v>
      </c>
      <c r="AC444" s="66">
        <v>585000</v>
      </c>
      <c r="AD444" s="66">
        <f t="shared" si="660"/>
        <v>111150</v>
      </c>
      <c r="AE444" s="66">
        <f t="shared" si="661"/>
        <v>696150</v>
      </c>
      <c r="AF444" s="22"/>
      <c r="AG444" s="67" t="str">
        <f t="shared" si="662"/>
        <v>MANTENIMIENTO DEL PRECALENTADOR DE CAMISAS DE LA PLANTA ELECTRICA TIPO DE 488 KVA-375 KW</v>
      </c>
      <c r="AH444" s="58" t="str">
        <f t="shared" si="663"/>
        <v>ÚNICO</v>
      </c>
      <c r="AI444" s="58" t="str">
        <f t="shared" si="664"/>
        <v>ÚNICO</v>
      </c>
      <c r="AJ444" s="59" t="str">
        <f t="shared" si="665"/>
        <v>ÚNICO</v>
      </c>
      <c r="AK444" s="59" t="str">
        <f t="shared" si="666"/>
        <v>ÚNICO</v>
      </c>
      <c r="AL444" s="59" t="str">
        <f t="shared" si="667"/>
        <v/>
      </c>
      <c r="AM444" s="59" t="str">
        <f t="shared" si="668"/>
        <v/>
      </c>
      <c r="AN444" s="60" t="str">
        <f t="shared" si="669"/>
        <v/>
      </c>
      <c r="AP444" s="61">
        <f t="shared" si="670"/>
        <v>408333</v>
      </c>
      <c r="AQ444" s="61">
        <f t="shared" si="671"/>
        <v>320000</v>
      </c>
      <c r="AR444" s="61">
        <f t="shared" si="672"/>
        <v>152998</v>
      </c>
      <c r="AS444" s="62">
        <f t="shared" si="673"/>
        <v>0.37468928546064117</v>
      </c>
      <c r="AT444" s="61">
        <f t="shared" si="674"/>
        <v>320000</v>
      </c>
      <c r="AU444" s="61">
        <f t="shared" si="675"/>
        <v>585000</v>
      </c>
      <c r="AV444" s="61">
        <f>IF(NOT(ISNUMBER(A444)),"",ROUND(_xlfn.QUARTILE.INC(CHOOSE({1;2;3},W444,Z444,AC444),1),0))</f>
        <v>320000</v>
      </c>
      <c r="AW444" s="61">
        <f>IF(NOT(ISNUMBER(A444)),"",ROUND(_xlfn.QUARTILE.INC(CHOOSE({1;2;3},W444,Z444,AC444),3),0))</f>
        <v>452500</v>
      </c>
      <c r="AX444" s="61">
        <f t="shared" si="676"/>
        <v>132500</v>
      </c>
      <c r="AY444" s="61">
        <f t="shared" si="677"/>
        <v>320000</v>
      </c>
      <c r="AZ444" s="61">
        <f t="shared" si="678"/>
        <v>60800</v>
      </c>
      <c r="BA444" s="61">
        <f t="shared" si="679"/>
        <v>380800</v>
      </c>
      <c r="BB444" s="68" t="str">
        <f t="shared" si="680"/>
        <v>PROMEDIO 2 MENORES</v>
      </c>
      <c r="BD444" s="69" t="str">
        <f t="shared" si="681"/>
        <v>MANTENIMIENTO DEL PRECALENTADOR DE CAMISAS DE LA PLANTA ELECTRICA TIPO DE 488 KVA-375 KW</v>
      </c>
      <c r="BE444" s="58" t="str">
        <f t="shared" si="682"/>
        <v>REPETIDO</v>
      </c>
      <c r="BF444" s="58" t="str" cm="1">
        <f t="array" ref="BF444">IF(BE444&lt;&gt;"REPETIDO","",_xlfn.TEXTJOIN(", ",TRUE,IF($AG$14:$AG$1000=$AG444,$A$14:$A$1000,"")))</f>
        <v>405, 577</v>
      </c>
      <c r="BG444" s="70" t="str">
        <f t="shared" si="683"/>
        <v>MISMO PRECIO REF.</v>
      </c>
      <c r="BH444" s="58" t="str">
        <f t="shared" si="684"/>
        <v>REVISAR DISPERSIÓN</v>
      </c>
    </row>
    <row r="445" spans="1:60" x14ac:dyDescent="0.35">
      <c r="A445" s="120" t="s">
        <v>417</v>
      </c>
      <c r="B445" s="120"/>
      <c r="C445" s="120"/>
      <c r="D445" s="120"/>
      <c r="E445" s="120"/>
      <c r="F445" s="120"/>
      <c r="G445" s="120"/>
      <c r="H445" s="120"/>
      <c r="I445" s="120"/>
      <c r="J445" s="120"/>
      <c r="K445" s="120"/>
      <c r="L445" s="120"/>
      <c r="M445" s="120"/>
      <c r="N445" s="120"/>
      <c r="O445" s="120"/>
      <c r="P445" s="120"/>
      <c r="Q445" s="120"/>
      <c r="R445" s="120"/>
      <c r="S445" s="120"/>
      <c r="T445" s="120"/>
      <c r="U445" s="120"/>
      <c r="W445" s="66"/>
      <c r="X445" s="66"/>
      <c r="Y445" s="66"/>
      <c r="Z445" s="74"/>
      <c r="AA445" s="74"/>
      <c r="AB445" s="74"/>
      <c r="AC445" s="74"/>
      <c r="AD445" s="74"/>
      <c r="AE445" s="74"/>
      <c r="AF445" s="22"/>
      <c r="AG445" s="67"/>
      <c r="AH445" s="58"/>
      <c r="AI445" s="58"/>
      <c r="AJ445" s="59"/>
      <c r="AK445" s="59"/>
      <c r="AL445" s="59"/>
      <c r="AM445" s="59"/>
      <c r="AN445" s="60"/>
      <c r="AP445" s="75"/>
      <c r="AQ445" s="75"/>
      <c r="AR445" s="75"/>
      <c r="AS445" s="76"/>
      <c r="AT445" s="75"/>
      <c r="AU445" s="61"/>
      <c r="AV445" s="75"/>
      <c r="AW445" s="75"/>
      <c r="AX445" s="75"/>
      <c r="AY445" s="75"/>
      <c r="AZ445" s="75"/>
      <c r="BA445" s="75"/>
      <c r="BB445" s="75"/>
      <c r="BD445" s="63"/>
      <c r="BE445" s="63"/>
      <c r="BF445" s="63"/>
      <c r="BG445" s="63"/>
      <c r="BH445" s="63"/>
    </row>
    <row r="446" spans="1:60" ht="38.25" x14ac:dyDescent="0.35">
      <c r="A446" s="64">
        <f>IF(C446="","",MAX($A$14:A445)+1)</f>
        <v>406</v>
      </c>
      <c r="B446" s="64">
        <v>8715602</v>
      </c>
      <c r="C446" s="65" t="s">
        <v>418</v>
      </c>
      <c r="D446" s="64" t="s">
        <v>214</v>
      </c>
      <c r="E446" s="64">
        <v>0</v>
      </c>
      <c r="F446" s="64">
        <v>0</v>
      </c>
      <c r="G446" s="64">
        <v>0</v>
      </c>
      <c r="H446" s="64">
        <v>0</v>
      </c>
      <c r="I446" s="64">
        <v>0</v>
      </c>
      <c r="J446" s="64">
        <v>0</v>
      </c>
      <c r="K446" s="64">
        <v>0</v>
      </c>
      <c r="L446" s="64">
        <v>1</v>
      </c>
      <c r="M446" s="64">
        <v>0</v>
      </c>
      <c r="N446" s="64">
        <v>0</v>
      </c>
      <c r="O446" s="64">
        <v>0</v>
      </c>
      <c r="P446" s="64">
        <v>0</v>
      </c>
      <c r="Q446" s="64">
        <v>0</v>
      </c>
      <c r="R446" s="64">
        <v>1</v>
      </c>
      <c r="S446" s="64">
        <v>72151500</v>
      </c>
      <c r="T446" s="64" t="s">
        <v>66</v>
      </c>
      <c r="U446" s="64" t="s">
        <v>66</v>
      </c>
      <c r="W446" s="66">
        <v>104000</v>
      </c>
      <c r="X446" s="66">
        <f t="shared" ref="X446:X483" si="685">ROUND(W446*19%,0)</f>
        <v>19760</v>
      </c>
      <c r="Y446" s="66">
        <f t="shared" ref="Y446:Y483" si="686">ROUND(W446+X446,0)</f>
        <v>123760</v>
      </c>
      <c r="Z446" s="66">
        <v>104000</v>
      </c>
      <c r="AA446" s="66">
        <f t="shared" ref="AA446:AA483" si="687">Z446*19%</f>
        <v>19760</v>
      </c>
      <c r="AB446" s="66">
        <f t="shared" ref="AB446:AB483" si="688">Z446+AA446</f>
        <v>123760</v>
      </c>
      <c r="AC446" s="66">
        <v>140000</v>
      </c>
      <c r="AD446" s="66">
        <f t="shared" ref="AD446:AD483" si="689">AC446*19%</f>
        <v>26600</v>
      </c>
      <c r="AE446" s="66">
        <f t="shared" ref="AE446:AE483" si="690">AC446+AD446</f>
        <v>166600</v>
      </c>
      <c r="AF446" s="22"/>
      <c r="AG446" s="67" t="str">
        <f t="shared" ref="AG446:AG483" si="691">IF(NOT(ISNUMBER(A446)),"",LEFT(C446,200))</f>
        <v>MANTENIMIENTO (BT-287) (CAMBIO DE FILTRO DE ACEITE BALWIN (BT-287)</v>
      </c>
      <c r="AH446" s="58" t="str">
        <f t="shared" ref="AH446:AH483" si="692">IF($AG446="","",IF(COUNTIFS($AG:$AG,$AG446,$W:$W,"&lt;&gt;"&amp;$W446)&gt;0,"DIFERENTE","ÚNICO"))</f>
        <v>ÚNICO</v>
      </c>
      <c r="AI446" s="58" t="str">
        <f t="shared" ref="AI446:AI483" si="693">IF($AG446="","",IF(COUNTIFS($AG:$AG,$AG446,$Z:$Z,"&lt;&gt;"&amp;$Z446)&gt;0,"DIFERENTE","ÚNICO"))</f>
        <v>ÚNICO</v>
      </c>
      <c r="AJ446" s="59" t="str">
        <f t="shared" ref="AJ446:AJ483" si="694">IF($AG446="","",IF(COUNTIFS($AG:$AG,$AG446,$AC:$AC,"&lt;&gt;"&amp;$AC446)&gt;0,"DIFERENTE","ÚNICO"))</f>
        <v>ÚNICO</v>
      </c>
      <c r="AK446" s="59" t="str">
        <f t="shared" ref="AK446:AK483" si="695">IF($AG446="","",IF(OR(AH446="DIFERENTE",AI446="DIFERENTE",AJ446="DIFERENTE"),"REVISAR","ÚNICO"))</f>
        <v>ÚNICO</v>
      </c>
      <c r="AL446" s="59" t="str">
        <f t="shared" ref="AL446:AL483" si="696">IF(AH446="DIFERENTE",_xlfn.MAXIFS($W:$W,$AG:$AG,$AG446)-_xlfn.MINIFS($W:$W,$AG:$AG,$AG446),"")</f>
        <v/>
      </c>
      <c r="AM446" s="59" t="str">
        <f t="shared" ref="AM446:AM483" si="697">IF(AI446="DIFERENTE",_xlfn.MAXIFS($Z:$Z,$AG:$AG,$AG446)-_xlfn.MINIFS($Z:$Z,$AG:$AG,$AG446),"")</f>
        <v/>
      </c>
      <c r="AN446" s="60" t="str">
        <f t="shared" ref="AN446:AN483" si="698">IF(AJ446="DIFERENTE",_xlfn.MAXIFS($AC:$AC,$AG:$AG,$AG446)-_xlfn.MINIFS($AC:$AC,$AG:$AG,$AG446),"")</f>
        <v/>
      </c>
      <c r="AP446" s="61">
        <f t="shared" ref="AP446:AP483" si="699">IF(NOT(ISNUMBER(A446)),"",ROUND(AVERAGE(W446,Z446,AC446),0))</f>
        <v>116000</v>
      </c>
      <c r="AQ446" s="61">
        <f t="shared" ref="AQ446:AQ483" si="700">IF(NOT(ISNUMBER(A446)),"",ROUND(MEDIAN(W446,Z446,AC446),0))</f>
        <v>104000</v>
      </c>
      <c r="AR446" s="61">
        <f t="shared" ref="AR446:AR483" si="701">IF(NOT(ISNUMBER(A446)),"",ROUND(_xlfn.STDEV.S(W446,Z446,AC446),0))</f>
        <v>20785</v>
      </c>
      <c r="AS446" s="62">
        <f t="shared" ref="AS446:AS483" si="702">IF(NOT(ISNUMBER(A446)),"",IFERROR(AR446/AP446,0))</f>
        <v>0.17918103448275863</v>
      </c>
      <c r="AT446" s="61">
        <f t="shared" ref="AT446:AT483" si="703">IF(NOT(ISNUMBER(A446)),"",ROUND(MIN(W446,Z446,AC446),0))</f>
        <v>104000</v>
      </c>
      <c r="AU446" s="61">
        <f t="shared" ref="AU446:AU483" si="704">IF(NOT(ISNUMBER(A446)),"",ROUND(MAX(W446,Z446,AC446),0))</f>
        <v>140000</v>
      </c>
      <c r="AV446" s="61">
        <f>IF(NOT(ISNUMBER(A446)),"",ROUND(_xlfn.QUARTILE.INC(CHOOSE({1;2;3},W446,Z446,AC446),1),0))</f>
        <v>104000</v>
      </c>
      <c r="AW446" s="61">
        <f>IF(NOT(ISNUMBER(A446)),"",ROUND(_xlfn.QUARTILE.INC(CHOOSE({1;2;3},W446,Z446,AC446),3),0))</f>
        <v>122000</v>
      </c>
      <c r="AX446" s="61">
        <f t="shared" ref="AX446:AX483" si="705">IF(NOT(ISNUMBER(A446)),"",ROUND(AW446-AV446,0))</f>
        <v>18000</v>
      </c>
      <c r="AY446" s="61">
        <f t="shared" ref="AY446:AY483" si="706">IF(NOT(ISNUMBER(A446)),"",IF(BB446="MENOR VALOR",ROUND(MIN(W446,Z446,AC446),0),IF(BB446="PROMEDIO 2 MENORES",ROUND((SUM(W446,Z446,AC446)-MAX(W446,Z446,AC446))/2,0),IF(BB446="MEDIANA",ROUND(MEDIAN(W446,Z446,AC446),0),""))))</f>
        <v>104000</v>
      </c>
      <c r="AZ446" s="61">
        <f t="shared" ref="AZ446:AZ483" si="707">+AY446*19%</f>
        <v>19760</v>
      </c>
      <c r="BA446" s="61">
        <f t="shared" ref="BA446:BA483" si="708">IF(AY446="","",AY446+AZ446)</f>
        <v>123760</v>
      </c>
      <c r="BB446" s="68" t="str">
        <f t="shared" ref="BB446:BB483" si="709">IF(NOT(ISNUMBER(A446)),"",IF(AS446&lt;=20%,"MENOR VALOR",IF(AS446&lt;=40%,"PROMEDIO 2 MENORES","MEDIANA")))</f>
        <v>MENOR VALOR</v>
      </c>
      <c r="BD446" s="69" t="str">
        <f t="shared" ref="BD446:BD483" si="710">IF(NOT(ISNUMBER(A446)),"",UPPER(TRIM(CLEAN(LEFT(C446,200)))))</f>
        <v>MANTENIMIENTO (BT-287) (CAMBIO DE FILTRO DE ACEITE BALWIN (BT-287)</v>
      </c>
      <c r="BE446" s="58" t="str">
        <f t="shared" ref="BE446:BE483" si="711">IF($AG446="","",IF(COUNTIF($AG:$AG,$AG446)&gt;1,"REPETIDO","ÚNICO"))</f>
        <v>ÚNICO</v>
      </c>
      <c r="BF446" s="58" t="str" cm="1">
        <f t="array" ref="BF446">IF(BE446&lt;&gt;"REPETIDO","",_xlfn.TEXTJOIN(", ",TRUE,IF($AG$14:$AG$1000=$AG446,$A$14:$A$1000,"")))</f>
        <v/>
      </c>
      <c r="BG446" s="70" t="str">
        <f t="shared" ref="BG446:BG483" si="712">IF($AG446="","",IF(BE446&lt;&gt;"REPETIDO","NO APLICA",IF(COUNTIFS($AG:$AG,$AG446,$AY:$AY,"&lt;&gt;"&amp;$AY446)&gt;0,"PRECIO REF. DIFERENTE","MISMO PRECIO REF.")))</f>
        <v>NO APLICA</v>
      </c>
      <c r="BH446" s="58" t="str">
        <f t="shared" ref="BH446:BH483" si="713">IF($AG446="","",IF(BG446="PRECIO REF. DIFERENTE","CRÍTICO - PRECIO REF. INCONSISTENTE",IF(AS446&gt;50%,"ALERTA ALTA - REVISAR MERCADO",IF(AS446&gt;30%,"REVISAR DISPERSIÓN","OK"))))</f>
        <v>OK</v>
      </c>
    </row>
    <row r="447" spans="1:60" ht="38.25" x14ac:dyDescent="0.35">
      <c r="A447" s="64">
        <f>IF(C447="","",MAX($A$14:A446)+1)</f>
        <v>407</v>
      </c>
      <c r="B447" s="64">
        <v>8715602</v>
      </c>
      <c r="C447" s="65" t="s">
        <v>419</v>
      </c>
      <c r="D447" s="64" t="s">
        <v>214</v>
      </c>
      <c r="E447" s="64">
        <v>0</v>
      </c>
      <c r="F447" s="64">
        <v>0</v>
      </c>
      <c r="G447" s="64">
        <v>0</v>
      </c>
      <c r="H447" s="64">
        <v>0</v>
      </c>
      <c r="I447" s="64">
        <v>0</v>
      </c>
      <c r="J447" s="64">
        <v>0</v>
      </c>
      <c r="K447" s="64">
        <v>0</v>
      </c>
      <c r="L447" s="64">
        <v>1</v>
      </c>
      <c r="M447" s="64">
        <v>0</v>
      </c>
      <c r="N447" s="64">
        <v>0</v>
      </c>
      <c r="O447" s="64">
        <v>0</v>
      </c>
      <c r="P447" s="64">
        <v>0</v>
      </c>
      <c r="Q447" s="64">
        <v>0</v>
      </c>
      <c r="R447" s="64">
        <v>1</v>
      </c>
      <c r="S447" s="64">
        <v>72151500</v>
      </c>
      <c r="T447" s="64" t="s">
        <v>66</v>
      </c>
      <c r="U447" s="64" t="s">
        <v>66</v>
      </c>
      <c r="W447" s="66">
        <v>504000</v>
      </c>
      <c r="X447" s="66">
        <f t="shared" si="685"/>
        <v>95760</v>
      </c>
      <c r="Y447" s="66">
        <f t="shared" si="686"/>
        <v>599760</v>
      </c>
      <c r="Z447" s="66">
        <v>504000</v>
      </c>
      <c r="AA447" s="66">
        <f t="shared" si="687"/>
        <v>95760</v>
      </c>
      <c r="AB447" s="66">
        <f t="shared" si="688"/>
        <v>599760</v>
      </c>
      <c r="AC447" s="66">
        <v>755000</v>
      </c>
      <c r="AD447" s="66">
        <f t="shared" si="689"/>
        <v>143450</v>
      </c>
      <c r="AE447" s="66">
        <f t="shared" si="690"/>
        <v>898450</v>
      </c>
      <c r="AF447" s="22"/>
      <c r="AG447" s="67" t="str">
        <f t="shared" si="691"/>
        <v>MANTENIMIENTO (CAMBIO DE ACEITE UNIDAD DE AJUSTE)</v>
      </c>
      <c r="AH447" s="58" t="str">
        <f t="shared" si="692"/>
        <v>ÚNICO</v>
      </c>
      <c r="AI447" s="58" t="str">
        <f t="shared" si="693"/>
        <v>ÚNICO</v>
      </c>
      <c r="AJ447" s="59" t="str">
        <f t="shared" si="694"/>
        <v>ÚNICO</v>
      </c>
      <c r="AK447" s="59" t="str">
        <f t="shared" si="695"/>
        <v>ÚNICO</v>
      </c>
      <c r="AL447" s="59" t="str">
        <f t="shared" si="696"/>
        <v/>
      </c>
      <c r="AM447" s="59" t="str">
        <f t="shared" si="697"/>
        <v/>
      </c>
      <c r="AN447" s="60" t="str">
        <f t="shared" si="698"/>
        <v/>
      </c>
      <c r="AP447" s="61">
        <f t="shared" si="699"/>
        <v>587667</v>
      </c>
      <c r="AQ447" s="61">
        <f t="shared" si="700"/>
        <v>504000</v>
      </c>
      <c r="AR447" s="61">
        <f t="shared" si="701"/>
        <v>144915</v>
      </c>
      <c r="AS447" s="62">
        <f t="shared" si="702"/>
        <v>0.24659373420661701</v>
      </c>
      <c r="AT447" s="61">
        <f t="shared" si="703"/>
        <v>504000</v>
      </c>
      <c r="AU447" s="61">
        <f t="shared" si="704"/>
        <v>755000</v>
      </c>
      <c r="AV447" s="61">
        <f>IF(NOT(ISNUMBER(A447)),"",ROUND(_xlfn.QUARTILE.INC(CHOOSE({1;2;3},W447,Z447,AC447),1),0))</f>
        <v>504000</v>
      </c>
      <c r="AW447" s="61">
        <f>IF(NOT(ISNUMBER(A447)),"",ROUND(_xlfn.QUARTILE.INC(CHOOSE({1;2;3},W447,Z447,AC447),3),0))</f>
        <v>629500</v>
      </c>
      <c r="AX447" s="61">
        <f t="shared" si="705"/>
        <v>125500</v>
      </c>
      <c r="AY447" s="61">
        <f t="shared" si="706"/>
        <v>504000</v>
      </c>
      <c r="AZ447" s="61">
        <f t="shared" si="707"/>
        <v>95760</v>
      </c>
      <c r="BA447" s="61">
        <f t="shared" si="708"/>
        <v>599760</v>
      </c>
      <c r="BB447" s="68" t="str">
        <f t="shared" si="709"/>
        <v>PROMEDIO 2 MENORES</v>
      </c>
      <c r="BD447" s="69" t="str">
        <f t="shared" si="710"/>
        <v>MANTENIMIENTO (CAMBIO DE ACEITE UNIDAD DE AJUSTE)</v>
      </c>
      <c r="BE447" s="58" t="str">
        <f t="shared" si="711"/>
        <v>ÚNICO</v>
      </c>
      <c r="BF447" s="58" t="str" cm="1">
        <f t="array" ref="BF447">IF(BE447&lt;&gt;"REPETIDO","",_xlfn.TEXTJOIN(", ",TRUE,IF($AG$14:$AG$1000=$AG447,$A$14:$A$1000,"")))</f>
        <v/>
      </c>
      <c r="BG447" s="70" t="str">
        <f t="shared" si="712"/>
        <v>NO APLICA</v>
      </c>
      <c r="BH447" s="58" t="str">
        <f t="shared" si="713"/>
        <v>OK</v>
      </c>
    </row>
    <row r="448" spans="1:60" ht="51" x14ac:dyDescent="0.35">
      <c r="A448" s="64">
        <f>IF(C448="","",MAX($A$14:A447)+1)</f>
        <v>408</v>
      </c>
      <c r="B448" s="64">
        <v>8715602</v>
      </c>
      <c r="C448" s="65" t="s">
        <v>420</v>
      </c>
      <c r="D448" s="64" t="s">
        <v>214</v>
      </c>
      <c r="E448" s="64">
        <v>0</v>
      </c>
      <c r="F448" s="64">
        <v>0</v>
      </c>
      <c r="G448" s="64">
        <v>0</v>
      </c>
      <c r="H448" s="64">
        <v>0</v>
      </c>
      <c r="I448" s="64">
        <v>0</v>
      </c>
      <c r="J448" s="64">
        <v>0</v>
      </c>
      <c r="K448" s="64">
        <v>0</v>
      </c>
      <c r="L448" s="64">
        <v>1</v>
      </c>
      <c r="M448" s="64">
        <v>0</v>
      </c>
      <c r="N448" s="64">
        <v>0</v>
      </c>
      <c r="O448" s="64">
        <v>0</v>
      </c>
      <c r="P448" s="64">
        <v>0</v>
      </c>
      <c r="Q448" s="64">
        <v>0</v>
      </c>
      <c r="R448" s="64">
        <v>1</v>
      </c>
      <c r="S448" s="64">
        <v>78181507</v>
      </c>
      <c r="T448" s="64" t="s">
        <v>66</v>
      </c>
      <c r="U448" s="64" t="s">
        <v>66</v>
      </c>
      <c r="W448" s="66">
        <v>168000</v>
      </c>
      <c r="X448" s="66">
        <f t="shared" si="685"/>
        <v>31920</v>
      </c>
      <c r="Y448" s="66">
        <f t="shared" si="686"/>
        <v>199920</v>
      </c>
      <c r="Z448" s="66">
        <v>168000</v>
      </c>
      <c r="AA448" s="66">
        <f t="shared" si="687"/>
        <v>31920</v>
      </c>
      <c r="AB448" s="66">
        <f t="shared" si="688"/>
        <v>199920</v>
      </c>
      <c r="AC448" s="66">
        <v>215000</v>
      </c>
      <c r="AD448" s="66">
        <f t="shared" si="689"/>
        <v>40850</v>
      </c>
      <c r="AE448" s="66">
        <f t="shared" si="690"/>
        <v>255850</v>
      </c>
      <c r="AF448" s="22"/>
      <c r="AG448" s="67" t="str">
        <f t="shared" si="691"/>
        <v>MANTENIMIENTO (NCX-18ª) (CAMBIO DE FILTRO DE COMBUSTIBLE FRANIG (NCX-18ª)</v>
      </c>
      <c r="AH448" s="58" t="str">
        <f t="shared" si="692"/>
        <v>ÚNICO</v>
      </c>
      <c r="AI448" s="58" t="str">
        <f t="shared" si="693"/>
        <v>ÚNICO</v>
      </c>
      <c r="AJ448" s="59" t="str">
        <f t="shared" si="694"/>
        <v>ÚNICO</v>
      </c>
      <c r="AK448" s="59" t="str">
        <f t="shared" si="695"/>
        <v>ÚNICO</v>
      </c>
      <c r="AL448" s="59" t="str">
        <f t="shared" si="696"/>
        <v/>
      </c>
      <c r="AM448" s="59" t="str">
        <f t="shared" si="697"/>
        <v/>
      </c>
      <c r="AN448" s="60" t="str">
        <f t="shared" si="698"/>
        <v/>
      </c>
      <c r="AP448" s="61">
        <f t="shared" si="699"/>
        <v>183667</v>
      </c>
      <c r="AQ448" s="61">
        <f t="shared" si="700"/>
        <v>168000</v>
      </c>
      <c r="AR448" s="61">
        <f t="shared" si="701"/>
        <v>27135</v>
      </c>
      <c r="AS448" s="62">
        <f t="shared" si="702"/>
        <v>0.14774020373828722</v>
      </c>
      <c r="AT448" s="61">
        <f t="shared" si="703"/>
        <v>168000</v>
      </c>
      <c r="AU448" s="61">
        <f t="shared" si="704"/>
        <v>215000</v>
      </c>
      <c r="AV448" s="61">
        <f>IF(NOT(ISNUMBER(A448)),"",ROUND(_xlfn.QUARTILE.INC(CHOOSE({1;2;3},W448,Z448,AC448),1),0))</f>
        <v>168000</v>
      </c>
      <c r="AW448" s="61">
        <f>IF(NOT(ISNUMBER(A448)),"",ROUND(_xlfn.QUARTILE.INC(CHOOSE({1;2;3},W448,Z448,AC448),3),0))</f>
        <v>191500</v>
      </c>
      <c r="AX448" s="61">
        <f t="shared" si="705"/>
        <v>23500</v>
      </c>
      <c r="AY448" s="61">
        <f t="shared" si="706"/>
        <v>168000</v>
      </c>
      <c r="AZ448" s="61">
        <f t="shared" si="707"/>
        <v>31920</v>
      </c>
      <c r="BA448" s="61">
        <f t="shared" si="708"/>
        <v>199920</v>
      </c>
      <c r="BB448" s="68" t="str">
        <f t="shared" si="709"/>
        <v>MENOR VALOR</v>
      </c>
      <c r="BD448" s="69" t="str">
        <f t="shared" si="710"/>
        <v>MANTENIMIENTO (NCX-18ª) (CAMBIO DE FILTRO DE COMBUSTIBLE FRANIG (NCX-18ª)</v>
      </c>
      <c r="BE448" s="58" t="str">
        <f t="shared" si="711"/>
        <v>ÚNICO</v>
      </c>
      <c r="BF448" s="58" t="str" cm="1">
        <f t="array" ref="BF448">IF(BE448&lt;&gt;"REPETIDO","",_xlfn.TEXTJOIN(", ",TRUE,IF($AG$14:$AG$1000=$AG448,$A$14:$A$1000,"")))</f>
        <v/>
      </c>
      <c r="BG448" s="70" t="str">
        <f t="shared" si="712"/>
        <v>NO APLICA</v>
      </c>
      <c r="BH448" s="58" t="str">
        <f t="shared" si="713"/>
        <v>OK</v>
      </c>
    </row>
    <row r="449" spans="1:60" ht="38.25" x14ac:dyDescent="0.35">
      <c r="A449" s="64">
        <f>IF(C449="","",MAX($A$14:A448)+1)</f>
        <v>409</v>
      </c>
      <c r="B449" s="64">
        <v>8715602</v>
      </c>
      <c r="C449" s="65" t="s">
        <v>421</v>
      </c>
      <c r="D449" s="64" t="s">
        <v>214</v>
      </c>
      <c r="E449" s="64">
        <v>0</v>
      </c>
      <c r="F449" s="64">
        <v>0</v>
      </c>
      <c r="G449" s="64">
        <v>0</v>
      </c>
      <c r="H449" s="64">
        <v>0</v>
      </c>
      <c r="I449" s="64">
        <v>0</v>
      </c>
      <c r="J449" s="64">
        <v>0</v>
      </c>
      <c r="K449" s="64">
        <v>0</v>
      </c>
      <c r="L449" s="64">
        <v>1</v>
      </c>
      <c r="M449" s="64">
        <v>0</v>
      </c>
      <c r="N449" s="64">
        <v>0</v>
      </c>
      <c r="O449" s="64">
        <v>0</v>
      </c>
      <c r="P449" s="64">
        <v>0</v>
      </c>
      <c r="Q449" s="64">
        <v>0</v>
      </c>
      <c r="R449" s="64">
        <v>1</v>
      </c>
      <c r="S449" s="64">
        <v>78181507</v>
      </c>
      <c r="T449" s="64" t="s">
        <v>66</v>
      </c>
      <c r="U449" s="64" t="s">
        <v>66</v>
      </c>
      <c r="W449" s="66">
        <v>140000</v>
      </c>
      <c r="X449" s="66">
        <f t="shared" si="685"/>
        <v>26600</v>
      </c>
      <c r="Y449" s="66">
        <f t="shared" si="686"/>
        <v>166600</v>
      </c>
      <c r="Z449" s="66">
        <v>140000</v>
      </c>
      <c r="AA449" s="66">
        <f t="shared" si="687"/>
        <v>26600</v>
      </c>
      <c r="AB449" s="66">
        <f t="shared" si="688"/>
        <v>166600</v>
      </c>
      <c r="AC449" s="66">
        <v>190000</v>
      </c>
      <c r="AD449" s="66">
        <f t="shared" si="689"/>
        <v>36100</v>
      </c>
      <c r="AE449" s="66">
        <f t="shared" si="690"/>
        <v>226100</v>
      </c>
      <c r="AF449" s="22"/>
      <c r="AG449" s="67" t="str">
        <f t="shared" si="691"/>
        <v>MANTENIMIENTO (CAMBIO DE FILTRO DE AIRE ART ·280L)</v>
      </c>
      <c r="AH449" s="58" t="str">
        <f t="shared" si="692"/>
        <v>ÚNICO</v>
      </c>
      <c r="AI449" s="58" t="str">
        <f t="shared" si="693"/>
        <v>ÚNICO</v>
      </c>
      <c r="AJ449" s="59" t="str">
        <f t="shared" si="694"/>
        <v>ÚNICO</v>
      </c>
      <c r="AK449" s="59" t="str">
        <f t="shared" si="695"/>
        <v>ÚNICO</v>
      </c>
      <c r="AL449" s="59" t="str">
        <f t="shared" si="696"/>
        <v/>
      </c>
      <c r="AM449" s="59" t="str">
        <f t="shared" si="697"/>
        <v/>
      </c>
      <c r="AN449" s="60" t="str">
        <f t="shared" si="698"/>
        <v/>
      </c>
      <c r="AP449" s="61">
        <f t="shared" si="699"/>
        <v>156667</v>
      </c>
      <c r="AQ449" s="61">
        <f t="shared" si="700"/>
        <v>140000</v>
      </c>
      <c r="AR449" s="61">
        <f t="shared" si="701"/>
        <v>28868</v>
      </c>
      <c r="AS449" s="62">
        <f t="shared" si="702"/>
        <v>0.1842634377373665</v>
      </c>
      <c r="AT449" s="61">
        <f t="shared" si="703"/>
        <v>140000</v>
      </c>
      <c r="AU449" s="61">
        <f t="shared" si="704"/>
        <v>190000</v>
      </c>
      <c r="AV449" s="61">
        <f>IF(NOT(ISNUMBER(A449)),"",ROUND(_xlfn.QUARTILE.INC(CHOOSE({1;2;3},W449,Z449,AC449),1),0))</f>
        <v>140000</v>
      </c>
      <c r="AW449" s="61">
        <f>IF(NOT(ISNUMBER(A449)),"",ROUND(_xlfn.QUARTILE.INC(CHOOSE({1;2;3},W449,Z449,AC449),3),0))</f>
        <v>165000</v>
      </c>
      <c r="AX449" s="61">
        <f t="shared" si="705"/>
        <v>25000</v>
      </c>
      <c r="AY449" s="61">
        <f t="shared" si="706"/>
        <v>140000</v>
      </c>
      <c r="AZ449" s="61">
        <f t="shared" si="707"/>
        <v>26600</v>
      </c>
      <c r="BA449" s="61">
        <f t="shared" si="708"/>
        <v>166600</v>
      </c>
      <c r="BB449" s="68" t="str">
        <f t="shared" si="709"/>
        <v>MENOR VALOR</v>
      </c>
      <c r="BD449" s="69" t="str">
        <f t="shared" si="710"/>
        <v>MANTENIMIENTO (CAMBIO DE FILTRO DE AIRE ART ·280L)</v>
      </c>
      <c r="BE449" s="58" t="str">
        <f t="shared" si="711"/>
        <v>ÚNICO</v>
      </c>
      <c r="BF449" s="58" t="str" cm="1">
        <f t="array" ref="BF449">IF(BE449&lt;&gt;"REPETIDO","",_xlfn.TEXTJOIN(", ",TRUE,IF($AG$14:$AG$1000=$AG449,$A$14:$A$1000,"")))</f>
        <v/>
      </c>
      <c r="BG449" s="70" t="str">
        <f t="shared" si="712"/>
        <v>NO APLICA</v>
      </c>
      <c r="BH449" s="58" t="str">
        <f t="shared" si="713"/>
        <v>OK</v>
      </c>
    </row>
    <row r="450" spans="1:60" ht="63.75" x14ac:dyDescent="0.35">
      <c r="A450" s="64">
        <f>IF(C450="","",MAX($A$14:A449)+1)</f>
        <v>410</v>
      </c>
      <c r="B450" s="64">
        <v>8715602</v>
      </c>
      <c r="C450" s="65" t="s">
        <v>422</v>
      </c>
      <c r="D450" s="64" t="s">
        <v>214</v>
      </c>
      <c r="E450" s="64">
        <v>0</v>
      </c>
      <c r="F450" s="64">
        <v>0</v>
      </c>
      <c r="G450" s="64">
        <v>0</v>
      </c>
      <c r="H450" s="64">
        <v>0</v>
      </c>
      <c r="I450" s="64">
        <v>0</v>
      </c>
      <c r="J450" s="64">
        <v>0</v>
      </c>
      <c r="K450" s="64">
        <v>0</v>
      </c>
      <c r="L450" s="64">
        <v>1</v>
      </c>
      <c r="M450" s="64">
        <v>0</v>
      </c>
      <c r="N450" s="64">
        <v>0</v>
      </c>
      <c r="O450" s="64">
        <v>0</v>
      </c>
      <c r="P450" s="64">
        <v>0</v>
      </c>
      <c r="Q450" s="64">
        <v>0</v>
      </c>
      <c r="R450" s="64">
        <v>1</v>
      </c>
      <c r="S450" s="64">
        <v>78181507</v>
      </c>
      <c r="T450" s="64" t="s">
        <v>66</v>
      </c>
      <c r="U450" s="64" t="s">
        <v>66</v>
      </c>
      <c r="W450" s="66">
        <v>88000</v>
      </c>
      <c r="X450" s="66">
        <f t="shared" si="685"/>
        <v>16720</v>
      </c>
      <c r="Y450" s="66">
        <f t="shared" si="686"/>
        <v>104720</v>
      </c>
      <c r="Z450" s="66">
        <v>88000</v>
      </c>
      <c r="AA450" s="66">
        <f t="shared" si="687"/>
        <v>16720</v>
      </c>
      <c r="AB450" s="66">
        <f t="shared" si="688"/>
        <v>104720</v>
      </c>
      <c r="AC450" s="66">
        <v>120000</v>
      </c>
      <c r="AD450" s="66">
        <f t="shared" si="689"/>
        <v>22800</v>
      </c>
      <c r="AE450" s="66">
        <f t="shared" si="690"/>
        <v>142800</v>
      </c>
      <c r="AF450" s="22"/>
      <c r="AG450" s="67" t="str">
        <f t="shared" si="691"/>
        <v>MANTENIMIENTO - REVISIÓN Y CARGA DE LÍQUIDOS REFRIGERANTES, MANTENIMIENTO GENERAL RADIADOR, LIMPIEZA</v>
      </c>
      <c r="AH450" s="58" t="str">
        <f t="shared" si="692"/>
        <v>ÚNICO</v>
      </c>
      <c r="AI450" s="58" t="str">
        <f t="shared" si="693"/>
        <v>ÚNICO</v>
      </c>
      <c r="AJ450" s="59" t="str">
        <f t="shared" si="694"/>
        <v>ÚNICO</v>
      </c>
      <c r="AK450" s="59" t="str">
        <f t="shared" si="695"/>
        <v>ÚNICO</v>
      </c>
      <c r="AL450" s="59" t="str">
        <f t="shared" si="696"/>
        <v/>
      </c>
      <c r="AM450" s="59" t="str">
        <f t="shared" si="697"/>
        <v/>
      </c>
      <c r="AN450" s="60" t="str">
        <f t="shared" si="698"/>
        <v/>
      </c>
      <c r="AP450" s="61">
        <f t="shared" si="699"/>
        <v>98667</v>
      </c>
      <c r="AQ450" s="61">
        <f t="shared" si="700"/>
        <v>88000</v>
      </c>
      <c r="AR450" s="61">
        <f t="shared" si="701"/>
        <v>18475</v>
      </c>
      <c r="AS450" s="62">
        <f t="shared" si="702"/>
        <v>0.18724598903382084</v>
      </c>
      <c r="AT450" s="61">
        <f t="shared" si="703"/>
        <v>88000</v>
      </c>
      <c r="AU450" s="61">
        <f t="shared" si="704"/>
        <v>120000</v>
      </c>
      <c r="AV450" s="61">
        <f>IF(NOT(ISNUMBER(A450)),"",ROUND(_xlfn.QUARTILE.INC(CHOOSE({1;2;3},W450,Z450,AC450),1),0))</f>
        <v>88000</v>
      </c>
      <c r="AW450" s="61">
        <f>IF(NOT(ISNUMBER(A450)),"",ROUND(_xlfn.QUARTILE.INC(CHOOSE({1;2;3},W450,Z450,AC450),3),0))</f>
        <v>104000</v>
      </c>
      <c r="AX450" s="61">
        <f t="shared" si="705"/>
        <v>16000</v>
      </c>
      <c r="AY450" s="61">
        <f t="shared" si="706"/>
        <v>88000</v>
      </c>
      <c r="AZ450" s="61">
        <f t="shared" si="707"/>
        <v>16720</v>
      </c>
      <c r="BA450" s="61">
        <f t="shared" si="708"/>
        <v>104720</v>
      </c>
      <c r="BB450" s="68" t="str">
        <f t="shared" si="709"/>
        <v>MENOR VALOR</v>
      </c>
      <c r="BD450" s="69" t="str">
        <f t="shared" si="710"/>
        <v>MANTENIMIENTO - REVISIÓN Y CARGA DE LÍQUIDOS REFRIGERANTES, MANTENIMIENTO GENERAL RADIADOR, LIMPIEZA</v>
      </c>
      <c r="BE450" s="58" t="str">
        <f t="shared" si="711"/>
        <v>ÚNICO</v>
      </c>
      <c r="BF450" s="58" t="str" cm="1">
        <f t="array" ref="BF450">IF(BE450&lt;&gt;"REPETIDO","",_xlfn.TEXTJOIN(", ",TRUE,IF($AG$14:$AG$1000=$AG450,$A$14:$A$1000,"")))</f>
        <v/>
      </c>
      <c r="BG450" s="70" t="str">
        <f t="shared" si="712"/>
        <v>NO APLICA</v>
      </c>
      <c r="BH450" s="58" t="str">
        <f t="shared" si="713"/>
        <v>OK</v>
      </c>
    </row>
    <row r="451" spans="1:60" ht="102" x14ac:dyDescent="0.35">
      <c r="A451" s="64">
        <f>IF(C451="","",MAX($A$14:A450)+1)</f>
        <v>411</v>
      </c>
      <c r="B451" s="64">
        <v>8715602</v>
      </c>
      <c r="C451" s="65" t="s">
        <v>423</v>
      </c>
      <c r="D451" s="64" t="s">
        <v>214</v>
      </c>
      <c r="E451" s="64">
        <v>0</v>
      </c>
      <c r="F451" s="64">
        <v>0</v>
      </c>
      <c r="G451" s="64">
        <v>0</v>
      </c>
      <c r="H451" s="64">
        <v>0</v>
      </c>
      <c r="I451" s="64">
        <v>0</v>
      </c>
      <c r="J451" s="64">
        <v>0</v>
      </c>
      <c r="K451" s="64">
        <v>0</v>
      </c>
      <c r="L451" s="64">
        <v>1</v>
      </c>
      <c r="M451" s="64">
        <v>0</v>
      </c>
      <c r="N451" s="64">
        <v>0</v>
      </c>
      <c r="O451" s="64">
        <v>0</v>
      </c>
      <c r="P451" s="64">
        <v>0</v>
      </c>
      <c r="Q451" s="64">
        <v>0</v>
      </c>
      <c r="R451" s="64">
        <v>1</v>
      </c>
      <c r="S451" s="64">
        <v>78181507</v>
      </c>
      <c r="T451" s="64" t="s">
        <v>66</v>
      </c>
      <c r="U451" s="64" t="s">
        <v>66</v>
      </c>
      <c r="W451" s="66">
        <v>188000</v>
      </c>
      <c r="X451" s="66">
        <f t="shared" si="685"/>
        <v>35720</v>
      </c>
      <c r="Y451" s="66">
        <f t="shared" si="686"/>
        <v>223720</v>
      </c>
      <c r="Z451" s="66">
        <v>188000</v>
      </c>
      <c r="AA451" s="66">
        <f t="shared" si="687"/>
        <v>35720</v>
      </c>
      <c r="AB451" s="66">
        <f t="shared" si="688"/>
        <v>223720</v>
      </c>
      <c r="AC451" s="66">
        <v>1720000</v>
      </c>
      <c r="AD451" s="66">
        <f t="shared" si="689"/>
        <v>326800</v>
      </c>
      <c r="AE451" s="66">
        <f t="shared" si="690"/>
        <v>2046800</v>
      </c>
      <c r="AF451" s="22"/>
      <c r="AG451" s="67" t="str">
        <f t="shared" si="691"/>
        <v>MANTENIMIENTO - REVISIÓN DEL CABLEADO Y SISTEMAS DE ACOPLE, TRANSFERENCIA (CAMBIO DE TERMINALES Y ADECUACIÓN DE CABLEADOS UNIDAD DE AJUSTE)</v>
      </c>
      <c r="AH451" s="58" t="str">
        <f t="shared" si="692"/>
        <v>ÚNICO</v>
      </c>
      <c r="AI451" s="58" t="str">
        <f t="shared" si="693"/>
        <v>ÚNICO</v>
      </c>
      <c r="AJ451" s="59" t="str">
        <f t="shared" si="694"/>
        <v>ÚNICO</v>
      </c>
      <c r="AK451" s="59" t="str">
        <f t="shared" si="695"/>
        <v>ÚNICO</v>
      </c>
      <c r="AL451" s="59" t="str">
        <f t="shared" si="696"/>
        <v/>
      </c>
      <c r="AM451" s="59" t="str">
        <f t="shared" si="697"/>
        <v/>
      </c>
      <c r="AN451" s="60" t="str">
        <f t="shared" si="698"/>
        <v/>
      </c>
      <c r="AP451" s="61">
        <f t="shared" si="699"/>
        <v>698667</v>
      </c>
      <c r="AQ451" s="61">
        <f t="shared" si="700"/>
        <v>188000</v>
      </c>
      <c r="AR451" s="61">
        <f t="shared" si="701"/>
        <v>884501</v>
      </c>
      <c r="AS451" s="62">
        <f t="shared" si="702"/>
        <v>1.2659836517253571</v>
      </c>
      <c r="AT451" s="61">
        <f t="shared" si="703"/>
        <v>188000</v>
      </c>
      <c r="AU451" s="61">
        <f t="shared" si="704"/>
        <v>1720000</v>
      </c>
      <c r="AV451" s="61">
        <f>IF(NOT(ISNUMBER(A451)),"",ROUND(_xlfn.QUARTILE.INC(CHOOSE({1;2;3},W451,Z451,AC451),1),0))</f>
        <v>188000</v>
      </c>
      <c r="AW451" s="61">
        <f>IF(NOT(ISNUMBER(A451)),"",ROUND(_xlfn.QUARTILE.INC(CHOOSE({1;2;3},W451,Z451,AC451),3),0))</f>
        <v>954000</v>
      </c>
      <c r="AX451" s="61">
        <f t="shared" si="705"/>
        <v>766000</v>
      </c>
      <c r="AY451" s="61">
        <f t="shared" si="706"/>
        <v>188000</v>
      </c>
      <c r="AZ451" s="61">
        <f t="shared" si="707"/>
        <v>35720</v>
      </c>
      <c r="BA451" s="61">
        <f t="shared" si="708"/>
        <v>223720</v>
      </c>
      <c r="BB451" s="68" t="str">
        <f t="shared" si="709"/>
        <v>MEDIANA</v>
      </c>
      <c r="BD451" s="69" t="str">
        <f t="shared" si="710"/>
        <v>MANTENIMIENTO - REVISIÓN DEL CABLEADO Y SISTEMAS DE ACOPLE, TRANSFERENCIA (CAMBIO DE TERMINALES Y ADECUACIÓN DE CABLEADOS UNIDAD DE AJUSTE)</v>
      </c>
      <c r="BE451" s="58" t="str">
        <f t="shared" si="711"/>
        <v>ÚNICO</v>
      </c>
      <c r="BF451" s="58" t="str" cm="1">
        <f t="array" ref="BF451">IF(BE451&lt;&gt;"REPETIDO","",_xlfn.TEXTJOIN(", ",TRUE,IF($AG$14:$AG$1000=$AG451,$A$14:$A$1000,"")))</f>
        <v/>
      </c>
      <c r="BG451" s="70" t="str">
        <f t="shared" si="712"/>
        <v>NO APLICA</v>
      </c>
      <c r="BH451" s="58" t="str">
        <f t="shared" si="713"/>
        <v>ALERTA ALTA - REVISAR MERCADO</v>
      </c>
    </row>
    <row r="452" spans="1:60" ht="27" x14ac:dyDescent="0.35">
      <c r="A452" s="64">
        <f>IF(C452="","",MAX($A$14:A451)+1)</f>
        <v>412</v>
      </c>
      <c r="B452" s="64">
        <v>8715202</v>
      </c>
      <c r="C452" s="65" t="s">
        <v>391</v>
      </c>
      <c r="D452" s="64" t="s">
        <v>214</v>
      </c>
      <c r="E452" s="64">
        <v>0</v>
      </c>
      <c r="F452" s="64">
        <v>0</v>
      </c>
      <c r="G452" s="64">
        <v>0</v>
      </c>
      <c r="H452" s="64">
        <v>0</v>
      </c>
      <c r="I452" s="64">
        <v>0</v>
      </c>
      <c r="J452" s="64">
        <v>0</v>
      </c>
      <c r="K452" s="64">
        <v>0</v>
      </c>
      <c r="L452" s="64">
        <v>1</v>
      </c>
      <c r="M452" s="64">
        <v>0</v>
      </c>
      <c r="N452" s="64">
        <v>0</v>
      </c>
      <c r="O452" s="64">
        <v>0</v>
      </c>
      <c r="P452" s="64">
        <v>0</v>
      </c>
      <c r="Q452" s="64">
        <v>0</v>
      </c>
      <c r="R452" s="64">
        <v>1</v>
      </c>
      <c r="S452" s="64">
        <v>72151800</v>
      </c>
      <c r="T452" s="64" t="s">
        <v>66</v>
      </c>
      <c r="U452" s="64" t="s">
        <v>66</v>
      </c>
      <c r="W452" s="66">
        <v>228000</v>
      </c>
      <c r="X452" s="66">
        <f t="shared" si="685"/>
        <v>43320</v>
      </c>
      <c r="Y452" s="66">
        <f t="shared" si="686"/>
        <v>271320</v>
      </c>
      <c r="Z452" s="66">
        <v>228000</v>
      </c>
      <c r="AA452" s="66">
        <f t="shared" si="687"/>
        <v>43320</v>
      </c>
      <c r="AB452" s="66">
        <f t="shared" si="688"/>
        <v>271320</v>
      </c>
      <c r="AC452" s="66">
        <v>415000</v>
      </c>
      <c r="AD452" s="66">
        <f t="shared" si="689"/>
        <v>78850</v>
      </c>
      <c r="AE452" s="66">
        <f t="shared" si="690"/>
        <v>493850</v>
      </c>
      <c r="AF452" s="22"/>
      <c r="AG452" s="67" t="str">
        <f t="shared" si="691"/>
        <v>MANTENIMIENTO - AJUSTE BREAKER 80 AMP</v>
      </c>
      <c r="AH452" s="58" t="str">
        <f t="shared" si="692"/>
        <v>ÚNICO</v>
      </c>
      <c r="AI452" s="58" t="str">
        <f t="shared" si="693"/>
        <v>DIFERENTE</v>
      </c>
      <c r="AJ452" s="59" t="str">
        <f t="shared" si="694"/>
        <v>DIFERENTE</v>
      </c>
      <c r="AK452" s="59" t="str">
        <f t="shared" si="695"/>
        <v>REVISAR</v>
      </c>
      <c r="AL452" s="59" t="str">
        <f t="shared" si="696"/>
        <v/>
      </c>
      <c r="AM452" s="59">
        <f t="shared" si="697"/>
        <v>12000</v>
      </c>
      <c r="AN452" s="60">
        <f t="shared" si="698"/>
        <v>5000</v>
      </c>
      <c r="AP452" s="61">
        <f t="shared" si="699"/>
        <v>290333</v>
      </c>
      <c r="AQ452" s="61">
        <f t="shared" si="700"/>
        <v>228000</v>
      </c>
      <c r="AR452" s="61">
        <f t="shared" si="701"/>
        <v>107965</v>
      </c>
      <c r="AS452" s="62">
        <f t="shared" si="702"/>
        <v>0.37186609858335085</v>
      </c>
      <c r="AT452" s="61">
        <f t="shared" si="703"/>
        <v>228000</v>
      </c>
      <c r="AU452" s="61">
        <f t="shared" si="704"/>
        <v>415000</v>
      </c>
      <c r="AV452" s="61">
        <f>IF(NOT(ISNUMBER(A452)),"",ROUND(_xlfn.QUARTILE.INC(CHOOSE({1;2;3},W452,Z452,AC452),1),0))</f>
        <v>228000</v>
      </c>
      <c r="AW452" s="61">
        <f>IF(NOT(ISNUMBER(A452)),"",ROUND(_xlfn.QUARTILE.INC(CHOOSE({1;2;3},W452,Z452,AC452),3),0))</f>
        <v>321500</v>
      </c>
      <c r="AX452" s="61">
        <f t="shared" si="705"/>
        <v>93500</v>
      </c>
      <c r="AY452" s="61">
        <f t="shared" si="706"/>
        <v>228000</v>
      </c>
      <c r="AZ452" s="61">
        <f t="shared" si="707"/>
        <v>43320</v>
      </c>
      <c r="BA452" s="61">
        <f t="shared" si="708"/>
        <v>271320</v>
      </c>
      <c r="BB452" s="68" t="str">
        <f t="shared" si="709"/>
        <v>PROMEDIO 2 MENORES</v>
      </c>
      <c r="BD452" s="69" t="str">
        <f t="shared" si="710"/>
        <v>MANTENIMIENTO - AJUSTE BREAKER 80 AMP</v>
      </c>
      <c r="BE452" s="58" t="str">
        <f t="shared" si="711"/>
        <v>REPETIDO</v>
      </c>
      <c r="BF452" s="58" t="str" cm="1">
        <f t="array" ref="BF452">IF(BE452&lt;&gt;"REPETIDO","",_xlfn.TEXTJOIN(", ",TRUE,IF($AG$14:$AG$1000=$AG452,$A$14:$A$1000,"")))</f>
        <v>380, 412</v>
      </c>
      <c r="BG452" s="70" t="str">
        <f t="shared" si="712"/>
        <v>PRECIO REF. DIFERENTE</v>
      </c>
      <c r="BH452" s="58" t="str">
        <f t="shared" si="713"/>
        <v>CRÍTICO - PRECIO REF. INCONSISTENTE</v>
      </c>
    </row>
    <row r="453" spans="1:60" ht="27" x14ac:dyDescent="0.35">
      <c r="A453" s="64">
        <f>IF(C453="","",MAX($A$14:A452)+1)</f>
        <v>413</v>
      </c>
      <c r="B453" s="64">
        <v>8715202</v>
      </c>
      <c r="C453" s="65" t="s">
        <v>392</v>
      </c>
      <c r="D453" s="64" t="s">
        <v>214</v>
      </c>
      <c r="E453" s="64">
        <v>0</v>
      </c>
      <c r="F453" s="64">
        <v>0</v>
      </c>
      <c r="G453" s="64">
        <v>0</v>
      </c>
      <c r="H453" s="64">
        <v>0</v>
      </c>
      <c r="I453" s="64">
        <v>0</v>
      </c>
      <c r="J453" s="64">
        <v>0</v>
      </c>
      <c r="K453" s="64">
        <v>0</v>
      </c>
      <c r="L453" s="64">
        <v>1</v>
      </c>
      <c r="M453" s="64">
        <v>0</v>
      </c>
      <c r="N453" s="64">
        <v>0</v>
      </c>
      <c r="O453" s="64">
        <v>0</v>
      </c>
      <c r="P453" s="64">
        <v>0</v>
      </c>
      <c r="Q453" s="64">
        <v>0</v>
      </c>
      <c r="R453" s="64">
        <v>1</v>
      </c>
      <c r="S453" s="64">
        <v>72151800</v>
      </c>
      <c r="T453" s="64" t="s">
        <v>66</v>
      </c>
      <c r="U453" s="64" t="s">
        <v>66</v>
      </c>
      <c r="W453" s="66">
        <v>216000</v>
      </c>
      <c r="X453" s="66">
        <f t="shared" si="685"/>
        <v>41040</v>
      </c>
      <c r="Y453" s="66">
        <f t="shared" si="686"/>
        <v>257040</v>
      </c>
      <c r="Z453" s="66">
        <v>232000</v>
      </c>
      <c r="AA453" s="66">
        <f t="shared" si="687"/>
        <v>44080</v>
      </c>
      <c r="AB453" s="66">
        <f t="shared" si="688"/>
        <v>276080</v>
      </c>
      <c r="AC453" s="66">
        <v>470000</v>
      </c>
      <c r="AD453" s="66">
        <f t="shared" si="689"/>
        <v>89300</v>
      </c>
      <c r="AE453" s="66">
        <f t="shared" si="690"/>
        <v>559300</v>
      </c>
      <c r="AF453" s="22"/>
      <c r="AG453" s="67" t="str">
        <f t="shared" si="691"/>
        <v>MANTENIMIENTO - AJUSTE BREAKER 40 AMP</v>
      </c>
      <c r="AH453" s="58" t="str">
        <f t="shared" si="692"/>
        <v>ÚNICO</v>
      </c>
      <c r="AI453" s="58" t="str">
        <f t="shared" si="693"/>
        <v>DIFERENTE</v>
      </c>
      <c r="AJ453" s="59" t="str">
        <f t="shared" si="694"/>
        <v>DIFERENTE</v>
      </c>
      <c r="AK453" s="59" t="str">
        <f t="shared" si="695"/>
        <v>REVISAR</v>
      </c>
      <c r="AL453" s="59" t="str">
        <f t="shared" si="696"/>
        <v/>
      </c>
      <c r="AM453" s="59">
        <f t="shared" si="697"/>
        <v>16000</v>
      </c>
      <c r="AN453" s="60">
        <f t="shared" si="698"/>
        <v>10000</v>
      </c>
      <c r="AP453" s="61">
        <f t="shared" si="699"/>
        <v>306000</v>
      </c>
      <c r="AQ453" s="61">
        <f t="shared" si="700"/>
        <v>232000</v>
      </c>
      <c r="AR453" s="61">
        <f t="shared" si="701"/>
        <v>142253</v>
      </c>
      <c r="AS453" s="62">
        <f t="shared" si="702"/>
        <v>0.46487908496732028</v>
      </c>
      <c r="AT453" s="61">
        <f t="shared" si="703"/>
        <v>216000</v>
      </c>
      <c r="AU453" s="61">
        <f t="shared" si="704"/>
        <v>470000</v>
      </c>
      <c r="AV453" s="61">
        <f>IF(NOT(ISNUMBER(A453)),"",ROUND(_xlfn.QUARTILE.INC(CHOOSE({1;2;3},W453,Z453,AC453),1),0))</f>
        <v>224000</v>
      </c>
      <c r="AW453" s="61">
        <f>IF(NOT(ISNUMBER(A453)),"",ROUND(_xlfn.QUARTILE.INC(CHOOSE({1;2;3},W453,Z453,AC453),3),0))</f>
        <v>351000</v>
      </c>
      <c r="AX453" s="61">
        <f t="shared" si="705"/>
        <v>127000</v>
      </c>
      <c r="AY453" s="61">
        <f t="shared" si="706"/>
        <v>232000</v>
      </c>
      <c r="AZ453" s="61">
        <f t="shared" si="707"/>
        <v>44080</v>
      </c>
      <c r="BA453" s="61">
        <f t="shared" si="708"/>
        <v>276080</v>
      </c>
      <c r="BB453" s="68" t="str">
        <f t="shared" si="709"/>
        <v>MEDIANA</v>
      </c>
      <c r="BD453" s="69" t="str">
        <f t="shared" si="710"/>
        <v>MANTENIMIENTO - AJUSTE BREAKER 40 AMP</v>
      </c>
      <c r="BE453" s="58" t="str">
        <f t="shared" si="711"/>
        <v>REPETIDO</v>
      </c>
      <c r="BF453" s="58" t="str" cm="1">
        <f t="array" ref="BF453">IF(BE453&lt;&gt;"REPETIDO","",_xlfn.TEXTJOIN(", ",TRUE,IF($AG$14:$AG$1000=$AG453,$A$14:$A$1000,"")))</f>
        <v>381, 413</v>
      </c>
      <c r="BG453" s="70" t="str">
        <f t="shared" si="712"/>
        <v>PRECIO REF. DIFERENTE</v>
      </c>
      <c r="BH453" s="58" t="str">
        <f t="shared" si="713"/>
        <v>CRÍTICO - PRECIO REF. INCONSISTENTE</v>
      </c>
    </row>
    <row r="454" spans="1:60" ht="89.25" x14ac:dyDescent="0.35">
      <c r="A454" s="64">
        <f>IF(C454="","",MAX($A$14:A453)+1)</f>
        <v>414</v>
      </c>
      <c r="B454" s="64">
        <v>8715202</v>
      </c>
      <c r="C454" s="65" t="s">
        <v>424</v>
      </c>
      <c r="D454" s="64" t="s">
        <v>214</v>
      </c>
      <c r="E454" s="64">
        <v>0</v>
      </c>
      <c r="F454" s="64">
        <v>0</v>
      </c>
      <c r="G454" s="64">
        <v>0</v>
      </c>
      <c r="H454" s="64">
        <v>0</v>
      </c>
      <c r="I454" s="64">
        <v>0</v>
      </c>
      <c r="J454" s="64">
        <v>0</v>
      </c>
      <c r="K454" s="64">
        <v>0</v>
      </c>
      <c r="L454" s="64">
        <v>1</v>
      </c>
      <c r="M454" s="64">
        <v>0</v>
      </c>
      <c r="N454" s="64">
        <v>0</v>
      </c>
      <c r="O454" s="64">
        <v>0</v>
      </c>
      <c r="P454" s="64">
        <v>0</v>
      </c>
      <c r="Q454" s="64">
        <v>0</v>
      </c>
      <c r="R454" s="64">
        <v>1</v>
      </c>
      <c r="S454" s="64">
        <v>72151800</v>
      </c>
      <c r="T454" s="64" t="s">
        <v>66</v>
      </c>
      <c r="U454" s="64" t="s">
        <v>66</v>
      </c>
      <c r="W454" s="66">
        <v>172000</v>
      </c>
      <c r="X454" s="66">
        <f t="shared" si="685"/>
        <v>32680</v>
      </c>
      <c r="Y454" s="66">
        <f t="shared" si="686"/>
        <v>204680</v>
      </c>
      <c r="Z454" s="66">
        <v>172000</v>
      </c>
      <c r="AA454" s="66">
        <f t="shared" si="687"/>
        <v>32680</v>
      </c>
      <c r="AB454" s="66">
        <f t="shared" si="688"/>
        <v>204680</v>
      </c>
      <c r="AC454" s="66">
        <v>235000</v>
      </c>
      <c r="AD454" s="66">
        <f t="shared" si="689"/>
        <v>44650</v>
      </c>
      <c r="AE454" s="66">
        <f t="shared" si="690"/>
        <v>279650</v>
      </c>
      <c r="AF454" s="22"/>
      <c r="AG454" s="67" t="str">
        <f t="shared" si="691"/>
        <v>MANTENIMIENTO DEL ALTERNADOR (CORONA, ESCOBILLAS, PORTA ESCOBILLAS, RODAMIENTOS, DESMONTAJE Y AJUSTE DEL ALTERNADOR)</v>
      </c>
      <c r="AH454" s="58" t="str">
        <f t="shared" si="692"/>
        <v>ÚNICO</v>
      </c>
      <c r="AI454" s="58" t="str">
        <f t="shared" si="693"/>
        <v>ÚNICO</v>
      </c>
      <c r="AJ454" s="59" t="str">
        <f t="shared" si="694"/>
        <v>ÚNICO</v>
      </c>
      <c r="AK454" s="59" t="str">
        <f t="shared" si="695"/>
        <v>ÚNICO</v>
      </c>
      <c r="AL454" s="59" t="str">
        <f t="shared" si="696"/>
        <v/>
      </c>
      <c r="AM454" s="59" t="str">
        <f t="shared" si="697"/>
        <v/>
      </c>
      <c r="AN454" s="60" t="str">
        <f t="shared" si="698"/>
        <v/>
      </c>
      <c r="AP454" s="61">
        <f t="shared" si="699"/>
        <v>193000</v>
      </c>
      <c r="AQ454" s="61">
        <f t="shared" si="700"/>
        <v>172000</v>
      </c>
      <c r="AR454" s="61">
        <f t="shared" si="701"/>
        <v>36373</v>
      </c>
      <c r="AS454" s="62">
        <f t="shared" si="702"/>
        <v>0.18846113989637306</v>
      </c>
      <c r="AT454" s="61">
        <f t="shared" si="703"/>
        <v>172000</v>
      </c>
      <c r="AU454" s="61">
        <f t="shared" si="704"/>
        <v>235000</v>
      </c>
      <c r="AV454" s="61">
        <f>IF(NOT(ISNUMBER(A454)),"",ROUND(_xlfn.QUARTILE.INC(CHOOSE({1;2;3},W454,Z454,AC454),1),0))</f>
        <v>172000</v>
      </c>
      <c r="AW454" s="61">
        <f>IF(NOT(ISNUMBER(A454)),"",ROUND(_xlfn.QUARTILE.INC(CHOOSE({1;2;3},W454,Z454,AC454),3),0))</f>
        <v>203500</v>
      </c>
      <c r="AX454" s="61">
        <f t="shared" si="705"/>
        <v>31500</v>
      </c>
      <c r="AY454" s="61">
        <f t="shared" si="706"/>
        <v>172000</v>
      </c>
      <c r="AZ454" s="61">
        <f t="shared" si="707"/>
        <v>32680</v>
      </c>
      <c r="BA454" s="61">
        <f t="shared" si="708"/>
        <v>204680</v>
      </c>
      <c r="BB454" s="68" t="str">
        <f t="shared" si="709"/>
        <v>MENOR VALOR</v>
      </c>
      <c r="BD454" s="69" t="str">
        <f t="shared" si="710"/>
        <v>MANTENIMIENTO DEL ALTERNADOR (CORONA, ESCOBILLAS, PORTA ESCOBILLAS, RODAMIENTOS, DESMONTAJE Y AJUSTE DEL ALTERNADOR)</v>
      </c>
      <c r="BE454" s="58" t="str">
        <f t="shared" si="711"/>
        <v>ÚNICO</v>
      </c>
      <c r="BF454" s="58" t="str" cm="1">
        <f t="array" ref="BF454">IF(BE454&lt;&gt;"REPETIDO","",_xlfn.TEXTJOIN(", ",TRUE,IF($AG$14:$AG$1000=$AG454,$A$14:$A$1000,"")))</f>
        <v/>
      </c>
      <c r="BG454" s="70" t="str">
        <f t="shared" si="712"/>
        <v>NO APLICA</v>
      </c>
      <c r="BH454" s="58" t="str">
        <f t="shared" si="713"/>
        <v>OK</v>
      </c>
    </row>
    <row r="455" spans="1:60" ht="63.75" x14ac:dyDescent="0.35">
      <c r="A455" s="64">
        <f>IF(C455="","",MAX($A$14:A454)+1)</f>
        <v>415</v>
      </c>
      <c r="B455" s="64">
        <v>8715202</v>
      </c>
      <c r="C455" s="65" t="s">
        <v>425</v>
      </c>
      <c r="D455" s="64" t="s">
        <v>214</v>
      </c>
      <c r="E455" s="64">
        <v>0</v>
      </c>
      <c r="F455" s="64">
        <v>0</v>
      </c>
      <c r="G455" s="64">
        <v>0</v>
      </c>
      <c r="H455" s="64">
        <v>0</v>
      </c>
      <c r="I455" s="64">
        <v>0</v>
      </c>
      <c r="J455" s="64">
        <v>0</v>
      </c>
      <c r="K455" s="64">
        <v>0</v>
      </c>
      <c r="L455" s="64">
        <v>1</v>
      </c>
      <c r="M455" s="64">
        <v>0</v>
      </c>
      <c r="N455" s="64">
        <v>0</v>
      </c>
      <c r="O455" s="64">
        <v>0</v>
      </c>
      <c r="P455" s="64">
        <v>0</v>
      </c>
      <c r="Q455" s="64">
        <v>0</v>
      </c>
      <c r="R455" s="64">
        <v>1</v>
      </c>
      <c r="S455" s="64">
        <v>72151800</v>
      </c>
      <c r="T455" s="64" t="s">
        <v>66</v>
      </c>
      <c r="U455" s="64" t="s">
        <v>66</v>
      </c>
      <c r="W455" s="66">
        <v>268000</v>
      </c>
      <c r="X455" s="66">
        <f t="shared" si="685"/>
        <v>50920</v>
      </c>
      <c r="Y455" s="66">
        <f t="shared" si="686"/>
        <v>318920</v>
      </c>
      <c r="Z455" s="66">
        <v>268000</v>
      </c>
      <c r="AA455" s="66">
        <f t="shared" si="687"/>
        <v>50920</v>
      </c>
      <c r="AB455" s="66">
        <f t="shared" si="688"/>
        <v>318920</v>
      </c>
      <c r="AC455" s="66">
        <v>345000</v>
      </c>
      <c r="AD455" s="66">
        <f t="shared" si="689"/>
        <v>65550</v>
      </c>
      <c r="AE455" s="66">
        <f t="shared" si="690"/>
        <v>410550</v>
      </c>
      <c r="AF455" s="22"/>
      <c r="AG455" s="67" t="str">
        <f t="shared" si="691"/>
        <v>MANTENIMIENTO DEL MOTOR DE ARRANQUE, (CORONA, ESCOBILLAS, PORTA ESCOBILLAS, RODAMIENTOS)</v>
      </c>
      <c r="AH455" s="58" t="str">
        <f t="shared" si="692"/>
        <v>ÚNICO</v>
      </c>
      <c r="AI455" s="58" t="str">
        <f t="shared" si="693"/>
        <v>ÚNICO</v>
      </c>
      <c r="AJ455" s="59" t="str">
        <f t="shared" si="694"/>
        <v>ÚNICO</v>
      </c>
      <c r="AK455" s="59" t="str">
        <f t="shared" si="695"/>
        <v>ÚNICO</v>
      </c>
      <c r="AL455" s="59" t="str">
        <f t="shared" si="696"/>
        <v/>
      </c>
      <c r="AM455" s="59" t="str">
        <f t="shared" si="697"/>
        <v/>
      </c>
      <c r="AN455" s="60" t="str">
        <f t="shared" si="698"/>
        <v/>
      </c>
      <c r="AP455" s="61">
        <f t="shared" si="699"/>
        <v>293667</v>
      </c>
      <c r="AQ455" s="61">
        <f t="shared" si="700"/>
        <v>268000</v>
      </c>
      <c r="AR455" s="61">
        <f t="shared" si="701"/>
        <v>44456</v>
      </c>
      <c r="AS455" s="62">
        <f t="shared" si="702"/>
        <v>0.15138234803365716</v>
      </c>
      <c r="AT455" s="61">
        <f t="shared" si="703"/>
        <v>268000</v>
      </c>
      <c r="AU455" s="61">
        <f t="shared" si="704"/>
        <v>345000</v>
      </c>
      <c r="AV455" s="61">
        <f>IF(NOT(ISNUMBER(A455)),"",ROUND(_xlfn.QUARTILE.INC(CHOOSE({1;2;3},W455,Z455,AC455),1),0))</f>
        <v>268000</v>
      </c>
      <c r="AW455" s="61">
        <f>IF(NOT(ISNUMBER(A455)),"",ROUND(_xlfn.QUARTILE.INC(CHOOSE({1;2;3},W455,Z455,AC455),3),0))</f>
        <v>306500</v>
      </c>
      <c r="AX455" s="61">
        <f t="shared" si="705"/>
        <v>38500</v>
      </c>
      <c r="AY455" s="61">
        <f t="shared" si="706"/>
        <v>268000</v>
      </c>
      <c r="AZ455" s="61">
        <f t="shared" si="707"/>
        <v>50920</v>
      </c>
      <c r="BA455" s="61">
        <f t="shared" si="708"/>
        <v>318920</v>
      </c>
      <c r="BB455" s="68" t="str">
        <f t="shared" si="709"/>
        <v>MENOR VALOR</v>
      </c>
      <c r="BD455" s="69" t="str">
        <f t="shared" si="710"/>
        <v>MANTENIMIENTO DEL MOTOR DE ARRANQUE, (CORONA, ESCOBILLAS, PORTA ESCOBILLAS, RODAMIENTOS)</v>
      </c>
      <c r="BE455" s="58" t="str">
        <f t="shared" si="711"/>
        <v>ÚNICO</v>
      </c>
      <c r="BF455" s="58" t="str" cm="1">
        <f t="array" ref="BF455">IF(BE455&lt;&gt;"REPETIDO","",_xlfn.TEXTJOIN(", ",TRUE,IF($AG$14:$AG$1000=$AG455,$A$14:$A$1000,"")))</f>
        <v/>
      </c>
      <c r="BG455" s="70" t="str">
        <f t="shared" si="712"/>
        <v>NO APLICA</v>
      </c>
      <c r="BH455" s="58" t="str">
        <f t="shared" si="713"/>
        <v>OK</v>
      </c>
    </row>
    <row r="456" spans="1:60" ht="38.25" x14ac:dyDescent="0.35">
      <c r="A456" s="64">
        <f>IF(C456="","",MAX($A$14:A455)+1)</f>
        <v>416</v>
      </c>
      <c r="B456" s="64">
        <v>8715202</v>
      </c>
      <c r="C456" s="65" t="s">
        <v>426</v>
      </c>
      <c r="D456" s="64" t="s">
        <v>214</v>
      </c>
      <c r="E456" s="64">
        <v>0</v>
      </c>
      <c r="F456" s="64">
        <v>0</v>
      </c>
      <c r="G456" s="64">
        <v>0</v>
      </c>
      <c r="H456" s="64">
        <v>0</v>
      </c>
      <c r="I456" s="64">
        <v>0</v>
      </c>
      <c r="J456" s="64">
        <v>0</v>
      </c>
      <c r="K456" s="64">
        <v>0</v>
      </c>
      <c r="L456" s="64">
        <v>1</v>
      </c>
      <c r="M456" s="64">
        <v>0</v>
      </c>
      <c r="N456" s="64">
        <v>0</v>
      </c>
      <c r="O456" s="64">
        <v>0</v>
      </c>
      <c r="P456" s="64">
        <v>0</v>
      </c>
      <c r="Q456" s="64">
        <v>0</v>
      </c>
      <c r="R456" s="64">
        <v>1</v>
      </c>
      <c r="S456" s="64">
        <v>72151800</v>
      </c>
      <c r="T456" s="64" t="s">
        <v>66</v>
      </c>
      <c r="U456" s="64" t="s">
        <v>66</v>
      </c>
      <c r="W456" s="66">
        <v>456000</v>
      </c>
      <c r="X456" s="66">
        <f t="shared" si="685"/>
        <v>86640</v>
      </c>
      <c r="Y456" s="66">
        <f t="shared" si="686"/>
        <v>542640</v>
      </c>
      <c r="Z456" s="66">
        <v>456000</v>
      </c>
      <c r="AA456" s="66">
        <f t="shared" si="687"/>
        <v>86640</v>
      </c>
      <c r="AB456" s="66">
        <f t="shared" si="688"/>
        <v>542640</v>
      </c>
      <c r="AC456" s="66">
        <v>600000</v>
      </c>
      <c r="AD456" s="66">
        <f t="shared" si="689"/>
        <v>114000</v>
      </c>
      <c r="AE456" s="66">
        <f t="shared" si="690"/>
        <v>714000</v>
      </c>
      <c r="AF456" s="22"/>
      <c r="AG456" s="67" t="str">
        <f t="shared" si="691"/>
        <v>MANTENIMIENTO DE UNA BATERÍA PARA 12V 1200 AMP 31H (CAMBIO DE E)</v>
      </c>
      <c r="AH456" s="58" t="str">
        <f t="shared" si="692"/>
        <v>ÚNICO</v>
      </c>
      <c r="AI456" s="58" t="str">
        <f t="shared" si="693"/>
        <v>ÚNICO</v>
      </c>
      <c r="AJ456" s="59" t="str">
        <f t="shared" si="694"/>
        <v>ÚNICO</v>
      </c>
      <c r="AK456" s="59" t="str">
        <f t="shared" si="695"/>
        <v>ÚNICO</v>
      </c>
      <c r="AL456" s="59" t="str">
        <f t="shared" si="696"/>
        <v/>
      </c>
      <c r="AM456" s="59" t="str">
        <f t="shared" si="697"/>
        <v/>
      </c>
      <c r="AN456" s="60" t="str">
        <f t="shared" si="698"/>
        <v/>
      </c>
      <c r="AP456" s="61">
        <f t="shared" si="699"/>
        <v>504000</v>
      </c>
      <c r="AQ456" s="61">
        <f t="shared" si="700"/>
        <v>456000</v>
      </c>
      <c r="AR456" s="61">
        <f t="shared" si="701"/>
        <v>83138</v>
      </c>
      <c r="AS456" s="62">
        <f t="shared" si="702"/>
        <v>0.16495634920634922</v>
      </c>
      <c r="AT456" s="61">
        <f t="shared" si="703"/>
        <v>456000</v>
      </c>
      <c r="AU456" s="61">
        <f t="shared" si="704"/>
        <v>600000</v>
      </c>
      <c r="AV456" s="61">
        <f>IF(NOT(ISNUMBER(A456)),"",ROUND(_xlfn.QUARTILE.INC(CHOOSE({1;2;3},W456,Z456,AC456),1),0))</f>
        <v>456000</v>
      </c>
      <c r="AW456" s="61">
        <f>IF(NOT(ISNUMBER(A456)),"",ROUND(_xlfn.QUARTILE.INC(CHOOSE({1;2;3},W456,Z456,AC456),3),0))</f>
        <v>528000</v>
      </c>
      <c r="AX456" s="61">
        <f t="shared" si="705"/>
        <v>72000</v>
      </c>
      <c r="AY456" s="61">
        <f t="shared" si="706"/>
        <v>456000</v>
      </c>
      <c r="AZ456" s="61">
        <f t="shared" si="707"/>
        <v>86640</v>
      </c>
      <c r="BA456" s="61">
        <f t="shared" si="708"/>
        <v>542640</v>
      </c>
      <c r="BB456" s="68" t="str">
        <f t="shared" si="709"/>
        <v>MENOR VALOR</v>
      </c>
      <c r="BD456" s="69" t="str">
        <f t="shared" si="710"/>
        <v>MANTENIMIENTO DE UNA BATERÍA PARA 12V 1200 AMP 31H (CAMBIO DE E)</v>
      </c>
      <c r="BE456" s="58" t="str">
        <f t="shared" si="711"/>
        <v>ÚNICO</v>
      </c>
      <c r="BF456" s="58" t="str" cm="1">
        <f t="array" ref="BF456">IF(BE456&lt;&gt;"REPETIDO","",_xlfn.TEXTJOIN(", ",TRUE,IF($AG$14:$AG$1000=$AG456,$A$14:$A$1000,"")))</f>
        <v/>
      </c>
      <c r="BG456" s="70" t="str">
        <f t="shared" si="712"/>
        <v>NO APLICA</v>
      </c>
      <c r="BH456" s="58" t="str">
        <f t="shared" si="713"/>
        <v>OK</v>
      </c>
    </row>
    <row r="457" spans="1:60" ht="89.25" x14ac:dyDescent="0.35">
      <c r="A457" s="64">
        <f>IF(C457="","",MAX($A$14:A456)+1)</f>
        <v>417</v>
      </c>
      <c r="B457" s="64">
        <v>8715202</v>
      </c>
      <c r="C457" s="65" t="s">
        <v>427</v>
      </c>
      <c r="D457" s="64" t="s">
        <v>214</v>
      </c>
      <c r="E457" s="64">
        <v>0</v>
      </c>
      <c r="F457" s="64">
        <v>0</v>
      </c>
      <c r="G457" s="64">
        <v>0</v>
      </c>
      <c r="H457" s="64">
        <v>0</v>
      </c>
      <c r="I457" s="64">
        <v>0</v>
      </c>
      <c r="J457" s="64">
        <v>0</v>
      </c>
      <c r="K457" s="64">
        <v>0</v>
      </c>
      <c r="L457" s="64">
        <v>1</v>
      </c>
      <c r="M457" s="64">
        <v>0</v>
      </c>
      <c r="N457" s="64">
        <v>0</v>
      </c>
      <c r="O457" s="64">
        <v>0</v>
      </c>
      <c r="P457" s="64">
        <v>0</v>
      </c>
      <c r="Q457" s="64">
        <v>0</v>
      </c>
      <c r="R457" s="64">
        <v>1</v>
      </c>
      <c r="S457" s="64">
        <v>72151800</v>
      </c>
      <c r="T457" s="64" t="s">
        <v>66</v>
      </c>
      <c r="U457" s="64" t="s">
        <v>66</v>
      </c>
      <c r="W457" s="66">
        <v>460000</v>
      </c>
      <c r="X457" s="66">
        <f t="shared" si="685"/>
        <v>87400</v>
      </c>
      <c r="Y457" s="66">
        <f t="shared" si="686"/>
        <v>547400</v>
      </c>
      <c r="Z457" s="66">
        <v>460000</v>
      </c>
      <c r="AA457" s="66">
        <f t="shared" si="687"/>
        <v>87400</v>
      </c>
      <c r="AB457" s="66">
        <f t="shared" si="688"/>
        <v>547400</v>
      </c>
      <c r="AC457" s="66">
        <v>580000</v>
      </c>
      <c r="AD457" s="66">
        <f t="shared" si="689"/>
        <v>110200</v>
      </c>
      <c r="AE457" s="66">
        <f t="shared" si="690"/>
        <v>690200</v>
      </c>
      <c r="AF457" s="22"/>
      <c r="AG457" s="67" t="str">
        <f t="shared" si="691"/>
        <v>MANTENIMIENTO CORRECTIVO DEL MOTOR: DESARME, REVISIÓN, LIMPIEZA, AJUSTE, LUBRICACIÓN, PRUEBAS Y PUESTA EN FUNCIONAMIENTO.</v>
      </c>
      <c r="AH457" s="58" t="str">
        <f t="shared" si="692"/>
        <v>ÚNICO</v>
      </c>
      <c r="AI457" s="58" t="str">
        <f t="shared" si="693"/>
        <v>ÚNICO</v>
      </c>
      <c r="AJ457" s="59" t="str">
        <f t="shared" si="694"/>
        <v>ÚNICO</v>
      </c>
      <c r="AK457" s="59" t="str">
        <f t="shared" si="695"/>
        <v>ÚNICO</v>
      </c>
      <c r="AL457" s="59" t="str">
        <f t="shared" si="696"/>
        <v/>
      </c>
      <c r="AM457" s="59" t="str">
        <f t="shared" si="697"/>
        <v/>
      </c>
      <c r="AN457" s="60" t="str">
        <f t="shared" si="698"/>
        <v/>
      </c>
      <c r="AP457" s="61">
        <f t="shared" si="699"/>
        <v>500000</v>
      </c>
      <c r="AQ457" s="61">
        <f t="shared" si="700"/>
        <v>460000</v>
      </c>
      <c r="AR457" s="61">
        <f t="shared" si="701"/>
        <v>69282</v>
      </c>
      <c r="AS457" s="62">
        <f t="shared" si="702"/>
        <v>0.13856399999999999</v>
      </c>
      <c r="AT457" s="61">
        <f t="shared" si="703"/>
        <v>460000</v>
      </c>
      <c r="AU457" s="61">
        <f t="shared" si="704"/>
        <v>580000</v>
      </c>
      <c r="AV457" s="61">
        <f>IF(NOT(ISNUMBER(A457)),"",ROUND(_xlfn.QUARTILE.INC(CHOOSE({1;2;3},W457,Z457,AC457),1),0))</f>
        <v>460000</v>
      </c>
      <c r="AW457" s="61">
        <f>IF(NOT(ISNUMBER(A457)),"",ROUND(_xlfn.QUARTILE.INC(CHOOSE({1;2;3},W457,Z457,AC457),3),0))</f>
        <v>520000</v>
      </c>
      <c r="AX457" s="61">
        <f t="shared" si="705"/>
        <v>60000</v>
      </c>
      <c r="AY457" s="61">
        <f t="shared" si="706"/>
        <v>460000</v>
      </c>
      <c r="AZ457" s="61">
        <f t="shared" si="707"/>
        <v>87400</v>
      </c>
      <c r="BA457" s="61">
        <f t="shared" si="708"/>
        <v>547400</v>
      </c>
      <c r="BB457" s="68" t="str">
        <f t="shared" si="709"/>
        <v>MENOR VALOR</v>
      </c>
      <c r="BD457" s="69" t="str">
        <f t="shared" si="710"/>
        <v>MANTENIMIENTO CORRECTIVO DEL MOTOR: DESARME, REVISIÓN, LIMPIEZA, AJUSTE, LUBRICACIÓN, PRUEBAS Y PUESTA EN FUNCIONAMIENTO.</v>
      </c>
      <c r="BE457" s="58" t="str">
        <f t="shared" si="711"/>
        <v>ÚNICO</v>
      </c>
      <c r="BF457" s="58" t="str" cm="1">
        <f t="array" ref="BF457">IF(BE457&lt;&gt;"REPETIDO","",_xlfn.TEXTJOIN(", ",TRUE,IF($AG$14:$AG$1000=$AG457,$A$14:$A$1000,"")))</f>
        <v/>
      </c>
      <c r="BG457" s="70" t="str">
        <f t="shared" si="712"/>
        <v>NO APLICA</v>
      </c>
      <c r="BH457" s="58" t="str">
        <f t="shared" si="713"/>
        <v>OK</v>
      </c>
    </row>
    <row r="458" spans="1:60" ht="25.5" x14ac:dyDescent="0.35">
      <c r="A458" s="64">
        <f>IF(C458="","",MAX($A$14:A457)+1)</f>
        <v>418</v>
      </c>
      <c r="B458" s="64">
        <v>8715202</v>
      </c>
      <c r="C458" s="65" t="s">
        <v>240</v>
      </c>
      <c r="D458" s="64" t="s">
        <v>214</v>
      </c>
      <c r="E458" s="64">
        <v>0</v>
      </c>
      <c r="F458" s="64">
        <v>0</v>
      </c>
      <c r="G458" s="64">
        <v>0</v>
      </c>
      <c r="H458" s="64">
        <v>0</v>
      </c>
      <c r="I458" s="64">
        <v>0</v>
      </c>
      <c r="J458" s="64">
        <v>0</v>
      </c>
      <c r="K458" s="64">
        <v>0</v>
      </c>
      <c r="L458" s="64">
        <v>1</v>
      </c>
      <c r="M458" s="64">
        <v>0</v>
      </c>
      <c r="N458" s="64">
        <v>0</v>
      </c>
      <c r="O458" s="64">
        <v>0</v>
      </c>
      <c r="P458" s="64">
        <v>0</v>
      </c>
      <c r="Q458" s="64">
        <v>0</v>
      </c>
      <c r="R458" s="64">
        <v>1</v>
      </c>
      <c r="S458" s="64">
        <v>72151800</v>
      </c>
      <c r="T458" s="64" t="s">
        <v>66</v>
      </c>
      <c r="U458" s="64" t="s">
        <v>66</v>
      </c>
      <c r="W458" s="66">
        <v>248000</v>
      </c>
      <c r="X458" s="66">
        <f t="shared" si="685"/>
        <v>47120</v>
      </c>
      <c r="Y458" s="66">
        <f t="shared" si="686"/>
        <v>295120</v>
      </c>
      <c r="Z458" s="66">
        <v>336000</v>
      </c>
      <c r="AA458" s="66">
        <f t="shared" si="687"/>
        <v>63840</v>
      </c>
      <c r="AB458" s="66">
        <f t="shared" si="688"/>
        <v>399840</v>
      </c>
      <c r="AC458" s="66">
        <v>435000</v>
      </c>
      <c r="AD458" s="66">
        <f t="shared" si="689"/>
        <v>82650</v>
      </c>
      <c r="AE458" s="66">
        <f t="shared" si="690"/>
        <v>517650</v>
      </c>
      <c r="AF458" s="22"/>
      <c r="AG458" s="67" t="str">
        <f t="shared" si="691"/>
        <v>MANTENIMIENTO (CAMBIO DE ACEITE)</v>
      </c>
      <c r="AH458" s="58" t="str">
        <f t="shared" si="692"/>
        <v>ÚNICO</v>
      </c>
      <c r="AI458" s="58" t="str">
        <f t="shared" si="693"/>
        <v>DIFERENTE</v>
      </c>
      <c r="AJ458" s="59" t="str">
        <f t="shared" si="694"/>
        <v>DIFERENTE</v>
      </c>
      <c r="AK458" s="59" t="str">
        <f t="shared" si="695"/>
        <v>REVISAR</v>
      </c>
      <c r="AL458" s="59" t="str">
        <f t="shared" si="696"/>
        <v/>
      </c>
      <c r="AM458" s="59">
        <f t="shared" si="697"/>
        <v>88000</v>
      </c>
      <c r="AN458" s="60">
        <f t="shared" si="698"/>
        <v>95000</v>
      </c>
      <c r="AP458" s="61">
        <f t="shared" si="699"/>
        <v>339667</v>
      </c>
      <c r="AQ458" s="61">
        <f t="shared" si="700"/>
        <v>336000</v>
      </c>
      <c r="AR458" s="61">
        <f t="shared" si="701"/>
        <v>93554</v>
      </c>
      <c r="AS458" s="62">
        <f t="shared" si="702"/>
        <v>0.27542858152249117</v>
      </c>
      <c r="AT458" s="61">
        <f t="shared" si="703"/>
        <v>248000</v>
      </c>
      <c r="AU458" s="61">
        <f t="shared" si="704"/>
        <v>435000</v>
      </c>
      <c r="AV458" s="61">
        <f>IF(NOT(ISNUMBER(A458)),"",ROUND(_xlfn.QUARTILE.INC(CHOOSE({1;2;3},W458,Z458,AC458),1),0))</f>
        <v>292000</v>
      </c>
      <c r="AW458" s="61">
        <f>IF(NOT(ISNUMBER(A458)),"",ROUND(_xlfn.QUARTILE.INC(CHOOSE({1;2;3},W458,Z458,AC458),3),0))</f>
        <v>385500</v>
      </c>
      <c r="AX458" s="61">
        <f t="shared" si="705"/>
        <v>93500</v>
      </c>
      <c r="AY458" s="61">
        <f t="shared" si="706"/>
        <v>292000</v>
      </c>
      <c r="AZ458" s="61">
        <f t="shared" si="707"/>
        <v>55480</v>
      </c>
      <c r="BA458" s="61">
        <f t="shared" si="708"/>
        <v>347480</v>
      </c>
      <c r="BB458" s="68" t="str">
        <f t="shared" si="709"/>
        <v>PROMEDIO 2 MENORES</v>
      </c>
      <c r="BD458" s="69" t="str">
        <f t="shared" si="710"/>
        <v>MANTENIMIENTO (CAMBIO DE ACEITE)</v>
      </c>
      <c r="BE458" s="58" t="str">
        <f t="shared" si="711"/>
        <v>REPETIDO</v>
      </c>
      <c r="BF458" s="58" t="str" cm="1">
        <f t="array" ref="BF458">IF(BE458&lt;&gt;"REPETIDO","",_xlfn.TEXTJOIN(", ",TRUE,IF($AG$14:$AG$1000=$AG458,$A$14:$A$1000,"")))</f>
        <v>171, 342, 418</v>
      </c>
      <c r="BG458" s="70" t="str">
        <f t="shared" si="712"/>
        <v>PRECIO REF. DIFERENTE</v>
      </c>
      <c r="BH458" s="58" t="str">
        <f t="shared" si="713"/>
        <v>CRÍTICO - PRECIO REF. INCONSISTENTE</v>
      </c>
    </row>
    <row r="459" spans="1:60" ht="40.5" x14ac:dyDescent="0.35">
      <c r="A459" s="64">
        <f>IF(C459="","",MAX($A$14:A458)+1)</f>
        <v>419</v>
      </c>
      <c r="B459" s="64">
        <v>8715202</v>
      </c>
      <c r="C459" s="65" t="s">
        <v>428</v>
      </c>
      <c r="D459" s="64" t="s">
        <v>214</v>
      </c>
      <c r="E459" s="64">
        <v>0</v>
      </c>
      <c r="F459" s="64">
        <v>0</v>
      </c>
      <c r="G459" s="64">
        <v>0</v>
      </c>
      <c r="H459" s="64">
        <v>0</v>
      </c>
      <c r="I459" s="64">
        <v>0</v>
      </c>
      <c r="J459" s="64">
        <v>0</v>
      </c>
      <c r="K459" s="64">
        <v>0</v>
      </c>
      <c r="L459" s="64">
        <v>1</v>
      </c>
      <c r="M459" s="64">
        <v>0</v>
      </c>
      <c r="N459" s="64">
        <v>0</v>
      </c>
      <c r="O459" s="64">
        <v>0</v>
      </c>
      <c r="P459" s="64">
        <v>0</v>
      </c>
      <c r="Q459" s="64">
        <v>0</v>
      </c>
      <c r="R459" s="64">
        <v>1</v>
      </c>
      <c r="S459" s="64">
        <v>72151800</v>
      </c>
      <c r="T459" s="64" t="s">
        <v>66</v>
      </c>
      <c r="U459" s="64" t="s">
        <v>66</v>
      </c>
      <c r="W459" s="66">
        <v>208000</v>
      </c>
      <c r="X459" s="66">
        <f t="shared" si="685"/>
        <v>39520</v>
      </c>
      <c r="Y459" s="66">
        <f t="shared" si="686"/>
        <v>247520</v>
      </c>
      <c r="Z459" s="66">
        <v>208000</v>
      </c>
      <c r="AA459" s="66">
        <f t="shared" si="687"/>
        <v>39520</v>
      </c>
      <c r="AB459" s="66">
        <f t="shared" si="688"/>
        <v>247520</v>
      </c>
      <c r="AC459" s="66">
        <v>340000</v>
      </c>
      <c r="AD459" s="66">
        <f t="shared" si="689"/>
        <v>64600</v>
      </c>
      <c r="AE459" s="66">
        <f t="shared" si="690"/>
        <v>404600</v>
      </c>
      <c r="AF459" s="22"/>
      <c r="AG459" s="67" t="str">
        <f t="shared" si="691"/>
        <v>MANTENIMIENTO (CAMBIO DE RODAMIENTOS PARA GENERADOR STANFORD)</v>
      </c>
      <c r="AH459" s="58" t="str">
        <f t="shared" si="692"/>
        <v>ÚNICO</v>
      </c>
      <c r="AI459" s="58" t="str">
        <f t="shared" si="693"/>
        <v>ÚNICO</v>
      </c>
      <c r="AJ459" s="59" t="str">
        <f t="shared" si="694"/>
        <v>ÚNICO</v>
      </c>
      <c r="AK459" s="59" t="str">
        <f t="shared" si="695"/>
        <v>ÚNICO</v>
      </c>
      <c r="AL459" s="59" t="str">
        <f t="shared" si="696"/>
        <v/>
      </c>
      <c r="AM459" s="59" t="str">
        <f t="shared" si="697"/>
        <v/>
      </c>
      <c r="AN459" s="60" t="str">
        <f t="shared" si="698"/>
        <v/>
      </c>
      <c r="AP459" s="61">
        <f t="shared" si="699"/>
        <v>252000</v>
      </c>
      <c r="AQ459" s="61">
        <f t="shared" si="700"/>
        <v>208000</v>
      </c>
      <c r="AR459" s="61">
        <f t="shared" si="701"/>
        <v>76210</v>
      </c>
      <c r="AS459" s="62">
        <f t="shared" si="702"/>
        <v>0.30242063492063492</v>
      </c>
      <c r="AT459" s="61">
        <f t="shared" si="703"/>
        <v>208000</v>
      </c>
      <c r="AU459" s="61">
        <f t="shared" si="704"/>
        <v>340000</v>
      </c>
      <c r="AV459" s="61">
        <f>IF(NOT(ISNUMBER(A459)),"",ROUND(_xlfn.QUARTILE.INC(CHOOSE({1;2;3},W459,Z459,AC459),1),0))</f>
        <v>208000</v>
      </c>
      <c r="AW459" s="61">
        <f>IF(NOT(ISNUMBER(A459)),"",ROUND(_xlfn.QUARTILE.INC(CHOOSE({1;2;3},W459,Z459,AC459),3),0))</f>
        <v>274000</v>
      </c>
      <c r="AX459" s="61">
        <f t="shared" si="705"/>
        <v>66000</v>
      </c>
      <c r="AY459" s="61">
        <f t="shared" si="706"/>
        <v>208000</v>
      </c>
      <c r="AZ459" s="61">
        <f t="shared" si="707"/>
        <v>39520</v>
      </c>
      <c r="BA459" s="61">
        <f t="shared" si="708"/>
        <v>247520</v>
      </c>
      <c r="BB459" s="68" t="str">
        <f t="shared" si="709"/>
        <v>PROMEDIO 2 MENORES</v>
      </c>
      <c r="BD459" s="69" t="str">
        <f t="shared" si="710"/>
        <v>MANTENIMIENTO (CAMBIO DE RODAMIENTOS PARA GENERADOR STANFORD)</v>
      </c>
      <c r="BE459" s="58" t="str">
        <f t="shared" si="711"/>
        <v>ÚNICO</v>
      </c>
      <c r="BF459" s="58" t="str" cm="1">
        <f t="array" ref="BF459">IF(BE459&lt;&gt;"REPETIDO","",_xlfn.TEXTJOIN(", ",TRUE,IF($AG$14:$AG$1000=$AG459,$A$14:$A$1000,"")))</f>
        <v/>
      </c>
      <c r="BG459" s="70" t="str">
        <f t="shared" si="712"/>
        <v>NO APLICA</v>
      </c>
      <c r="BH459" s="58" t="str">
        <f t="shared" si="713"/>
        <v>REVISAR DISPERSIÓN</v>
      </c>
    </row>
    <row r="460" spans="1:60" ht="27" x14ac:dyDescent="0.35">
      <c r="A460" s="64">
        <f>IF(C460="","",MAX($A$14:A459)+1)</f>
        <v>420</v>
      </c>
      <c r="B460" s="64">
        <v>8715202</v>
      </c>
      <c r="C460" s="65" t="s">
        <v>429</v>
      </c>
      <c r="D460" s="64" t="s">
        <v>214</v>
      </c>
      <c r="E460" s="64">
        <v>0</v>
      </c>
      <c r="F460" s="64">
        <v>0</v>
      </c>
      <c r="G460" s="64">
        <v>0</v>
      </c>
      <c r="H460" s="64">
        <v>0</v>
      </c>
      <c r="I460" s="64">
        <v>0</v>
      </c>
      <c r="J460" s="64">
        <v>0</v>
      </c>
      <c r="K460" s="64">
        <v>0</v>
      </c>
      <c r="L460" s="64">
        <v>1</v>
      </c>
      <c r="M460" s="64">
        <v>0</v>
      </c>
      <c r="N460" s="64">
        <v>0</v>
      </c>
      <c r="O460" s="64">
        <v>0</v>
      </c>
      <c r="P460" s="64">
        <v>0</v>
      </c>
      <c r="Q460" s="64">
        <v>0</v>
      </c>
      <c r="R460" s="64">
        <v>1</v>
      </c>
      <c r="S460" s="64">
        <v>72151800</v>
      </c>
      <c r="T460" s="64" t="s">
        <v>66</v>
      </c>
      <c r="U460" s="64" t="s">
        <v>66</v>
      </c>
      <c r="W460" s="66">
        <v>244000</v>
      </c>
      <c r="X460" s="66">
        <f t="shared" si="685"/>
        <v>46360</v>
      </c>
      <c r="Y460" s="66">
        <f t="shared" si="686"/>
        <v>290360</v>
      </c>
      <c r="Z460" s="66">
        <v>244000</v>
      </c>
      <c r="AA460" s="66">
        <f t="shared" si="687"/>
        <v>46360</v>
      </c>
      <c r="AB460" s="66">
        <f t="shared" si="688"/>
        <v>290360</v>
      </c>
      <c r="AC460" s="66">
        <v>580000</v>
      </c>
      <c r="AD460" s="66">
        <f t="shared" si="689"/>
        <v>110200</v>
      </c>
      <c r="AE460" s="66">
        <f t="shared" si="690"/>
        <v>690200</v>
      </c>
      <c r="AF460" s="22"/>
      <c r="AG460" s="67" t="str">
        <f t="shared" si="691"/>
        <v>MANTENIMIENTO DE LA JUNTA DE CULATA</v>
      </c>
      <c r="AH460" s="58" t="str">
        <f t="shared" si="692"/>
        <v>ÚNICO</v>
      </c>
      <c r="AI460" s="58" t="str">
        <f t="shared" si="693"/>
        <v>ÚNICO</v>
      </c>
      <c r="AJ460" s="59" t="str">
        <f t="shared" si="694"/>
        <v>ÚNICO</v>
      </c>
      <c r="AK460" s="59" t="str">
        <f t="shared" si="695"/>
        <v>ÚNICO</v>
      </c>
      <c r="AL460" s="59" t="str">
        <f t="shared" si="696"/>
        <v/>
      </c>
      <c r="AM460" s="59" t="str">
        <f t="shared" si="697"/>
        <v/>
      </c>
      <c r="AN460" s="60" t="str">
        <f t="shared" si="698"/>
        <v/>
      </c>
      <c r="AP460" s="61">
        <f t="shared" si="699"/>
        <v>356000</v>
      </c>
      <c r="AQ460" s="61">
        <f t="shared" si="700"/>
        <v>244000</v>
      </c>
      <c r="AR460" s="61">
        <f t="shared" si="701"/>
        <v>193990</v>
      </c>
      <c r="AS460" s="62">
        <f t="shared" si="702"/>
        <v>0.54491573033707863</v>
      </c>
      <c r="AT460" s="61">
        <f t="shared" si="703"/>
        <v>244000</v>
      </c>
      <c r="AU460" s="61">
        <f t="shared" si="704"/>
        <v>580000</v>
      </c>
      <c r="AV460" s="61">
        <f>IF(NOT(ISNUMBER(A460)),"",ROUND(_xlfn.QUARTILE.INC(CHOOSE({1;2;3},W460,Z460,AC460),1),0))</f>
        <v>244000</v>
      </c>
      <c r="AW460" s="61">
        <f>IF(NOT(ISNUMBER(A460)),"",ROUND(_xlfn.QUARTILE.INC(CHOOSE({1;2;3},W460,Z460,AC460),3),0))</f>
        <v>412000</v>
      </c>
      <c r="AX460" s="61">
        <f t="shared" si="705"/>
        <v>168000</v>
      </c>
      <c r="AY460" s="61">
        <f t="shared" si="706"/>
        <v>244000</v>
      </c>
      <c r="AZ460" s="61">
        <f t="shared" si="707"/>
        <v>46360</v>
      </c>
      <c r="BA460" s="61">
        <f t="shared" si="708"/>
        <v>290360</v>
      </c>
      <c r="BB460" s="68" t="str">
        <f t="shared" si="709"/>
        <v>MEDIANA</v>
      </c>
      <c r="BD460" s="69" t="str">
        <f t="shared" si="710"/>
        <v>MANTENIMIENTO DE LA JUNTA DE CULATA</v>
      </c>
      <c r="BE460" s="58" t="str">
        <f t="shared" si="711"/>
        <v>ÚNICO</v>
      </c>
      <c r="BF460" s="58" t="str" cm="1">
        <f t="array" ref="BF460">IF(BE460&lt;&gt;"REPETIDO","",_xlfn.TEXTJOIN(", ",TRUE,IF($AG$14:$AG$1000=$AG460,$A$14:$A$1000,"")))</f>
        <v/>
      </c>
      <c r="BG460" s="70" t="str">
        <f t="shared" si="712"/>
        <v>NO APLICA</v>
      </c>
      <c r="BH460" s="58" t="str">
        <f t="shared" si="713"/>
        <v>ALERTA ALTA - REVISAR MERCADO</v>
      </c>
    </row>
    <row r="461" spans="1:60" ht="27" x14ac:dyDescent="0.35">
      <c r="A461" s="64">
        <f>IF(C461="","",MAX($A$14:A460)+1)</f>
        <v>421</v>
      </c>
      <c r="B461" s="64">
        <v>8715202</v>
      </c>
      <c r="C461" s="65" t="s">
        <v>430</v>
      </c>
      <c r="D461" s="64" t="s">
        <v>214</v>
      </c>
      <c r="E461" s="64">
        <v>0</v>
      </c>
      <c r="F461" s="64">
        <v>0</v>
      </c>
      <c r="G461" s="64">
        <v>0</v>
      </c>
      <c r="H461" s="64">
        <v>0</v>
      </c>
      <c r="I461" s="64">
        <v>0</v>
      </c>
      <c r="J461" s="64">
        <v>0</v>
      </c>
      <c r="K461" s="64">
        <v>0</v>
      </c>
      <c r="L461" s="64">
        <v>1</v>
      </c>
      <c r="M461" s="64">
        <v>0</v>
      </c>
      <c r="N461" s="64">
        <v>0</v>
      </c>
      <c r="O461" s="64">
        <v>0</v>
      </c>
      <c r="P461" s="64">
        <v>0</v>
      </c>
      <c r="Q461" s="64">
        <v>0</v>
      </c>
      <c r="R461" s="64">
        <v>1</v>
      </c>
      <c r="S461" s="64">
        <v>72151800</v>
      </c>
      <c r="T461" s="64" t="s">
        <v>66</v>
      </c>
      <c r="U461" s="64" t="s">
        <v>66</v>
      </c>
      <c r="W461" s="66">
        <v>624000</v>
      </c>
      <c r="X461" s="66">
        <f t="shared" si="685"/>
        <v>118560</v>
      </c>
      <c r="Y461" s="66">
        <f t="shared" si="686"/>
        <v>742560</v>
      </c>
      <c r="Z461" s="66">
        <v>624000</v>
      </c>
      <c r="AA461" s="66">
        <f t="shared" si="687"/>
        <v>118560</v>
      </c>
      <c r="AB461" s="66">
        <f t="shared" si="688"/>
        <v>742560</v>
      </c>
      <c r="AC461" s="66">
        <v>795000</v>
      </c>
      <c r="AD461" s="66">
        <f t="shared" si="689"/>
        <v>151050</v>
      </c>
      <c r="AE461" s="66">
        <f t="shared" si="690"/>
        <v>946050</v>
      </c>
      <c r="AF461" s="22"/>
      <c r="AG461" s="67" t="str">
        <f t="shared" si="691"/>
        <v>MANTENIMIENTO (CAMBIO DE LA BOMBA DE AGUA)</v>
      </c>
      <c r="AH461" s="58" t="str">
        <f t="shared" si="692"/>
        <v>ÚNICO</v>
      </c>
      <c r="AI461" s="58" t="str">
        <f t="shared" si="693"/>
        <v>ÚNICO</v>
      </c>
      <c r="AJ461" s="59" t="str">
        <f t="shared" si="694"/>
        <v>ÚNICO</v>
      </c>
      <c r="AK461" s="59" t="str">
        <f t="shared" si="695"/>
        <v>ÚNICO</v>
      </c>
      <c r="AL461" s="59" t="str">
        <f t="shared" si="696"/>
        <v/>
      </c>
      <c r="AM461" s="59" t="str">
        <f t="shared" si="697"/>
        <v/>
      </c>
      <c r="AN461" s="60" t="str">
        <f t="shared" si="698"/>
        <v/>
      </c>
      <c r="AP461" s="61">
        <f t="shared" si="699"/>
        <v>681000</v>
      </c>
      <c r="AQ461" s="61">
        <f t="shared" si="700"/>
        <v>624000</v>
      </c>
      <c r="AR461" s="61">
        <f t="shared" si="701"/>
        <v>98727</v>
      </c>
      <c r="AS461" s="62">
        <f t="shared" si="702"/>
        <v>0.14497356828193833</v>
      </c>
      <c r="AT461" s="61">
        <f t="shared" si="703"/>
        <v>624000</v>
      </c>
      <c r="AU461" s="61">
        <f t="shared" si="704"/>
        <v>795000</v>
      </c>
      <c r="AV461" s="61">
        <f>IF(NOT(ISNUMBER(A461)),"",ROUND(_xlfn.QUARTILE.INC(CHOOSE({1;2;3},W461,Z461,AC461),1),0))</f>
        <v>624000</v>
      </c>
      <c r="AW461" s="61">
        <f>IF(NOT(ISNUMBER(A461)),"",ROUND(_xlfn.QUARTILE.INC(CHOOSE({1;2;3},W461,Z461,AC461),3),0))</f>
        <v>709500</v>
      </c>
      <c r="AX461" s="61">
        <f t="shared" si="705"/>
        <v>85500</v>
      </c>
      <c r="AY461" s="61">
        <f t="shared" si="706"/>
        <v>624000</v>
      </c>
      <c r="AZ461" s="61">
        <f t="shared" si="707"/>
        <v>118560</v>
      </c>
      <c r="BA461" s="61">
        <f t="shared" si="708"/>
        <v>742560</v>
      </c>
      <c r="BB461" s="68" t="str">
        <f t="shared" si="709"/>
        <v>MENOR VALOR</v>
      </c>
      <c r="BD461" s="69" t="str">
        <f t="shared" si="710"/>
        <v>MANTENIMIENTO (CAMBIO DE LA BOMBA DE AGUA)</v>
      </c>
      <c r="BE461" s="58" t="str">
        <f t="shared" si="711"/>
        <v>ÚNICO</v>
      </c>
      <c r="BF461" s="58" t="str" cm="1">
        <f t="array" ref="BF461">IF(BE461&lt;&gt;"REPETIDO","",_xlfn.TEXTJOIN(", ",TRUE,IF($AG$14:$AG$1000=$AG461,$A$14:$A$1000,"")))</f>
        <v/>
      </c>
      <c r="BG461" s="70" t="str">
        <f t="shared" si="712"/>
        <v>NO APLICA</v>
      </c>
      <c r="BH461" s="58" t="str">
        <f t="shared" si="713"/>
        <v>OK</v>
      </c>
    </row>
    <row r="462" spans="1:60" ht="89.25" x14ac:dyDescent="0.35">
      <c r="A462" s="64">
        <f>IF(C462="","",MAX($A$14:A461)+1)</f>
        <v>422</v>
      </c>
      <c r="B462" s="64">
        <v>8715202</v>
      </c>
      <c r="C462" s="65" t="s">
        <v>390</v>
      </c>
      <c r="D462" s="64" t="s">
        <v>214</v>
      </c>
      <c r="E462" s="64">
        <v>0</v>
      </c>
      <c r="F462" s="64">
        <v>0</v>
      </c>
      <c r="G462" s="64">
        <v>0</v>
      </c>
      <c r="H462" s="64">
        <v>0</v>
      </c>
      <c r="I462" s="64">
        <v>0</v>
      </c>
      <c r="J462" s="64">
        <v>0</v>
      </c>
      <c r="K462" s="64">
        <v>0</v>
      </c>
      <c r="L462" s="64">
        <v>1</v>
      </c>
      <c r="M462" s="64">
        <v>0</v>
      </c>
      <c r="N462" s="64">
        <v>0</v>
      </c>
      <c r="O462" s="64">
        <v>0</v>
      </c>
      <c r="P462" s="64">
        <v>0</v>
      </c>
      <c r="Q462" s="64">
        <v>0</v>
      </c>
      <c r="R462" s="64">
        <v>1</v>
      </c>
      <c r="S462" s="64">
        <v>72151800</v>
      </c>
      <c r="T462" s="64" t="s">
        <v>66</v>
      </c>
      <c r="U462" s="64" t="s">
        <v>66</v>
      </c>
      <c r="W462" s="66">
        <v>232000</v>
      </c>
      <c r="X462" s="66">
        <f t="shared" si="685"/>
        <v>44080</v>
      </c>
      <c r="Y462" s="66">
        <f t="shared" si="686"/>
        <v>276080</v>
      </c>
      <c r="Z462" s="66">
        <v>236000</v>
      </c>
      <c r="AA462" s="66">
        <f t="shared" si="687"/>
        <v>44840</v>
      </c>
      <c r="AB462" s="66">
        <f t="shared" si="688"/>
        <v>280840</v>
      </c>
      <c r="AC462" s="66">
        <v>715000</v>
      </c>
      <c r="AD462" s="66">
        <f t="shared" si="689"/>
        <v>135850</v>
      </c>
      <c r="AE462" s="66">
        <f t="shared" si="690"/>
        <v>850850</v>
      </c>
      <c r="AF462" s="22"/>
      <c r="AG462" s="67" t="str">
        <f t="shared" si="691"/>
        <v>MANTENIMIENTO (CAMBIO DE FILTROS DE AIRE PRIMARIO, SECUNDARIO, TRAMPA DE COMBUSTIBLE, PRIMARIO DE COMBUSTIBLE, ACEITE DE MOTOR)</v>
      </c>
      <c r="AH462" s="58" t="str">
        <f t="shared" si="692"/>
        <v>ÚNICO</v>
      </c>
      <c r="AI462" s="58" t="str">
        <f t="shared" si="693"/>
        <v>DIFERENTE</v>
      </c>
      <c r="AJ462" s="59" t="str">
        <f t="shared" si="694"/>
        <v>DIFERENTE</v>
      </c>
      <c r="AK462" s="59" t="str">
        <f t="shared" si="695"/>
        <v>REVISAR</v>
      </c>
      <c r="AL462" s="59" t="str">
        <f t="shared" si="696"/>
        <v/>
      </c>
      <c r="AM462" s="59">
        <f t="shared" si="697"/>
        <v>4000</v>
      </c>
      <c r="AN462" s="60">
        <f t="shared" si="698"/>
        <v>155000</v>
      </c>
      <c r="AP462" s="61">
        <f t="shared" si="699"/>
        <v>394333</v>
      </c>
      <c r="AQ462" s="61">
        <f t="shared" si="700"/>
        <v>236000</v>
      </c>
      <c r="AR462" s="61">
        <f t="shared" si="701"/>
        <v>277713</v>
      </c>
      <c r="AS462" s="62">
        <f t="shared" si="702"/>
        <v>0.70426010503812764</v>
      </c>
      <c r="AT462" s="61">
        <f t="shared" si="703"/>
        <v>232000</v>
      </c>
      <c r="AU462" s="61">
        <f t="shared" si="704"/>
        <v>715000</v>
      </c>
      <c r="AV462" s="61">
        <f>IF(NOT(ISNUMBER(A462)),"",ROUND(_xlfn.QUARTILE.INC(CHOOSE({1;2;3},W462,Z462,AC462),1),0))</f>
        <v>234000</v>
      </c>
      <c r="AW462" s="61">
        <f>IF(NOT(ISNUMBER(A462)),"",ROUND(_xlfn.QUARTILE.INC(CHOOSE({1;2;3},W462,Z462,AC462),3),0))</f>
        <v>475500</v>
      </c>
      <c r="AX462" s="61">
        <f t="shared" si="705"/>
        <v>241500</v>
      </c>
      <c r="AY462" s="61">
        <f t="shared" si="706"/>
        <v>236000</v>
      </c>
      <c r="AZ462" s="61">
        <f t="shared" si="707"/>
        <v>44840</v>
      </c>
      <c r="BA462" s="61">
        <f t="shared" si="708"/>
        <v>280840</v>
      </c>
      <c r="BB462" s="68" t="str">
        <f t="shared" si="709"/>
        <v>MEDIANA</v>
      </c>
      <c r="BD462" s="69" t="str">
        <f t="shared" si="710"/>
        <v>MANTENIMIENTO (CAMBIO DE FILTROS DE AIRE PRIMARIO, SECUNDARIO, TRAMPA DE COMBUSTIBLE, PRIMARIO DE COMBUSTIBLE, ACEITE DE MOTOR)</v>
      </c>
      <c r="BE462" s="58" t="str">
        <f t="shared" si="711"/>
        <v>REPETIDO</v>
      </c>
      <c r="BF462" s="58" t="str" cm="1">
        <f t="array" ref="BF462">IF(BE462&lt;&gt;"REPETIDO","",_xlfn.TEXTJOIN(", ",TRUE,IF($AG$14:$AG$1000=$AG462,$A$14:$A$1000,"")))</f>
        <v>379, 422</v>
      </c>
      <c r="BG462" s="70" t="str">
        <f t="shared" si="712"/>
        <v>PRECIO REF. DIFERENTE</v>
      </c>
      <c r="BH462" s="58" t="str">
        <f t="shared" si="713"/>
        <v>CRÍTICO - PRECIO REF. INCONSISTENTE</v>
      </c>
    </row>
    <row r="463" spans="1:60" ht="89.25" x14ac:dyDescent="0.35">
      <c r="A463" s="64">
        <f>IF(C463="","",MAX($A$14:A462)+1)</f>
        <v>423</v>
      </c>
      <c r="B463" s="64">
        <v>8715202</v>
      </c>
      <c r="C463" s="65" t="s">
        <v>395</v>
      </c>
      <c r="D463" s="64" t="s">
        <v>214</v>
      </c>
      <c r="E463" s="64">
        <v>0</v>
      </c>
      <c r="F463" s="64">
        <v>0</v>
      </c>
      <c r="G463" s="64">
        <v>0</v>
      </c>
      <c r="H463" s="64">
        <v>0</v>
      </c>
      <c r="I463" s="64">
        <v>0</v>
      </c>
      <c r="J463" s="64">
        <v>0</v>
      </c>
      <c r="K463" s="64">
        <v>0</v>
      </c>
      <c r="L463" s="64">
        <v>1</v>
      </c>
      <c r="M463" s="64">
        <v>0</v>
      </c>
      <c r="N463" s="64">
        <v>0</v>
      </c>
      <c r="O463" s="64">
        <v>0</v>
      </c>
      <c r="P463" s="64">
        <v>0</v>
      </c>
      <c r="Q463" s="64">
        <v>0</v>
      </c>
      <c r="R463" s="64">
        <v>1</v>
      </c>
      <c r="S463" s="64">
        <v>72151800</v>
      </c>
      <c r="T463" s="64" t="s">
        <v>66</v>
      </c>
      <c r="U463" s="64" t="s">
        <v>66</v>
      </c>
      <c r="W463" s="66">
        <v>260000</v>
      </c>
      <c r="X463" s="66">
        <f t="shared" si="685"/>
        <v>49400</v>
      </c>
      <c r="Y463" s="66">
        <f t="shared" si="686"/>
        <v>309400</v>
      </c>
      <c r="Z463" s="66">
        <v>260000</v>
      </c>
      <c r="AA463" s="66">
        <f t="shared" si="687"/>
        <v>49400</v>
      </c>
      <c r="AB463" s="66">
        <f t="shared" si="688"/>
        <v>309400</v>
      </c>
      <c r="AC463" s="66">
        <v>810000</v>
      </c>
      <c r="AD463" s="66">
        <f t="shared" si="689"/>
        <v>153900</v>
      </c>
      <c r="AE463" s="66">
        <f t="shared" si="690"/>
        <v>963900</v>
      </c>
      <c r="AF463" s="22"/>
      <c r="AG463" s="67" t="str">
        <f t="shared" si="691"/>
        <v>MANTENIMIENTO - SONDEO DEL RADIADOR, PRUEBA Y CORRECCIÓN DE FUGAS (CAMBIO DE MANGUERAS DE ENTRADA Y SALIDA AL RADIADOR, TAPA TANQUE DEL RADIADOR)</v>
      </c>
      <c r="AH463" s="58" t="str">
        <f t="shared" si="692"/>
        <v>ÚNICO</v>
      </c>
      <c r="AI463" s="58" t="str">
        <f t="shared" si="693"/>
        <v>ÚNICO</v>
      </c>
      <c r="AJ463" s="59" t="str">
        <f t="shared" si="694"/>
        <v>DIFERENTE</v>
      </c>
      <c r="AK463" s="59" t="str">
        <f t="shared" si="695"/>
        <v>REVISAR</v>
      </c>
      <c r="AL463" s="59" t="str">
        <f t="shared" si="696"/>
        <v/>
      </c>
      <c r="AM463" s="59" t="str">
        <f t="shared" si="697"/>
        <v/>
      </c>
      <c r="AN463" s="60">
        <f t="shared" si="698"/>
        <v>45000</v>
      </c>
      <c r="AP463" s="61">
        <f t="shared" si="699"/>
        <v>443333</v>
      </c>
      <c r="AQ463" s="61">
        <f t="shared" si="700"/>
        <v>260000</v>
      </c>
      <c r="AR463" s="61">
        <f t="shared" si="701"/>
        <v>317543</v>
      </c>
      <c r="AS463" s="62">
        <f t="shared" si="702"/>
        <v>0.71626294455860495</v>
      </c>
      <c r="AT463" s="61">
        <f t="shared" si="703"/>
        <v>260000</v>
      </c>
      <c r="AU463" s="61">
        <f t="shared" si="704"/>
        <v>810000</v>
      </c>
      <c r="AV463" s="61">
        <f>IF(NOT(ISNUMBER(A463)),"",ROUND(_xlfn.QUARTILE.INC(CHOOSE({1;2;3},W463,Z463,AC463),1),0))</f>
        <v>260000</v>
      </c>
      <c r="AW463" s="61">
        <f>IF(NOT(ISNUMBER(A463)),"",ROUND(_xlfn.QUARTILE.INC(CHOOSE({1;2;3},W463,Z463,AC463),3),0))</f>
        <v>535000</v>
      </c>
      <c r="AX463" s="61">
        <f t="shared" si="705"/>
        <v>275000</v>
      </c>
      <c r="AY463" s="61">
        <f t="shared" si="706"/>
        <v>260000</v>
      </c>
      <c r="AZ463" s="61">
        <f t="shared" si="707"/>
        <v>49400</v>
      </c>
      <c r="BA463" s="61">
        <f t="shared" si="708"/>
        <v>309400</v>
      </c>
      <c r="BB463" s="68" t="str">
        <f t="shared" si="709"/>
        <v>MEDIANA</v>
      </c>
      <c r="BD463" s="69" t="str">
        <f t="shared" si="710"/>
        <v>MANTENIMIENTO - SONDEO DEL RADIADOR, PRUEBA Y CORRECCIÓN DE FUGAS (CAMBIO DE MANGUERAS DE ENTRADA Y SALIDA AL RADIADOR, TAPA TANQUE DEL RADIADOR)</v>
      </c>
      <c r="BE463" s="58" t="str">
        <f t="shared" si="711"/>
        <v>REPETIDO</v>
      </c>
      <c r="BF463" s="58" t="str" cm="1">
        <f t="array" ref="BF463">IF(BE463&lt;&gt;"REPETIDO","",_xlfn.TEXTJOIN(", ",TRUE,IF($AG$14:$AG$1000=$AG463,$A$14:$A$1000,"")))</f>
        <v>384, 423</v>
      </c>
      <c r="BG463" s="70" t="str">
        <f t="shared" si="712"/>
        <v>MISMO PRECIO REF.</v>
      </c>
      <c r="BH463" s="58" t="str">
        <f t="shared" si="713"/>
        <v>ALERTA ALTA - REVISAR MERCADO</v>
      </c>
    </row>
    <row r="464" spans="1:60" ht="63.75" x14ac:dyDescent="0.35">
      <c r="A464" s="64">
        <f>IF(C464="","",MAX($A$14:A463)+1)</f>
        <v>424</v>
      </c>
      <c r="B464" s="64">
        <v>8715202</v>
      </c>
      <c r="C464" s="65" t="s">
        <v>399</v>
      </c>
      <c r="D464" s="64" t="s">
        <v>214</v>
      </c>
      <c r="E464" s="64">
        <v>0</v>
      </c>
      <c r="F464" s="64">
        <v>0</v>
      </c>
      <c r="G464" s="64">
        <v>0</v>
      </c>
      <c r="H464" s="64">
        <v>0</v>
      </c>
      <c r="I464" s="64">
        <v>0</v>
      </c>
      <c r="J464" s="64">
        <v>0</v>
      </c>
      <c r="K464" s="64">
        <v>0</v>
      </c>
      <c r="L464" s="64">
        <v>1</v>
      </c>
      <c r="M464" s="64">
        <v>0</v>
      </c>
      <c r="N464" s="64">
        <v>0</v>
      </c>
      <c r="O464" s="64">
        <v>0</v>
      </c>
      <c r="P464" s="64">
        <v>0</v>
      </c>
      <c r="Q464" s="64">
        <v>0</v>
      </c>
      <c r="R464" s="64">
        <v>1</v>
      </c>
      <c r="S464" s="64">
        <v>72151800</v>
      </c>
      <c r="T464" s="64" t="s">
        <v>66</v>
      </c>
      <c r="U464" s="64" t="s">
        <v>66</v>
      </c>
      <c r="W464" s="66">
        <v>240000</v>
      </c>
      <c r="X464" s="66">
        <f t="shared" si="685"/>
        <v>45600</v>
      </c>
      <c r="Y464" s="66">
        <f t="shared" si="686"/>
        <v>285600</v>
      </c>
      <c r="Z464" s="66">
        <v>240000</v>
      </c>
      <c r="AA464" s="66">
        <f t="shared" si="687"/>
        <v>45600</v>
      </c>
      <c r="AB464" s="66">
        <f t="shared" si="688"/>
        <v>285600</v>
      </c>
      <c r="AC464" s="66">
        <v>745000</v>
      </c>
      <c r="AD464" s="66">
        <f t="shared" si="689"/>
        <v>141550</v>
      </c>
      <c r="AE464" s="66">
        <f t="shared" si="690"/>
        <v>886550</v>
      </c>
      <c r="AF464" s="22"/>
      <c r="AG464" s="67" t="str">
        <f t="shared" si="691"/>
        <v>MANTENIMIENTO (CAMBIO DE LA JUNTA DE CULATA; CAMBIO DE LA BOMBA DE AGUA, EMPAQUETADURA SUPERIOR DEL MOTOR)</v>
      </c>
      <c r="AH464" s="58" t="str">
        <f t="shared" si="692"/>
        <v>ÚNICO</v>
      </c>
      <c r="AI464" s="58" t="str">
        <f t="shared" si="693"/>
        <v>ÚNICO</v>
      </c>
      <c r="AJ464" s="59" t="str">
        <f t="shared" si="694"/>
        <v>DIFERENTE</v>
      </c>
      <c r="AK464" s="59" t="str">
        <f t="shared" si="695"/>
        <v>REVISAR</v>
      </c>
      <c r="AL464" s="59" t="str">
        <f t="shared" si="696"/>
        <v/>
      </c>
      <c r="AM464" s="59" t="str">
        <f t="shared" si="697"/>
        <v/>
      </c>
      <c r="AN464" s="60">
        <f t="shared" si="698"/>
        <v>160000</v>
      </c>
      <c r="AP464" s="61">
        <f t="shared" si="699"/>
        <v>408333</v>
      </c>
      <c r="AQ464" s="61">
        <f t="shared" si="700"/>
        <v>240000</v>
      </c>
      <c r="AR464" s="61">
        <f t="shared" si="701"/>
        <v>291562</v>
      </c>
      <c r="AS464" s="62">
        <f t="shared" si="702"/>
        <v>0.7140299706367107</v>
      </c>
      <c r="AT464" s="61">
        <f t="shared" si="703"/>
        <v>240000</v>
      </c>
      <c r="AU464" s="61">
        <f t="shared" si="704"/>
        <v>745000</v>
      </c>
      <c r="AV464" s="61">
        <f>IF(NOT(ISNUMBER(A464)),"",ROUND(_xlfn.QUARTILE.INC(CHOOSE({1;2;3},W464,Z464,AC464),1),0))</f>
        <v>240000</v>
      </c>
      <c r="AW464" s="61">
        <f>IF(NOT(ISNUMBER(A464)),"",ROUND(_xlfn.QUARTILE.INC(CHOOSE({1;2;3},W464,Z464,AC464),3),0))</f>
        <v>492500</v>
      </c>
      <c r="AX464" s="61">
        <f t="shared" si="705"/>
        <v>252500</v>
      </c>
      <c r="AY464" s="61">
        <f t="shared" si="706"/>
        <v>240000</v>
      </c>
      <c r="AZ464" s="61">
        <f t="shared" si="707"/>
        <v>45600</v>
      </c>
      <c r="BA464" s="61">
        <f t="shared" si="708"/>
        <v>285600</v>
      </c>
      <c r="BB464" s="68" t="str">
        <f t="shared" si="709"/>
        <v>MEDIANA</v>
      </c>
      <c r="BD464" s="69" t="str">
        <f t="shared" si="710"/>
        <v>MANTENIMIENTO (CAMBIO DE LA JUNTA DE CULATA; CAMBIO DE LA BOMBA DE AGUA, EMPAQUETADURA SUPERIOR DEL MOTOR)</v>
      </c>
      <c r="BE464" s="58" t="str">
        <f t="shared" si="711"/>
        <v>REPETIDO</v>
      </c>
      <c r="BF464" s="58" t="str" cm="1">
        <f t="array" ref="BF464">IF(BE464&lt;&gt;"REPETIDO","",_xlfn.TEXTJOIN(", ",TRUE,IF($AG$14:$AG$1000=$AG464,$A$14:$A$1000,"")))</f>
        <v>388, 424</v>
      </c>
      <c r="BG464" s="70" t="str">
        <f t="shared" si="712"/>
        <v>MISMO PRECIO REF.</v>
      </c>
      <c r="BH464" s="58" t="str">
        <f t="shared" si="713"/>
        <v>ALERTA ALTA - REVISAR MERCADO</v>
      </c>
    </row>
    <row r="465" spans="1:60" ht="38.25" x14ac:dyDescent="0.35">
      <c r="A465" s="64">
        <f>IF(C465="","",MAX($A$14:A464)+1)</f>
        <v>425</v>
      </c>
      <c r="B465" s="64">
        <v>8715202</v>
      </c>
      <c r="C465" s="65" t="s">
        <v>400</v>
      </c>
      <c r="D465" s="64" t="s">
        <v>214</v>
      </c>
      <c r="E465" s="64">
        <v>0</v>
      </c>
      <c r="F465" s="64">
        <v>0</v>
      </c>
      <c r="G465" s="64">
        <v>0</v>
      </c>
      <c r="H465" s="64">
        <v>0</v>
      </c>
      <c r="I465" s="64">
        <v>0</v>
      </c>
      <c r="J465" s="64">
        <v>0</v>
      </c>
      <c r="K465" s="64">
        <v>0</v>
      </c>
      <c r="L465" s="64">
        <v>1</v>
      </c>
      <c r="M465" s="64">
        <v>0</v>
      </c>
      <c r="N465" s="64">
        <v>0</v>
      </c>
      <c r="O465" s="64">
        <v>0</v>
      </c>
      <c r="P465" s="64">
        <v>0</v>
      </c>
      <c r="Q465" s="64">
        <v>0</v>
      </c>
      <c r="R465" s="64">
        <v>1</v>
      </c>
      <c r="S465" s="64">
        <v>72151802</v>
      </c>
      <c r="T465" s="64" t="s">
        <v>66</v>
      </c>
      <c r="U465" s="64" t="s">
        <v>66</v>
      </c>
      <c r="W465" s="66">
        <v>160000</v>
      </c>
      <c r="X465" s="66">
        <f t="shared" si="685"/>
        <v>30400</v>
      </c>
      <c r="Y465" s="66">
        <f t="shared" si="686"/>
        <v>190400</v>
      </c>
      <c r="Z465" s="66">
        <v>164000</v>
      </c>
      <c r="AA465" s="66">
        <f t="shared" si="687"/>
        <v>31160</v>
      </c>
      <c r="AB465" s="66">
        <f t="shared" si="688"/>
        <v>195160</v>
      </c>
      <c r="AC465" s="66">
        <v>210000</v>
      </c>
      <c r="AD465" s="66">
        <f t="shared" si="689"/>
        <v>39900</v>
      </c>
      <c r="AE465" s="66">
        <f t="shared" si="690"/>
        <v>249900</v>
      </c>
      <c r="AF465" s="22"/>
      <c r="AG465" s="67" t="str">
        <f t="shared" si="691"/>
        <v>MANTENIMIENTO (CAMBIO DE FILTRO DE ACEITE DE MOTOR A-23)</v>
      </c>
      <c r="AH465" s="58" t="str">
        <f t="shared" si="692"/>
        <v>ÚNICO</v>
      </c>
      <c r="AI465" s="58" t="str">
        <f t="shared" si="693"/>
        <v>DIFERENTE</v>
      </c>
      <c r="AJ465" s="59" t="str">
        <f t="shared" si="694"/>
        <v>ÚNICO</v>
      </c>
      <c r="AK465" s="59" t="str">
        <f t="shared" si="695"/>
        <v>REVISAR</v>
      </c>
      <c r="AL465" s="59" t="str">
        <f t="shared" si="696"/>
        <v/>
      </c>
      <c r="AM465" s="59">
        <f t="shared" si="697"/>
        <v>4000</v>
      </c>
      <c r="AN465" s="60" t="str">
        <f t="shared" si="698"/>
        <v/>
      </c>
      <c r="AP465" s="61">
        <f t="shared" si="699"/>
        <v>178000</v>
      </c>
      <c r="AQ465" s="61">
        <f t="shared" si="700"/>
        <v>164000</v>
      </c>
      <c r="AR465" s="61">
        <f t="shared" si="701"/>
        <v>27785</v>
      </c>
      <c r="AS465" s="62">
        <f t="shared" si="702"/>
        <v>0.15609550561797753</v>
      </c>
      <c r="AT465" s="61">
        <f t="shared" si="703"/>
        <v>160000</v>
      </c>
      <c r="AU465" s="61">
        <f t="shared" si="704"/>
        <v>210000</v>
      </c>
      <c r="AV465" s="61">
        <f>IF(NOT(ISNUMBER(A465)),"",ROUND(_xlfn.QUARTILE.INC(CHOOSE({1;2;3},W465,Z465,AC465),1),0))</f>
        <v>162000</v>
      </c>
      <c r="AW465" s="61">
        <f>IF(NOT(ISNUMBER(A465)),"",ROUND(_xlfn.QUARTILE.INC(CHOOSE({1;2;3},W465,Z465,AC465),3),0))</f>
        <v>187000</v>
      </c>
      <c r="AX465" s="61">
        <f t="shared" si="705"/>
        <v>25000</v>
      </c>
      <c r="AY465" s="61">
        <f t="shared" si="706"/>
        <v>160000</v>
      </c>
      <c r="AZ465" s="61">
        <f t="shared" si="707"/>
        <v>30400</v>
      </c>
      <c r="BA465" s="61">
        <f t="shared" si="708"/>
        <v>190400</v>
      </c>
      <c r="BB465" s="68" t="str">
        <f t="shared" si="709"/>
        <v>MENOR VALOR</v>
      </c>
      <c r="BD465" s="69" t="str">
        <f t="shared" si="710"/>
        <v>MANTENIMIENTO (CAMBIO DE FILTRO DE ACEITE DE MOTOR A-23)</v>
      </c>
      <c r="BE465" s="58" t="str">
        <f t="shared" si="711"/>
        <v>REPETIDO</v>
      </c>
      <c r="BF465" s="58" t="str" cm="1">
        <f t="array" ref="BF465">IF(BE465&lt;&gt;"REPETIDO","",_xlfn.TEXTJOIN(", ",TRUE,IF($AG$14:$AG$1000=$AG465,$A$14:$A$1000,"")))</f>
        <v>389, 425</v>
      </c>
      <c r="BG465" s="70" t="str">
        <f t="shared" si="712"/>
        <v>MISMO PRECIO REF.</v>
      </c>
      <c r="BH465" s="58" t="str">
        <f t="shared" si="713"/>
        <v>OK</v>
      </c>
    </row>
    <row r="466" spans="1:60" ht="38.25" x14ac:dyDescent="0.35">
      <c r="A466" s="64">
        <f>IF(C466="","",MAX($A$14:A465)+1)</f>
        <v>426</v>
      </c>
      <c r="B466" s="64">
        <v>8715202</v>
      </c>
      <c r="C466" s="65" t="s">
        <v>401</v>
      </c>
      <c r="D466" s="64" t="s">
        <v>214</v>
      </c>
      <c r="E466" s="64">
        <v>0</v>
      </c>
      <c r="F466" s="64">
        <v>0</v>
      </c>
      <c r="G466" s="64">
        <v>0</v>
      </c>
      <c r="H466" s="64">
        <v>0</v>
      </c>
      <c r="I466" s="64">
        <v>0</v>
      </c>
      <c r="J466" s="64">
        <v>0</v>
      </c>
      <c r="K466" s="64">
        <v>0</v>
      </c>
      <c r="L466" s="64">
        <v>1</v>
      </c>
      <c r="M466" s="64">
        <v>0</v>
      </c>
      <c r="N466" s="64">
        <v>0</v>
      </c>
      <c r="O466" s="64">
        <v>0</v>
      </c>
      <c r="P466" s="64">
        <v>0</v>
      </c>
      <c r="Q466" s="64">
        <v>0</v>
      </c>
      <c r="R466" s="64">
        <v>1</v>
      </c>
      <c r="S466" s="64">
        <v>72151802</v>
      </c>
      <c r="T466" s="64" t="s">
        <v>66</v>
      </c>
      <c r="U466" s="64" t="s">
        <v>66</v>
      </c>
      <c r="W466" s="66">
        <v>172000</v>
      </c>
      <c r="X466" s="66">
        <f t="shared" si="685"/>
        <v>32680</v>
      </c>
      <c r="Y466" s="66">
        <f t="shared" si="686"/>
        <v>204680</v>
      </c>
      <c r="Z466" s="66">
        <v>176000</v>
      </c>
      <c r="AA466" s="66">
        <f t="shared" si="687"/>
        <v>33440</v>
      </c>
      <c r="AB466" s="66">
        <f t="shared" si="688"/>
        <v>209440</v>
      </c>
      <c r="AC466" s="66">
        <v>235000</v>
      </c>
      <c r="AD466" s="66">
        <f t="shared" si="689"/>
        <v>44650</v>
      </c>
      <c r="AE466" s="66">
        <f t="shared" si="690"/>
        <v>279650</v>
      </c>
      <c r="AF466" s="22"/>
      <c r="AG466" s="67" t="str">
        <f t="shared" si="691"/>
        <v>MANTENIMIENTO (CAMBIO DE FILTRO DE COMBUSTIBLE 26560017)</v>
      </c>
      <c r="AH466" s="58" t="str">
        <f t="shared" si="692"/>
        <v>ÚNICO</v>
      </c>
      <c r="AI466" s="58" t="str">
        <f t="shared" si="693"/>
        <v>DIFERENTE</v>
      </c>
      <c r="AJ466" s="59" t="str">
        <f t="shared" si="694"/>
        <v>ÚNICO</v>
      </c>
      <c r="AK466" s="59" t="str">
        <f t="shared" si="695"/>
        <v>REVISAR</v>
      </c>
      <c r="AL466" s="59" t="str">
        <f t="shared" si="696"/>
        <v/>
      </c>
      <c r="AM466" s="59">
        <f t="shared" si="697"/>
        <v>4000</v>
      </c>
      <c r="AN466" s="60" t="str">
        <f t="shared" si="698"/>
        <v/>
      </c>
      <c r="AP466" s="61">
        <f t="shared" si="699"/>
        <v>194333</v>
      </c>
      <c r="AQ466" s="61">
        <f t="shared" si="700"/>
        <v>176000</v>
      </c>
      <c r="AR466" s="61">
        <f t="shared" si="701"/>
        <v>35275</v>
      </c>
      <c r="AS466" s="62">
        <f t="shared" si="702"/>
        <v>0.1815183216437764</v>
      </c>
      <c r="AT466" s="61">
        <f t="shared" si="703"/>
        <v>172000</v>
      </c>
      <c r="AU466" s="61">
        <f t="shared" si="704"/>
        <v>235000</v>
      </c>
      <c r="AV466" s="61">
        <f>IF(NOT(ISNUMBER(A466)),"",ROUND(_xlfn.QUARTILE.INC(CHOOSE({1;2;3},W466,Z466,AC466),1),0))</f>
        <v>174000</v>
      </c>
      <c r="AW466" s="61">
        <f>IF(NOT(ISNUMBER(A466)),"",ROUND(_xlfn.QUARTILE.INC(CHOOSE({1;2;3},W466,Z466,AC466),3),0))</f>
        <v>205500</v>
      </c>
      <c r="AX466" s="61">
        <f t="shared" si="705"/>
        <v>31500</v>
      </c>
      <c r="AY466" s="61">
        <f t="shared" si="706"/>
        <v>172000</v>
      </c>
      <c r="AZ466" s="61">
        <f t="shared" si="707"/>
        <v>32680</v>
      </c>
      <c r="BA466" s="61">
        <f t="shared" si="708"/>
        <v>204680</v>
      </c>
      <c r="BB466" s="68" t="str">
        <f t="shared" si="709"/>
        <v>MENOR VALOR</v>
      </c>
      <c r="BD466" s="69" t="str">
        <f t="shared" si="710"/>
        <v>MANTENIMIENTO (CAMBIO DE FILTRO DE COMBUSTIBLE 26560017)</v>
      </c>
      <c r="BE466" s="58" t="str">
        <f t="shared" si="711"/>
        <v>REPETIDO</v>
      </c>
      <c r="BF466" s="58" t="str" cm="1">
        <f t="array" ref="BF466">IF(BE466&lt;&gt;"REPETIDO","",_xlfn.TEXTJOIN(", ",TRUE,IF($AG$14:$AG$1000=$AG466,$A$14:$A$1000,"")))</f>
        <v>390, 426</v>
      </c>
      <c r="BG466" s="70" t="str">
        <f t="shared" si="712"/>
        <v>MISMO PRECIO REF.</v>
      </c>
      <c r="BH466" s="58" t="str">
        <f t="shared" si="713"/>
        <v>OK</v>
      </c>
    </row>
    <row r="467" spans="1:60" ht="38.25" x14ac:dyDescent="0.35">
      <c r="A467" s="64">
        <f>IF(C467="","",MAX($A$14:A466)+1)</f>
        <v>427</v>
      </c>
      <c r="B467" s="64">
        <v>8715202</v>
      </c>
      <c r="C467" s="65" t="s">
        <v>402</v>
      </c>
      <c r="D467" s="64" t="s">
        <v>214</v>
      </c>
      <c r="E467" s="64">
        <v>0</v>
      </c>
      <c r="F467" s="64">
        <v>0</v>
      </c>
      <c r="G467" s="64">
        <v>0</v>
      </c>
      <c r="H467" s="64">
        <v>0</v>
      </c>
      <c r="I467" s="64">
        <v>0</v>
      </c>
      <c r="J467" s="64">
        <v>0</v>
      </c>
      <c r="K467" s="64">
        <v>0</v>
      </c>
      <c r="L467" s="64">
        <v>1</v>
      </c>
      <c r="M467" s="64">
        <v>0</v>
      </c>
      <c r="N467" s="64">
        <v>0</v>
      </c>
      <c r="O467" s="64">
        <v>0</v>
      </c>
      <c r="P467" s="64">
        <v>0</v>
      </c>
      <c r="Q467" s="64">
        <v>0</v>
      </c>
      <c r="R467" s="64">
        <v>1</v>
      </c>
      <c r="S467" s="64">
        <v>72151802</v>
      </c>
      <c r="T467" s="64" t="s">
        <v>66</v>
      </c>
      <c r="U467" s="64" t="s">
        <v>66</v>
      </c>
      <c r="W467" s="66">
        <v>140000</v>
      </c>
      <c r="X467" s="66">
        <f t="shared" si="685"/>
        <v>26600</v>
      </c>
      <c r="Y467" s="66">
        <f t="shared" si="686"/>
        <v>166600</v>
      </c>
      <c r="Z467" s="66">
        <v>156000</v>
      </c>
      <c r="AA467" s="66">
        <f t="shared" si="687"/>
        <v>29640</v>
      </c>
      <c r="AB467" s="66">
        <f t="shared" si="688"/>
        <v>185640</v>
      </c>
      <c r="AC467" s="66">
        <v>195000</v>
      </c>
      <c r="AD467" s="66">
        <f t="shared" si="689"/>
        <v>37050</v>
      </c>
      <c r="AE467" s="66">
        <f t="shared" si="690"/>
        <v>232050</v>
      </c>
      <c r="AF467" s="22"/>
      <c r="AG467" s="67" t="str">
        <f t="shared" si="691"/>
        <v>MANTENIMIENTO (CAMBIO DE FILTRO DE AIRE 13532620)</v>
      </c>
      <c r="AH467" s="58" t="str">
        <f t="shared" si="692"/>
        <v>ÚNICO</v>
      </c>
      <c r="AI467" s="58" t="str">
        <f t="shared" si="693"/>
        <v>DIFERENTE</v>
      </c>
      <c r="AJ467" s="59" t="str">
        <f t="shared" si="694"/>
        <v>ÚNICO</v>
      </c>
      <c r="AK467" s="59" t="str">
        <f t="shared" si="695"/>
        <v>REVISAR</v>
      </c>
      <c r="AL467" s="59" t="str">
        <f t="shared" si="696"/>
        <v/>
      </c>
      <c r="AM467" s="59">
        <f t="shared" si="697"/>
        <v>16000</v>
      </c>
      <c r="AN467" s="60" t="str">
        <f t="shared" si="698"/>
        <v/>
      </c>
      <c r="AP467" s="61">
        <f t="shared" si="699"/>
        <v>163667</v>
      </c>
      <c r="AQ467" s="61">
        <f t="shared" si="700"/>
        <v>156000</v>
      </c>
      <c r="AR467" s="61">
        <f t="shared" si="701"/>
        <v>28290</v>
      </c>
      <c r="AS467" s="62">
        <f t="shared" si="702"/>
        <v>0.1728509717902815</v>
      </c>
      <c r="AT467" s="61">
        <f t="shared" si="703"/>
        <v>140000</v>
      </c>
      <c r="AU467" s="61">
        <f t="shared" si="704"/>
        <v>195000</v>
      </c>
      <c r="AV467" s="61">
        <f>IF(NOT(ISNUMBER(A467)),"",ROUND(_xlfn.QUARTILE.INC(CHOOSE({1;2;3},W467,Z467,AC467),1),0))</f>
        <v>148000</v>
      </c>
      <c r="AW467" s="61">
        <f>IF(NOT(ISNUMBER(A467)),"",ROUND(_xlfn.QUARTILE.INC(CHOOSE({1;2;3},W467,Z467,AC467),3),0))</f>
        <v>175500</v>
      </c>
      <c r="AX467" s="61">
        <f t="shared" si="705"/>
        <v>27500</v>
      </c>
      <c r="AY467" s="61">
        <f t="shared" si="706"/>
        <v>140000</v>
      </c>
      <c r="AZ467" s="61">
        <f t="shared" si="707"/>
        <v>26600</v>
      </c>
      <c r="BA467" s="61">
        <f t="shared" si="708"/>
        <v>166600</v>
      </c>
      <c r="BB467" s="68" t="str">
        <f t="shared" si="709"/>
        <v>MENOR VALOR</v>
      </c>
      <c r="BD467" s="69" t="str">
        <f t="shared" si="710"/>
        <v>MANTENIMIENTO (CAMBIO DE FILTRO DE AIRE 13532620)</v>
      </c>
      <c r="BE467" s="58" t="str">
        <f t="shared" si="711"/>
        <v>REPETIDO</v>
      </c>
      <c r="BF467" s="58" t="str" cm="1">
        <f t="array" ref="BF467">IF(BE467&lt;&gt;"REPETIDO","",_xlfn.TEXTJOIN(", ",TRUE,IF($AG$14:$AG$1000=$AG467,$A$14:$A$1000,"")))</f>
        <v>391, 427</v>
      </c>
      <c r="BG467" s="70" t="str">
        <f t="shared" si="712"/>
        <v>MISMO PRECIO REF.</v>
      </c>
      <c r="BH467" s="58" t="str">
        <f t="shared" si="713"/>
        <v>OK</v>
      </c>
    </row>
    <row r="468" spans="1:60" ht="51" customHeight="1" x14ac:dyDescent="0.35">
      <c r="A468" s="64">
        <f>IF(C468="","",MAX($A$14:A467)+1)</f>
        <v>428</v>
      </c>
      <c r="B468" s="64">
        <v>8715202</v>
      </c>
      <c r="C468" s="65" t="s">
        <v>403</v>
      </c>
      <c r="D468" s="64" t="s">
        <v>214</v>
      </c>
      <c r="E468" s="64">
        <v>0</v>
      </c>
      <c r="F468" s="64">
        <v>0</v>
      </c>
      <c r="G468" s="64">
        <v>0</v>
      </c>
      <c r="H468" s="64">
        <v>0</v>
      </c>
      <c r="I468" s="64">
        <v>0</v>
      </c>
      <c r="J468" s="64">
        <v>0</v>
      </c>
      <c r="K468" s="64">
        <v>0</v>
      </c>
      <c r="L468" s="64">
        <v>1</v>
      </c>
      <c r="M468" s="64">
        <v>0</v>
      </c>
      <c r="N468" s="64">
        <v>0</v>
      </c>
      <c r="O468" s="64">
        <v>0</v>
      </c>
      <c r="P468" s="64">
        <v>0</v>
      </c>
      <c r="Q468" s="64">
        <v>0</v>
      </c>
      <c r="R468" s="64">
        <v>1</v>
      </c>
      <c r="S468" s="64">
        <v>72151802</v>
      </c>
      <c r="T468" s="64" t="s">
        <v>66</v>
      </c>
      <c r="U468" s="64" t="s">
        <v>66</v>
      </c>
      <c r="W468" s="66">
        <v>420000</v>
      </c>
      <c r="X468" s="66">
        <f t="shared" si="685"/>
        <v>79800</v>
      </c>
      <c r="Y468" s="66">
        <f t="shared" si="686"/>
        <v>499800</v>
      </c>
      <c r="Z468" s="66">
        <v>420000</v>
      </c>
      <c r="AA468" s="66">
        <f t="shared" si="687"/>
        <v>79800</v>
      </c>
      <c r="AB468" s="66">
        <f t="shared" si="688"/>
        <v>499800</v>
      </c>
      <c r="AC468" s="66">
        <v>795000</v>
      </c>
      <c r="AD468" s="66">
        <f t="shared" si="689"/>
        <v>151050</v>
      </c>
      <c r="AE468" s="66">
        <f t="shared" si="690"/>
        <v>946050</v>
      </c>
      <c r="AF468" s="22"/>
      <c r="AG468" s="67" t="str">
        <f t="shared" si="691"/>
        <v>MANTENIMIENTO (CAMBIO DE PISTÓN PARA MOTOR PERKINS SERIE 08026846LPW2A27)</v>
      </c>
      <c r="AH468" s="58" t="str">
        <f t="shared" si="692"/>
        <v>ÚNICO</v>
      </c>
      <c r="AI468" s="58" t="str">
        <f t="shared" si="693"/>
        <v>DIFERENTE</v>
      </c>
      <c r="AJ468" s="59" t="str">
        <f t="shared" si="694"/>
        <v>DIFERENTE</v>
      </c>
      <c r="AK468" s="59" t="str">
        <f t="shared" si="695"/>
        <v>REVISAR</v>
      </c>
      <c r="AL468" s="59" t="str">
        <f t="shared" si="696"/>
        <v/>
      </c>
      <c r="AM468" s="59">
        <f t="shared" si="697"/>
        <v>8000</v>
      </c>
      <c r="AN468" s="60">
        <f t="shared" si="698"/>
        <v>175000</v>
      </c>
      <c r="AP468" s="61">
        <f t="shared" si="699"/>
        <v>545000</v>
      </c>
      <c r="AQ468" s="61">
        <f t="shared" si="700"/>
        <v>420000</v>
      </c>
      <c r="AR468" s="61">
        <f t="shared" si="701"/>
        <v>216506</v>
      </c>
      <c r="AS468" s="62">
        <f t="shared" si="702"/>
        <v>0.3972587155963303</v>
      </c>
      <c r="AT468" s="61">
        <f t="shared" si="703"/>
        <v>420000</v>
      </c>
      <c r="AU468" s="61">
        <f t="shared" si="704"/>
        <v>795000</v>
      </c>
      <c r="AV468" s="61">
        <f>IF(NOT(ISNUMBER(A468)),"",ROUND(_xlfn.QUARTILE.INC(CHOOSE({1;2;3},W468,Z468,AC468),1),0))</f>
        <v>420000</v>
      </c>
      <c r="AW468" s="61">
        <f>IF(NOT(ISNUMBER(A468)),"",ROUND(_xlfn.QUARTILE.INC(CHOOSE({1;2;3},W468,Z468,AC468),3),0))</f>
        <v>607500</v>
      </c>
      <c r="AX468" s="61">
        <f t="shared" si="705"/>
        <v>187500</v>
      </c>
      <c r="AY468" s="61">
        <f t="shared" si="706"/>
        <v>420000</v>
      </c>
      <c r="AZ468" s="61">
        <f t="shared" si="707"/>
        <v>79800</v>
      </c>
      <c r="BA468" s="61">
        <f t="shared" si="708"/>
        <v>499800</v>
      </c>
      <c r="BB468" s="68" t="str">
        <f t="shared" si="709"/>
        <v>PROMEDIO 2 MENORES</v>
      </c>
      <c r="BD468" s="69" t="str">
        <f t="shared" si="710"/>
        <v>MANTENIMIENTO (CAMBIO DE PISTÓN PARA MOTOR PERKINS SERIE 08026846LPW2A27)</v>
      </c>
      <c r="BE468" s="58" t="str">
        <f t="shared" si="711"/>
        <v>REPETIDO</v>
      </c>
      <c r="BF468" s="58" t="str" cm="1">
        <f t="array" ref="BF468">IF(BE468&lt;&gt;"REPETIDO","",_xlfn.TEXTJOIN(", ",TRUE,IF($AG$14:$AG$1000=$AG468,$A$14:$A$1000,"")))</f>
        <v>392, 428</v>
      </c>
      <c r="BG468" s="70" t="str">
        <f t="shared" si="712"/>
        <v>PRECIO REF. DIFERENTE</v>
      </c>
      <c r="BH468" s="58" t="str">
        <f t="shared" si="713"/>
        <v>CRÍTICO - PRECIO REF. INCONSISTENTE</v>
      </c>
    </row>
    <row r="469" spans="1:60" ht="51" x14ac:dyDescent="0.35">
      <c r="A469" s="64">
        <f>IF(C469="","",MAX($A$14:A468)+1)</f>
        <v>429</v>
      </c>
      <c r="B469" s="64">
        <v>8715202</v>
      </c>
      <c r="C469" s="65" t="s">
        <v>404</v>
      </c>
      <c r="D469" s="64" t="s">
        <v>214</v>
      </c>
      <c r="E469" s="64">
        <v>0</v>
      </c>
      <c r="F469" s="64">
        <v>0</v>
      </c>
      <c r="G469" s="64">
        <v>0</v>
      </c>
      <c r="H469" s="64">
        <v>0</v>
      </c>
      <c r="I469" s="64">
        <v>0</v>
      </c>
      <c r="J469" s="64">
        <v>0</v>
      </c>
      <c r="K469" s="64">
        <v>0</v>
      </c>
      <c r="L469" s="64">
        <v>1</v>
      </c>
      <c r="M469" s="64">
        <v>0</v>
      </c>
      <c r="N469" s="64">
        <v>0</v>
      </c>
      <c r="O469" s="64">
        <v>0</v>
      </c>
      <c r="P469" s="64">
        <v>0</v>
      </c>
      <c r="Q469" s="64">
        <v>0</v>
      </c>
      <c r="R469" s="64">
        <v>1</v>
      </c>
      <c r="S469" s="64">
        <v>72151802</v>
      </c>
      <c r="T469" s="64" t="s">
        <v>66</v>
      </c>
      <c r="U469" s="64" t="s">
        <v>66</v>
      </c>
      <c r="W469" s="66">
        <v>444000</v>
      </c>
      <c r="X469" s="66">
        <f t="shared" si="685"/>
        <v>84360</v>
      </c>
      <c r="Y469" s="66">
        <f t="shared" si="686"/>
        <v>528360</v>
      </c>
      <c r="Z469" s="66">
        <v>572000</v>
      </c>
      <c r="AA469" s="66">
        <f t="shared" si="687"/>
        <v>108680</v>
      </c>
      <c r="AB469" s="66">
        <f t="shared" si="688"/>
        <v>680680</v>
      </c>
      <c r="AC469" s="66">
        <v>715000</v>
      </c>
      <c r="AD469" s="66">
        <f t="shared" si="689"/>
        <v>135850</v>
      </c>
      <c r="AE469" s="66">
        <f t="shared" si="690"/>
        <v>850850</v>
      </c>
      <c r="AG469" s="67" t="str">
        <f t="shared" si="691"/>
        <v>MANTENIMIENTO (CAMBIO DE CAMISAS MOTOR PERKINS SERIE 08026846LPW2A27)</v>
      </c>
      <c r="AH469" s="58" t="str">
        <f t="shared" si="692"/>
        <v>ÚNICO</v>
      </c>
      <c r="AI469" s="58" t="str">
        <f t="shared" si="693"/>
        <v>DIFERENTE</v>
      </c>
      <c r="AJ469" s="59" t="str">
        <f t="shared" si="694"/>
        <v>DIFERENTE</v>
      </c>
      <c r="AK469" s="59" t="str">
        <f t="shared" si="695"/>
        <v>REVISAR</v>
      </c>
      <c r="AL469" s="59" t="str">
        <f t="shared" si="696"/>
        <v/>
      </c>
      <c r="AM469" s="59">
        <f t="shared" si="697"/>
        <v>128000</v>
      </c>
      <c r="AN469" s="60">
        <f t="shared" si="698"/>
        <v>155000</v>
      </c>
      <c r="AP469" s="61">
        <f t="shared" si="699"/>
        <v>577000</v>
      </c>
      <c r="AQ469" s="61">
        <f t="shared" si="700"/>
        <v>572000</v>
      </c>
      <c r="AR469" s="61">
        <f t="shared" si="701"/>
        <v>135569</v>
      </c>
      <c r="AS469" s="62">
        <f t="shared" si="702"/>
        <v>0.23495493934142114</v>
      </c>
      <c r="AT469" s="61">
        <f t="shared" si="703"/>
        <v>444000</v>
      </c>
      <c r="AU469" s="61">
        <f t="shared" si="704"/>
        <v>715000</v>
      </c>
      <c r="AV469" s="61">
        <f>IF(NOT(ISNUMBER(A469)),"",ROUND(_xlfn.QUARTILE.INC(CHOOSE({1;2;3},W469,Z469,AC469),1),0))</f>
        <v>508000</v>
      </c>
      <c r="AW469" s="61">
        <f>IF(NOT(ISNUMBER(A469)),"",ROUND(_xlfn.QUARTILE.INC(CHOOSE({1;2;3},W469,Z469,AC469),3),0))</f>
        <v>643500</v>
      </c>
      <c r="AX469" s="61">
        <f t="shared" si="705"/>
        <v>135500</v>
      </c>
      <c r="AY469" s="61">
        <f t="shared" si="706"/>
        <v>508000</v>
      </c>
      <c r="AZ469" s="61">
        <f t="shared" si="707"/>
        <v>96520</v>
      </c>
      <c r="BA469" s="61">
        <f t="shared" si="708"/>
        <v>604520</v>
      </c>
      <c r="BB469" s="68" t="str">
        <f t="shared" si="709"/>
        <v>PROMEDIO 2 MENORES</v>
      </c>
      <c r="BD469" s="69" t="str">
        <f t="shared" si="710"/>
        <v>MANTENIMIENTO (CAMBIO DE CAMISAS MOTOR PERKINS SERIE 08026846LPW2A27)</v>
      </c>
      <c r="BE469" s="58" t="str">
        <f t="shared" si="711"/>
        <v>REPETIDO</v>
      </c>
      <c r="BF469" s="58" t="str" cm="1">
        <f t="array" ref="BF469">IF(BE469&lt;&gt;"REPETIDO","",_xlfn.TEXTJOIN(", ",TRUE,IF($AG$14:$AG$1000=$AG469,$A$14:$A$1000,"")))</f>
        <v>393, 429</v>
      </c>
      <c r="BG469" s="70" t="str">
        <f t="shared" si="712"/>
        <v>PRECIO REF. DIFERENTE</v>
      </c>
      <c r="BH469" s="58" t="str">
        <f t="shared" si="713"/>
        <v>CRÍTICO - PRECIO REF. INCONSISTENTE</v>
      </c>
    </row>
    <row r="470" spans="1:60" ht="51" x14ac:dyDescent="0.35">
      <c r="A470" s="64">
        <f>IF(C470="","",MAX($A$14:A469)+1)</f>
        <v>430</v>
      </c>
      <c r="B470" s="64">
        <v>8715202</v>
      </c>
      <c r="C470" s="65" t="s">
        <v>405</v>
      </c>
      <c r="D470" s="64" t="s">
        <v>214</v>
      </c>
      <c r="E470" s="64">
        <v>0</v>
      </c>
      <c r="F470" s="64">
        <v>0</v>
      </c>
      <c r="G470" s="64">
        <v>0</v>
      </c>
      <c r="H470" s="64">
        <v>0</v>
      </c>
      <c r="I470" s="64">
        <v>0</v>
      </c>
      <c r="J470" s="64">
        <v>0</v>
      </c>
      <c r="K470" s="64">
        <v>0</v>
      </c>
      <c r="L470" s="64">
        <v>1</v>
      </c>
      <c r="M470" s="64">
        <v>0</v>
      </c>
      <c r="N470" s="64">
        <v>0</v>
      </c>
      <c r="O470" s="64">
        <v>0</v>
      </c>
      <c r="P470" s="64">
        <v>0</v>
      </c>
      <c r="Q470" s="64">
        <v>0</v>
      </c>
      <c r="R470" s="64">
        <v>1</v>
      </c>
      <c r="S470" s="64">
        <v>72151802</v>
      </c>
      <c r="T470" s="64" t="s">
        <v>66</v>
      </c>
      <c r="U470" s="64" t="s">
        <v>66</v>
      </c>
      <c r="W470" s="66">
        <v>468000</v>
      </c>
      <c r="X470" s="66">
        <f t="shared" si="685"/>
        <v>88920</v>
      </c>
      <c r="Y470" s="66">
        <f t="shared" si="686"/>
        <v>556920</v>
      </c>
      <c r="Z470" s="66">
        <v>552000</v>
      </c>
      <c r="AA470" s="66">
        <f t="shared" si="687"/>
        <v>104880</v>
      </c>
      <c r="AB470" s="66">
        <f t="shared" si="688"/>
        <v>656880</v>
      </c>
      <c r="AC470" s="66">
        <v>780000</v>
      </c>
      <c r="AD470" s="66">
        <f t="shared" si="689"/>
        <v>148200</v>
      </c>
      <c r="AE470" s="66">
        <f t="shared" si="690"/>
        <v>928200</v>
      </c>
      <c r="AF470" s="22"/>
      <c r="AG470" s="67" t="str">
        <f t="shared" si="691"/>
        <v>MANTENIMIENTO (CAMBIO DE ANILLOS PARA PISTON DEL MOTOR PERKINS SERIE 08026846LPW2A27)</v>
      </c>
      <c r="AH470" s="58" t="str">
        <f t="shared" si="692"/>
        <v>ÚNICO</v>
      </c>
      <c r="AI470" s="58" t="str">
        <f t="shared" si="693"/>
        <v>DIFERENTE</v>
      </c>
      <c r="AJ470" s="59" t="str">
        <f t="shared" si="694"/>
        <v>DIFERENTE</v>
      </c>
      <c r="AK470" s="59" t="str">
        <f t="shared" si="695"/>
        <v>REVISAR</v>
      </c>
      <c r="AL470" s="59" t="str">
        <f t="shared" si="696"/>
        <v/>
      </c>
      <c r="AM470" s="59">
        <f t="shared" si="697"/>
        <v>84000</v>
      </c>
      <c r="AN470" s="60">
        <f t="shared" si="698"/>
        <v>170000</v>
      </c>
      <c r="AP470" s="61">
        <f t="shared" si="699"/>
        <v>600000</v>
      </c>
      <c r="AQ470" s="61">
        <f t="shared" si="700"/>
        <v>552000</v>
      </c>
      <c r="AR470" s="61">
        <f t="shared" si="701"/>
        <v>161443</v>
      </c>
      <c r="AS470" s="62">
        <f t="shared" si="702"/>
        <v>0.26907166666666665</v>
      </c>
      <c r="AT470" s="61">
        <f t="shared" si="703"/>
        <v>468000</v>
      </c>
      <c r="AU470" s="61">
        <f t="shared" si="704"/>
        <v>780000</v>
      </c>
      <c r="AV470" s="61">
        <f>IF(NOT(ISNUMBER(A470)),"",ROUND(_xlfn.QUARTILE.INC(CHOOSE({1;2;3},W470,Z470,AC470),1),0))</f>
        <v>510000</v>
      </c>
      <c r="AW470" s="61">
        <f>IF(NOT(ISNUMBER(A470)),"",ROUND(_xlfn.QUARTILE.INC(CHOOSE({1;2;3},W470,Z470,AC470),3),0))</f>
        <v>666000</v>
      </c>
      <c r="AX470" s="61">
        <f t="shared" si="705"/>
        <v>156000</v>
      </c>
      <c r="AY470" s="61">
        <f t="shared" si="706"/>
        <v>510000</v>
      </c>
      <c r="AZ470" s="61">
        <f t="shared" si="707"/>
        <v>96900</v>
      </c>
      <c r="BA470" s="61">
        <f t="shared" si="708"/>
        <v>606900</v>
      </c>
      <c r="BB470" s="68" t="str">
        <f t="shared" si="709"/>
        <v>PROMEDIO 2 MENORES</v>
      </c>
      <c r="BD470" s="69" t="str">
        <f t="shared" si="710"/>
        <v>MANTENIMIENTO (CAMBIO DE ANILLOS PARA PISTON DEL MOTOR PERKINS SERIE 08026846LPW2A27)</v>
      </c>
      <c r="BE470" s="58" t="str">
        <f t="shared" si="711"/>
        <v>REPETIDO</v>
      </c>
      <c r="BF470" s="58" t="str" cm="1">
        <f t="array" ref="BF470">IF(BE470&lt;&gt;"REPETIDO","",_xlfn.TEXTJOIN(", ",TRUE,IF($AG$14:$AG$1000=$AG470,$A$14:$A$1000,"")))</f>
        <v>394, 430</v>
      </c>
      <c r="BG470" s="70" t="str">
        <f t="shared" si="712"/>
        <v>PRECIO REF. DIFERENTE</v>
      </c>
      <c r="BH470" s="58" t="str">
        <f t="shared" si="713"/>
        <v>CRÍTICO - PRECIO REF. INCONSISTENTE</v>
      </c>
    </row>
    <row r="471" spans="1:60" ht="63.75" x14ac:dyDescent="0.35">
      <c r="A471" s="64">
        <f>IF(C471="","",MAX($A$14:A470)+1)</f>
        <v>431</v>
      </c>
      <c r="B471" s="64">
        <v>8715202</v>
      </c>
      <c r="C471" s="65" t="s">
        <v>406</v>
      </c>
      <c r="D471" s="64" t="s">
        <v>214</v>
      </c>
      <c r="E471" s="64">
        <v>0</v>
      </c>
      <c r="F471" s="64">
        <v>0</v>
      </c>
      <c r="G471" s="64">
        <v>0</v>
      </c>
      <c r="H471" s="64">
        <v>0</v>
      </c>
      <c r="I471" s="64">
        <v>0</v>
      </c>
      <c r="J471" s="64">
        <v>0</v>
      </c>
      <c r="K471" s="64">
        <v>0</v>
      </c>
      <c r="L471" s="64">
        <v>1</v>
      </c>
      <c r="M471" s="64">
        <v>0</v>
      </c>
      <c r="N471" s="64">
        <v>0</v>
      </c>
      <c r="O471" s="64">
        <v>0</v>
      </c>
      <c r="P471" s="64">
        <v>0</v>
      </c>
      <c r="Q471" s="64">
        <v>0</v>
      </c>
      <c r="R471" s="64">
        <v>1</v>
      </c>
      <c r="S471" s="64">
        <v>72151802</v>
      </c>
      <c r="T471" s="64" t="s">
        <v>66</v>
      </c>
      <c r="U471" s="64" t="s">
        <v>66</v>
      </c>
      <c r="W471" s="66">
        <v>448000</v>
      </c>
      <c r="X471" s="66">
        <f t="shared" si="685"/>
        <v>85120</v>
      </c>
      <c r="Y471" s="66">
        <f t="shared" si="686"/>
        <v>533120</v>
      </c>
      <c r="Z471" s="66">
        <v>560000</v>
      </c>
      <c r="AA471" s="66">
        <f t="shared" si="687"/>
        <v>106400</v>
      </c>
      <c r="AB471" s="66">
        <f t="shared" si="688"/>
        <v>666400</v>
      </c>
      <c r="AC471" s="66">
        <v>715000</v>
      </c>
      <c r="AD471" s="66">
        <f t="shared" si="689"/>
        <v>135850</v>
      </c>
      <c r="AE471" s="66">
        <f t="shared" si="690"/>
        <v>850850</v>
      </c>
      <c r="AF471" s="22"/>
      <c r="AG471" s="67" t="str">
        <f t="shared" si="691"/>
        <v>MANTENIMIENTO (CAMBIO DE CASQUETES DE BIELA EN STANDARD PARA MOTOR PERKINS SERIE 08026846LPW2A27)</v>
      </c>
      <c r="AH471" s="58" t="str">
        <f t="shared" si="692"/>
        <v>ÚNICO</v>
      </c>
      <c r="AI471" s="58" t="str">
        <f t="shared" si="693"/>
        <v>DIFERENTE</v>
      </c>
      <c r="AJ471" s="59" t="str">
        <f t="shared" si="694"/>
        <v>DIFERENTE</v>
      </c>
      <c r="AK471" s="59" t="str">
        <f t="shared" si="695"/>
        <v>REVISAR</v>
      </c>
      <c r="AL471" s="59" t="str">
        <f t="shared" si="696"/>
        <v/>
      </c>
      <c r="AM471" s="59">
        <f t="shared" si="697"/>
        <v>112000</v>
      </c>
      <c r="AN471" s="60">
        <f t="shared" si="698"/>
        <v>155000</v>
      </c>
      <c r="AP471" s="61">
        <f t="shared" si="699"/>
        <v>574333</v>
      </c>
      <c r="AQ471" s="61">
        <f t="shared" si="700"/>
        <v>560000</v>
      </c>
      <c r="AR471" s="61">
        <f t="shared" si="701"/>
        <v>134076</v>
      </c>
      <c r="AS471" s="62">
        <f t="shared" si="702"/>
        <v>0.23344645005597797</v>
      </c>
      <c r="AT471" s="61">
        <f t="shared" si="703"/>
        <v>448000</v>
      </c>
      <c r="AU471" s="61">
        <f t="shared" si="704"/>
        <v>715000</v>
      </c>
      <c r="AV471" s="61">
        <f>IF(NOT(ISNUMBER(A471)),"",ROUND(_xlfn.QUARTILE.INC(CHOOSE({1;2;3},W471,Z471,AC471),1),0))</f>
        <v>504000</v>
      </c>
      <c r="AW471" s="61">
        <f>IF(NOT(ISNUMBER(A471)),"",ROUND(_xlfn.QUARTILE.INC(CHOOSE({1;2;3},W471,Z471,AC471),3),0))</f>
        <v>637500</v>
      </c>
      <c r="AX471" s="61">
        <f t="shared" si="705"/>
        <v>133500</v>
      </c>
      <c r="AY471" s="61">
        <f t="shared" si="706"/>
        <v>504000</v>
      </c>
      <c r="AZ471" s="61">
        <f t="shared" si="707"/>
        <v>95760</v>
      </c>
      <c r="BA471" s="61">
        <f t="shared" si="708"/>
        <v>599760</v>
      </c>
      <c r="BB471" s="68" t="str">
        <f t="shared" si="709"/>
        <v>PROMEDIO 2 MENORES</v>
      </c>
      <c r="BD471" s="69" t="str">
        <f t="shared" si="710"/>
        <v>MANTENIMIENTO (CAMBIO DE CASQUETES DE BIELA EN STANDARD PARA MOTOR PERKINS SERIE 08026846LPW2A27)</v>
      </c>
      <c r="BE471" s="58" t="str">
        <f t="shared" si="711"/>
        <v>REPETIDO</v>
      </c>
      <c r="BF471" s="58" t="str" cm="1">
        <f t="array" ref="BF471">IF(BE471&lt;&gt;"REPETIDO","",_xlfn.TEXTJOIN(", ",TRUE,IF($AG$14:$AG$1000=$AG471,$A$14:$A$1000,"")))</f>
        <v>395, 431</v>
      </c>
      <c r="BG471" s="70" t="str">
        <f t="shared" si="712"/>
        <v>PRECIO REF. DIFERENTE</v>
      </c>
      <c r="BH471" s="58" t="str">
        <f t="shared" si="713"/>
        <v>CRÍTICO - PRECIO REF. INCONSISTENTE</v>
      </c>
    </row>
    <row r="472" spans="1:60" ht="63.75" x14ac:dyDescent="0.35">
      <c r="A472" s="64">
        <f>IF(C472="","",MAX($A$14:A471)+1)</f>
        <v>432</v>
      </c>
      <c r="B472" s="64">
        <v>8715202</v>
      </c>
      <c r="C472" s="65" t="s">
        <v>407</v>
      </c>
      <c r="D472" s="64" t="s">
        <v>214</v>
      </c>
      <c r="E472" s="64">
        <v>0</v>
      </c>
      <c r="F472" s="64">
        <v>0</v>
      </c>
      <c r="G472" s="64">
        <v>0</v>
      </c>
      <c r="H472" s="64">
        <v>0</v>
      </c>
      <c r="I472" s="64">
        <v>0</v>
      </c>
      <c r="J472" s="64">
        <v>0</v>
      </c>
      <c r="K472" s="64">
        <v>0</v>
      </c>
      <c r="L472" s="64">
        <v>1</v>
      </c>
      <c r="M472" s="64">
        <v>0</v>
      </c>
      <c r="N472" s="64">
        <v>0</v>
      </c>
      <c r="O472" s="64">
        <v>0</v>
      </c>
      <c r="P472" s="64">
        <v>0</v>
      </c>
      <c r="Q472" s="64">
        <v>0</v>
      </c>
      <c r="R472" s="64">
        <v>1</v>
      </c>
      <c r="S472" s="64">
        <v>72151802</v>
      </c>
      <c r="T472" s="64" t="s">
        <v>66</v>
      </c>
      <c r="U472" s="64" t="s">
        <v>66</v>
      </c>
      <c r="W472" s="66">
        <v>452000</v>
      </c>
      <c r="X472" s="66">
        <f t="shared" si="685"/>
        <v>85880</v>
      </c>
      <c r="Y472" s="66">
        <f t="shared" si="686"/>
        <v>537880</v>
      </c>
      <c r="Z472" s="66">
        <v>548000</v>
      </c>
      <c r="AA472" s="66">
        <f t="shared" si="687"/>
        <v>104120</v>
      </c>
      <c r="AB472" s="66">
        <f t="shared" si="688"/>
        <v>652120</v>
      </c>
      <c r="AC472" s="66">
        <v>720000</v>
      </c>
      <c r="AD472" s="66">
        <f t="shared" si="689"/>
        <v>136800</v>
      </c>
      <c r="AE472" s="66">
        <f t="shared" si="690"/>
        <v>856800</v>
      </c>
      <c r="AF472" s="22"/>
      <c r="AG472" s="67" t="str">
        <f t="shared" si="691"/>
        <v>MANTENIMIENTO (CAMBIO DE CASQUETES DE BANCADA PARA MOTOR PERKINS SERIE 08026846LPW2A27)</v>
      </c>
      <c r="AH472" s="58" t="str">
        <f t="shared" si="692"/>
        <v>ÚNICO</v>
      </c>
      <c r="AI472" s="58" t="str">
        <f t="shared" si="693"/>
        <v>DIFERENTE</v>
      </c>
      <c r="AJ472" s="59" t="str">
        <f t="shared" si="694"/>
        <v>DIFERENTE</v>
      </c>
      <c r="AK472" s="59" t="str">
        <f t="shared" si="695"/>
        <v>REVISAR</v>
      </c>
      <c r="AL472" s="59" t="str">
        <f t="shared" si="696"/>
        <v/>
      </c>
      <c r="AM472" s="59">
        <f t="shared" si="697"/>
        <v>96000</v>
      </c>
      <c r="AN472" s="60">
        <f t="shared" si="698"/>
        <v>155000</v>
      </c>
      <c r="AP472" s="61">
        <f t="shared" si="699"/>
        <v>573333</v>
      </c>
      <c r="AQ472" s="61">
        <f t="shared" si="700"/>
        <v>548000</v>
      </c>
      <c r="AR472" s="61">
        <f t="shared" si="701"/>
        <v>135784</v>
      </c>
      <c r="AS472" s="62">
        <f t="shared" si="702"/>
        <v>0.23683269583296268</v>
      </c>
      <c r="AT472" s="61">
        <f t="shared" si="703"/>
        <v>452000</v>
      </c>
      <c r="AU472" s="61">
        <f t="shared" si="704"/>
        <v>720000</v>
      </c>
      <c r="AV472" s="61">
        <f>IF(NOT(ISNUMBER(A472)),"",ROUND(_xlfn.QUARTILE.INC(CHOOSE({1;2;3},W472,Z472,AC472),1),0))</f>
        <v>500000</v>
      </c>
      <c r="AW472" s="61">
        <f>IF(NOT(ISNUMBER(A472)),"",ROUND(_xlfn.QUARTILE.INC(CHOOSE({1;2;3},W472,Z472,AC472),3),0))</f>
        <v>634000</v>
      </c>
      <c r="AX472" s="61">
        <f t="shared" si="705"/>
        <v>134000</v>
      </c>
      <c r="AY472" s="61">
        <f t="shared" si="706"/>
        <v>500000</v>
      </c>
      <c r="AZ472" s="61">
        <f t="shared" si="707"/>
        <v>95000</v>
      </c>
      <c r="BA472" s="61">
        <f t="shared" si="708"/>
        <v>595000</v>
      </c>
      <c r="BB472" s="68" t="str">
        <f t="shared" si="709"/>
        <v>PROMEDIO 2 MENORES</v>
      </c>
      <c r="BD472" s="69" t="str">
        <f t="shared" si="710"/>
        <v>MANTENIMIENTO (CAMBIO DE CASQUETES DE BANCADA PARA MOTOR PERKINS SERIE 08026846LPW2A27)</v>
      </c>
      <c r="BE472" s="58" t="str">
        <f t="shared" si="711"/>
        <v>REPETIDO</v>
      </c>
      <c r="BF472" s="58" t="str" cm="1">
        <f t="array" ref="BF472">IF(BE472&lt;&gt;"REPETIDO","",_xlfn.TEXTJOIN(", ",TRUE,IF($AG$14:$AG$1000=$AG472,$A$14:$A$1000,"")))</f>
        <v>396, 432</v>
      </c>
      <c r="BG472" s="70" t="str">
        <f t="shared" si="712"/>
        <v>PRECIO REF. DIFERENTE</v>
      </c>
      <c r="BH472" s="58" t="str">
        <f t="shared" si="713"/>
        <v>CRÍTICO - PRECIO REF. INCONSISTENTE</v>
      </c>
    </row>
    <row r="473" spans="1:60" ht="27" x14ac:dyDescent="0.35">
      <c r="A473" s="64">
        <f>IF(C473="","",MAX($A$14:A472)+1)</f>
        <v>433</v>
      </c>
      <c r="B473" s="64">
        <v>8715202</v>
      </c>
      <c r="C473" s="65" t="s">
        <v>408</v>
      </c>
      <c r="D473" s="64" t="s">
        <v>214</v>
      </c>
      <c r="E473" s="64">
        <v>0</v>
      </c>
      <c r="F473" s="64">
        <v>0</v>
      </c>
      <c r="G473" s="64">
        <v>0</v>
      </c>
      <c r="H473" s="64">
        <v>0</v>
      </c>
      <c r="I473" s="64">
        <v>0</v>
      </c>
      <c r="J473" s="64">
        <v>0</v>
      </c>
      <c r="K473" s="64">
        <v>0</v>
      </c>
      <c r="L473" s="64">
        <v>1</v>
      </c>
      <c r="M473" s="64">
        <v>0</v>
      </c>
      <c r="N473" s="64">
        <v>0</v>
      </c>
      <c r="O473" s="64">
        <v>0</v>
      </c>
      <c r="P473" s="64">
        <v>0</v>
      </c>
      <c r="Q473" s="64">
        <v>0</v>
      </c>
      <c r="R473" s="64">
        <v>1</v>
      </c>
      <c r="S473" s="64">
        <v>72151802</v>
      </c>
      <c r="T473" s="64" t="s">
        <v>66</v>
      </c>
      <c r="U473" s="64" t="s">
        <v>66</v>
      </c>
      <c r="W473" s="66">
        <v>236000</v>
      </c>
      <c r="X473" s="66">
        <f t="shared" si="685"/>
        <v>44840</v>
      </c>
      <c r="Y473" s="66">
        <f t="shared" si="686"/>
        <v>280840</v>
      </c>
      <c r="Z473" s="66">
        <v>244000</v>
      </c>
      <c r="AA473" s="66">
        <f t="shared" si="687"/>
        <v>46360</v>
      </c>
      <c r="AB473" s="66">
        <f t="shared" si="688"/>
        <v>290360</v>
      </c>
      <c r="AC473" s="66">
        <v>705000</v>
      </c>
      <c r="AD473" s="66">
        <f t="shared" si="689"/>
        <v>133950</v>
      </c>
      <c r="AE473" s="66">
        <f t="shared" si="690"/>
        <v>838950</v>
      </c>
      <c r="AF473" s="22"/>
      <c r="AG473" s="67" t="str">
        <f t="shared" si="691"/>
        <v>MANTENIMIENTO (CAMBIO DE VÁLVULAS DE ADMISIÓN)</v>
      </c>
      <c r="AH473" s="58" t="str">
        <f t="shared" si="692"/>
        <v>ÚNICO</v>
      </c>
      <c r="AI473" s="58" t="str">
        <f t="shared" si="693"/>
        <v>DIFERENTE</v>
      </c>
      <c r="AJ473" s="59" t="str">
        <f t="shared" si="694"/>
        <v>DIFERENTE</v>
      </c>
      <c r="AK473" s="59" t="str">
        <f t="shared" si="695"/>
        <v>REVISAR</v>
      </c>
      <c r="AL473" s="59" t="str">
        <f t="shared" si="696"/>
        <v/>
      </c>
      <c r="AM473" s="59">
        <f t="shared" si="697"/>
        <v>8000</v>
      </c>
      <c r="AN473" s="60">
        <f t="shared" si="698"/>
        <v>150000</v>
      </c>
      <c r="AP473" s="61">
        <f t="shared" si="699"/>
        <v>395000</v>
      </c>
      <c r="AQ473" s="61">
        <f t="shared" si="700"/>
        <v>244000</v>
      </c>
      <c r="AR473" s="61">
        <f t="shared" si="701"/>
        <v>268498</v>
      </c>
      <c r="AS473" s="62">
        <f t="shared" si="702"/>
        <v>0.67974177215189868</v>
      </c>
      <c r="AT473" s="61">
        <f t="shared" si="703"/>
        <v>236000</v>
      </c>
      <c r="AU473" s="61">
        <f t="shared" si="704"/>
        <v>705000</v>
      </c>
      <c r="AV473" s="61">
        <f>IF(NOT(ISNUMBER(A473)),"",ROUND(_xlfn.QUARTILE.INC(CHOOSE({1;2;3},W473,Z473,AC473),1),0))</f>
        <v>240000</v>
      </c>
      <c r="AW473" s="61">
        <f>IF(NOT(ISNUMBER(A473)),"",ROUND(_xlfn.QUARTILE.INC(CHOOSE({1;2;3},W473,Z473,AC473),3),0))</f>
        <v>474500</v>
      </c>
      <c r="AX473" s="61">
        <f t="shared" si="705"/>
        <v>234500</v>
      </c>
      <c r="AY473" s="61">
        <f t="shared" si="706"/>
        <v>244000</v>
      </c>
      <c r="AZ473" s="61">
        <f t="shared" si="707"/>
        <v>46360</v>
      </c>
      <c r="BA473" s="61">
        <f t="shared" si="708"/>
        <v>290360</v>
      </c>
      <c r="BB473" s="68" t="str">
        <f t="shared" si="709"/>
        <v>MEDIANA</v>
      </c>
      <c r="BD473" s="69" t="str">
        <f t="shared" si="710"/>
        <v>MANTENIMIENTO (CAMBIO DE VÁLVULAS DE ADMISIÓN)</v>
      </c>
      <c r="BE473" s="58" t="str">
        <f t="shared" si="711"/>
        <v>REPETIDO</v>
      </c>
      <c r="BF473" s="58" t="str" cm="1">
        <f t="array" ref="BF473">IF(BE473&lt;&gt;"REPETIDO","",_xlfn.TEXTJOIN(", ",TRUE,IF($AG$14:$AG$1000=$AG473,$A$14:$A$1000,"")))</f>
        <v>397, 433</v>
      </c>
      <c r="BG473" s="70" t="str">
        <f t="shared" si="712"/>
        <v>PRECIO REF. DIFERENTE</v>
      </c>
      <c r="BH473" s="58" t="str">
        <f t="shared" si="713"/>
        <v>CRÍTICO - PRECIO REF. INCONSISTENTE</v>
      </c>
    </row>
    <row r="474" spans="1:60" ht="27" x14ac:dyDescent="0.35">
      <c r="A474" s="64">
        <f>IF(C474="","",MAX($A$14:A473)+1)</f>
        <v>434</v>
      </c>
      <c r="B474" s="64">
        <v>8715202</v>
      </c>
      <c r="C474" s="65" t="s">
        <v>409</v>
      </c>
      <c r="D474" s="64" t="s">
        <v>214</v>
      </c>
      <c r="E474" s="64">
        <v>0</v>
      </c>
      <c r="F474" s="64">
        <v>0</v>
      </c>
      <c r="G474" s="64">
        <v>0</v>
      </c>
      <c r="H474" s="64">
        <v>0</v>
      </c>
      <c r="I474" s="64">
        <v>0</v>
      </c>
      <c r="J474" s="64">
        <v>0</v>
      </c>
      <c r="K474" s="64">
        <v>0</v>
      </c>
      <c r="L474" s="64">
        <v>1</v>
      </c>
      <c r="M474" s="64">
        <v>0</v>
      </c>
      <c r="N474" s="64">
        <v>0</v>
      </c>
      <c r="O474" s="64">
        <v>0</v>
      </c>
      <c r="P474" s="64">
        <v>0</v>
      </c>
      <c r="Q474" s="64">
        <v>0</v>
      </c>
      <c r="R474" s="64">
        <v>1</v>
      </c>
      <c r="S474" s="64">
        <v>72151802</v>
      </c>
      <c r="T474" s="64" t="s">
        <v>66</v>
      </c>
      <c r="U474" s="64" t="s">
        <v>66</v>
      </c>
      <c r="W474" s="66">
        <v>220000</v>
      </c>
      <c r="X474" s="66">
        <f t="shared" si="685"/>
        <v>41800</v>
      </c>
      <c r="Y474" s="66">
        <f t="shared" si="686"/>
        <v>261800</v>
      </c>
      <c r="Z474" s="66">
        <v>220000</v>
      </c>
      <c r="AA474" s="66">
        <f t="shared" si="687"/>
        <v>41800</v>
      </c>
      <c r="AB474" s="66">
        <f t="shared" si="688"/>
        <v>261800</v>
      </c>
      <c r="AC474" s="66">
        <v>705000</v>
      </c>
      <c r="AD474" s="66">
        <f t="shared" si="689"/>
        <v>133950</v>
      </c>
      <c r="AE474" s="66">
        <f t="shared" si="690"/>
        <v>838950</v>
      </c>
      <c r="AF474" s="22"/>
      <c r="AG474" s="67" t="str">
        <f t="shared" si="691"/>
        <v>MANTENIMIENTO (CAMBIO DE VÁLVULAS DE ESCAPE)</v>
      </c>
      <c r="AH474" s="58" t="str">
        <f t="shared" si="692"/>
        <v>ÚNICO</v>
      </c>
      <c r="AI474" s="58" t="str">
        <f t="shared" si="693"/>
        <v>DIFERENTE</v>
      </c>
      <c r="AJ474" s="59" t="str">
        <f t="shared" si="694"/>
        <v>DIFERENTE</v>
      </c>
      <c r="AK474" s="59" t="str">
        <f t="shared" si="695"/>
        <v>REVISAR</v>
      </c>
      <c r="AL474" s="59" t="str">
        <f t="shared" si="696"/>
        <v/>
      </c>
      <c r="AM474" s="59">
        <f t="shared" si="697"/>
        <v>8000</v>
      </c>
      <c r="AN474" s="60">
        <f t="shared" si="698"/>
        <v>155000</v>
      </c>
      <c r="AP474" s="61">
        <f t="shared" si="699"/>
        <v>381667</v>
      </c>
      <c r="AQ474" s="61">
        <f t="shared" si="700"/>
        <v>220000</v>
      </c>
      <c r="AR474" s="61">
        <f t="shared" si="701"/>
        <v>280015</v>
      </c>
      <c r="AS474" s="62">
        <f t="shared" si="702"/>
        <v>0.73366311470470336</v>
      </c>
      <c r="AT474" s="61">
        <f t="shared" si="703"/>
        <v>220000</v>
      </c>
      <c r="AU474" s="61">
        <f t="shared" si="704"/>
        <v>705000</v>
      </c>
      <c r="AV474" s="61">
        <f>IF(NOT(ISNUMBER(A474)),"",ROUND(_xlfn.QUARTILE.INC(CHOOSE({1;2;3},W474,Z474,AC474),1),0))</f>
        <v>220000</v>
      </c>
      <c r="AW474" s="61">
        <f>IF(NOT(ISNUMBER(A474)),"",ROUND(_xlfn.QUARTILE.INC(CHOOSE({1;2;3},W474,Z474,AC474),3),0))</f>
        <v>462500</v>
      </c>
      <c r="AX474" s="61">
        <f t="shared" si="705"/>
        <v>242500</v>
      </c>
      <c r="AY474" s="61">
        <f t="shared" si="706"/>
        <v>220000</v>
      </c>
      <c r="AZ474" s="61">
        <f t="shared" si="707"/>
        <v>41800</v>
      </c>
      <c r="BA474" s="61">
        <f t="shared" si="708"/>
        <v>261800</v>
      </c>
      <c r="BB474" s="68" t="str">
        <f t="shared" si="709"/>
        <v>MEDIANA</v>
      </c>
      <c r="BD474" s="69" t="str">
        <f t="shared" si="710"/>
        <v>MANTENIMIENTO (CAMBIO DE VÁLVULAS DE ESCAPE)</v>
      </c>
      <c r="BE474" s="58" t="str">
        <f t="shared" si="711"/>
        <v>REPETIDO</v>
      </c>
      <c r="BF474" s="58" t="str" cm="1">
        <f t="array" ref="BF474">IF(BE474&lt;&gt;"REPETIDO","",_xlfn.TEXTJOIN(", ",TRUE,IF($AG$14:$AG$1000=$AG474,$A$14:$A$1000,"")))</f>
        <v>398, 434</v>
      </c>
      <c r="BG474" s="70" t="str">
        <f t="shared" si="712"/>
        <v>PRECIO REF. DIFERENTE</v>
      </c>
      <c r="BH474" s="58" t="str">
        <f t="shared" si="713"/>
        <v>CRÍTICO - PRECIO REF. INCONSISTENTE</v>
      </c>
    </row>
    <row r="475" spans="1:60" ht="27" x14ac:dyDescent="0.35">
      <c r="A475" s="64">
        <f>IF(C475="","",MAX($A$14:A474)+1)</f>
        <v>435</v>
      </c>
      <c r="B475" s="64">
        <v>8715202</v>
      </c>
      <c r="C475" s="65" t="s">
        <v>410</v>
      </c>
      <c r="D475" s="64" t="s">
        <v>214</v>
      </c>
      <c r="E475" s="64">
        <v>0</v>
      </c>
      <c r="F475" s="64">
        <v>0</v>
      </c>
      <c r="G475" s="64">
        <v>0</v>
      </c>
      <c r="H475" s="64">
        <v>0</v>
      </c>
      <c r="I475" s="64">
        <v>0</v>
      </c>
      <c r="J475" s="64">
        <v>0</v>
      </c>
      <c r="K475" s="64">
        <v>0</v>
      </c>
      <c r="L475" s="64">
        <v>1</v>
      </c>
      <c r="M475" s="64">
        <v>0</v>
      </c>
      <c r="N475" s="64">
        <v>0</v>
      </c>
      <c r="O475" s="64">
        <v>0</v>
      </c>
      <c r="P475" s="64">
        <v>0</v>
      </c>
      <c r="Q475" s="64">
        <v>0</v>
      </c>
      <c r="R475" s="64">
        <v>1</v>
      </c>
      <c r="S475" s="64">
        <v>72151802</v>
      </c>
      <c r="T475" s="64" t="s">
        <v>66</v>
      </c>
      <c r="U475" s="64" t="s">
        <v>66</v>
      </c>
      <c r="W475" s="66">
        <v>244000</v>
      </c>
      <c r="X475" s="66">
        <f t="shared" si="685"/>
        <v>46360</v>
      </c>
      <c r="Y475" s="66">
        <f t="shared" si="686"/>
        <v>290360</v>
      </c>
      <c r="Z475" s="66">
        <v>252000</v>
      </c>
      <c r="AA475" s="66">
        <f t="shared" si="687"/>
        <v>47880</v>
      </c>
      <c r="AB475" s="66">
        <f t="shared" si="688"/>
        <v>299880</v>
      </c>
      <c r="AC475" s="66">
        <v>780000</v>
      </c>
      <c r="AD475" s="66">
        <f t="shared" si="689"/>
        <v>148200</v>
      </c>
      <c r="AE475" s="66">
        <f t="shared" si="690"/>
        <v>928200</v>
      </c>
      <c r="AF475" s="22"/>
      <c r="AG475" s="67" t="str">
        <f t="shared" si="691"/>
        <v>MANTENIMIENTO (CAMBIO DE GUÍAS PARA VÁLVULAS)</v>
      </c>
      <c r="AH475" s="58" t="str">
        <f t="shared" si="692"/>
        <v>ÚNICO</v>
      </c>
      <c r="AI475" s="58" t="str">
        <f t="shared" si="693"/>
        <v>DIFERENTE</v>
      </c>
      <c r="AJ475" s="59" t="str">
        <f t="shared" si="694"/>
        <v>DIFERENTE</v>
      </c>
      <c r="AK475" s="59" t="str">
        <f t="shared" si="695"/>
        <v>REVISAR</v>
      </c>
      <c r="AL475" s="59" t="str">
        <f t="shared" si="696"/>
        <v/>
      </c>
      <c r="AM475" s="59">
        <f t="shared" si="697"/>
        <v>8000</v>
      </c>
      <c r="AN475" s="60">
        <f t="shared" si="698"/>
        <v>170000</v>
      </c>
      <c r="AP475" s="61">
        <f t="shared" si="699"/>
        <v>425333</v>
      </c>
      <c r="AQ475" s="61">
        <f t="shared" si="700"/>
        <v>252000</v>
      </c>
      <c r="AR475" s="61">
        <f t="shared" si="701"/>
        <v>307176</v>
      </c>
      <c r="AS475" s="62">
        <f t="shared" si="702"/>
        <v>0.7222011929476434</v>
      </c>
      <c r="AT475" s="61">
        <f t="shared" si="703"/>
        <v>244000</v>
      </c>
      <c r="AU475" s="61">
        <f t="shared" si="704"/>
        <v>780000</v>
      </c>
      <c r="AV475" s="61">
        <f>IF(NOT(ISNUMBER(A475)),"",ROUND(_xlfn.QUARTILE.INC(CHOOSE({1;2;3},W475,Z475,AC475),1),0))</f>
        <v>248000</v>
      </c>
      <c r="AW475" s="61">
        <f>IF(NOT(ISNUMBER(A475)),"",ROUND(_xlfn.QUARTILE.INC(CHOOSE({1;2;3},W475,Z475,AC475),3),0))</f>
        <v>516000</v>
      </c>
      <c r="AX475" s="61">
        <f t="shared" si="705"/>
        <v>268000</v>
      </c>
      <c r="AY475" s="61">
        <f t="shared" si="706"/>
        <v>252000</v>
      </c>
      <c r="AZ475" s="61">
        <f t="shared" si="707"/>
        <v>47880</v>
      </c>
      <c r="BA475" s="61">
        <f t="shared" si="708"/>
        <v>299880</v>
      </c>
      <c r="BB475" s="68" t="str">
        <f t="shared" si="709"/>
        <v>MEDIANA</v>
      </c>
      <c r="BD475" s="69" t="str">
        <f t="shared" si="710"/>
        <v>MANTENIMIENTO (CAMBIO DE GUÍAS PARA VÁLVULAS)</v>
      </c>
      <c r="BE475" s="58" t="str">
        <f t="shared" si="711"/>
        <v>REPETIDO</v>
      </c>
      <c r="BF475" s="58" t="str" cm="1">
        <f t="array" ref="BF475">IF(BE475&lt;&gt;"REPETIDO","",_xlfn.TEXTJOIN(", ",TRUE,IF($AG$14:$AG$1000=$AG475,$A$14:$A$1000,"")))</f>
        <v>399, 435</v>
      </c>
      <c r="BG475" s="70" t="str">
        <f t="shared" si="712"/>
        <v>PRECIO REF. DIFERENTE</v>
      </c>
      <c r="BH475" s="58" t="str">
        <f t="shared" si="713"/>
        <v>CRÍTICO - PRECIO REF. INCONSISTENTE</v>
      </c>
    </row>
    <row r="476" spans="1:60" ht="27" x14ac:dyDescent="0.35">
      <c r="A476" s="64">
        <f>IF(C476="","",MAX($A$14:A475)+1)</f>
        <v>436</v>
      </c>
      <c r="B476" s="64">
        <v>8715202</v>
      </c>
      <c r="C476" s="65" t="s">
        <v>411</v>
      </c>
      <c r="D476" s="64" t="s">
        <v>214</v>
      </c>
      <c r="E476" s="64">
        <v>0</v>
      </c>
      <c r="F476" s="64">
        <v>0</v>
      </c>
      <c r="G476" s="64">
        <v>0</v>
      </c>
      <c r="H476" s="64">
        <v>0</v>
      </c>
      <c r="I476" s="64">
        <v>0</v>
      </c>
      <c r="J476" s="64">
        <v>0</v>
      </c>
      <c r="K476" s="64">
        <v>0</v>
      </c>
      <c r="L476" s="64">
        <v>1</v>
      </c>
      <c r="M476" s="64">
        <v>0</v>
      </c>
      <c r="N476" s="64">
        <v>0</v>
      </c>
      <c r="O476" s="64">
        <v>0</v>
      </c>
      <c r="P476" s="64">
        <v>0</v>
      </c>
      <c r="Q476" s="64">
        <v>0</v>
      </c>
      <c r="R476" s="64">
        <v>1</v>
      </c>
      <c r="S476" s="64">
        <v>72151802</v>
      </c>
      <c r="T476" s="64" t="s">
        <v>66</v>
      </c>
      <c r="U476" s="64" t="s">
        <v>66</v>
      </c>
      <c r="W476" s="66">
        <v>496000</v>
      </c>
      <c r="X476" s="66">
        <f t="shared" si="685"/>
        <v>94240</v>
      </c>
      <c r="Y476" s="66">
        <f t="shared" si="686"/>
        <v>590240</v>
      </c>
      <c r="Z476" s="66">
        <v>620000</v>
      </c>
      <c r="AA476" s="66">
        <f t="shared" si="687"/>
        <v>117800</v>
      </c>
      <c r="AB476" s="66">
        <f t="shared" si="688"/>
        <v>737800</v>
      </c>
      <c r="AC476" s="66">
        <v>790000</v>
      </c>
      <c r="AD476" s="66">
        <f t="shared" si="689"/>
        <v>150100</v>
      </c>
      <c r="AE476" s="66">
        <f t="shared" si="690"/>
        <v>940100</v>
      </c>
      <c r="AF476" s="22"/>
      <c r="AG476" s="67" t="str">
        <f t="shared" si="691"/>
        <v>MANTENIMIENTO (CAMBIO DE BOMBA DE ACEITE)</v>
      </c>
      <c r="AH476" s="58" t="str">
        <f t="shared" si="692"/>
        <v>ÚNICO</v>
      </c>
      <c r="AI476" s="58" t="str">
        <f t="shared" si="693"/>
        <v>DIFERENTE</v>
      </c>
      <c r="AJ476" s="59" t="str">
        <f t="shared" si="694"/>
        <v>DIFERENTE</v>
      </c>
      <c r="AK476" s="59" t="str">
        <f t="shared" si="695"/>
        <v>REVISAR</v>
      </c>
      <c r="AL476" s="59" t="str">
        <f t="shared" si="696"/>
        <v/>
      </c>
      <c r="AM476" s="59">
        <f t="shared" si="697"/>
        <v>124000</v>
      </c>
      <c r="AN476" s="60">
        <f t="shared" si="698"/>
        <v>170000</v>
      </c>
      <c r="AP476" s="61">
        <f t="shared" si="699"/>
        <v>635333</v>
      </c>
      <c r="AQ476" s="61">
        <f t="shared" si="700"/>
        <v>620000</v>
      </c>
      <c r="AR476" s="61">
        <f t="shared" si="701"/>
        <v>147599</v>
      </c>
      <c r="AS476" s="62">
        <f t="shared" si="702"/>
        <v>0.23231754056534132</v>
      </c>
      <c r="AT476" s="61">
        <f t="shared" si="703"/>
        <v>496000</v>
      </c>
      <c r="AU476" s="61">
        <f t="shared" si="704"/>
        <v>790000</v>
      </c>
      <c r="AV476" s="61">
        <f>IF(NOT(ISNUMBER(A476)),"",ROUND(_xlfn.QUARTILE.INC(CHOOSE({1;2;3},W476,Z476,AC476),1),0))</f>
        <v>558000</v>
      </c>
      <c r="AW476" s="61">
        <f>IF(NOT(ISNUMBER(A476)),"",ROUND(_xlfn.QUARTILE.INC(CHOOSE({1;2;3},W476,Z476,AC476),3),0))</f>
        <v>705000</v>
      </c>
      <c r="AX476" s="61">
        <f t="shared" si="705"/>
        <v>147000</v>
      </c>
      <c r="AY476" s="61">
        <f t="shared" si="706"/>
        <v>558000</v>
      </c>
      <c r="AZ476" s="61">
        <f t="shared" si="707"/>
        <v>106020</v>
      </c>
      <c r="BA476" s="61">
        <f t="shared" si="708"/>
        <v>664020</v>
      </c>
      <c r="BB476" s="68" t="str">
        <f t="shared" si="709"/>
        <v>PROMEDIO 2 MENORES</v>
      </c>
      <c r="BD476" s="69" t="str">
        <f t="shared" si="710"/>
        <v>MANTENIMIENTO (CAMBIO DE BOMBA DE ACEITE)</v>
      </c>
      <c r="BE476" s="58" t="str">
        <f t="shared" si="711"/>
        <v>REPETIDO</v>
      </c>
      <c r="BF476" s="58" t="str" cm="1">
        <f t="array" ref="BF476">IF(BE476&lt;&gt;"REPETIDO","",_xlfn.TEXTJOIN(", ",TRUE,IF($AG$14:$AG$1000=$AG476,$A$14:$A$1000,"")))</f>
        <v>400, 436</v>
      </c>
      <c r="BG476" s="70" t="str">
        <f t="shared" si="712"/>
        <v>PRECIO REF. DIFERENTE</v>
      </c>
      <c r="BH476" s="58" t="str">
        <f t="shared" si="713"/>
        <v>CRÍTICO - PRECIO REF. INCONSISTENTE</v>
      </c>
    </row>
    <row r="477" spans="1:60" ht="38.25" x14ac:dyDescent="0.35">
      <c r="A477" s="64">
        <f>IF(C477="","",MAX($A$14:A476)+1)</f>
        <v>437</v>
      </c>
      <c r="B477" s="64">
        <v>8715202</v>
      </c>
      <c r="C477" s="65" t="s">
        <v>413</v>
      </c>
      <c r="D477" s="64" t="s">
        <v>214</v>
      </c>
      <c r="E477" s="64">
        <v>0</v>
      </c>
      <c r="F477" s="64">
        <v>0</v>
      </c>
      <c r="G477" s="64">
        <v>0</v>
      </c>
      <c r="H477" s="64">
        <v>0</v>
      </c>
      <c r="I477" s="64">
        <v>0</v>
      </c>
      <c r="J477" s="64">
        <v>0</v>
      </c>
      <c r="K477" s="64">
        <v>0</v>
      </c>
      <c r="L477" s="64">
        <v>1</v>
      </c>
      <c r="M477" s="64">
        <v>0</v>
      </c>
      <c r="N477" s="64">
        <v>0</v>
      </c>
      <c r="O477" s="64">
        <v>0</v>
      </c>
      <c r="P477" s="64">
        <v>0</v>
      </c>
      <c r="Q477" s="64">
        <v>0</v>
      </c>
      <c r="R477" s="64">
        <v>1</v>
      </c>
      <c r="S477" s="64">
        <v>72151802</v>
      </c>
      <c r="T477" s="64" t="s">
        <v>66</v>
      </c>
      <c r="U477" s="64" t="s">
        <v>66</v>
      </c>
      <c r="W477" s="66">
        <v>136000</v>
      </c>
      <c r="X477" s="66">
        <f t="shared" si="685"/>
        <v>25840</v>
      </c>
      <c r="Y477" s="66">
        <f t="shared" si="686"/>
        <v>161840</v>
      </c>
      <c r="Z477" s="66">
        <v>140000</v>
      </c>
      <c r="AA477" s="66">
        <f t="shared" si="687"/>
        <v>26600</v>
      </c>
      <c r="AB477" s="66">
        <f t="shared" si="688"/>
        <v>166600</v>
      </c>
      <c r="AC477" s="66">
        <v>695000</v>
      </c>
      <c r="AD477" s="66">
        <f t="shared" si="689"/>
        <v>132050</v>
      </c>
      <c r="AE477" s="66">
        <f t="shared" si="690"/>
        <v>827050</v>
      </c>
      <c r="AF477" s="22"/>
      <c r="AG477" s="67" t="str">
        <f t="shared" si="691"/>
        <v>MANTENIMIENTO (CAMBIO DE EMPAQUETADURA DE MOTOR)</v>
      </c>
      <c r="AH477" s="58" t="str">
        <f t="shared" si="692"/>
        <v>ÚNICO</v>
      </c>
      <c r="AI477" s="58" t="str">
        <f t="shared" si="693"/>
        <v>DIFERENTE</v>
      </c>
      <c r="AJ477" s="59" t="str">
        <f t="shared" si="694"/>
        <v>DIFERENTE</v>
      </c>
      <c r="AK477" s="59" t="str">
        <f t="shared" si="695"/>
        <v>REVISAR</v>
      </c>
      <c r="AL477" s="59" t="str">
        <f t="shared" si="696"/>
        <v/>
      </c>
      <c r="AM477" s="59">
        <f t="shared" si="697"/>
        <v>4000</v>
      </c>
      <c r="AN477" s="60">
        <f t="shared" si="698"/>
        <v>150000</v>
      </c>
      <c r="AP477" s="61">
        <f t="shared" si="699"/>
        <v>323667</v>
      </c>
      <c r="AQ477" s="61">
        <f t="shared" si="700"/>
        <v>140000</v>
      </c>
      <c r="AR477" s="61">
        <f t="shared" si="701"/>
        <v>321590</v>
      </c>
      <c r="AS477" s="62">
        <f t="shared" si="702"/>
        <v>0.99358291083119377</v>
      </c>
      <c r="AT477" s="61">
        <f t="shared" si="703"/>
        <v>136000</v>
      </c>
      <c r="AU477" s="61">
        <f t="shared" si="704"/>
        <v>695000</v>
      </c>
      <c r="AV477" s="61">
        <f>IF(NOT(ISNUMBER(A477)),"",ROUND(_xlfn.QUARTILE.INC(CHOOSE({1;2;3},W477,Z477,AC477),1),0))</f>
        <v>138000</v>
      </c>
      <c r="AW477" s="61">
        <f>IF(NOT(ISNUMBER(A477)),"",ROUND(_xlfn.QUARTILE.INC(CHOOSE({1;2;3},W477,Z477,AC477),3),0))</f>
        <v>417500</v>
      </c>
      <c r="AX477" s="61">
        <f t="shared" si="705"/>
        <v>279500</v>
      </c>
      <c r="AY477" s="61">
        <f t="shared" si="706"/>
        <v>140000</v>
      </c>
      <c r="AZ477" s="61">
        <f t="shared" si="707"/>
        <v>26600</v>
      </c>
      <c r="BA477" s="61">
        <f t="shared" si="708"/>
        <v>166600</v>
      </c>
      <c r="BB477" s="68" t="str">
        <f t="shared" si="709"/>
        <v>MEDIANA</v>
      </c>
      <c r="BD477" s="69" t="str">
        <f t="shared" si="710"/>
        <v>MANTENIMIENTO (CAMBIO DE EMPAQUETADURA DE MOTOR)</v>
      </c>
      <c r="BE477" s="58" t="str">
        <f t="shared" si="711"/>
        <v>REPETIDO</v>
      </c>
      <c r="BF477" s="58" t="str" cm="1">
        <f t="array" ref="BF477">IF(BE477&lt;&gt;"REPETIDO","",_xlfn.TEXTJOIN(", ",TRUE,IF($AG$14:$AG$1000=$AG477,$A$14:$A$1000,"")))</f>
        <v>402, 437</v>
      </c>
      <c r="BG477" s="70" t="str">
        <f t="shared" si="712"/>
        <v>PRECIO REF. DIFERENTE</v>
      </c>
      <c r="BH477" s="58" t="str">
        <f t="shared" si="713"/>
        <v>CRÍTICO - PRECIO REF. INCONSISTENTE</v>
      </c>
    </row>
    <row r="478" spans="1:60" ht="38.25" x14ac:dyDescent="0.35">
      <c r="A478" s="64">
        <f>IF(C478="","",MAX($A$14:A477)+1)</f>
        <v>438</v>
      </c>
      <c r="B478" s="64">
        <v>8715202</v>
      </c>
      <c r="C478" s="65" t="s">
        <v>414</v>
      </c>
      <c r="D478" s="64" t="s">
        <v>214</v>
      </c>
      <c r="E478" s="64">
        <v>0</v>
      </c>
      <c r="F478" s="64">
        <v>0</v>
      </c>
      <c r="G478" s="64">
        <v>0</v>
      </c>
      <c r="H478" s="64">
        <v>0</v>
      </c>
      <c r="I478" s="64">
        <v>0</v>
      </c>
      <c r="J478" s="64">
        <v>0</v>
      </c>
      <c r="K478" s="64">
        <v>0</v>
      </c>
      <c r="L478" s="64">
        <v>1</v>
      </c>
      <c r="M478" s="64">
        <v>0</v>
      </c>
      <c r="N478" s="64">
        <v>0</v>
      </c>
      <c r="O478" s="64">
        <v>0</v>
      </c>
      <c r="P478" s="64">
        <v>0</v>
      </c>
      <c r="Q478" s="64">
        <v>0</v>
      </c>
      <c r="R478" s="64">
        <v>1</v>
      </c>
      <c r="S478" s="64">
        <v>72151802</v>
      </c>
      <c r="T478" s="64" t="s">
        <v>66</v>
      </c>
      <c r="U478" s="64" t="s">
        <v>66</v>
      </c>
      <c r="W478" s="66">
        <v>412000</v>
      </c>
      <c r="X478" s="66">
        <f t="shared" si="685"/>
        <v>78280</v>
      </c>
      <c r="Y478" s="66">
        <f t="shared" si="686"/>
        <v>490280</v>
      </c>
      <c r="Z478" s="66">
        <v>416000</v>
      </c>
      <c r="AA478" s="66">
        <f t="shared" si="687"/>
        <v>79040</v>
      </c>
      <c r="AB478" s="66">
        <f t="shared" si="688"/>
        <v>495040</v>
      </c>
      <c r="AC478" s="66">
        <v>755000</v>
      </c>
      <c r="AD478" s="66">
        <f t="shared" si="689"/>
        <v>143450</v>
      </c>
      <c r="AE478" s="66">
        <f t="shared" si="690"/>
        <v>898450</v>
      </c>
      <c r="AF478" s="22"/>
      <c r="AG478" s="67" t="str">
        <f t="shared" si="691"/>
        <v>MANTENIMIENTO (CAMBIO DE AUTOMÁTICO DE 120 AMP)</v>
      </c>
      <c r="AH478" s="58" t="str">
        <f t="shared" si="692"/>
        <v>ÚNICO</v>
      </c>
      <c r="AI478" s="58" t="str">
        <f t="shared" si="693"/>
        <v>DIFERENTE</v>
      </c>
      <c r="AJ478" s="59" t="str">
        <f t="shared" si="694"/>
        <v>DIFERENTE</v>
      </c>
      <c r="AK478" s="59" t="str">
        <f t="shared" si="695"/>
        <v>REVISAR</v>
      </c>
      <c r="AL478" s="59" t="str">
        <f t="shared" si="696"/>
        <v/>
      </c>
      <c r="AM478" s="59">
        <f t="shared" si="697"/>
        <v>4000</v>
      </c>
      <c r="AN478" s="60">
        <f t="shared" si="698"/>
        <v>165000</v>
      </c>
      <c r="AP478" s="61">
        <f t="shared" si="699"/>
        <v>527667</v>
      </c>
      <c r="AQ478" s="61">
        <f t="shared" si="700"/>
        <v>416000</v>
      </c>
      <c r="AR478" s="61">
        <f t="shared" si="701"/>
        <v>196887</v>
      </c>
      <c r="AS478" s="62">
        <f t="shared" si="702"/>
        <v>0.37312737010273522</v>
      </c>
      <c r="AT478" s="61">
        <f t="shared" si="703"/>
        <v>412000</v>
      </c>
      <c r="AU478" s="61">
        <f t="shared" si="704"/>
        <v>755000</v>
      </c>
      <c r="AV478" s="61">
        <f>IF(NOT(ISNUMBER(A478)),"",ROUND(_xlfn.QUARTILE.INC(CHOOSE({1;2;3},W478,Z478,AC478),1),0))</f>
        <v>414000</v>
      </c>
      <c r="AW478" s="61">
        <f>IF(NOT(ISNUMBER(A478)),"",ROUND(_xlfn.QUARTILE.INC(CHOOSE({1;2;3},W478,Z478,AC478),3),0))</f>
        <v>585500</v>
      </c>
      <c r="AX478" s="61">
        <f t="shared" si="705"/>
        <v>171500</v>
      </c>
      <c r="AY478" s="61">
        <f t="shared" si="706"/>
        <v>414000</v>
      </c>
      <c r="AZ478" s="61">
        <f t="shared" si="707"/>
        <v>78660</v>
      </c>
      <c r="BA478" s="61">
        <f t="shared" si="708"/>
        <v>492660</v>
      </c>
      <c r="BB478" s="68" t="str">
        <f t="shared" si="709"/>
        <v>PROMEDIO 2 MENORES</v>
      </c>
      <c r="BD478" s="69" t="str">
        <f t="shared" si="710"/>
        <v>MANTENIMIENTO (CAMBIO DE AUTOMÁTICO DE 120 AMP)</v>
      </c>
      <c r="BE478" s="58" t="str">
        <f t="shared" si="711"/>
        <v>REPETIDO</v>
      </c>
      <c r="BF478" s="58" t="str" cm="1">
        <f t="array" ref="BF478">IF(BE478&lt;&gt;"REPETIDO","",_xlfn.TEXTJOIN(", ",TRUE,IF($AG$14:$AG$1000=$AG478,$A$14:$A$1000,"")))</f>
        <v>403, 438</v>
      </c>
      <c r="BG478" s="70" t="str">
        <f t="shared" si="712"/>
        <v>PRECIO REF. DIFERENTE</v>
      </c>
      <c r="BH478" s="58" t="str">
        <f t="shared" si="713"/>
        <v>CRÍTICO - PRECIO REF. INCONSISTENTE</v>
      </c>
    </row>
    <row r="479" spans="1:60" ht="25.5" x14ac:dyDescent="0.35">
      <c r="A479" s="64">
        <f>IF(C479="","",MAX($A$14:A478)+1)</f>
        <v>439</v>
      </c>
      <c r="B479" s="64">
        <v>8715202</v>
      </c>
      <c r="C479" s="65" t="s">
        <v>415</v>
      </c>
      <c r="D479" s="64" t="s">
        <v>214</v>
      </c>
      <c r="E479" s="64">
        <v>0</v>
      </c>
      <c r="F479" s="64">
        <v>0</v>
      </c>
      <c r="G479" s="64">
        <v>0</v>
      </c>
      <c r="H479" s="64">
        <v>0</v>
      </c>
      <c r="I479" s="64">
        <v>0</v>
      </c>
      <c r="J479" s="64">
        <v>0</v>
      </c>
      <c r="K479" s="64">
        <v>0</v>
      </c>
      <c r="L479" s="64">
        <v>1</v>
      </c>
      <c r="M479" s="64">
        <v>0</v>
      </c>
      <c r="N479" s="64">
        <v>0</v>
      </c>
      <c r="O479" s="64">
        <v>0</v>
      </c>
      <c r="P479" s="64">
        <v>0</v>
      </c>
      <c r="Q479" s="64">
        <v>0</v>
      </c>
      <c r="R479" s="64">
        <v>1</v>
      </c>
      <c r="S479" s="64">
        <v>72151802</v>
      </c>
      <c r="T479" s="64" t="s">
        <v>66</v>
      </c>
      <c r="U479" s="64" t="s">
        <v>66</v>
      </c>
      <c r="W479" s="66">
        <v>52000</v>
      </c>
      <c r="X479" s="66">
        <f t="shared" si="685"/>
        <v>9880</v>
      </c>
      <c r="Y479" s="66">
        <f t="shared" si="686"/>
        <v>61880</v>
      </c>
      <c r="Z479" s="66">
        <v>52000</v>
      </c>
      <c r="AA479" s="66">
        <f t="shared" si="687"/>
        <v>9880</v>
      </c>
      <c r="AB479" s="66">
        <f t="shared" si="688"/>
        <v>61880</v>
      </c>
      <c r="AC479" s="66">
        <v>70000</v>
      </c>
      <c r="AD479" s="66">
        <f t="shared" si="689"/>
        <v>13300</v>
      </c>
      <c r="AE479" s="66">
        <f t="shared" si="690"/>
        <v>83300</v>
      </c>
      <c r="AF479" s="22"/>
      <c r="AG479" s="67" t="str">
        <f t="shared" si="691"/>
        <v>MANTENIMIENTO (CAMBIO DE FUSIBLES)</v>
      </c>
      <c r="AH479" s="58" t="str">
        <f t="shared" si="692"/>
        <v>ÚNICO</v>
      </c>
      <c r="AI479" s="58" t="str">
        <f t="shared" si="693"/>
        <v>DIFERENTE</v>
      </c>
      <c r="AJ479" s="59" t="str">
        <f t="shared" si="694"/>
        <v>ÚNICO</v>
      </c>
      <c r="AK479" s="59" t="str">
        <f t="shared" si="695"/>
        <v>REVISAR</v>
      </c>
      <c r="AL479" s="59" t="str">
        <f t="shared" si="696"/>
        <v/>
      </c>
      <c r="AM479" s="59">
        <f t="shared" si="697"/>
        <v>4000</v>
      </c>
      <c r="AN479" s="60" t="str">
        <f t="shared" si="698"/>
        <v/>
      </c>
      <c r="AP479" s="61">
        <f t="shared" si="699"/>
        <v>58000</v>
      </c>
      <c r="AQ479" s="61">
        <f t="shared" si="700"/>
        <v>52000</v>
      </c>
      <c r="AR479" s="61">
        <f t="shared" si="701"/>
        <v>10392</v>
      </c>
      <c r="AS479" s="62">
        <f t="shared" si="702"/>
        <v>0.17917241379310345</v>
      </c>
      <c r="AT479" s="61">
        <f t="shared" si="703"/>
        <v>52000</v>
      </c>
      <c r="AU479" s="61">
        <f t="shared" si="704"/>
        <v>70000</v>
      </c>
      <c r="AV479" s="61">
        <f>IF(NOT(ISNUMBER(A479)),"",ROUND(_xlfn.QUARTILE.INC(CHOOSE({1;2;3},W479,Z479,AC479),1),0))</f>
        <v>52000</v>
      </c>
      <c r="AW479" s="61">
        <f>IF(NOT(ISNUMBER(A479)),"",ROUND(_xlfn.QUARTILE.INC(CHOOSE({1;2;3},W479,Z479,AC479),3),0))</f>
        <v>61000</v>
      </c>
      <c r="AX479" s="61">
        <f t="shared" si="705"/>
        <v>9000</v>
      </c>
      <c r="AY479" s="61">
        <f t="shared" si="706"/>
        <v>52000</v>
      </c>
      <c r="AZ479" s="61">
        <f t="shared" si="707"/>
        <v>9880</v>
      </c>
      <c r="BA479" s="61">
        <f t="shared" si="708"/>
        <v>61880</v>
      </c>
      <c r="BB479" s="68" t="str">
        <f t="shared" si="709"/>
        <v>MENOR VALOR</v>
      </c>
      <c r="BD479" s="69" t="str">
        <f t="shared" si="710"/>
        <v>MANTENIMIENTO (CAMBIO DE FUSIBLES)</v>
      </c>
      <c r="BE479" s="58" t="str">
        <f t="shared" si="711"/>
        <v>REPETIDO</v>
      </c>
      <c r="BF479" s="58" t="str" cm="1">
        <f t="array" ref="BF479">IF(BE479&lt;&gt;"REPETIDO","",_xlfn.TEXTJOIN(", ",TRUE,IF($AG$14:$AG$1000=$AG479,$A$14:$A$1000,"")))</f>
        <v>404, 439</v>
      </c>
      <c r="BG479" s="70" t="str">
        <f t="shared" si="712"/>
        <v>MISMO PRECIO REF.</v>
      </c>
      <c r="BH479" s="58" t="str">
        <f t="shared" si="713"/>
        <v>OK</v>
      </c>
    </row>
    <row r="480" spans="1:60" ht="38.25" x14ac:dyDescent="0.35">
      <c r="A480" s="64">
        <f>IF(C480="","",MAX($A$14:A479)+1)</f>
        <v>440</v>
      </c>
      <c r="B480" s="64">
        <v>8715602</v>
      </c>
      <c r="C480" s="65" t="s">
        <v>431</v>
      </c>
      <c r="D480" s="64" t="s">
        <v>214</v>
      </c>
      <c r="E480" s="64">
        <v>0</v>
      </c>
      <c r="F480" s="64">
        <v>0</v>
      </c>
      <c r="G480" s="64">
        <v>0</v>
      </c>
      <c r="H480" s="64">
        <v>0</v>
      </c>
      <c r="I480" s="64">
        <v>0</v>
      </c>
      <c r="J480" s="64">
        <v>0</v>
      </c>
      <c r="K480" s="64">
        <v>0</v>
      </c>
      <c r="L480" s="64">
        <v>1</v>
      </c>
      <c r="M480" s="64">
        <v>0</v>
      </c>
      <c r="N480" s="64">
        <v>0</v>
      </c>
      <c r="O480" s="64">
        <v>0</v>
      </c>
      <c r="P480" s="64">
        <v>0</v>
      </c>
      <c r="Q480" s="64">
        <v>0</v>
      </c>
      <c r="R480" s="64">
        <v>1</v>
      </c>
      <c r="S480" s="64">
        <v>72151500</v>
      </c>
      <c r="T480" s="64" t="s">
        <v>66</v>
      </c>
      <c r="U480" s="64" t="s">
        <v>66</v>
      </c>
      <c r="W480" s="66">
        <v>216000</v>
      </c>
      <c r="X480" s="66">
        <f t="shared" si="685"/>
        <v>41040</v>
      </c>
      <c r="Y480" s="66">
        <f t="shared" si="686"/>
        <v>257040</v>
      </c>
      <c r="Z480" s="66">
        <v>216000</v>
      </c>
      <c r="AA480" s="66">
        <f t="shared" si="687"/>
        <v>41040</v>
      </c>
      <c r="AB480" s="66">
        <f t="shared" si="688"/>
        <v>257040</v>
      </c>
      <c r="AC480" s="66">
        <v>810000</v>
      </c>
      <c r="AD480" s="66">
        <f t="shared" si="689"/>
        <v>153900</v>
      </c>
      <c r="AE480" s="66">
        <f t="shared" si="690"/>
        <v>963900</v>
      </c>
      <c r="AF480" s="22"/>
      <c r="AG480" s="67" t="str">
        <f t="shared" si="691"/>
        <v>MANTENIMIENTO (CAMBIO DE FILTROS DE AIRE PRIMARIO, SECUNDARIO)</v>
      </c>
      <c r="AH480" s="58" t="str">
        <f t="shared" si="692"/>
        <v>ÚNICO</v>
      </c>
      <c r="AI480" s="58" t="str">
        <f t="shared" si="693"/>
        <v>ÚNICO</v>
      </c>
      <c r="AJ480" s="59" t="str">
        <f t="shared" si="694"/>
        <v>ÚNICO</v>
      </c>
      <c r="AK480" s="59" t="str">
        <f t="shared" si="695"/>
        <v>ÚNICO</v>
      </c>
      <c r="AL480" s="59" t="str">
        <f t="shared" si="696"/>
        <v/>
      </c>
      <c r="AM480" s="59" t="str">
        <f t="shared" si="697"/>
        <v/>
      </c>
      <c r="AN480" s="60" t="str">
        <f t="shared" si="698"/>
        <v/>
      </c>
      <c r="AP480" s="61">
        <f t="shared" si="699"/>
        <v>414000</v>
      </c>
      <c r="AQ480" s="61">
        <f t="shared" si="700"/>
        <v>216000</v>
      </c>
      <c r="AR480" s="61">
        <f t="shared" si="701"/>
        <v>342946</v>
      </c>
      <c r="AS480" s="62">
        <f t="shared" si="702"/>
        <v>0.82837198067632856</v>
      </c>
      <c r="AT480" s="61">
        <f t="shared" si="703"/>
        <v>216000</v>
      </c>
      <c r="AU480" s="61">
        <f t="shared" si="704"/>
        <v>810000</v>
      </c>
      <c r="AV480" s="61">
        <f>IF(NOT(ISNUMBER(A480)),"",ROUND(_xlfn.QUARTILE.INC(CHOOSE({1;2;3},W480,Z480,AC480),1),0))</f>
        <v>216000</v>
      </c>
      <c r="AW480" s="61">
        <f>IF(NOT(ISNUMBER(A480)),"",ROUND(_xlfn.QUARTILE.INC(CHOOSE({1;2;3},W480,Z480,AC480),3),0))</f>
        <v>513000</v>
      </c>
      <c r="AX480" s="61">
        <f t="shared" si="705"/>
        <v>297000</v>
      </c>
      <c r="AY480" s="61">
        <f t="shared" si="706"/>
        <v>216000</v>
      </c>
      <c r="AZ480" s="61">
        <f t="shared" si="707"/>
        <v>41040</v>
      </c>
      <c r="BA480" s="61">
        <f t="shared" si="708"/>
        <v>257040</v>
      </c>
      <c r="BB480" s="68" t="str">
        <f t="shared" si="709"/>
        <v>MEDIANA</v>
      </c>
      <c r="BD480" s="69" t="str">
        <f t="shared" si="710"/>
        <v>MANTENIMIENTO (CAMBIO DE FILTROS DE AIRE PRIMARIO, SECUNDARIO)</v>
      </c>
      <c r="BE480" s="58" t="str">
        <f t="shared" si="711"/>
        <v>ÚNICO</v>
      </c>
      <c r="BF480" s="58" t="str" cm="1">
        <f t="array" ref="BF480">IF(BE480&lt;&gt;"REPETIDO","",_xlfn.TEXTJOIN(", ",TRUE,IF($AG$14:$AG$1000=$AG480,$A$14:$A$1000,"")))</f>
        <v/>
      </c>
      <c r="BG480" s="70" t="str">
        <f t="shared" si="712"/>
        <v>NO APLICA</v>
      </c>
      <c r="BH480" s="58" t="str">
        <f t="shared" si="713"/>
        <v>ALERTA ALTA - REVISAR MERCADO</v>
      </c>
    </row>
    <row r="481" spans="1:60" ht="51" x14ac:dyDescent="0.35">
      <c r="A481" s="64">
        <f>IF(C481="","",MAX($A$14:A480)+1)</f>
        <v>441</v>
      </c>
      <c r="B481" s="64">
        <v>8715602</v>
      </c>
      <c r="C481" s="65" t="s">
        <v>432</v>
      </c>
      <c r="D481" s="64" t="s">
        <v>214</v>
      </c>
      <c r="E481" s="64">
        <v>0</v>
      </c>
      <c r="F481" s="64">
        <v>0</v>
      </c>
      <c r="G481" s="64">
        <v>0</v>
      </c>
      <c r="H481" s="64">
        <v>0</v>
      </c>
      <c r="I481" s="64">
        <v>0</v>
      </c>
      <c r="J481" s="64">
        <v>0</v>
      </c>
      <c r="K481" s="64">
        <v>0</v>
      </c>
      <c r="L481" s="64">
        <v>1</v>
      </c>
      <c r="M481" s="64">
        <v>0</v>
      </c>
      <c r="N481" s="64">
        <v>0</v>
      </c>
      <c r="O481" s="64">
        <v>0</v>
      </c>
      <c r="P481" s="64">
        <v>0</v>
      </c>
      <c r="Q481" s="64">
        <v>0</v>
      </c>
      <c r="R481" s="64">
        <v>1</v>
      </c>
      <c r="S481" s="64">
        <v>78181507</v>
      </c>
      <c r="T481" s="64" t="s">
        <v>66</v>
      </c>
      <c r="U481" s="64" t="s">
        <v>66</v>
      </c>
      <c r="W481" s="66">
        <v>240000</v>
      </c>
      <c r="X481" s="66">
        <f t="shared" si="685"/>
        <v>45600</v>
      </c>
      <c r="Y481" s="66">
        <f t="shared" si="686"/>
        <v>285600</v>
      </c>
      <c r="Z481" s="66">
        <v>240000</v>
      </c>
      <c r="AA481" s="66">
        <f t="shared" si="687"/>
        <v>45600</v>
      </c>
      <c r="AB481" s="66">
        <f t="shared" si="688"/>
        <v>285600</v>
      </c>
      <c r="AC481" s="66">
        <v>720000</v>
      </c>
      <c r="AD481" s="66">
        <f t="shared" si="689"/>
        <v>136800</v>
      </c>
      <c r="AE481" s="66">
        <f t="shared" si="690"/>
        <v>856800</v>
      </c>
      <c r="AF481" s="22"/>
      <c r="AG481" s="67" t="str">
        <f t="shared" si="691"/>
        <v>MANTENIMIENTO (CAMBIO DE FILTROS TRAMPA DE COMBUSTIBLE, PRIMARIO DE COMBUSTIBLE)</v>
      </c>
      <c r="AH481" s="58" t="str">
        <f t="shared" si="692"/>
        <v>ÚNICO</v>
      </c>
      <c r="AI481" s="58" t="str">
        <f t="shared" si="693"/>
        <v>ÚNICO</v>
      </c>
      <c r="AJ481" s="59" t="str">
        <f t="shared" si="694"/>
        <v>ÚNICO</v>
      </c>
      <c r="AK481" s="59" t="str">
        <f t="shared" si="695"/>
        <v>ÚNICO</v>
      </c>
      <c r="AL481" s="59" t="str">
        <f t="shared" si="696"/>
        <v/>
      </c>
      <c r="AM481" s="59" t="str">
        <f t="shared" si="697"/>
        <v/>
      </c>
      <c r="AN481" s="60" t="str">
        <f t="shared" si="698"/>
        <v/>
      </c>
      <c r="AP481" s="61">
        <f t="shared" si="699"/>
        <v>400000</v>
      </c>
      <c r="AQ481" s="61">
        <f t="shared" si="700"/>
        <v>240000</v>
      </c>
      <c r="AR481" s="61">
        <f t="shared" si="701"/>
        <v>277128</v>
      </c>
      <c r="AS481" s="62">
        <f t="shared" si="702"/>
        <v>0.69281999999999999</v>
      </c>
      <c r="AT481" s="61">
        <f t="shared" si="703"/>
        <v>240000</v>
      </c>
      <c r="AU481" s="61">
        <f t="shared" si="704"/>
        <v>720000</v>
      </c>
      <c r="AV481" s="61">
        <f>IF(NOT(ISNUMBER(A481)),"",ROUND(_xlfn.QUARTILE.INC(CHOOSE({1;2;3},W481,Z481,AC481),1),0))</f>
        <v>240000</v>
      </c>
      <c r="AW481" s="61">
        <f>IF(NOT(ISNUMBER(A481)),"",ROUND(_xlfn.QUARTILE.INC(CHOOSE({1;2;3},W481,Z481,AC481),3),0))</f>
        <v>480000</v>
      </c>
      <c r="AX481" s="61">
        <f t="shared" si="705"/>
        <v>240000</v>
      </c>
      <c r="AY481" s="61">
        <f t="shared" si="706"/>
        <v>240000</v>
      </c>
      <c r="AZ481" s="61">
        <f t="shared" si="707"/>
        <v>45600</v>
      </c>
      <c r="BA481" s="61">
        <f t="shared" si="708"/>
        <v>285600</v>
      </c>
      <c r="BB481" s="68" t="str">
        <f t="shared" si="709"/>
        <v>MEDIANA</v>
      </c>
      <c r="BD481" s="69" t="str">
        <f t="shared" si="710"/>
        <v>MANTENIMIENTO (CAMBIO DE FILTROS TRAMPA DE COMBUSTIBLE, PRIMARIO DE COMBUSTIBLE)</v>
      </c>
      <c r="BE481" s="58" t="str">
        <f t="shared" si="711"/>
        <v>ÚNICO</v>
      </c>
      <c r="BF481" s="58" t="str" cm="1">
        <f t="array" ref="BF481">IF(BE481&lt;&gt;"REPETIDO","",_xlfn.TEXTJOIN(", ",TRUE,IF($AG$14:$AG$1000=$AG481,$A$14:$A$1000,"")))</f>
        <v/>
      </c>
      <c r="BG481" s="70" t="str">
        <f t="shared" si="712"/>
        <v>NO APLICA</v>
      </c>
      <c r="BH481" s="58" t="str">
        <f t="shared" si="713"/>
        <v>ALERTA ALTA - REVISAR MERCADO</v>
      </c>
    </row>
    <row r="482" spans="1:60" ht="38.25" x14ac:dyDescent="0.35">
      <c r="A482" s="64">
        <f>IF(C482="","",MAX($A$14:A481)+1)</f>
        <v>442</v>
      </c>
      <c r="B482" s="64">
        <v>8715602</v>
      </c>
      <c r="C482" s="65" t="s">
        <v>433</v>
      </c>
      <c r="D482" s="64" t="s">
        <v>214</v>
      </c>
      <c r="E482" s="64">
        <v>0</v>
      </c>
      <c r="F482" s="64">
        <v>0</v>
      </c>
      <c r="G482" s="64">
        <v>0</v>
      </c>
      <c r="H482" s="64">
        <v>0</v>
      </c>
      <c r="I482" s="64">
        <v>0</v>
      </c>
      <c r="J482" s="64">
        <v>0</v>
      </c>
      <c r="K482" s="64">
        <v>0</v>
      </c>
      <c r="L482" s="64">
        <v>1</v>
      </c>
      <c r="M482" s="64">
        <v>0</v>
      </c>
      <c r="N482" s="64">
        <v>0</v>
      </c>
      <c r="O482" s="64">
        <v>0</v>
      </c>
      <c r="P482" s="64">
        <v>0</v>
      </c>
      <c r="Q482" s="64">
        <v>0</v>
      </c>
      <c r="R482" s="64">
        <v>1</v>
      </c>
      <c r="S482" s="64">
        <v>78181507</v>
      </c>
      <c r="T482" s="64" t="s">
        <v>66</v>
      </c>
      <c r="U482" s="64" t="s">
        <v>66</v>
      </c>
      <c r="W482" s="66">
        <v>184000</v>
      </c>
      <c r="X482" s="66">
        <f t="shared" si="685"/>
        <v>34960</v>
      </c>
      <c r="Y482" s="66">
        <f t="shared" si="686"/>
        <v>218960</v>
      </c>
      <c r="Z482" s="66">
        <v>184000</v>
      </c>
      <c r="AA482" s="66">
        <f t="shared" si="687"/>
        <v>34960</v>
      </c>
      <c r="AB482" s="66">
        <f t="shared" si="688"/>
        <v>218960</v>
      </c>
      <c r="AC482" s="66">
        <v>230000</v>
      </c>
      <c r="AD482" s="66">
        <f t="shared" si="689"/>
        <v>43700</v>
      </c>
      <c r="AE482" s="66">
        <f t="shared" si="690"/>
        <v>273700</v>
      </c>
      <c r="AF482" s="22"/>
      <c r="AG482" s="67" t="str">
        <f t="shared" si="691"/>
        <v>MANTENIMIENTO (CAMBIO DE FILTRO DE ACEITE DE MOTOR)</v>
      </c>
      <c r="AH482" s="58" t="str">
        <f t="shared" si="692"/>
        <v>ÚNICO</v>
      </c>
      <c r="AI482" s="58" t="str">
        <f t="shared" si="693"/>
        <v>ÚNICO</v>
      </c>
      <c r="AJ482" s="59" t="str">
        <f t="shared" si="694"/>
        <v>ÚNICO</v>
      </c>
      <c r="AK482" s="59" t="str">
        <f t="shared" si="695"/>
        <v>ÚNICO</v>
      </c>
      <c r="AL482" s="59" t="str">
        <f t="shared" si="696"/>
        <v/>
      </c>
      <c r="AM482" s="59" t="str">
        <f t="shared" si="697"/>
        <v/>
      </c>
      <c r="AN482" s="60" t="str">
        <f t="shared" si="698"/>
        <v/>
      </c>
      <c r="AP482" s="61">
        <f t="shared" si="699"/>
        <v>199333</v>
      </c>
      <c r="AQ482" s="61">
        <f t="shared" si="700"/>
        <v>184000</v>
      </c>
      <c r="AR482" s="61">
        <f t="shared" si="701"/>
        <v>26558</v>
      </c>
      <c r="AS482" s="62">
        <f t="shared" si="702"/>
        <v>0.1332343365122684</v>
      </c>
      <c r="AT482" s="61">
        <f t="shared" si="703"/>
        <v>184000</v>
      </c>
      <c r="AU482" s="61">
        <f t="shared" si="704"/>
        <v>230000</v>
      </c>
      <c r="AV482" s="61">
        <f>IF(NOT(ISNUMBER(A482)),"",ROUND(_xlfn.QUARTILE.INC(CHOOSE({1;2;3},W482,Z482,AC482),1),0))</f>
        <v>184000</v>
      </c>
      <c r="AW482" s="61">
        <f>IF(NOT(ISNUMBER(A482)),"",ROUND(_xlfn.QUARTILE.INC(CHOOSE({1;2;3},W482,Z482,AC482),3),0))</f>
        <v>207000</v>
      </c>
      <c r="AX482" s="61">
        <f t="shared" si="705"/>
        <v>23000</v>
      </c>
      <c r="AY482" s="61">
        <f t="shared" si="706"/>
        <v>184000</v>
      </c>
      <c r="AZ482" s="61">
        <f t="shared" si="707"/>
        <v>34960</v>
      </c>
      <c r="BA482" s="61">
        <f t="shared" si="708"/>
        <v>218960</v>
      </c>
      <c r="BB482" s="68" t="str">
        <f t="shared" si="709"/>
        <v>MENOR VALOR</v>
      </c>
      <c r="BD482" s="69" t="str">
        <f t="shared" si="710"/>
        <v>MANTENIMIENTO (CAMBIO DE FILTRO DE ACEITE DE MOTOR)</v>
      </c>
      <c r="BE482" s="58" t="str">
        <f t="shared" si="711"/>
        <v>ÚNICO</v>
      </c>
      <c r="BF482" s="58" t="str" cm="1">
        <f t="array" ref="BF482">IF(BE482&lt;&gt;"REPETIDO","",_xlfn.TEXTJOIN(", ",TRUE,IF($AG$14:$AG$1000=$AG482,$A$14:$A$1000,"")))</f>
        <v/>
      </c>
      <c r="BG482" s="70" t="str">
        <f t="shared" si="712"/>
        <v>NO APLICA</v>
      </c>
      <c r="BH482" s="58" t="str">
        <f t="shared" si="713"/>
        <v>OK</v>
      </c>
    </row>
    <row r="483" spans="1:60" ht="153" x14ac:dyDescent="0.35">
      <c r="A483" s="64">
        <f>IF(C483="","",MAX($A$14:A482)+1)</f>
        <v>443</v>
      </c>
      <c r="B483" s="64">
        <v>8715602</v>
      </c>
      <c r="C483" s="65" t="s">
        <v>434</v>
      </c>
      <c r="D483" s="64" t="s">
        <v>214</v>
      </c>
      <c r="E483" s="64">
        <v>0</v>
      </c>
      <c r="F483" s="64">
        <v>0</v>
      </c>
      <c r="G483" s="64">
        <v>0</v>
      </c>
      <c r="H483" s="64">
        <v>0</v>
      </c>
      <c r="I483" s="64">
        <v>0</v>
      </c>
      <c r="J483" s="64">
        <v>0</v>
      </c>
      <c r="K483" s="64">
        <v>0</v>
      </c>
      <c r="L483" s="64">
        <v>1</v>
      </c>
      <c r="M483" s="64">
        <v>0</v>
      </c>
      <c r="N483" s="64">
        <v>0</v>
      </c>
      <c r="O483" s="64">
        <v>0</v>
      </c>
      <c r="P483" s="64">
        <v>0</v>
      </c>
      <c r="Q483" s="64">
        <v>0</v>
      </c>
      <c r="R483" s="64">
        <v>1</v>
      </c>
      <c r="S483" s="64">
        <v>78181507</v>
      </c>
      <c r="T483" s="64" t="s">
        <v>66</v>
      </c>
      <c r="U483" s="64" t="s">
        <v>66</v>
      </c>
      <c r="W483" s="66">
        <v>208000</v>
      </c>
      <c r="X483" s="66">
        <f t="shared" si="685"/>
        <v>39520</v>
      </c>
      <c r="Y483" s="66">
        <f t="shared" si="686"/>
        <v>247520</v>
      </c>
      <c r="Z483" s="66">
        <v>208000</v>
      </c>
      <c r="AA483" s="66">
        <f t="shared" si="687"/>
        <v>39520</v>
      </c>
      <c r="AB483" s="66">
        <f t="shared" si="688"/>
        <v>247520</v>
      </c>
      <c r="AC483" s="66">
        <v>920000</v>
      </c>
      <c r="AD483" s="66">
        <f t="shared" si="689"/>
        <v>174800</v>
      </c>
      <c r="AE483" s="66">
        <f t="shared" si="690"/>
        <v>1094800</v>
      </c>
      <c r="AF483" s="22"/>
      <c r="AG483" s="67" t="str">
        <f t="shared" si="691"/>
        <v>MANTENIMIENTO DE CORONA, ESCOBILLAS, PORTA ESCOBILLAS, RODAMIENTOS, AUTOMÁTICO DESMONTAJE Y AJUSTE DEL MOTOR (CAMBIO DE CORONA, ESCOBILLAS, PORTA ESCOBILLAS, RODAMIENTOS, AUTOMÁTICO DESMONTAJE E)</v>
      </c>
      <c r="AH483" s="58" t="str">
        <f t="shared" si="692"/>
        <v>ÚNICO</v>
      </c>
      <c r="AI483" s="58" t="str">
        <f t="shared" si="693"/>
        <v>ÚNICO</v>
      </c>
      <c r="AJ483" s="59" t="str">
        <f t="shared" si="694"/>
        <v>ÚNICO</v>
      </c>
      <c r="AK483" s="59" t="str">
        <f t="shared" si="695"/>
        <v>ÚNICO</v>
      </c>
      <c r="AL483" s="59" t="str">
        <f t="shared" si="696"/>
        <v/>
      </c>
      <c r="AM483" s="59" t="str">
        <f t="shared" si="697"/>
        <v/>
      </c>
      <c r="AN483" s="60" t="str">
        <f t="shared" si="698"/>
        <v/>
      </c>
      <c r="AP483" s="61">
        <f t="shared" si="699"/>
        <v>445333</v>
      </c>
      <c r="AQ483" s="61">
        <f t="shared" si="700"/>
        <v>208000</v>
      </c>
      <c r="AR483" s="61">
        <f t="shared" si="701"/>
        <v>411073</v>
      </c>
      <c r="AS483" s="62">
        <f t="shared" si="702"/>
        <v>0.92306880469221908</v>
      </c>
      <c r="AT483" s="61">
        <f t="shared" si="703"/>
        <v>208000</v>
      </c>
      <c r="AU483" s="61">
        <f t="shared" si="704"/>
        <v>920000</v>
      </c>
      <c r="AV483" s="61">
        <f>IF(NOT(ISNUMBER(A483)),"",ROUND(_xlfn.QUARTILE.INC(CHOOSE({1;2;3},W483,Z483,AC483),1),0))</f>
        <v>208000</v>
      </c>
      <c r="AW483" s="61">
        <f>IF(NOT(ISNUMBER(A483)),"",ROUND(_xlfn.QUARTILE.INC(CHOOSE({1;2;3},W483,Z483,AC483),3),0))</f>
        <v>564000</v>
      </c>
      <c r="AX483" s="61">
        <f t="shared" si="705"/>
        <v>356000</v>
      </c>
      <c r="AY483" s="61">
        <f t="shared" si="706"/>
        <v>208000</v>
      </c>
      <c r="AZ483" s="61">
        <f t="shared" si="707"/>
        <v>39520</v>
      </c>
      <c r="BA483" s="61">
        <f t="shared" si="708"/>
        <v>247520</v>
      </c>
      <c r="BB483" s="68" t="str">
        <f t="shared" si="709"/>
        <v>MEDIANA</v>
      </c>
      <c r="BD483" s="69" t="str">
        <f t="shared" si="710"/>
        <v>MANTENIMIENTO DE CORONA, ESCOBILLAS, PORTA ESCOBILLAS, RODAMIENTOS, AUTOMÁTICO DESMONTAJE Y AJUSTE DEL MOTOR (CAMBIO DE CORONA, ESCOBILLAS, PORTA ESCOBILLAS, RODAMIENTOS, AUTOMÁTICO DESMONTAJE E)</v>
      </c>
      <c r="BE483" s="58" t="str">
        <f t="shared" si="711"/>
        <v>ÚNICO</v>
      </c>
      <c r="BF483" s="58" t="str" cm="1">
        <f t="array" ref="BF483">IF(BE483&lt;&gt;"REPETIDO","",_xlfn.TEXTJOIN(", ",TRUE,IF($AG$14:$AG$1000=$AG483,$A$14:$A$1000,"")))</f>
        <v/>
      </c>
      <c r="BG483" s="70" t="str">
        <f t="shared" si="712"/>
        <v>NO APLICA</v>
      </c>
      <c r="BH483" s="58" t="str">
        <f t="shared" si="713"/>
        <v>ALERTA ALTA - REVISAR MERCADO</v>
      </c>
    </row>
    <row r="484" spans="1:60" x14ac:dyDescent="0.35">
      <c r="A484" s="121" t="s">
        <v>435</v>
      </c>
      <c r="B484" s="121"/>
      <c r="C484" s="121"/>
      <c r="D484" s="121"/>
      <c r="E484" s="121"/>
      <c r="F484" s="121"/>
      <c r="G484" s="121"/>
      <c r="H484" s="121"/>
      <c r="I484" s="121"/>
      <c r="J484" s="121"/>
      <c r="K484" s="121"/>
      <c r="L484" s="121"/>
      <c r="M484" s="121"/>
      <c r="N484" s="121"/>
      <c r="O484" s="121"/>
      <c r="P484" s="121"/>
      <c r="Q484" s="121"/>
      <c r="R484" s="121"/>
      <c r="S484" s="121"/>
      <c r="T484" s="121"/>
      <c r="U484" s="121"/>
      <c r="W484" s="66"/>
      <c r="X484" s="66"/>
      <c r="Y484" s="66"/>
      <c r="Z484" s="74"/>
      <c r="AA484" s="74"/>
      <c r="AB484" s="74"/>
      <c r="AC484" s="74"/>
      <c r="AD484" s="74"/>
      <c r="AE484" s="74"/>
      <c r="AF484" s="22"/>
      <c r="AG484" s="67"/>
      <c r="AH484" s="58"/>
      <c r="AI484" s="58"/>
      <c r="AJ484" s="59"/>
      <c r="AK484" s="59"/>
      <c r="AL484" s="59"/>
      <c r="AM484" s="59"/>
      <c r="AN484" s="60"/>
      <c r="AP484" s="75"/>
      <c r="AQ484" s="75"/>
      <c r="AR484" s="75"/>
      <c r="AS484" s="76"/>
      <c r="AT484" s="75"/>
      <c r="AU484" s="61"/>
      <c r="AV484" s="75"/>
      <c r="AW484" s="75"/>
      <c r="AX484" s="75"/>
      <c r="AY484" s="75"/>
      <c r="AZ484" s="75"/>
      <c r="BA484" s="75"/>
      <c r="BB484" s="75"/>
      <c r="BD484" s="63"/>
      <c r="BE484" s="63"/>
      <c r="BF484" s="63"/>
      <c r="BG484" s="63"/>
      <c r="BH484" s="63"/>
    </row>
    <row r="485" spans="1:60" x14ac:dyDescent="0.35">
      <c r="A485" s="121" t="s">
        <v>436</v>
      </c>
      <c r="B485" s="121"/>
      <c r="C485" s="121"/>
      <c r="D485" s="121"/>
      <c r="E485" s="121"/>
      <c r="F485" s="121"/>
      <c r="G485" s="121"/>
      <c r="H485" s="121"/>
      <c r="I485" s="121"/>
      <c r="J485" s="121"/>
      <c r="K485" s="121"/>
      <c r="L485" s="121"/>
      <c r="M485" s="121"/>
      <c r="N485" s="121"/>
      <c r="O485" s="121"/>
      <c r="P485" s="121"/>
      <c r="Q485" s="121"/>
      <c r="R485" s="121"/>
      <c r="S485" s="121"/>
      <c r="T485" s="121"/>
      <c r="U485" s="121"/>
      <c r="W485" s="66"/>
      <c r="X485" s="66"/>
      <c r="Y485" s="66"/>
      <c r="Z485" s="74"/>
      <c r="AA485" s="74"/>
      <c r="AB485" s="74"/>
      <c r="AC485" s="74"/>
      <c r="AD485" s="74"/>
      <c r="AE485" s="74"/>
      <c r="AF485" s="22"/>
      <c r="AG485" s="67"/>
      <c r="AH485" s="58"/>
      <c r="AI485" s="58"/>
      <c r="AJ485" s="59"/>
      <c r="AK485" s="59"/>
      <c r="AL485" s="59"/>
      <c r="AM485" s="59"/>
      <c r="AN485" s="60"/>
      <c r="AP485" s="61"/>
      <c r="AQ485" s="61"/>
      <c r="AR485" s="61"/>
      <c r="AS485" s="62"/>
      <c r="AT485" s="61"/>
      <c r="AU485" s="61"/>
      <c r="AV485" s="61"/>
      <c r="AW485" s="61"/>
      <c r="AX485" s="61"/>
      <c r="AY485" s="61"/>
      <c r="AZ485" s="61"/>
      <c r="BA485" s="61"/>
      <c r="BB485" s="61"/>
      <c r="BD485" s="63"/>
      <c r="BE485" s="63"/>
      <c r="BF485" s="63"/>
      <c r="BG485" s="63"/>
      <c r="BH485" s="63"/>
    </row>
    <row r="486" spans="1:60" ht="38.25" customHeight="1" x14ac:dyDescent="0.35">
      <c r="A486" s="64">
        <f>IF(C486="","",MAX($A$14:A485)+1)</f>
        <v>444</v>
      </c>
      <c r="B486" s="91">
        <v>87159</v>
      </c>
      <c r="C486" s="65" t="s">
        <v>437</v>
      </c>
      <c r="D486" s="64" t="s">
        <v>214</v>
      </c>
      <c r="E486" s="64">
        <v>0</v>
      </c>
      <c r="F486" s="64">
        <v>0</v>
      </c>
      <c r="G486" s="64">
        <v>0</v>
      </c>
      <c r="H486" s="64">
        <v>0</v>
      </c>
      <c r="I486" s="64">
        <v>0</v>
      </c>
      <c r="J486" s="64">
        <v>0</v>
      </c>
      <c r="K486" s="64">
        <v>0</v>
      </c>
      <c r="L486" s="91">
        <v>0</v>
      </c>
      <c r="M486" s="91">
        <v>0</v>
      </c>
      <c r="N486" s="91">
        <v>1</v>
      </c>
      <c r="O486" s="91">
        <v>0</v>
      </c>
      <c r="P486" s="91">
        <v>0</v>
      </c>
      <c r="Q486" s="91">
        <v>0</v>
      </c>
      <c r="R486" s="91">
        <v>1</v>
      </c>
      <c r="S486" s="91">
        <v>72101511</v>
      </c>
      <c r="T486" s="91" t="s">
        <v>66</v>
      </c>
      <c r="U486" s="91" t="s">
        <v>66</v>
      </c>
      <c r="W486" s="66">
        <v>488000</v>
      </c>
      <c r="X486" s="66">
        <f t="shared" ref="X486:X511" si="714">ROUND(W486*19%,0)</f>
        <v>92720</v>
      </c>
      <c r="Y486" s="66">
        <f t="shared" ref="Y486:Y511" si="715">ROUND(W486+X486,0)</f>
        <v>580720</v>
      </c>
      <c r="Z486" s="66">
        <v>488000</v>
      </c>
      <c r="AA486" s="66">
        <f t="shared" ref="AA486:AA511" si="716">Z486*19%</f>
        <v>92720</v>
      </c>
      <c r="AB486" s="66">
        <f t="shared" ref="AB486:AB511" si="717">Z486+AA486</f>
        <v>580720</v>
      </c>
      <c r="AC486" s="66">
        <v>1280000</v>
      </c>
      <c r="AD486" s="66">
        <f t="shared" ref="AD486:AD511" si="718">AC486*19%</f>
        <v>243200</v>
      </c>
      <c r="AE486" s="66">
        <f t="shared" ref="AE486:AE511" si="719">AC486+AD486</f>
        <v>1523200</v>
      </c>
      <c r="AF486" s="22"/>
      <c r="AG486" s="67" t="str">
        <f t="shared" ref="AG486:AG511" si="720">IF(NOT(ISNUMBER(A486)),"",LEFT(C486,200))</f>
        <v>MANTENIMIENTO DE PANTALLA VARIADOR DE FRECUENCIA .</v>
      </c>
      <c r="AH486" s="58" t="str">
        <f t="shared" ref="AH486:AH511" si="721">IF($AG486="","",IF(COUNTIFS($AG:$AG,$AG486,$W:$W,"&lt;&gt;"&amp;$W486)&gt;0,"DIFERENTE","ÚNICO"))</f>
        <v>ÚNICO</v>
      </c>
      <c r="AI486" s="58" t="str">
        <f t="shared" ref="AI486:AI511" si="722">IF($AG486="","",IF(COUNTIFS($AG:$AG,$AG486,$Z:$Z,"&lt;&gt;"&amp;$Z486)&gt;0,"DIFERENTE","ÚNICO"))</f>
        <v>ÚNICO</v>
      </c>
      <c r="AJ486" s="59" t="str">
        <f t="shared" ref="AJ486:AJ511" si="723">IF($AG486="","",IF(COUNTIFS($AG:$AG,$AG486,$AC:$AC,"&lt;&gt;"&amp;$AC486)&gt;0,"DIFERENTE","ÚNICO"))</f>
        <v>ÚNICO</v>
      </c>
      <c r="AK486" s="59" t="str">
        <f t="shared" ref="AK486:AK511" si="724">IF($AG486="","",IF(OR(AH486="DIFERENTE",AI486="DIFERENTE",AJ486="DIFERENTE"),"REVISAR","ÚNICO"))</f>
        <v>ÚNICO</v>
      </c>
      <c r="AL486" s="59" t="str">
        <f t="shared" ref="AL486:AL511" si="725">IF(AH486="DIFERENTE",_xlfn.MAXIFS($W:$W,$AG:$AG,$AG486)-_xlfn.MINIFS($W:$W,$AG:$AG,$AG486),"")</f>
        <v/>
      </c>
      <c r="AM486" s="59" t="str">
        <f t="shared" ref="AM486:AM511" si="726">IF(AI486="DIFERENTE",_xlfn.MAXIFS($Z:$Z,$AG:$AG,$AG486)-_xlfn.MINIFS($Z:$Z,$AG:$AG,$AG486),"")</f>
        <v/>
      </c>
      <c r="AN486" s="60" t="str">
        <f t="shared" ref="AN486:AN511" si="727">IF(AJ486="DIFERENTE",_xlfn.MAXIFS($AC:$AC,$AG:$AG,$AG486)-_xlfn.MINIFS($AC:$AC,$AG:$AG,$AG486),"")</f>
        <v/>
      </c>
      <c r="AP486" s="61">
        <f t="shared" ref="AP486:AP511" si="728">IF(NOT(ISNUMBER(A486)),"",ROUND(AVERAGE(W486,Z486,AC486),0))</f>
        <v>752000</v>
      </c>
      <c r="AQ486" s="61">
        <f t="shared" ref="AQ486:AQ511" si="729">IF(NOT(ISNUMBER(A486)),"",ROUND(MEDIAN(W486,Z486,AC486),0))</f>
        <v>488000</v>
      </c>
      <c r="AR486" s="61">
        <f t="shared" ref="AR486:AR511" si="730">IF(NOT(ISNUMBER(A486)),"",ROUND(_xlfn.STDEV.S(W486,Z486,AC486),0))</f>
        <v>457261</v>
      </c>
      <c r="AS486" s="62">
        <f t="shared" ref="AS486:AS511" si="731">IF(NOT(ISNUMBER(A486)),"",IFERROR(AR486/AP486,0))</f>
        <v>0.60805984042553196</v>
      </c>
      <c r="AT486" s="61">
        <f t="shared" ref="AT486:AT511" si="732">IF(NOT(ISNUMBER(A486)),"",ROUND(MIN(W486,Z486,AC486),0))</f>
        <v>488000</v>
      </c>
      <c r="AU486" s="61">
        <f t="shared" ref="AU486:AU511" si="733">IF(NOT(ISNUMBER(A486)),"",ROUND(MAX(W486,Z486,AC486),0))</f>
        <v>1280000</v>
      </c>
      <c r="AV486" s="61">
        <f>IF(NOT(ISNUMBER(A486)),"",ROUND(_xlfn.QUARTILE.INC(CHOOSE({1;2;3},W486,Z486,AC486),1),0))</f>
        <v>488000</v>
      </c>
      <c r="AW486" s="61">
        <f>IF(NOT(ISNUMBER(A486)),"",ROUND(_xlfn.QUARTILE.INC(CHOOSE({1;2;3},W486,Z486,AC486),3),0))</f>
        <v>884000</v>
      </c>
      <c r="AX486" s="61">
        <f t="shared" ref="AX486:AX511" si="734">IF(NOT(ISNUMBER(A486)),"",ROUND(AW486-AV486,0))</f>
        <v>396000</v>
      </c>
      <c r="AY486" s="61">
        <f t="shared" ref="AY486:AY511" si="735">IF(NOT(ISNUMBER(A486)),"",IF(BB486="MENOR VALOR",ROUND(MIN(W486,Z486,AC486),0),IF(BB486="PROMEDIO 2 MENORES",ROUND((SUM(W486,Z486,AC486)-MAX(W486,Z486,AC486))/2,0),IF(BB486="MEDIANA",ROUND(MEDIAN(W486,Z486,AC486),0),""))))</f>
        <v>488000</v>
      </c>
      <c r="AZ486" s="61">
        <f t="shared" ref="AZ486:AZ511" si="736">+AY486*19%</f>
        <v>92720</v>
      </c>
      <c r="BA486" s="61">
        <f t="shared" ref="BA486:BA511" si="737">IF(AY486="","",AY486+AZ486)</f>
        <v>580720</v>
      </c>
      <c r="BB486" s="68" t="str">
        <f t="shared" ref="BB486:BB511" si="738">IF(NOT(ISNUMBER(A486)),"",IF(AS486&lt;=20%,"MENOR VALOR",IF(AS486&lt;=40%,"PROMEDIO 2 MENORES","MEDIANA")))</f>
        <v>MEDIANA</v>
      </c>
      <c r="BD486" s="69" t="str">
        <f t="shared" ref="BD486:BD511" si="739">IF(NOT(ISNUMBER(A486)),"",UPPER(TRIM(CLEAN(LEFT(C486,200)))))</f>
        <v>MANTENIMIENTO DE PANTALLA VARIADOR DE FRECUENCIA .</v>
      </c>
      <c r="BE486" s="58" t="str">
        <f t="shared" ref="BE486:BE511" si="740">IF($AG486="","",IF(COUNTIF($AG:$AG,$AG486)&gt;1,"REPETIDO","ÚNICO"))</f>
        <v>ÚNICO</v>
      </c>
      <c r="BF486" s="58" t="str" cm="1">
        <f t="array" ref="BF486">IF(BE486&lt;&gt;"REPETIDO","",_xlfn.TEXTJOIN(", ",TRUE,IF($AG$14:$AG$1000=$AG486,$A$14:$A$1000,"")))</f>
        <v/>
      </c>
      <c r="BG486" s="70" t="str">
        <f t="shared" ref="BG486:BG511" si="741">IF($AG486="","",IF(BE486&lt;&gt;"REPETIDO","NO APLICA",IF(COUNTIFS($AG:$AG,$AG486,$AY:$AY,"&lt;&gt;"&amp;$AY486)&gt;0,"PRECIO REF. DIFERENTE","MISMO PRECIO REF.")))</f>
        <v>NO APLICA</v>
      </c>
      <c r="BH486" s="58" t="str">
        <f t="shared" ref="BH486:BH511" si="742">IF($AG486="","",IF(BG486="PRECIO REF. DIFERENTE","CRÍTICO - PRECIO REF. INCONSISTENTE",IF(AS486&gt;50%,"ALERTA ALTA - REVISAR MERCADO",IF(AS486&gt;30%,"REVISAR DISPERSIÓN","OK"))))</f>
        <v>ALERTA ALTA - REVISAR MERCADO</v>
      </c>
    </row>
    <row r="487" spans="1:60" ht="76.5" x14ac:dyDescent="0.35">
      <c r="A487" s="64">
        <f>IF(C487="","",MAX($A$14:A486)+1)</f>
        <v>445</v>
      </c>
      <c r="B487" s="64">
        <v>87159</v>
      </c>
      <c r="C487" s="65" t="s">
        <v>438</v>
      </c>
      <c r="D487" s="64" t="s">
        <v>214</v>
      </c>
      <c r="E487" s="64">
        <v>0</v>
      </c>
      <c r="F487" s="64">
        <v>0</v>
      </c>
      <c r="G487" s="64">
        <v>0</v>
      </c>
      <c r="H487" s="64">
        <v>0</v>
      </c>
      <c r="I487" s="64">
        <v>0</v>
      </c>
      <c r="J487" s="64">
        <v>0</v>
      </c>
      <c r="K487" s="64">
        <v>0</v>
      </c>
      <c r="L487" s="91">
        <v>0</v>
      </c>
      <c r="M487" s="91">
        <v>0</v>
      </c>
      <c r="N487" s="91">
        <v>1</v>
      </c>
      <c r="O487" s="91">
        <v>0</v>
      </c>
      <c r="P487" s="91">
        <v>0</v>
      </c>
      <c r="Q487" s="91">
        <v>0</v>
      </c>
      <c r="R487" s="91">
        <v>1</v>
      </c>
      <c r="S487" s="64">
        <v>72101511</v>
      </c>
      <c r="T487" s="64" t="s">
        <v>66</v>
      </c>
      <c r="U487" s="64" t="s">
        <v>66</v>
      </c>
      <c r="W487" s="66">
        <v>208000</v>
      </c>
      <c r="X487" s="66">
        <f t="shared" si="714"/>
        <v>39520</v>
      </c>
      <c r="Y487" s="66">
        <f t="shared" si="715"/>
        <v>247520</v>
      </c>
      <c r="Z487" s="66">
        <v>208000</v>
      </c>
      <c r="AA487" s="66">
        <f t="shared" si="716"/>
        <v>39520</v>
      </c>
      <c r="AB487" s="66">
        <f t="shared" si="717"/>
        <v>247520</v>
      </c>
      <c r="AC487" s="66">
        <v>620000</v>
      </c>
      <c r="AD487" s="66">
        <f t="shared" si="718"/>
        <v>117800</v>
      </c>
      <c r="AE487" s="66">
        <f t="shared" si="719"/>
        <v>737800</v>
      </c>
      <c r="AF487" s="22"/>
      <c r="AG487" s="67" t="str">
        <f t="shared" si="720"/>
        <v>MANTENIMIENTO PREVENTIVO EQUIPO ENFIRADOR DE AGUA, MANEJADORA DE AIRE, TABLEROS DE CONTROL/FUERZA.</v>
      </c>
      <c r="AH487" s="58" t="str">
        <f t="shared" si="721"/>
        <v>ÚNICO</v>
      </c>
      <c r="AI487" s="58" t="str">
        <f t="shared" si="722"/>
        <v>ÚNICO</v>
      </c>
      <c r="AJ487" s="59" t="str">
        <f t="shared" si="723"/>
        <v>ÚNICO</v>
      </c>
      <c r="AK487" s="59" t="str">
        <f t="shared" si="724"/>
        <v>ÚNICO</v>
      </c>
      <c r="AL487" s="59" t="str">
        <f t="shared" si="725"/>
        <v/>
      </c>
      <c r="AM487" s="59" t="str">
        <f t="shared" si="726"/>
        <v/>
      </c>
      <c r="AN487" s="60" t="str">
        <f t="shared" si="727"/>
        <v/>
      </c>
      <c r="AP487" s="61">
        <f t="shared" si="728"/>
        <v>345333</v>
      </c>
      <c r="AQ487" s="61">
        <f t="shared" si="729"/>
        <v>208000</v>
      </c>
      <c r="AR487" s="61">
        <f t="shared" si="730"/>
        <v>237868</v>
      </c>
      <c r="AS487" s="62">
        <f t="shared" si="731"/>
        <v>0.68880761467916474</v>
      </c>
      <c r="AT487" s="61">
        <f t="shared" si="732"/>
        <v>208000</v>
      </c>
      <c r="AU487" s="61">
        <f t="shared" si="733"/>
        <v>620000</v>
      </c>
      <c r="AV487" s="61">
        <f>IF(NOT(ISNUMBER(A487)),"",ROUND(_xlfn.QUARTILE.INC(CHOOSE({1;2;3},W487,Z487,AC487),1),0))</f>
        <v>208000</v>
      </c>
      <c r="AW487" s="61">
        <f>IF(NOT(ISNUMBER(A487)),"",ROUND(_xlfn.QUARTILE.INC(CHOOSE({1;2;3},W487,Z487,AC487),3),0))</f>
        <v>414000</v>
      </c>
      <c r="AX487" s="61">
        <f t="shared" si="734"/>
        <v>206000</v>
      </c>
      <c r="AY487" s="61">
        <f t="shared" si="735"/>
        <v>208000</v>
      </c>
      <c r="AZ487" s="61">
        <f t="shared" si="736"/>
        <v>39520</v>
      </c>
      <c r="BA487" s="61">
        <f t="shared" si="737"/>
        <v>247520</v>
      </c>
      <c r="BB487" s="68" t="str">
        <f t="shared" si="738"/>
        <v>MEDIANA</v>
      </c>
      <c r="BD487" s="69" t="str">
        <f t="shared" si="739"/>
        <v>MANTENIMIENTO PREVENTIVO EQUIPO ENFIRADOR DE AGUA, MANEJADORA DE AIRE, TABLEROS DE CONTROL/FUERZA.</v>
      </c>
      <c r="BE487" s="58" t="str">
        <f t="shared" si="740"/>
        <v>ÚNICO</v>
      </c>
      <c r="BF487" s="58" t="str" cm="1">
        <f t="array" ref="BF487">IF(BE487&lt;&gt;"REPETIDO","",_xlfn.TEXTJOIN(", ",TRUE,IF($AG$14:$AG$1000=$AG487,$A$14:$A$1000,"")))</f>
        <v/>
      </c>
      <c r="BG487" s="70" t="str">
        <f t="shared" si="741"/>
        <v>NO APLICA</v>
      </c>
      <c r="BH487" s="58" t="str">
        <f t="shared" si="742"/>
        <v>ALERTA ALTA - REVISAR MERCADO</v>
      </c>
    </row>
    <row r="488" spans="1:60" ht="76.5" x14ac:dyDescent="0.35">
      <c r="A488" s="64">
        <f>IF(C488="","",MAX($A$14:A487)+1)</f>
        <v>446</v>
      </c>
      <c r="B488" s="64">
        <v>87159</v>
      </c>
      <c r="C488" s="65" t="s">
        <v>439</v>
      </c>
      <c r="D488" s="64" t="s">
        <v>214</v>
      </c>
      <c r="E488" s="64">
        <v>0</v>
      </c>
      <c r="F488" s="64">
        <v>0</v>
      </c>
      <c r="G488" s="64">
        <v>0</v>
      </c>
      <c r="H488" s="64">
        <v>0</v>
      </c>
      <c r="I488" s="64">
        <v>0</v>
      </c>
      <c r="J488" s="64">
        <v>0</v>
      </c>
      <c r="K488" s="64">
        <v>0</v>
      </c>
      <c r="L488" s="91">
        <v>0</v>
      </c>
      <c r="M488" s="91">
        <v>0</v>
      </c>
      <c r="N488" s="91">
        <v>1</v>
      </c>
      <c r="O488" s="91">
        <v>0</v>
      </c>
      <c r="P488" s="91">
        <v>0</v>
      </c>
      <c r="Q488" s="91">
        <v>0</v>
      </c>
      <c r="R488" s="91">
        <v>1</v>
      </c>
      <c r="S488" s="64">
        <v>72101511</v>
      </c>
      <c r="T488" s="64" t="s">
        <v>66</v>
      </c>
      <c r="U488" s="64" t="s">
        <v>66</v>
      </c>
      <c r="W488" s="66">
        <v>584000</v>
      </c>
      <c r="X488" s="66">
        <f t="shared" si="714"/>
        <v>110960</v>
      </c>
      <c r="Y488" s="66">
        <f t="shared" si="715"/>
        <v>694960</v>
      </c>
      <c r="Z488" s="66">
        <v>584000</v>
      </c>
      <c r="AA488" s="66">
        <f t="shared" si="716"/>
        <v>110960</v>
      </c>
      <c r="AB488" s="66">
        <f t="shared" si="717"/>
        <v>694960</v>
      </c>
      <c r="AC488" s="66">
        <v>1535000</v>
      </c>
      <c r="AD488" s="66">
        <f t="shared" si="718"/>
        <v>291650</v>
      </c>
      <c r="AE488" s="66">
        <f t="shared" si="719"/>
        <v>1826650</v>
      </c>
      <c r="AF488" s="22"/>
      <c r="AG488" s="67" t="str">
        <f t="shared" si="720"/>
        <v>MANTENIMIENTO DE TARJETAS 1)MAIN BOARD ; 2)TARJETA DE COMUNICACIÓN : 3) TARJETA DE ALIMENTACIÓN MAIN BOARD.</v>
      </c>
      <c r="AH488" s="58" t="str">
        <f t="shared" si="721"/>
        <v>ÚNICO</v>
      </c>
      <c r="AI488" s="58" t="str">
        <f t="shared" si="722"/>
        <v>ÚNICO</v>
      </c>
      <c r="AJ488" s="59" t="str">
        <f t="shared" si="723"/>
        <v>ÚNICO</v>
      </c>
      <c r="AK488" s="59" t="str">
        <f t="shared" si="724"/>
        <v>ÚNICO</v>
      </c>
      <c r="AL488" s="59" t="str">
        <f t="shared" si="725"/>
        <v/>
      </c>
      <c r="AM488" s="59" t="str">
        <f t="shared" si="726"/>
        <v/>
      </c>
      <c r="AN488" s="60" t="str">
        <f t="shared" si="727"/>
        <v/>
      </c>
      <c r="AP488" s="61">
        <f t="shared" si="728"/>
        <v>901000</v>
      </c>
      <c r="AQ488" s="61">
        <f t="shared" si="729"/>
        <v>584000</v>
      </c>
      <c r="AR488" s="61">
        <f t="shared" si="730"/>
        <v>549060</v>
      </c>
      <c r="AS488" s="62">
        <f t="shared" si="731"/>
        <v>0.60938956714761372</v>
      </c>
      <c r="AT488" s="61">
        <f t="shared" si="732"/>
        <v>584000</v>
      </c>
      <c r="AU488" s="61">
        <f t="shared" si="733"/>
        <v>1535000</v>
      </c>
      <c r="AV488" s="61">
        <f>IF(NOT(ISNUMBER(A488)),"",ROUND(_xlfn.QUARTILE.INC(CHOOSE({1;2;3},W488,Z488,AC488),1),0))</f>
        <v>584000</v>
      </c>
      <c r="AW488" s="61">
        <f>IF(NOT(ISNUMBER(A488)),"",ROUND(_xlfn.QUARTILE.INC(CHOOSE({1;2;3},W488,Z488,AC488),3),0))</f>
        <v>1059500</v>
      </c>
      <c r="AX488" s="61">
        <f t="shared" si="734"/>
        <v>475500</v>
      </c>
      <c r="AY488" s="61">
        <f t="shared" si="735"/>
        <v>584000</v>
      </c>
      <c r="AZ488" s="61">
        <f t="shared" si="736"/>
        <v>110960</v>
      </c>
      <c r="BA488" s="61">
        <f t="shared" si="737"/>
        <v>694960</v>
      </c>
      <c r="BB488" s="68" t="str">
        <f t="shared" si="738"/>
        <v>MEDIANA</v>
      </c>
      <c r="BD488" s="69" t="str">
        <f t="shared" si="739"/>
        <v>MANTENIMIENTO DE TARJETAS 1)MAIN BOARD ; 2)TARJETA DE COMUNICACIÓN : 3) TARJETA DE ALIMENTACIÓN MAIN BOARD.</v>
      </c>
      <c r="BE488" s="58" t="str">
        <f t="shared" si="740"/>
        <v>ÚNICO</v>
      </c>
      <c r="BF488" s="58" t="str" cm="1">
        <f t="array" ref="BF488">IF(BE488&lt;&gt;"REPETIDO","",_xlfn.TEXTJOIN(", ",TRUE,IF($AG$14:$AG$1000=$AG488,$A$14:$A$1000,"")))</f>
        <v/>
      </c>
      <c r="BG488" s="70" t="str">
        <f t="shared" si="741"/>
        <v>NO APLICA</v>
      </c>
      <c r="BH488" s="58" t="str">
        <f t="shared" si="742"/>
        <v>ALERTA ALTA - REVISAR MERCADO</v>
      </c>
    </row>
    <row r="489" spans="1:60" ht="63.75" x14ac:dyDescent="0.35">
      <c r="A489" s="64">
        <f>IF(C489="","",MAX($A$14:A488)+1)</f>
        <v>447</v>
      </c>
      <c r="B489" s="64">
        <v>87159</v>
      </c>
      <c r="C489" s="65" t="s">
        <v>440</v>
      </c>
      <c r="D489" s="64" t="s">
        <v>214</v>
      </c>
      <c r="E489" s="64">
        <v>0</v>
      </c>
      <c r="F489" s="64">
        <v>0</v>
      </c>
      <c r="G489" s="64">
        <v>0</v>
      </c>
      <c r="H489" s="64">
        <v>0</v>
      </c>
      <c r="I489" s="64">
        <v>0</v>
      </c>
      <c r="J489" s="64">
        <v>0</v>
      </c>
      <c r="K489" s="64">
        <v>0</v>
      </c>
      <c r="L489" s="91">
        <v>0</v>
      </c>
      <c r="M489" s="91">
        <v>0</v>
      </c>
      <c r="N489" s="91">
        <v>1</v>
      </c>
      <c r="O489" s="91">
        <v>0</v>
      </c>
      <c r="P489" s="91">
        <v>0</v>
      </c>
      <c r="Q489" s="91">
        <v>0</v>
      </c>
      <c r="R489" s="91">
        <v>1</v>
      </c>
      <c r="S489" s="64">
        <v>72101511</v>
      </c>
      <c r="T489" s="64" t="s">
        <v>66</v>
      </c>
      <c r="U489" s="64" t="s">
        <v>66</v>
      </c>
      <c r="W489" s="66">
        <v>204000</v>
      </c>
      <c r="X489" s="66">
        <f t="shared" si="714"/>
        <v>38760</v>
      </c>
      <c r="Y489" s="66">
        <f t="shared" si="715"/>
        <v>242760</v>
      </c>
      <c r="Z489" s="66">
        <v>204000</v>
      </c>
      <c r="AA489" s="66">
        <f t="shared" si="716"/>
        <v>38760</v>
      </c>
      <c r="AB489" s="66">
        <f t="shared" si="717"/>
        <v>242760</v>
      </c>
      <c r="AC489" s="66">
        <v>505000</v>
      </c>
      <c r="AD489" s="66">
        <f t="shared" si="718"/>
        <v>95950</v>
      </c>
      <c r="AE489" s="66">
        <f t="shared" si="719"/>
        <v>600950</v>
      </c>
      <c r="AF489" s="22"/>
      <c r="AG489" s="67" t="str">
        <f t="shared" si="720"/>
        <v>MANTENIMIENTO - CONFIGURACIÓN/PROGRAMACIÓN DE TARJETAS Y ARRANQUE DE EQUIPO. SUPERVICIÓN E INGENIERÍA</v>
      </c>
      <c r="AH489" s="58" t="str">
        <f t="shared" si="721"/>
        <v>ÚNICO</v>
      </c>
      <c r="AI489" s="58" t="str">
        <f t="shared" si="722"/>
        <v>ÚNICO</v>
      </c>
      <c r="AJ489" s="59" t="str">
        <f t="shared" si="723"/>
        <v>ÚNICO</v>
      </c>
      <c r="AK489" s="59" t="str">
        <f t="shared" si="724"/>
        <v>ÚNICO</v>
      </c>
      <c r="AL489" s="59" t="str">
        <f t="shared" si="725"/>
        <v/>
      </c>
      <c r="AM489" s="59" t="str">
        <f t="shared" si="726"/>
        <v/>
      </c>
      <c r="AN489" s="60" t="str">
        <f t="shared" si="727"/>
        <v/>
      </c>
      <c r="AP489" s="61">
        <f t="shared" si="728"/>
        <v>304333</v>
      </c>
      <c r="AQ489" s="61">
        <f t="shared" si="729"/>
        <v>204000</v>
      </c>
      <c r="AR489" s="61">
        <f t="shared" si="730"/>
        <v>173782</v>
      </c>
      <c r="AS489" s="62">
        <f t="shared" si="731"/>
        <v>0.57102581711480516</v>
      </c>
      <c r="AT489" s="61">
        <f t="shared" si="732"/>
        <v>204000</v>
      </c>
      <c r="AU489" s="61">
        <f t="shared" si="733"/>
        <v>505000</v>
      </c>
      <c r="AV489" s="61">
        <f>IF(NOT(ISNUMBER(A489)),"",ROUND(_xlfn.QUARTILE.INC(CHOOSE({1;2;3},W489,Z489,AC489),1),0))</f>
        <v>204000</v>
      </c>
      <c r="AW489" s="61">
        <f>IF(NOT(ISNUMBER(A489)),"",ROUND(_xlfn.QUARTILE.INC(CHOOSE({1;2;3},W489,Z489,AC489),3),0))</f>
        <v>354500</v>
      </c>
      <c r="AX489" s="61">
        <f t="shared" si="734"/>
        <v>150500</v>
      </c>
      <c r="AY489" s="61">
        <f t="shared" si="735"/>
        <v>204000</v>
      </c>
      <c r="AZ489" s="61">
        <f t="shared" si="736"/>
        <v>38760</v>
      </c>
      <c r="BA489" s="61">
        <f t="shared" si="737"/>
        <v>242760</v>
      </c>
      <c r="BB489" s="68" t="str">
        <f t="shared" si="738"/>
        <v>MEDIANA</v>
      </c>
      <c r="BD489" s="69" t="str">
        <f t="shared" si="739"/>
        <v>MANTENIMIENTO - CONFIGURACIÓN/PROGRAMACIÓN DE TARJETAS Y ARRANQUE DE EQUIPO. SUPERVICIÓN E INGENIERÍA</v>
      </c>
      <c r="BE489" s="58" t="str">
        <f t="shared" si="740"/>
        <v>ÚNICO</v>
      </c>
      <c r="BF489" s="58" t="str" cm="1">
        <f t="array" ref="BF489">IF(BE489&lt;&gt;"REPETIDO","",_xlfn.TEXTJOIN(", ",TRUE,IF($AG$14:$AG$1000=$AG489,$A$14:$A$1000,"")))</f>
        <v/>
      </c>
      <c r="BG489" s="70" t="str">
        <f t="shared" si="741"/>
        <v>NO APLICA</v>
      </c>
      <c r="BH489" s="58" t="str">
        <f t="shared" si="742"/>
        <v>ALERTA ALTA - REVISAR MERCADO</v>
      </c>
    </row>
    <row r="490" spans="1:60" ht="51" x14ac:dyDescent="0.35">
      <c r="A490" s="64">
        <f>IF(C490="","",MAX($A$14:A489)+1)</f>
        <v>448</v>
      </c>
      <c r="B490" s="64">
        <v>87159</v>
      </c>
      <c r="C490" s="65" t="s">
        <v>441</v>
      </c>
      <c r="D490" s="64" t="s">
        <v>214</v>
      </c>
      <c r="E490" s="64">
        <v>0</v>
      </c>
      <c r="F490" s="64">
        <v>0</v>
      </c>
      <c r="G490" s="64">
        <v>0</v>
      </c>
      <c r="H490" s="64">
        <v>0</v>
      </c>
      <c r="I490" s="64">
        <v>0</v>
      </c>
      <c r="J490" s="64">
        <v>0</v>
      </c>
      <c r="K490" s="64">
        <v>0</v>
      </c>
      <c r="L490" s="91">
        <v>0</v>
      </c>
      <c r="M490" s="91">
        <v>0</v>
      </c>
      <c r="N490" s="91">
        <v>1</v>
      </c>
      <c r="O490" s="91">
        <v>0</v>
      </c>
      <c r="P490" s="91">
        <v>0</v>
      </c>
      <c r="Q490" s="91">
        <v>0</v>
      </c>
      <c r="R490" s="91">
        <v>1</v>
      </c>
      <c r="S490" s="64">
        <v>72101511</v>
      </c>
      <c r="T490" s="64" t="s">
        <v>66</v>
      </c>
      <c r="U490" s="64" t="s">
        <v>66</v>
      </c>
      <c r="W490" s="66">
        <v>128000</v>
      </c>
      <c r="X490" s="66">
        <f t="shared" si="714"/>
        <v>24320</v>
      </c>
      <c r="Y490" s="66">
        <f t="shared" si="715"/>
        <v>152320</v>
      </c>
      <c r="Z490" s="66">
        <v>128000</v>
      </c>
      <c r="AA490" s="66">
        <f t="shared" si="716"/>
        <v>24320</v>
      </c>
      <c r="AB490" s="66">
        <f t="shared" si="717"/>
        <v>152320</v>
      </c>
      <c r="AC490" s="66">
        <v>380000</v>
      </c>
      <c r="AD490" s="66">
        <f t="shared" si="718"/>
        <v>72200</v>
      </c>
      <c r="AE490" s="66">
        <f t="shared" si="719"/>
        <v>452200</v>
      </c>
      <c r="AF490" s="22"/>
      <c r="AG490" s="67" t="str">
        <f t="shared" si="720"/>
        <v>MANTENIMIENTO - REVISIÓN TÉCNICA Y MANTENIMIENTO A LAS MANEJADORAS PRINCIPALES.</v>
      </c>
      <c r="AH490" s="58" t="str">
        <f t="shared" si="721"/>
        <v>ÚNICO</v>
      </c>
      <c r="AI490" s="58" t="str">
        <f t="shared" si="722"/>
        <v>ÚNICO</v>
      </c>
      <c r="AJ490" s="59" t="str">
        <f t="shared" si="723"/>
        <v>ÚNICO</v>
      </c>
      <c r="AK490" s="59" t="str">
        <f t="shared" si="724"/>
        <v>ÚNICO</v>
      </c>
      <c r="AL490" s="59" t="str">
        <f t="shared" si="725"/>
        <v/>
      </c>
      <c r="AM490" s="59" t="str">
        <f t="shared" si="726"/>
        <v/>
      </c>
      <c r="AN490" s="60" t="str">
        <f t="shared" si="727"/>
        <v/>
      </c>
      <c r="AP490" s="61">
        <f t="shared" si="728"/>
        <v>212000</v>
      </c>
      <c r="AQ490" s="61">
        <f t="shared" si="729"/>
        <v>128000</v>
      </c>
      <c r="AR490" s="61">
        <f t="shared" si="730"/>
        <v>145492</v>
      </c>
      <c r="AS490" s="62">
        <f t="shared" si="731"/>
        <v>0.68628301886792453</v>
      </c>
      <c r="AT490" s="61">
        <f t="shared" si="732"/>
        <v>128000</v>
      </c>
      <c r="AU490" s="61">
        <f t="shared" si="733"/>
        <v>380000</v>
      </c>
      <c r="AV490" s="61">
        <f>IF(NOT(ISNUMBER(A490)),"",ROUND(_xlfn.QUARTILE.INC(CHOOSE({1;2;3},W490,Z490,AC490),1),0))</f>
        <v>128000</v>
      </c>
      <c r="AW490" s="61">
        <f>IF(NOT(ISNUMBER(A490)),"",ROUND(_xlfn.QUARTILE.INC(CHOOSE({1;2;3},W490,Z490,AC490),3),0))</f>
        <v>254000</v>
      </c>
      <c r="AX490" s="61">
        <f t="shared" si="734"/>
        <v>126000</v>
      </c>
      <c r="AY490" s="61">
        <f t="shared" si="735"/>
        <v>128000</v>
      </c>
      <c r="AZ490" s="61">
        <f t="shared" si="736"/>
        <v>24320</v>
      </c>
      <c r="BA490" s="61">
        <f t="shared" si="737"/>
        <v>152320</v>
      </c>
      <c r="BB490" s="68" t="str">
        <f t="shared" si="738"/>
        <v>MEDIANA</v>
      </c>
      <c r="BD490" s="69" t="str">
        <f t="shared" si="739"/>
        <v>MANTENIMIENTO - REVISIÓN TÉCNICA Y MANTENIMIENTO A LAS MANEJADORAS PRINCIPALES.</v>
      </c>
      <c r="BE490" s="58" t="str">
        <f t="shared" si="740"/>
        <v>ÚNICO</v>
      </c>
      <c r="BF490" s="58" t="str" cm="1">
        <f t="array" ref="BF490">IF(BE490&lt;&gt;"REPETIDO","",_xlfn.TEXTJOIN(", ",TRUE,IF($AG$14:$AG$1000=$AG490,$A$14:$A$1000,"")))</f>
        <v/>
      </c>
      <c r="BG490" s="70" t="str">
        <f t="shared" si="741"/>
        <v>NO APLICA</v>
      </c>
      <c r="BH490" s="58" t="str">
        <f t="shared" si="742"/>
        <v>ALERTA ALTA - REVISAR MERCADO</v>
      </c>
    </row>
    <row r="491" spans="1:60" ht="63.75" x14ac:dyDescent="0.35">
      <c r="A491" s="64">
        <f>IF(C491="","",MAX($A$14:A490)+1)</f>
        <v>449</v>
      </c>
      <c r="B491" s="64">
        <v>87159</v>
      </c>
      <c r="C491" s="65" t="s">
        <v>442</v>
      </c>
      <c r="D491" s="64" t="s">
        <v>214</v>
      </c>
      <c r="E491" s="64">
        <v>0</v>
      </c>
      <c r="F491" s="64">
        <v>0</v>
      </c>
      <c r="G491" s="64">
        <v>0</v>
      </c>
      <c r="H491" s="64">
        <v>0</v>
      </c>
      <c r="I491" s="64">
        <v>0</v>
      </c>
      <c r="J491" s="64">
        <v>0</v>
      </c>
      <c r="K491" s="64">
        <v>0</v>
      </c>
      <c r="L491" s="91">
        <v>0</v>
      </c>
      <c r="M491" s="91">
        <v>0</v>
      </c>
      <c r="N491" s="91">
        <v>1</v>
      </c>
      <c r="O491" s="91">
        <v>0</v>
      </c>
      <c r="P491" s="91">
        <v>0</v>
      </c>
      <c r="Q491" s="91">
        <v>0</v>
      </c>
      <c r="R491" s="91">
        <v>1</v>
      </c>
      <c r="S491" s="64">
        <v>72101511</v>
      </c>
      <c r="T491" s="64" t="s">
        <v>66</v>
      </c>
      <c r="U491" s="64" t="s">
        <v>66</v>
      </c>
      <c r="W491" s="66">
        <v>148000</v>
      </c>
      <c r="X491" s="66">
        <f t="shared" si="714"/>
        <v>28120</v>
      </c>
      <c r="Y491" s="66">
        <f t="shared" si="715"/>
        <v>176120</v>
      </c>
      <c r="Z491" s="66">
        <v>148000</v>
      </c>
      <c r="AA491" s="66">
        <f t="shared" si="716"/>
        <v>28120</v>
      </c>
      <c r="AB491" s="66">
        <f t="shared" si="717"/>
        <v>176120</v>
      </c>
      <c r="AC491" s="66">
        <v>430000</v>
      </c>
      <c r="AD491" s="66">
        <f t="shared" si="718"/>
        <v>81700</v>
      </c>
      <c r="AE491" s="66">
        <f t="shared" si="719"/>
        <v>511700</v>
      </c>
      <c r="AF491" s="22"/>
      <c r="AG491" s="67" t="str">
        <f t="shared" si="720"/>
        <v>MANTENIMIENTO - REVISIÓN TÉCNICA Y MANTENIMIENTO A LA REJILLA DE SALIDA EXTRACCIÓN Y MANTENIMIENTO DE AIRE</v>
      </c>
      <c r="AH491" s="58" t="str">
        <f t="shared" si="721"/>
        <v>ÚNICO</v>
      </c>
      <c r="AI491" s="58" t="str">
        <f t="shared" si="722"/>
        <v>ÚNICO</v>
      </c>
      <c r="AJ491" s="59" t="str">
        <f t="shared" si="723"/>
        <v>ÚNICO</v>
      </c>
      <c r="AK491" s="59" t="str">
        <f t="shared" si="724"/>
        <v>ÚNICO</v>
      </c>
      <c r="AL491" s="59" t="str">
        <f t="shared" si="725"/>
        <v/>
      </c>
      <c r="AM491" s="59" t="str">
        <f t="shared" si="726"/>
        <v/>
      </c>
      <c r="AN491" s="60" t="str">
        <f t="shared" si="727"/>
        <v/>
      </c>
      <c r="AP491" s="61">
        <f t="shared" si="728"/>
        <v>242000</v>
      </c>
      <c r="AQ491" s="61">
        <f t="shared" si="729"/>
        <v>148000</v>
      </c>
      <c r="AR491" s="61">
        <f t="shared" si="730"/>
        <v>162813</v>
      </c>
      <c r="AS491" s="62">
        <f t="shared" si="731"/>
        <v>0.67278099173553718</v>
      </c>
      <c r="AT491" s="61">
        <f t="shared" si="732"/>
        <v>148000</v>
      </c>
      <c r="AU491" s="61">
        <f t="shared" si="733"/>
        <v>430000</v>
      </c>
      <c r="AV491" s="61">
        <f>IF(NOT(ISNUMBER(A491)),"",ROUND(_xlfn.QUARTILE.INC(CHOOSE({1;2;3},W491,Z491,AC491),1),0))</f>
        <v>148000</v>
      </c>
      <c r="AW491" s="61">
        <f>IF(NOT(ISNUMBER(A491)),"",ROUND(_xlfn.QUARTILE.INC(CHOOSE({1;2;3},W491,Z491,AC491),3),0))</f>
        <v>289000</v>
      </c>
      <c r="AX491" s="61">
        <f t="shared" si="734"/>
        <v>141000</v>
      </c>
      <c r="AY491" s="61">
        <f t="shared" si="735"/>
        <v>148000</v>
      </c>
      <c r="AZ491" s="61">
        <f t="shared" si="736"/>
        <v>28120</v>
      </c>
      <c r="BA491" s="61">
        <f t="shared" si="737"/>
        <v>176120</v>
      </c>
      <c r="BB491" s="68" t="str">
        <f t="shared" si="738"/>
        <v>MEDIANA</v>
      </c>
      <c r="BD491" s="69" t="str">
        <f t="shared" si="739"/>
        <v>MANTENIMIENTO - REVISIÓN TÉCNICA Y MANTENIMIENTO A LA REJILLA DE SALIDA EXTRACCIÓN Y MANTENIMIENTO DE AIRE</v>
      </c>
      <c r="BE491" s="58" t="str">
        <f t="shared" si="740"/>
        <v>ÚNICO</v>
      </c>
      <c r="BF491" s="58" t="str" cm="1">
        <f t="array" ref="BF491">IF(BE491&lt;&gt;"REPETIDO","",_xlfn.TEXTJOIN(", ",TRUE,IF($AG$14:$AG$1000=$AG491,$A$14:$A$1000,"")))</f>
        <v/>
      </c>
      <c r="BG491" s="70" t="str">
        <f t="shared" si="741"/>
        <v>NO APLICA</v>
      </c>
      <c r="BH491" s="58" t="str">
        <f t="shared" si="742"/>
        <v>ALERTA ALTA - REVISAR MERCADO</v>
      </c>
    </row>
    <row r="492" spans="1:60" ht="63.75" x14ac:dyDescent="0.35">
      <c r="A492" s="64">
        <f>IF(C492="","",MAX($A$14:A491)+1)</f>
        <v>450</v>
      </c>
      <c r="B492" s="64">
        <v>87159</v>
      </c>
      <c r="C492" s="65" t="s">
        <v>443</v>
      </c>
      <c r="D492" s="64" t="s">
        <v>214</v>
      </c>
      <c r="E492" s="64">
        <v>0</v>
      </c>
      <c r="F492" s="64">
        <v>0</v>
      </c>
      <c r="G492" s="64">
        <v>0</v>
      </c>
      <c r="H492" s="64">
        <v>0</v>
      </c>
      <c r="I492" s="64">
        <v>0</v>
      </c>
      <c r="J492" s="64">
        <v>0</v>
      </c>
      <c r="K492" s="64">
        <v>0</v>
      </c>
      <c r="L492" s="91">
        <v>0</v>
      </c>
      <c r="M492" s="91">
        <v>0</v>
      </c>
      <c r="N492" s="91">
        <v>1</v>
      </c>
      <c r="O492" s="91">
        <v>0</v>
      </c>
      <c r="P492" s="91">
        <v>0</v>
      </c>
      <c r="Q492" s="91">
        <v>0</v>
      </c>
      <c r="R492" s="91">
        <v>1</v>
      </c>
      <c r="S492" s="64">
        <v>72101511</v>
      </c>
      <c r="T492" s="64" t="s">
        <v>66</v>
      </c>
      <c r="U492" s="64" t="s">
        <v>66</v>
      </c>
      <c r="W492" s="66">
        <v>144000</v>
      </c>
      <c r="X492" s="66">
        <f t="shared" si="714"/>
        <v>27360</v>
      </c>
      <c r="Y492" s="66">
        <f t="shared" si="715"/>
        <v>171360</v>
      </c>
      <c r="Z492" s="66">
        <v>144000</v>
      </c>
      <c r="AA492" s="66">
        <f t="shared" si="716"/>
        <v>27360</v>
      </c>
      <c r="AB492" s="66">
        <f t="shared" si="717"/>
        <v>171360</v>
      </c>
      <c r="AC492" s="66">
        <v>370000</v>
      </c>
      <c r="AD492" s="66">
        <f t="shared" si="718"/>
        <v>70300</v>
      </c>
      <c r="AE492" s="66">
        <f t="shared" si="719"/>
        <v>440300</v>
      </c>
      <c r="AF492" s="22"/>
      <c r="AG492" s="67" t="str">
        <f t="shared" si="720"/>
        <v>MANTENIMIENTO - REVISIÓN TÉCNICA Y MANTENIMIENTO A LA UNIDAD EXTERIOR, REVISIÓN DE ALARMAS Y PARÁMETROS DE CONTROL</v>
      </c>
      <c r="AH492" s="58" t="str">
        <f t="shared" si="721"/>
        <v>ÚNICO</v>
      </c>
      <c r="AI492" s="58" t="str">
        <f t="shared" si="722"/>
        <v>ÚNICO</v>
      </c>
      <c r="AJ492" s="59" t="str">
        <f t="shared" si="723"/>
        <v>ÚNICO</v>
      </c>
      <c r="AK492" s="59" t="str">
        <f t="shared" si="724"/>
        <v>ÚNICO</v>
      </c>
      <c r="AL492" s="59" t="str">
        <f t="shared" si="725"/>
        <v/>
      </c>
      <c r="AM492" s="59" t="str">
        <f t="shared" si="726"/>
        <v/>
      </c>
      <c r="AN492" s="60" t="str">
        <f t="shared" si="727"/>
        <v/>
      </c>
      <c r="AP492" s="61">
        <f t="shared" si="728"/>
        <v>219333</v>
      </c>
      <c r="AQ492" s="61">
        <f t="shared" si="729"/>
        <v>144000</v>
      </c>
      <c r="AR492" s="61">
        <f t="shared" si="730"/>
        <v>130481</v>
      </c>
      <c r="AS492" s="62">
        <f t="shared" si="731"/>
        <v>0.59489908039373918</v>
      </c>
      <c r="AT492" s="61">
        <f t="shared" si="732"/>
        <v>144000</v>
      </c>
      <c r="AU492" s="61">
        <f t="shared" si="733"/>
        <v>370000</v>
      </c>
      <c r="AV492" s="61">
        <f>IF(NOT(ISNUMBER(A492)),"",ROUND(_xlfn.QUARTILE.INC(CHOOSE({1;2;3},W492,Z492,AC492),1),0))</f>
        <v>144000</v>
      </c>
      <c r="AW492" s="61">
        <f>IF(NOT(ISNUMBER(A492)),"",ROUND(_xlfn.QUARTILE.INC(CHOOSE({1;2;3},W492,Z492,AC492),3),0))</f>
        <v>257000</v>
      </c>
      <c r="AX492" s="61">
        <f t="shared" si="734"/>
        <v>113000</v>
      </c>
      <c r="AY492" s="61">
        <f t="shared" si="735"/>
        <v>144000</v>
      </c>
      <c r="AZ492" s="61">
        <f t="shared" si="736"/>
        <v>27360</v>
      </c>
      <c r="BA492" s="61">
        <f t="shared" si="737"/>
        <v>171360</v>
      </c>
      <c r="BB492" s="68" t="str">
        <f t="shared" si="738"/>
        <v>MEDIANA</v>
      </c>
      <c r="BD492" s="69" t="str">
        <f t="shared" si="739"/>
        <v>MANTENIMIENTO - REVISIÓN TÉCNICA Y MANTENIMIENTO A LA UNIDAD EXTERIOR, REVISIÓN DE ALARMAS Y PARÁMETROS DE CONTROL</v>
      </c>
      <c r="BE492" s="58" t="str">
        <f t="shared" si="740"/>
        <v>ÚNICO</v>
      </c>
      <c r="BF492" s="58" t="str" cm="1">
        <f t="array" ref="BF492">IF(BE492&lt;&gt;"REPETIDO","",_xlfn.TEXTJOIN(", ",TRUE,IF($AG$14:$AG$1000=$AG492,$A$14:$A$1000,"")))</f>
        <v/>
      </c>
      <c r="BG492" s="70" t="str">
        <f t="shared" si="741"/>
        <v>NO APLICA</v>
      </c>
      <c r="BH492" s="58" t="str">
        <f t="shared" si="742"/>
        <v>ALERTA ALTA - REVISAR MERCADO</v>
      </c>
    </row>
    <row r="493" spans="1:60" ht="51" x14ac:dyDescent="0.35">
      <c r="A493" s="64">
        <f>IF(C493="","",MAX($A$14:A492)+1)</f>
        <v>451</v>
      </c>
      <c r="B493" s="64">
        <v>87159</v>
      </c>
      <c r="C493" s="65" t="s">
        <v>444</v>
      </c>
      <c r="D493" s="64" t="s">
        <v>214</v>
      </c>
      <c r="E493" s="64">
        <v>0</v>
      </c>
      <c r="F493" s="64">
        <v>0</v>
      </c>
      <c r="G493" s="64">
        <v>0</v>
      </c>
      <c r="H493" s="64">
        <v>0</v>
      </c>
      <c r="I493" s="64">
        <v>0</v>
      </c>
      <c r="J493" s="64">
        <v>0</v>
      </c>
      <c r="K493" s="64">
        <v>0</v>
      </c>
      <c r="L493" s="91">
        <v>0</v>
      </c>
      <c r="M493" s="91">
        <v>0</v>
      </c>
      <c r="N493" s="91">
        <v>1</v>
      </c>
      <c r="O493" s="91">
        <v>0</v>
      </c>
      <c r="P493" s="91">
        <v>0</v>
      </c>
      <c r="Q493" s="91">
        <v>0</v>
      </c>
      <c r="R493" s="91">
        <v>1</v>
      </c>
      <c r="S493" s="64">
        <v>72101511</v>
      </c>
      <c r="T493" s="64" t="s">
        <v>66</v>
      </c>
      <c r="U493" s="64" t="s">
        <v>66</v>
      </c>
      <c r="W493" s="66">
        <v>144000</v>
      </c>
      <c r="X493" s="66">
        <f t="shared" si="714"/>
        <v>27360</v>
      </c>
      <c r="Y493" s="66">
        <f t="shared" si="715"/>
        <v>171360</v>
      </c>
      <c r="Z493" s="66">
        <v>144000</v>
      </c>
      <c r="AA493" s="66">
        <f t="shared" si="716"/>
        <v>27360</v>
      </c>
      <c r="AB493" s="66">
        <f t="shared" si="717"/>
        <v>171360</v>
      </c>
      <c r="AC493" s="66">
        <v>390000</v>
      </c>
      <c r="AD493" s="66">
        <f t="shared" si="718"/>
        <v>74100</v>
      </c>
      <c r="AE493" s="66">
        <f t="shared" si="719"/>
        <v>464100</v>
      </c>
      <c r="AF493" s="22"/>
      <c r="AG493" s="67" t="str">
        <f t="shared" si="720"/>
        <v>MANTENIMIENTO - REVISIÓN TÉCNICA Y MANTENIMIENTO A DE VARIADORES DE FRECUENCIA</v>
      </c>
      <c r="AH493" s="58" t="str">
        <f t="shared" si="721"/>
        <v>ÚNICO</v>
      </c>
      <c r="AI493" s="58" t="str">
        <f t="shared" si="722"/>
        <v>ÚNICO</v>
      </c>
      <c r="AJ493" s="59" t="str">
        <f t="shared" si="723"/>
        <v>ÚNICO</v>
      </c>
      <c r="AK493" s="59" t="str">
        <f t="shared" si="724"/>
        <v>ÚNICO</v>
      </c>
      <c r="AL493" s="59" t="str">
        <f t="shared" si="725"/>
        <v/>
      </c>
      <c r="AM493" s="59" t="str">
        <f t="shared" si="726"/>
        <v/>
      </c>
      <c r="AN493" s="60" t="str">
        <f t="shared" si="727"/>
        <v/>
      </c>
      <c r="AP493" s="61">
        <f t="shared" si="728"/>
        <v>226000</v>
      </c>
      <c r="AQ493" s="61">
        <f t="shared" si="729"/>
        <v>144000</v>
      </c>
      <c r="AR493" s="61">
        <f t="shared" si="730"/>
        <v>142028</v>
      </c>
      <c r="AS493" s="62">
        <f t="shared" si="731"/>
        <v>0.62844247787610619</v>
      </c>
      <c r="AT493" s="61">
        <f t="shared" si="732"/>
        <v>144000</v>
      </c>
      <c r="AU493" s="61">
        <f t="shared" si="733"/>
        <v>390000</v>
      </c>
      <c r="AV493" s="61">
        <f>IF(NOT(ISNUMBER(A493)),"",ROUND(_xlfn.QUARTILE.INC(CHOOSE({1;2;3},W493,Z493,AC493),1),0))</f>
        <v>144000</v>
      </c>
      <c r="AW493" s="61">
        <f>IF(NOT(ISNUMBER(A493)),"",ROUND(_xlfn.QUARTILE.INC(CHOOSE({1;2;3},W493,Z493,AC493),3),0))</f>
        <v>267000</v>
      </c>
      <c r="AX493" s="61">
        <f t="shared" si="734"/>
        <v>123000</v>
      </c>
      <c r="AY493" s="61">
        <f t="shared" si="735"/>
        <v>144000</v>
      </c>
      <c r="AZ493" s="61">
        <f t="shared" si="736"/>
        <v>27360</v>
      </c>
      <c r="BA493" s="61">
        <f t="shared" si="737"/>
        <v>171360</v>
      </c>
      <c r="BB493" s="68" t="str">
        <f t="shared" si="738"/>
        <v>MEDIANA</v>
      </c>
      <c r="BD493" s="69" t="str">
        <f t="shared" si="739"/>
        <v>MANTENIMIENTO - REVISIÓN TÉCNICA Y MANTENIMIENTO A DE VARIADORES DE FRECUENCIA</v>
      </c>
      <c r="BE493" s="58" t="str">
        <f t="shared" si="740"/>
        <v>ÚNICO</v>
      </c>
      <c r="BF493" s="58" t="str" cm="1">
        <f t="array" ref="BF493">IF(BE493&lt;&gt;"REPETIDO","",_xlfn.TEXTJOIN(", ",TRUE,IF($AG$14:$AG$1000=$AG493,$A$14:$A$1000,"")))</f>
        <v/>
      </c>
      <c r="BG493" s="70" t="str">
        <f t="shared" si="741"/>
        <v>NO APLICA</v>
      </c>
      <c r="BH493" s="58" t="str">
        <f t="shared" si="742"/>
        <v>ALERTA ALTA - REVISAR MERCADO</v>
      </c>
    </row>
    <row r="494" spans="1:60" ht="51" x14ac:dyDescent="0.35">
      <c r="A494" s="64">
        <f>IF(C494="","",MAX($A$14:A493)+1)</f>
        <v>452</v>
      </c>
      <c r="B494" s="64">
        <v>87159</v>
      </c>
      <c r="C494" s="65" t="s">
        <v>445</v>
      </c>
      <c r="D494" s="64" t="s">
        <v>214</v>
      </c>
      <c r="E494" s="64">
        <v>0</v>
      </c>
      <c r="F494" s="64">
        <v>0</v>
      </c>
      <c r="G494" s="64">
        <v>0</v>
      </c>
      <c r="H494" s="64">
        <v>0</v>
      </c>
      <c r="I494" s="64">
        <v>0</v>
      </c>
      <c r="J494" s="64">
        <v>0</v>
      </c>
      <c r="K494" s="64">
        <v>0</v>
      </c>
      <c r="L494" s="91">
        <v>0</v>
      </c>
      <c r="M494" s="91">
        <v>0</v>
      </c>
      <c r="N494" s="91">
        <v>1</v>
      </c>
      <c r="O494" s="91">
        <v>0</v>
      </c>
      <c r="P494" s="91">
        <v>0</v>
      </c>
      <c r="Q494" s="91">
        <v>0</v>
      </c>
      <c r="R494" s="91">
        <v>1</v>
      </c>
      <c r="S494" s="64">
        <v>72101511</v>
      </c>
      <c r="T494" s="64" t="s">
        <v>66</v>
      </c>
      <c r="U494" s="64" t="s">
        <v>66</v>
      </c>
      <c r="W494" s="66">
        <v>152000</v>
      </c>
      <c r="X494" s="66">
        <f t="shared" si="714"/>
        <v>28880</v>
      </c>
      <c r="Y494" s="66">
        <f t="shared" si="715"/>
        <v>180880</v>
      </c>
      <c r="Z494" s="66">
        <v>152000</v>
      </c>
      <c r="AA494" s="66">
        <f t="shared" si="716"/>
        <v>28880</v>
      </c>
      <c r="AB494" s="66">
        <f t="shared" si="717"/>
        <v>180880</v>
      </c>
      <c r="AC494" s="66">
        <v>420000</v>
      </c>
      <c r="AD494" s="66">
        <f t="shared" si="718"/>
        <v>79800</v>
      </c>
      <c r="AE494" s="66">
        <f t="shared" si="719"/>
        <v>499800</v>
      </c>
      <c r="AF494" s="22"/>
      <c r="AG494" s="67" t="str">
        <f t="shared" si="720"/>
        <v>MANTENIMIENTO - REVISIÓN TÉCNICA Y MANTENIMIENTO DE TABLERO DE CONTROL ELÉCTRICO Y CABLEADO</v>
      </c>
      <c r="AH494" s="58" t="str">
        <f t="shared" si="721"/>
        <v>ÚNICO</v>
      </c>
      <c r="AI494" s="58" t="str">
        <f t="shared" si="722"/>
        <v>ÚNICO</v>
      </c>
      <c r="AJ494" s="59" t="str">
        <f t="shared" si="723"/>
        <v>ÚNICO</v>
      </c>
      <c r="AK494" s="59" t="str">
        <f t="shared" si="724"/>
        <v>ÚNICO</v>
      </c>
      <c r="AL494" s="59" t="str">
        <f t="shared" si="725"/>
        <v/>
      </c>
      <c r="AM494" s="59" t="str">
        <f t="shared" si="726"/>
        <v/>
      </c>
      <c r="AN494" s="60" t="str">
        <f t="shared" si="727"/>
        <v/>
      </c>
      <c r="AP494" s="61">
        <f t="shared" si="728"/>
        <v>241333</v>
      </c>
      <c r="AQ494" s="61">
        <f t="shared" si="729"/>
        <v>152000</v>
      </c>
      <c r="AR494" s="61">
        <f t="shared" si="730"/>
        <v>154730</v>
      </c>
      <c r="AS494" s="62">
        <f t="shared" si="731"/>
        <v>0.64114729440234031</v>
      </c>
      <c r="AT494" s="61">
        <f t="shared" si="732"/>
        <v>152000</v>
      </c>
      <c r="AU494" s="61">
        <f t="shared" si="733"/>
        <v>420000</v>
      </c>
      <c r="AV494" s="61">
        <f>IF(NOT(ISNUMBER(A494)),"",ROUND(_xlfn.QUARTILE.INC(CHOOSE({1;2;3},W494,Z494,AC494),1),0))</f>
        <v>152000</v>
      </c>
      <c r="AW494" s="61">
        <f>IF(NOT(ISNUMBER(A494)),"",ROUND(_xlfn.QUARTILE.INC(CHOOSE({1;2;3},W494,Z494,AC494),3),0))</f>
        <v>286000</v>
      </c>
      <c r="AX494" s="61">
        <f t="shared" si="734"/>
        <v>134000</v>
      </c>
      <c r="AY494" s="61">
        <f t="shared" si="735"/>
        <v>152000</v>
      </c>
      <c r="AZ494" s="61">
        <f t="shared" si="736"/>
        <v>28880</v>
      </c>
      <c r="BA494" s="61">
        <f t="shared" si="737"/>
        <v>180880</v>
      </c>
      <c r="BB494" s="68" t="str">
        <f t="shared" si="738"/>
        <v>MEDIANA</v>
      </c>
      <c r="BD494" s="69" t="str">
        <f t="shared" si="739"/>
        <v>MANTENIMIENTO - REVISIÓN TÉCNICA Y MANTENIMIENTO DE TABLERO DE CONTROL ELÉCTRICO Y CABLEADO</v>
      </c>
      <c r="BE494" s="58" t="str">
        <f t="shared" si="740"/>
        <v>ÚNICO</v>
      </c>
      <c r="BF494" s="58" t="str" cm="1">
        <f t="array" ref="BF494">IF(BE494&lt;&gt;"REPETIDO","",_xlfn.TEXTJOIN(", ",TRUE,IF($AG$14:$AG$1000=$AG494,$A$14:$A$1000,"")))</f>
        <v/>
      </c>
      <c r="BG494" s="70" t="str">
        <f t="shared" si="741"/>
        <v>NO APLICA</v>
      </c>
      <c r="BH494" s="58" t="str">
        <f t="shared" si="742"/>
        <v>ALERTA ALTA - REVISAR MERCADO</v>
      </c>
    </row>
    <row r="495" spans="1:60" ht="51" x14ac:dyDescent="0.35">
      <c r="A495" s="64">
        <f>IF(C495="","",MAX($A$14:A494)+1)</f>
        <v>453</v>
      </c>
      <c r="B495" s="64">
        <v>87159</v>
      </c>
      <c r="C495" s="65" t="s">
        <v>446</v>
      </c>
      <c r="D495" s="64" t="s">
        <v>214</v>
      </c>
      <c r="E495" s="64">
        <v>0</v>
      </c>
      <c r="F495" s="64">
        <v>0</v>
      </c>
      <c r="G495" s="64">
        <v>0</v>
      </c>
      <c r="H495" s="64">
        <v>0</v>
      </c>
      <c r="I495" s="64">
        <v>0</v>
      </c>
      <c r="J495" s="64">
        <v>0</v>
      </c>
      <c r="K495" s="64">
        <v>0</v>
      </c>
      <c r="L495" s="91">
        <v>0</v>
      </c>
      <c r="M495" s="91">
        <v>0</v>
      </c>
      <c r="N495" s="91">
        <v>1</v>
      </c>
      <c r="O495" s="91">
        <v>0</v>
      </c>
      <c r="P495" s="91">
        <v>0</v>
      </c>
      <c r="Q495" s="91">
        <v>0</v>
      </c>
      <c r="R495" s="91">
        <v>1</v>
      </c>
      <c r="S495" s="64">
        <v>72101511</v>
      </c>
      <c r="T495" s="64" t="s">
        <v>66</v>
      </c>
      <c r="U495" s="64" t="s">
        <v>66</v>
      </c>
      <c r="W495" s="66">
        <v>140000</v>
      </c>
      <c r="X495" s="66">
        <f t="shared" si="714"/>
        <v>26600</v>
      </c>
      <c r="Y495" s="66">
        <f t="shared" si="715"/>
        <v>166600</v>
      </c>
      <c r="Z495" s="66">
        <v>140000</v>
      </c>
      <c r="AA495" s="66">
        <f t="shared" si="716"/>
        <v>26600</v>
      </c>
      <c r="AB495" s="66">
        <f t="shared" si="717"/>
        <v>166600</v>
      </c>
      <c r="AC495" s="66">
        <v>380000</v>
      </c>
      <c r="AD495" s="66">
        <f t="shared" si="718"/>
        <v>72200</v>
      </c>
      <c r="AE495" s="66">
        <f t="shared" si="719"/>
        <v>452200</v>
      </c>
      <c r="AF495" s="22"/>
      <c r="AG495" s="67" t="str">
        <f t="shared" si="720"/>
        <v>MANTENIMIENTO - REVISIÓN TÉCNICA Y MANTENIMIENTO A DOS BOMBAS DE PRESIÓN DE AGUA DE 5KW</v>
      </c>
      <c r="AH495" s="58" t="str">
        <f t="shared" si="721"/>
        <v>ÚNICO</v>
      </c>
      <c r="AI495" s="58" t="str">
        <f t="shared" si="722"/>
        <v>ÚNICO</v>
      </c>
      <c r="AJ495" s="59" t="str">
        <f t="shared" si="723"/>
        <v>ÚNICO</v>
      </c>
      <c r="AK495" s="59" t="str">
        <f t="shared" si="724"/>
        <v>ÚNICO</v>
      </c>
      <c r="AL495" s="59" t="str">
        <f t="shared" si="725"/>
        <v/>
      </c>
      <c r="AM495" s="59" t="str">
        <f t="shared" si="726"/>
        <v/>
      </c>
      <c r="AN495" s="60" t="str">
        <f t="shared" si="727"/>
        <v/>
      </c>
      <c r="AP495" s="61">
        <f t="shared" si="728"/>
        <v>220000</v>
      </c>
      <c r="AQ495" s="61">
        <f t="shared" si="729"/>
        <v>140000</v>
      </c>
      <c r="AR495" s="61">
        <f t="shared" si="730"/>
        <v>138564</v>
      </c>
      <c r="AS495" s="62">
        <f t="shared" si="731"/>
        <v>0.62983636363636364</v>
      </c>
      <c r="AT495" s="61">
        <f t="shared" si="732"/>
        <v>140000</v>
      </c>
      <c r="AU495" s="61">
        <f t="shared" si="733"/>
        <v>380000</v>
      </c>
      <c r="AV495" s="61">
        <f>IF(NOT(ISNUMBER(A495)),"",ROUND(_xlfn.QUARTILE.INC(CHOOSE({1;2;3},W495,Z495,AC495),1),0))</f>
        <v>140000</v>
      </c>
      <c r="AW495" s="61">
        <f>IF(NOT(ISNUMBER(A495)),"",ROUND(_xlfn.QUARTILE.INC(CHOOSE({1;2;3},W495,Z495,AC495),3),0))</f>
        <v>260000</v>
      </c>
      <c r="AX495" s="61">
        <f t="shared" si="734"/>
        <v>120000</v>
      </c>
      <c r="AY495" s="61">
        <f t="shared" si="735"/>
        <v>140000</v>
      </c>
      <c r="AZ495" s="61">
        <f t="shared" si="736"/>
        <v>26600</v>
      </c>
      <c r="BA495" s="61">
        <f t="shared" si="737"/>
        <v>166600</v>
      </c>
      <c r="BB495" s="68" t="str">
        <f t="shared" si="738"/>
        <v>MEDIANA</v>
      </c>
      <c r="BD495" s="69" t="str">
        <f t="shared" si="739"/>
        <v>MANTENIMIENTO - REVISIÓN TÉCNICA Y MANTENIMIENTO A DOS BOMBAS DE PRESIÓN DE AGUA DE 5KW</v>
      </c>
      <c r="BE495" s="58" t="str">
        <f t="shared" si="740"/>
        <v>ÚNICO</v>
      </c>
      <c r="BF495" s="58" t="str" cm="1">
        <f t="array" ref="BF495">IF(BE495&lt;&gt;"REPETIDO","",_xlfn.TEXTJOIN(", ",TRUE,IF($AG$14:$AG$1000=$AG495,$A$14:$A$1000,"")))</f>
        <v/>
      </c>
      <c r="BG495" s="70" t="str">
        <f t="shared" si="741"/>
        <v>NO APLICA</v>
      </c>
      <c r="BH495" s="58" t="str">
        <f t="shared" si="742"/>
        <v>ALERTA ALTA - REVISAR MERCADO</v>
      </c>
    </row>
    <row r="496" spans="1:60" ht="63.75" x14ac:dyDescent="0.35">
      <c r="A496" s="64">
        <f>IF(C496="","",MAX($A$14:A495)+1)</f>
        <v>454</v>
      </c>
      <c r="B496" s="64">
        <v>87159</v>
      </c>
      <c r="C496" s="65" t="s">
        <v>447</v>
      </c>
      <c r="D496" s="64" t="s">
        <v>214</v>
      </c>
      <c r="E496" s="64">
        <v>0</v>
      </c>
      <c r="F496" s="64">
        <v>0</v>
      </c>
      <c r="G496" s="64">
        <v>0</v>
      </c>
      <c r="H496" s="64">
        <v>0</v>
      </c>
      <c r="I496" s="64">
        <v>0</v>
      </c>
      <c r="J496" s="64">
        <v>0</v>
      </c>
      <c r="K496" s="64">
        <v>0</v>
      </c>
      <c r="L496" s="64">
        <v>0</v>
      </c>
      <c r="M496" s="64">
        <v>0</v>
      </c>
      <c r="N496" s="64">
        <v>1</v>
      </c>
      <c r="O496" s="64">
        <v>0</v>
      </c>
      <c r="P496" s="64">
        <v>0</v>
      </c>
      <c r="Q496" s="64">
        <v>0</v>
      </c>
      <c r="R496" s="64">
        <v>1</v>
      </c>
      <c r="S496" s="64">
        <v>72101511</v>
      </c>
      <c r="T496" s="64" t="s">
        <v>66</v>
      </c>
      <c r="U496" s="64" t="s">
        <v>66</v>
      </c>
      <c r="W496" s="66">
        <v>140000</v>
      </c>
      <c r="X496" s="66">
        <f t="shared" si="714"/>
        <v>26600</v>
      </c>
      <c r="Y496" s="66">
        <f t="shared" si="715"/>
        <v>166600</v>
      </c>
      <c r="Z496" s="66">
        <v>140000</v>
      </c>
      <c r="AA496" s="66">
        <f t="shared" si="716"/>
        <v>26600</v>
      </c>
      <c r="AB496" s="66">
        <f t="shared" si="717"/>
        <v>166600</v>
      </c>
      <c r="AC496" s="66">
        <v>445000</v>
      </c>
      <c r="AD496" s="66">
        <f t="shared" si="718"/>
        <v>84550</v>
      </c>
      <c r="AE496" s="66">
        <f t="shared" si="719"/>
        <v>529550</v>
      </c>
      <c r="AF496" s="22"/>
      <c r="AG496" s="67" t="str">
        <f t="shared" si="720"/>
        <v>MANTENIMIENTO - REVISIÓN Y MANTENIMIENTO DE DEMÁS ELEMENTOS DE CONTROL MANIOBRA Y PROTECCIÓN</v>
      </c>
      <c r="AH496" s="58" t="str">
        <f t="shared" si="721"/>
        <v>ÚNICO</v>
      </c>
      <c r="AI496" s="58" t="str">
        <f t="shared" si="722"/>
        <v>ÚNICO</v>
      </c>
      <c r="AJ496" s="59" t="str">
        <f t="shared" si="723"/>
        <v>ÚNICO</v>
      </c>
      <c r="AK496" s="59" t="str">
        <f t="shared" si="724"/>
        <v>ÚNICO</v>
      </c>
      <c r="AL496" s="59" t="str">
        <f t="shared" si="725"/>
        <v/>
      </c>
      <c r="AM496" s="59" t="str">
        <f t="shared" si="726"/>
        <v/>
      </c>
      <c r="AN496" s="60" t="str">
        <f t="shared" si="727"/>
        <v/>
      </c>
      <c r="AP496" s="61">
        <f t="shared" si="728"/>
        <v>241667</v>
      </c>
      <c r="AQ496" s="61">
        <f t="shared" si="729"/>
        <v>140000</v>
      </c>
      <c r="AR496" s="61">
        <f t="shared" si="730"/>
        <v>176092</v>
      </c>
      <c r="AS496" s="62">
        <f t="shared" si="731"/>
        <v>0.72865554668200461</v>
      </c>
      <c r="AT496" s="61">
        <f t="shared" si="732"/>
        <v>140000</v>
      </c>
      <c r="AU496" s="61">
        <f t="shared" si="733"/>
        <v>445000</v>
      </c>
      <c r="AV496" s="61">
        <f>IF(NOT(ISNUMBER(A496)),"",ROUND(_xlfn.QUARTILE.INC(CHOOSE({1;2;3},W496,Z496,AC496),1),0))</f>
        <v>140000</v>
      </c>
      <c r="AW496" s="61">
        <f>IF(NOT(ISNUMBER(A496)),"",ROUND(_xlfn.QUARTILE.INC(CHOOSE({1;2;3},W496,Z496,AC496),3),0))</f>
        <v>292500</v>
      </c>
      <c r="AX496" s="61">
        <f t="shared" si="734"/>
        <v>152500</v>
      </c>
      <c r="AY496" s="61">
        <f t="shared" si="735"/>
        <v>140000</v>
      </c>
      <c r="AZ496" s="61">
        <f t="shared" si="736"/>
        <v>26600</v>
      </c>
      <c r="BA496" s="61">
        <f t="shared" si="737"/>
        <v>166600</v>
      </c>
      <c r="BB496" s="68" t="str">
        <f t="shared" si="738"/>
        <v>MEDIANA</v>
      </c>
      <c r="BD496" s="69" t="str">
        <f t="shared" si="739"/>
        <v>MANTENIMIENTO - REVISIÓN Y MANTENIMIENTO DE DEMÁS ELEMENTOS DE CONTROL MANIOBRA Y PROTECCIÓN</v>
      </c>
      <c r="BE496" s="58" t="str">
        <f t="shared" si="740"/>
        <v>ÚNICO</v>
      </c>
      <c r="BF496" s="58" t="str" cm="1">
        <f t="array" ref="BF496">IF(BE496&lt;&gt;"REPETIDO","",_xlfn.TEXTJOIN(", ",TRUE,IF($AG$14:$AG$1000=$AG496,$A$14:$A$1000,"")))</f>
        <v/>
      </c>
      <c r="BG496" s="70" t="str">
        <f t="shared" si="741"/>
        <v>NO APLICA</v>
      </c>
      <c r="BH496" s="58" t="str">
        <f t="shared" si="742"/>
        <v>ALERTA ALTA - REVISAR MERCADO</v>
      </c>
    </row>
    <row r="497" spans="1:60" ht="51" x14ac:dyDescent="0.35">
      <c r="A497" s="64">
        <f>IF(C497="","",MAX($A$14:A496)+1)</f>
        <v>455</v>
      </c>
      <c r="B497" s="64">
        <v>87159</v>
      </c>
      <c r="C497" s="65" t="s">
        <v>448</v>
      </c>
      <c r="D497" s="64" t="s">
        <v>214</v>
      </c>
      <c r="E497" s="64">
        <v>0</v>
      </c>
      <c r="F497" s="64">
        <v>0</v>
      </c>
      <c r="G497" s="64">
        <v>0</v>
      </c>
      <c r="H497" s="64">
        <v>0</v>
      </c>
      <c r="I497" s="64">
        <v>0</v>
      </c>
      <c r="J497" s="64">
        <v>0</v>
      </c>
      <c r="K497" s="64">
        <v>0</v>
      </c>
      <c r="L497" s="64">
        <v>0</v>
      </c>
      <c r="M497" s="64">
        <v>0</v>
      </c>
      <c r="N497" s="64">
        <v>1</v>
      </c>
      <c r="O497" s="64">
        <v>0</v>
      </c>
      <c r="P497" s="64">
        <v>0</v>
      </c>
      <c r="Q497" s="64">
        <v>0</v>
      </c>
      <c r="R497" s="64">
        <v>1</v>
      </c>
      <c r="S497" s="64">
        <v>72101511</v>
      </c>
      <c r="T497" s="64" t="s">
        <v>66</v>
      </c>
      <c r="U497" s="64" t="s">
        <v>66</v>
      </c>
      <c r="W497" s="66">
        <v>232000</v>
      </c>
      <c r="X497" s="66">
        <f t="shared" si="714"/>
        <v>44080</v>
      </c>
      <c r="Y497" s="66">
        <f t="shared" si="715"/>
        <v>276080</v>
      </c>
      <c r="Z497" s="66">
        <v>232000</v>
      </c>
      <c r="AA497" s="66">
        <f t="shared" si="716"/>
        <v>44080</v>
      </c>
      <c r="AB497" s="66">
        <f t="shared" si="717"/>
        <v>276080</v>
      </c>
      <c r="AC497" s="66">
        <v>430000</v>
      </c>
      <c r="AD497" s="66">
        <f t="shared" si="718"/>
        <v>81700</v>
      </c>
      <c r="AE497" s="66">
        <f t="shared" si="719"/>
        <v>511700</v>
      </c>
      <c r="AF497" s="22"/>
      <c r="AG497" s="67" t="str">
        <f t="shared" si="720"/>
        <v>MANTENIMIENTO (CAMBIO DE CABLEADO DE ACUERDO A LOS PARAMETROS DEL AIRE)</v>
      </c>
      <c r="AH497" s="58" t="str">
        <f t="shared" si="721"/>
        <v>ÚNICO</v>
      </c>
      <c r="AI497" s="58" t="str">
        <f t="shared" si="722"/>
        <v>ÚNICO</v>
      </c>
      <c r="AJ497" s="59" t="str">
        <f t="shared" si="723"/>
        <v>ÚNICO</v>
      </c>
      <c r="AK497" s="59" t="str">
        <f t="shared" si="724"/>
        <v>ÚNICO</v>
      </c>
      <c r="AL497" s="59" t="str">
        <f t="shared" si="725"/>
        <v/>
      </c>
      <c r="AM497" s="59" t="str">
        <f t="shared" si="726"/>
        <v/>
      </c>
      <c r="AN497" s="60" t="str">
        <f t="shared" si="727"/>
        <v/>
      </c>
      <c r="AP497" s="61">
        <f t="shared" si="728"/>
        <v>298000</v>
      </c>
      <c r="AQ497" s="61">
        <f t="shared" si="729"/>
        <v>232000</v>
      </c>
      <c r="AR497" s="61">
        <f t="shared" si="730"/>
        <v>114315</v>
      </c>
      <c r="AS497" s="62">
        <f t="shared" si="731"/>
        <v>0.38360738255033555</v>
      </c>
      <c r="AT497" s="61">
        <f t="shared" si="732"/>
        <v>232000</v>
      </c>
      <c r="AU497" s="61">
        <f t="shared" si="733"/>
        <v>430000</v>
      </c>
      <c r="AV497" s="61">
        <f>IF(NOT(ISNUMBER(A497)),"",ROUND(_xlfn.QUARTILE.INC(CHOOSE({1;2;3},W497,Z497,AC497),1),0))</f>
        <v>232000</v>
      </c>
      <c r="AW497" s="61">
        <f>IF(NOT(ISNUMBER(A497)),"",ROUND(_xlfn.QUARTILE.INC(CHOOSE({1;2;3},W497,Z497,AC497),3),0))</f>
        <v>331000</v>
      </c>
      <c r="AX497" s="61">
        <f t="shared" si="734"/>
        <v>99000</v>
      </c>
      <c r="AY497" s="61">
        <f t="shared" si="735"/>
        <v>232000</v>
      </c>
      <c r="AZ497" s="61">
        <f t="shared" si="736"/>
        <v>44080</v>
      </c>
      <c r="BA497" s="61">
        <f t="shared" si="737"/>
        <v>276080</v>
      </c>
      <c r="BB497" s="68" t="str">
        <f t="shared" si="738"/>
        <v>PROMEDIO 2 MENORES</v>
      </c>
      <c r="BD497" s="69" t="str">
        <f t="shared" si="739"/>
        <v>MANTENIMIENTO (CAMBIO DE CABLEADO DE ACUERDO A LOS PARAMETROS DEL AIRE)</v>
      </c>
      <c r="BE497" s="58" t="str">
        <f t="shared" si="740"/>
        <v>ÚNICO</v>
      </c>
      <c r="BF497" s="58" t="str" cm="1">
        <f t="array" ref="BF497">IF(BE497&lt;&gt;"REPETIDO","",_xlfn.TEXTJOIN(", ",TRUE,IF($AG$14:$AG$1000=$AG497,$A$14:$A$1000,"")))</f>
        <v/>
      </c>
      <c r="BG497" s="70" t="str">
        <f t="shared" si="741"/>
        <v>NO APLICA</v>
      </c>
      <c r="BH497" s="58" t="str">
        <f t="shared" si="742"/>
        <v>REVISAR DISPERSIÓN</v>
      </c>
    </row>
    <row r="498" spans="1:60" ht="51" x14ac:dyDescent="0.35">
      <c r="A498" s="64">
        <f>IF(C498="","",MAX($A$14:A497)+1)</f>
        <v>456</v>
      </c>
      <c r="B498" s="64">
        <v>87159</v>
      </c>
      <c r="C498" s="65" t="s">
        <v>449</v>
      </c>
      <c r="D498" s="64" t="s">
        <v>214</v>
      </c>
      <c r="E498" s="64">
        <v>0</v>
      </c>
      <c r="F498" s="64">
        <v>0</v>
      </c>
      <c r="G498" s="64">
        <v>0</v>
      </c>
      <c r="H498" s="64">
        <v>0</v>
      </c>
      <c r="I498" s="64">
        <v>0</v>
      </c>
      <c r="J498" s="64">
        <v>0</v>
      </c>
      <c r="K498" s="64">
        <v>0</v>
      </c>
      <c r="L498" s="64">
        <v>0</v>
      </c>
      <c r="M498" s="64">
        <v>0</v>
      </c>
      <c r="N498" s="64">
        <v>1</v>
      </c>
      <c r="O498" s="64">
        <v>0</v>
      </c>
      <c r="P498" s="64">
        <v>0</v>
      </c>
      <c r="Q498" s="64">
        <v>0</v>
      </c>
      <c r="R498" s="64">
        <v>1</v>
      </c>
      <c r="S498" s="64">
        <v>72101511</v>
      </c>
      <c r="T498" s="64" t="s">
        <v>66</v>
      </c>
      <c r="U498" s="64" t="s">
        <v>66</v>
      </c>
      <c r="W498" s="66">
        <v>140000</v>
      </c>
      <c r="X498" s="66">
        <f t="shared" si="714"/>
        <v>26600</v>
      </c>
      <c r="Y498" s="66">
        <f t="shared" si="715"/>
        <v>166600</v>
      </c>
      <c r="Z498" s="66">
        <v>140000</v>
      </c>
      <c r="AA498" s="66">
        <f t="shared" si="716"/>
        <v>26600</v>
      </c>
      <c r="AB498" s="66">
        <f t="shared" si="717"/>
        <v>166600</v>
      </c>
      <c r="AC498" s="66">
        <v>380000</v>
      </c>
      <c r="AD498" s="66">
        <f t="shared" si="718"/>
        <v>72200</v>
      </c>
      <c r="AE498" s="66">
        <f t="shared" si="719"/>
        <v>452200</v>
      </c>
      <c r="AF498" s="22"/>
      <c r="AG498" s="67" t="str">
        <f t="shared" si="720"/>
        <v>MANTENIMIENTO - REVISIÓN Y MANTENIMIENTO DE PARÁMETROS EN SOFTWARE.</v>
      </c>
      <c r="AH498" s="58" t="str">
        <f t="shared" si="721"/>
        <v>ÚNICO</v>
      </c>
      <c r="AI498" s="58" t="str">
        <f t="shared" si="722"/>
        <v>ÚNICO</v>
      </c>
      <c r="AJ498" s="59" t="str">
        <f t="shared" si="723"/>
        <v>ÚNICO</v>
      </c>
      <c r="AK498" s="59" t="str">
        <f t="shared" si="724"/>
        <v>ÚNICO</v>
      </c>
      <c r="AL498" s="59" t="str">
        <f t="shared" si="725"/>
        <v/>
      </c>
      <c r="AM498" s="59" t="str">
        <f t="shared" si="726"/>
        <v/>
      </c>
      <c r="AN498" s="60" t="str">
        <f t="shared" si="727"/>
        <v/>
      </c>
      <c r="AP498" s="61">
        <f t="shared" si="728"/>
        <v>220000</v>
      </c>
      <c r="AQ498" s="61">
        <f t="shared" si="729"/>
        <v>140000</v>
      </c>
      <c r="AR498" s="61">
        <f t="shared" si="730"/>
        <v>138564</v>
      </c>
      <c r="AS498" s="62">
        <f t="shared" si="731"/>
        <v>0.62983636363636364</v>
      </c>
      <c r="AT498" s="61">
        <f t="shared" si="732"/>
        <v>140000</v>
      </c>
      <c r="AU498" s="61">
        <f t="shared" si="733"/>
        <v>380000</v>
      </c>
      <c r="AV498" s="61">
        <f>IF(NOT(ISNUMBER(A498)),"",ROUND(_xlfn.QUARTILE.INC(CHOOSE({1;2;3},W498,Z498,AC498),1),0))</f>
        <v>140000</v>
      </c>
      <c r="AW498" s="61">
        <f>IF(NOT(ISNUMBER(A498)),"",ROUND(_xlfn.QUARTILE.INC(CHOOSE({1;2;3},W498,Z498,AC498),3),0))</f>
        <v>260000</v>
      </c>
      <c r="AX498" s="61">
        <f t="shared" si="734"/>
        <v>120000</v>
      </c>
      <c r="AY498" s="61">
        <f t="shared" si="735"/>
        <v>140000</v>
      </c>
      <c r="AZ498" s="61">
        <f t="shared" si="736"/>
        <v>26600</v>
      </c>
      <c r="BA498" s="61">
        <f t="shared" si="737"/>
        <v>166600</v>
      </c>
      <c r="BB498" s="68" t="str">
        <f t="shared" si="738"/>
        <v>MEDIANA</v>
      </c>
      <c r="BD498" s="69" t="str">
        <f t="shared" si="739"/>
        <v>MANTENIMIENTO - REVISIÓN Y MANTENIMIENTO DE PARÁMETROS EN SOFTWARE.</v>
      </c>
      <c r="BE498" s="58" t="str">
        <f t="shared" si="740"/>
        <v>ÚNICO</v>
      </c>
      <c r="BF498" s="58" t="str" cm="1">
        <f t="array" ref="BF498">IF(BE498&lt;&gt;"REPETIDO","",_xlfn.TEXTJOIN(", ",TRUE,IF($AG$14:$AG$1000=$AG498,$A$14:$A$1000,"")))</f>
        <v/>
      </c>
      <c r="BG498" s="70" t="str">
        <f t="shared" si="741"/>
        <v>NO APLICA</v>
      </c>
      <c r="BH498" s="58" t="str">
        <f t="shared" si="742"/>
        <v>ALERTA ALTA - REVISAR MERCADO</v>
      </c>
    </row>
    <row r="499" spans="1:60" ht="51" x14ac:dyDescent="0.35">
      <c r="A499" s="64">
        <f>IF(C499="","",MAX($A$14:A498)+1)</f>
        <v>457</v>
      </c>
      <c r="B499" s="64">
        <v>87159</v>
      </c>
      <c r="C499" s="65" t="s">
        <v>450</v>
      </c>
      <c r="D499" s="64" t="s">
        <v>214</v>
      </c>
      <c r="E499" s="64">
        <v>0</v>
      </c>
      <c r="F499" s="64">
        <v>0</v>
      </c>
      <c r="G499" s="64">
        <v>0</v>
      </c>
      <c r="H499" s="64">
        <v>0</v>
      </c>
      <c r="I499" s="64">
        <v>0</v>
      </c>
      <c r="J499" s="64">
        <v>0</v>
      </c>
      <c r="K499" s="64">
        <v>0</v>
      </c>
      <c r="L499" s="64">
        <v>0</v>
      </c>
      <c r="M499" s="64">
        <v>0</v>
      </c>
      <c r="N499" s="64">
        <v>1</v>
      </c>
      <c r="O499" s="64">
        <v>0</v>
      </c>
      <c r="P499" s="64">
        <v>0</v>
      </c>
      <c r="Q499" s="64">
        <v>0</v>
      </c>
      <c r="R499" s="64">
        <v>1</v>
      </c>
      <c r="S499" s="64">
        <v>72101511</v>
      </c>
      <c r="T499" s="64" t="s">
        <v>66</v>
      </c>
      <c r="U499" s="64" t="s">
        <v>66</v>
      </c>
      <c r="W499" s="66">
        <v>116000</v>
      </c>
      <c r="X499" s="66">
        <f t="shared" si="714"/>
        <v>22040</v>
      </c>
      <c r="Y499" s="66">
        <f t="shared" si="715"/>
        <v>138040</v>
      </c>
      <c r="Z499" s="66">
        <v>116000</v>
      </c>
      <c r="AA499" s="66">
        <f t="shared" si="716"/>
        <v>22040</v>
      </c>
      <c r="AB499" s="66">
        <f t="shared" si="717"/>
        <v>138040</v>
      </c>
      <c r="AC499" s="66">
        <v>145000</v>
      </c>
      <c r="AD499" s="66">
        <f t="shared" si="718"/>
        <v>27550</v>
      </c>
      <c r="AE499" s="66">
        <f t="shared" si="719"/>
        <v>172550</v>
      </c>
      <c r="AF499" s="22"/>
      <c r="AG499" s="67" t="str">
        <f t="shared" si="720"/>
        <v>MANTENIMIENTO - REVISION Y LIMPIEZA DEL INTERCAMBIADOR DE CALOR.</v>
      </c>
      <c r="AH499" s="58" t="str">
        <f t="shared" si="721"/>
        <v>ÚNICO</v>
      </c>
      <c r="AI499" s="58" t="str">
        <f t="shared" si="722"/>
        <v>ÚNICO</v>
      </c>
      <c r="AJ499" s="59" t="str">
        <f t="shared" si="723"/>
        <v>ÚNICO</v>
      </c>
      <c r="AK499" s="59" t="str">
        <f t="shared" si="724"/>
        <v>ÚNICO</v>
      </c>
      <c r="AL499" s="59" t="str">
        <f t="shared" si="725"/>
        <v/>
      </c>
      <c r="AM499" s="59" t="str">
        <f t="shared" si="726"/>
        <v/>
      </c>
      <c r="AN499" s="60" t="str">
        <f t="shared" si="727"/>
        <v/>
      </c>
      <c r="AP499" s="61">
        <f t="shared" si="728"/>
        <v>125667</v>
      </c>
      <c r="AQ499" s="61">
        <f t="shared" si="729"/>
        <v>116000</v>
      </c>
      <c r="AR499" s="61">
        <f t="shared" si="730"/>
        <v>16743</v>
      </c>
      <c r="AS499" s="62">
        <f t="shared" si="731"/>
        <v>0.13323306834729881</v>
      </c>
      <c r="AT499" s="61">
        <f t="shared" si="732"/>
        <v>116000</v>
      </c>
      <c r="AU499" s="61">
        <f t="shared" si="733"/>
        <v>145000</v>
      </c>
      <c r="AV499" s="61">
        <f>IF(NOT(ISNUMBER(A499)),"",ROUND(_xlfn.QUARTILE.INC(CHOOSE({1;2;3},W499,Z499,AC499),1),0))</f>
        <v>116000</v>
      </c>
      <c r="AW499" s="61">
        <f>IF(NOT(ISNUMBER(A499)),"",ROUND(_xlfn.QUARTILE.INC(CHOOSE({1;2;3},W499,Z499,AC499),3),0))</f>
        <v>130500</v>
      </c>
      <c r="AX499" s="61">
        <f t="shared" si="734"/>
        <v>14500</v>
      </c>
      <c r="AY499" s="61">
        <f t="shared" si="735"/>
        <v>116000</v>
      </c>
      <c r="AZ499" s="61">
        <f t="shared" si="736"/>
        <v>22040</v>
      </c>
      <c r="BA499" s="61">
        <f t="shared" si="737"/>
        <v>138040</v>
      </c>
      <c r="BB499" s="68" t="str">
        <f t="shared" si="738"/>
        <v>MENOR VALOR</v>
      </c>
      <c r="BD499" s="69" t="str">
        <f t="shared" si="739"/>
        <v>MANTENIMIENTO - REVISION Y LIMPIEZA DEL INTERCAMBIADOR DE CALOR.</v>
      </c>
      <c r="BE499" s="58" t="str">
        <f t="shared" si="740"/>
        <v>ÚNICO</v>
      </c>
      <c r="BF499" s="58" t="str" cm="1">
        <f t="array" ref="BF499">IF(BE499&lt;&gt;"REPETIDO","",_xlfn.TEXTJOIN(", ",TRUE,IF($AG$14:$AG$1000=$AG499,$A$14:$A$1000,"")))</f>
        <v/>
      </c>
      <c r="BG499" s="70" t="str">
        <f t="shared" si="741"/>
        <v>NO APLICA</v>
      </c>
      <c r="BH499" s="58" t="str">
        <f t="shared" si="742"/>
        <v>OK</v>
      </c>
    </row>
    <row r="500" spans="1:60" ht="89.25" x14ac:dyDescent="0.35">
      <c r="A500" s="64">
        <f>IF(C500="","",MAX($A$14:A499)+1)</f>
        <v>458</v>
      </c>
      <c r="B500" s="64">
        <v>87159</v>
      </c>
      <c r="C500" s="65" t="s">
        <v>451</v>
      </c>
      <c r="D500" s="64" t="s">
        <v>214</v>
      </c>
      <c r="E500" s="64">
        <v>0</v>
      </c>
      <c r="F500" s="64">
        <v>0</v>
      </c>
      <c r="G500" s="64">
        <v>0</v>
      </c>
      <c r="H500" s="64">
        <v>0</v>
      </c>
      <c r="I500" s="64">
        <v>0</v>
      </c>
      <c r="J500" s="64">
        <v>0</v>
      </c>
      <c r="K500" s="64">
        <v>0</v>
      </c>
      <c r="L500" s="64">
        <v>0</v>
      </c>
      <c r="M500" s="64">
        <v>0</v>
      </c>
      <c r="N500" s="64">
        <v>1</v>
      </c>
      <c r="O500" s="64">
        <v>0</v>
      </c>
      <c r="P500" s="64">
        <v>0</v>
      </c>
      <c r="Q500" s="64">
        <v>0</v>
      </c>
      <c r="R500" s="64">
        <v>1</v>
      </c>
      <c r="S500" s="64">
        <v>72101511</v>
      </c>
      <c r="T500" s="64" t="s">
        <v>66</v>
      </c>
      <c r="U500" s="64" t="s">
        <v>66</v>
      </c>
      <c r="W500" s="66">
        <v>116000</v>
      </c>
      <c r="X500" s="66">
        <f t="shared" si="714"/>
        <v>22040</v>
      </c>
      <c r="Y500" s="66">
        <f t="shared" si="715"/>
        <v>138040</v>
      </c>
      <c r="Z500" s="66">
        <v>116000</v>
      </c>
      <c r="AA500" s="66">
        <f t="shared" si="716"/>
        <v>22040</v>
      </c>
      <c r="AB500" s="66">
        <f t="shared" si="717"/>
        <v>138040</v>
      </c>
      <c r="AC500" s="66">
        <v>250000</v>
      </c>
      <c r="AD500" s="66">
        <f t="shared" si="718"/>
        <v>47500</v>
      </c>
      <c r="AE500" s="66">
        <f t="shared" si="719"/>
        <v>297500</v>
      </c>
      <c r="AF500" s="22"/>
      <c r="AG500" s="67" t="str">
        <f t="shared" si="720"/>
        <v>MANTENIMIENTO - REVISIÓN Y AJUSTE DE RESISTENCIAS, COMPRESORES, CONTACTORES, RELÉS, AUXILIARES, TOTALIZADORES.</v>
      </c>
      <c r="AH500" s="58" t="str">
        <f t="shared" si="721"/>
        <v>ÚNICO</v>
      </c>
      <c r="AI500" s="58" t="str">
        <f t="shared" si="722"/>
        <v>ÚNICO</v>
      </c>
      <c r="AJ500" s="59" t="str">
        <f t="shared" si="723"/>
        <v>ÚNICO</v>
      </c>
      <c r="AK500" s="59" t="str">
        <f t="shared" si="724"/>
        <v>ÚNICO</v>
      </c>
      <c r="AL500" s="59" t="str">
        <f t="shared" si="725"/>
        <v/>
      </c>
      <c r="AM500" s="59" t="str">
        <f t="shared" si="726"/>
        <v/>
      </c>
      <c r="AN500" s="60" t="str">
        <f t="shared" si="727"/>
        <v/>
      </c>
      <c r="AP500" s="61">
        <f t="shared" si="728"/>
        <v>160667</v>
      </c>
      <c r="AQ500" s="61">
        <f t="shared" si="729"/>
        <v>116000</v>
      </c>
      <c r="AR500" s="61">
        <f t="shared" si="730"/>
        <v>77365</v>
      </c>
      <c r="AS500" s="62">
        <f t="shared" si="731"/>
        <v>0.48152389725332523</v>
      </c>
      <c r="AT500" s="61">
        <f t="shared" si="732"/>
        <v>116000</v>
      </c>
      <c r="AU500" s="61">
        <f t="shared" si="733"/>
        <v>250000</v>
      </c>
      <c r="AV500" s="61">
        <f>IF(NOT(ISNUMBER(A500)),"",ROUND(_xlfn.QUARTILE.INC(CHOOSE({1;2;3},W500,Z500,AC500),1),0))</f>
        <v>116000</v>
      </c>
      <c r="AW500" s="61">
        <f>IF(NOT(ISNUMBER(A500)),"",ROUND(_xlfn.QUARTILE.INC(CHOOSE({1;2;3},W500,Z500,AC500),3),0))</f>
        <v>183000</v>
      </c>
      <c r="AX500" s="61">
        <f t="shared" si="734"/>
        <v>67000</v>
      </c>
      <c r="AY500" s="61">
        <f t="shared" si="735"/>
        <v>116000</v>
      </c>
      <c r="AZ500" s="61">
        <f t="shared" si="736"/>
        <v>22040</v>
      </c>
      <c r="BA500" s="61">
        <f t="shared" si="737"/>
        <v>138040</v>
      </c>
      <c r="BB500" s="68" t="str">
        <f t="shared" si="738"/>
        <v>MEDIANA</v>
      </c>
      <c r="BD500" s="69" t="str">
        <f t="shared" si="739"/>
        <v>MANTENIMIENTO - REVISIÓN Y AJUSTE DE RESISTENCIAS, COMPRESORES, CONTACTORES, RELÉS, AUXILIARES, TOTALIZADORES.</v>
      </c>
      <c r="BE500" s="58" t="str">
        <f t="shared" si="740"/>
        <v>ÚNICO</v>
      </c>
      <c r="BF500" s="58" t="str" cm="1">
        <f t="array" ref="BF500">IF(BE500&lt;&gt;"REPETIDO","",_xlfn.TEXTJOIN(", ",TRUE,IF($AG$14:$AG$1000=$AG500,$A$14:$A$1000,"")))</f>
        <v/>
      </c>
      <c r="BG500" s="70" t="str">
        <f t="shared" si="741"/>
        <v>NO APLICA</v>
      </c>
      <c r="BH500" s="58" t="str">
        <f t="shared" si="742"/>
        <v>REVISAR DISPERSIÓN</v>
      </c>
    </row>
    <row r="501" spans="1:60" ht="76.5" x14ac:dyDescent="0.35">
      <c r="A501" s="64">
        <f>IF(C501="","",MAX($A$14:A500)+1)</f>
        <v>459</v>
      </c>
      <c r="B501" s="64">
        <v>87159</v>
      </c>
      <c r="C501" s="65" t="s">
        <v>452</v>
      </c>
      <c r="D501" s="64" t="s">
        <v>214</v>
      </c>
      <c r="E501" s="64">
        <v>0</v>
      </c>
      <c r="F501" s="64">
        <v>0</v>
      </c>
      <c r="G501" s="64">
        <v>0</v>
      </c>
      <c r="H501" s="64">
        <v>0</v>
      </c>
      <c r="I501" s="64">
        <v>0</v>
      </c>
      <c r="J501" s="64">
        <v>0</v>
      </c>
      <c r="K501" s="64">
        <v>0</v>
      </c>
      <c r="L501" s="64">
        <v>0</v>
      </c>
      <c r="M501" s="64">
        <v>0</v>
      </c>
      <c r="N501" s="64">
        <v>1</v>
      </c>
      <c r="O501" s="64">
        <v>0</v>
      </c>
      <c r="P501" s="64">
        <v>0</v>
      </c>
      <c r="Q501" s="64">
        <v>0</v>
      </c>
      <c r="R501" s="64">
        <v>1</v>
      </c>
      <c r="S501" s="64">
        <v>72101511</v>
      </c>
      <c r="T501" s="64" t="s">
        <v>66</v>
      </c>
      <c r="U501" s="64" t="s">
        <v>66</v>
      </c>
      <c r="W501" s="66">
        <v>196000</v>
      </c>
      <c r="X501" s="66">
        <f t="shared" si="714"/>
        <v>37240</v>
      </c>
      <c r="Y501" s="66">
        <f t="shared" si="715"/>
        <v>233240</v>
      </c>
      <c r="Z501" s="66">
        <v>196000</v>
      </c>
      <c r="AA501" s="66">
        <f t="shared" si="716"/>
        <v>37240</v>
      </c>
      <c r="AB501" s="66">
        <f t="shared" si="717"/>
        <v>233240</v>
      </c>
      <c r="AC501" s="66">
        <v>580000</v>
      </c>
      <c r="AD501" s="66">
        <f t="shared" si="718"/>
        <v>110200</v>
      </c>
      <c r="AE501" s="66">
        <f t="shared" si="719"/>
        <v>690200</v>
      </c>
      <c r="AF501" s="22"/>
      <c r="AG501" s="67" t="str">
        <f t="shared" si="720"/>
        <v>MANTENIMIENTO A LA REJILLA DE SALIDA EXTRACCIÓN Y MANTENIMIENTO DE AIRE PARA MANTENIMIENTO PREVENTIVO AIRE 17KW/H</v>
      </c>
      <c r="AH501" s="58" t="str">
        <f t="shared" si="721"/>
        <v>ÚNICO</v>
      </c>
      <c r="AI501" s="58" t="str">
        <f t="shared" si="722"/>
        <v>ÚNICO</v>
      </c>
      <c r="AJ501" s="59" t="str">
        <f t="shared" si="723"/>
        <v>ÚNICO</v>
      </c>
      <c r="AK501" s="59" t="str">
        <f t="shared" si="724"/>
        <v>ÚNICO</v>
      </c>
      <c r="AL501" s="59" t="str">
        <f t="shared" si="725"/>
        <v/>
      </c>
      <c r="AM501" s="59" t="str">
        <f t="shared" si="726"/>
        <v/>
      </c>
      <c r="AN501" s="60" t="str">
        <f t="shared" si="727"/>
        <v/>
      </c>
      <c r="AP501" s="61">
        <f t="shared" si="728"/>
        <v>324000</v>
      </c>
      <c r="AQ501" s="61">
        <f t="shared" si="729"/>
        <v>196000</v>
      </c>
      <c r="AR501" s="61">
        <f t="shared" si="730"/>
        <v>221703</v>
      </c>
      <c r="AS501" s="62">
        <f t="shared" si="731"/>
        <v>0.68426851851851855</v>
      </c>
      <c r="AT501" s="61">
        <f t="shared" si="732"/>
        <v>196000</v>
      </c>
      <c r="AU501" s="61">
        <f t="shared" si="733"/>
        <v>580000</v>
      </c>
      <c r="AV501" s="61">
        <f>IF(NOT(ISNUMBER(A501)),"",ROUND(_xlfn.QUARTILE.INC(CHOOSE({1;2;3},W501,Z501,AC501),1),0))</f>
        <v>196000</v>
      </c>
      <c r="AW501" s="61">
        <f>IF(NOT(ISNUMBER(A501)),"",ROUND(_xlfn.QUARTILE.INC(CHOOSE({1;2;3},W501,Z501,AC501),3),0))</f>
        <v>388000</v>
      </c>
      <c r="AX501" s="61">
        <f t="shared" si="734"/>
        <v>192000</v>
      </c>
      <c r="AY501" s="61">
        <f t="shared" si="735"/>
        <v>196000</v>
      </c>
      <c r="AZ501" s="61">
        <f t="shared" si="736"/>
        <v>37240</v>
      </c>
      <c r="BA501" s="61">
        <f t="shared" si="737"/>
        <v>233240</v>
      </c>
      <c r="BB501" s="68" t="str">
        <f t="shared" si="738"/>
        <v>MEDIANA</v>
      </c>
      <c r="BD501" s="69" t="str">
        <f t="shared" si="739"/>
        <v>MANTENIMIENTO A LA REJILLA DE SALIDA EXTRACCIÓN Y MANTENIMIENTO DE AIRE PARA MANTENIMIENTO PREVENTIVO AIRE 17KW/H</v>
      </c>
      <c r="BE501" s="58" t="str">
        <f t="shared" si="740"/>
        <v>ÚNICO</v>
      </c>
      <c r="BF501" s="58" t="str" cm="1">
        <f t="array" ref="BF501">IF(BE501&lt;&gt;"REPETIDO","",_xlfn.TEXTJOIN(", ",TRUE,IF($AG$14:$AG$1000=$AG501,$A$14:$A$1000,"")))</f>
        <v/>
      </c>
      <c r="BG501" s="70" t="str">
        <f t="shared" si="741"/>
        <v>NO APLICA</v>
      </c>
      <c r="BH501" s="58" t="str">
        <f t="shared" si="742"/>
        <v>ALERTA ALTA - REVISAR MERCADO</v>
      </c>
    </row>
    <row r="502" spans="1:60" ht="89.25" x14ac:dyDescent="0.35">
      <c r="A502" s="64">
        <f>IF(C502="","",MAX($A$14:A501)+1)</f>
        <v>460</v>
      </c>
      <c r="B502" s="64">
        <v>87159</v>
      </c>
      <c r="C502" s="65" t="s">
        <v>453</v>
      </c>
      <c r="D502" s="64" t="s">
        <v>214</v>
      </c>
      <c r="E502" s="64">
        <v>0</v>
      </c>
      <c r="F502" s="64">
        <v>0</v>
      </c>
      <c r="G502" s="64">
        <v>0</v>
      </c>
      <c r="H502" s="64">
        <v>0</v>
      </c>
      <c r="I502" s="64">
        <v>0</v>
      </c>
      <c r="J502" s="64">
        <v>0</v>
      </c>
      <c r="K502" s="64">
        <v>0</v>
      </c>
      <c r="L502" s="64">
        <v>0</v>
      </c>
      <c r="M502" s="64">
        <v>0</v>
      </c>
      <c r="N502" s="64">
        <v>1</v>
      </c>
      <c r="O502" s="64">
        <v>0</v>
      </c>
      <c r="P502" s="64">
        <v>0</v>
      </c>
      <c r="Q502" s="64">
        <v>0</v>
      </c>
      <c r="R502" s="64">
        <v>1</v>
      </c>
      <c r="S502" s="64">
        <v>72101511</v>
      </c>
      <c r="T502" s="64" t="s">
        <v>66</v>
      </c>
      <c r="U502" s="64" t="s">
        <v>66</v>
      </c>
      <c r="W502" s="66">
        <v>152000</v>
      </c>
      <c r="X502" s="66">
        <f t="shared" si="714"/>
        <v>28880</v>
      </c>
      <c r="Y502" s="66">
        <f t="shared" si="715"/>
        <v>180880</v>
      </c>
      <c r="Z502" s="66">
        <v>152000</v>
      </c>
      <c r="AA502" s="66">
        <f t="shared" si="716"/>
        <v>28880</v>
      </c>
      <c r="AB502" s="66">
        <f t="shared" si="717"/>
        <v>180880</v>
      </c>
      <c r="AC502" s="66">
        <v>400000</v>
      </c>
      <c r="AD502" s="66">
        <f t="shared" si="718"/>
        <v>76000</v>
      </c>
      <c r="AE502" s="66">
        <f t="shared" si="719"/>
        <v>476000</v>
      </c>
      <c r="AF502" s="22"/>
      <c r="AG502" s="67" t="str">
        <f t="shared" si="720"/>
        <v>MANTENIMIENTO - REVISIÓN POSIBLES FUGAS EN EL SISTEMA Y CORRECCIÓN DE ESTAS, VACIADO Y LIMPIEZA DEL INTERCAMBIADOR DE CALOR</v>
      </c>
      <c r="AH502" s="58" t="str">
        <f t="shared" si="721"/>
        <v>ÚNICO</v>
      </c>
      <c r="AI502" s="58" t="str">
        <f t="shared" si="722"/>
        <v>ÚNICO</v>
      </c>
      <c r="AJ502" s="59" t="str">
        <f t="shared" si="723"/>
        <v>ÚNICO</v>
      </c>
      <c r="AK502" s="59" t="str">
        <f t="shared" si="724"/>
        <v>ÚNICO</v>
      </c>
      <c r="AL502" s="59" t="str">
        <f t="shared" si="725"/>
        <v/>
      </c>
      <c r="AM502" s="59" t="str">
        <f t="shared" si="726"/>
        <v/>
      </c>
      <c r="AN502" s="60" t="str">
        <f t="shared" si="727"/>
        <v/>
      </c>
      <c r="AP502" s="61">
        <f t="shared" si="728"/>
        <v>234667</v>
      </c>
      <c r="AQ502" s="61">
        <f t="shared" si="729"/>
        <v>152000</v>
      </c>
      <c r="AR502" s="61">
        <f t="shared" si="730"/>
        <v>143183</v>
      </c>
      <c r="AS502" s="62">
        <f t="shared" si="731"/>
        <v>0.61015396284948464</v>
      </c>
      <c r="AT502" s="61">
        <f t="shared" si="732"/>
        <v>152000</v>
      </c>
      <c r="AU502" s="61">
        <f t="shared" si="733"/>
        <v>400000</v>
      </c>
      <c r="AV502" s="61">
        <f>IF(NOT(ISNUMBER(A502)),"",ROUND(_xlfn.QUARTILE.INC(CHOOSE({1;2;3},W502,Z502,AC502),1),0))</f>
        <v>152000</v>
      </c>
      <c r="AW502" s="61">
        <f>IF(NOT(ISNUMBER(A502)),"",ROUND(_xlfn.QUARTILE.INC(CHOOSE({1;2;3},W502,Z502,AC502),3),0))</f>
        <v>276000</v>
      </c>
      <c r="AX502" s="61">
        <f t="shared" si="734"/>
        <v>124000</v>
      </c>
      <c r="AY502" s="61">
        <f t="shared" si="735"/>
        <v>152000</v>
      </c>
      <c r="AZ502" s="61">
        <f t="shared" si="736"/>
        <v>28880</v>
      </c>
      <c r="BA502" s="61">
        <f t="shared" si="737"/>
        <v>180880</v>
      </c>
      <c r="BB502" s="68" t="str">
        <f t="shared" si="738"/>
        <v>MEDIANA</v>
      </c>
      <c r="BD502" s="69" t="str">
        <f t="shared" si="739"/>
        <v>MANTENIMIENTO - REVISIÓN POSIBLES FUGAS EN EL SISTEMA Y CORRECCIÓN DE ESTAS, VACIADO Y LIMPIEZA DEL INTERCAMBIADOR DE CALOR</v>
      </c>
      <c r="BE502" s="58" t="str">
        <f t="shared" si="740"/>
        <v>ÚNICO</v>
      </c>
      <c r="BF502" s="58" t="str" cm="1">
        <f t="array" ref="BF502">IF(BE502&lt;&gt;"REPETIDO","",_xlfn.TEXTJOIN(", ",TRUE,IF($AG$14:$AG$1000=$AG502,$A$14:$A$1000,"")))</f>
        <v/>
      </c>
      <c r="BG502" s="70" t="str">
        <f t="shared" si="741"/>
        <v>NO APLICA</v>
      </c>
      <c r="BH502" s="58" t="str">
        <f t="shared" si="742"/>
        <v>ALERTA ALTA - REVISAR MERCADO</v>
      </c>
    </row>
    <row r="503" spans="1:60" ht="51" x14ac:dyDescent="0.35">
      <c r="A503" s="64">
        <f>IF(C503="","",MAX($A$14:A502)+1)</f>
        <v>461</v>
      </c>
      <c r="B503" s="64">
        <v>87159</v>
      </c>
      <c r="C503" s="65" t="s">
        <v>454</v>
      </c>
      <c r="D503" s="64" t="s">
        <v>214</v>
      </c>
      <c r="E503" s="64">
        <v>0</v>
      </c>
      <c r="F503" s="64">
        <v>0</v>
      </c>
      <c r="G503" s="64">
        <v>0</v>
      </c>
      <c r="H503" s="64">
        <v>0</v>
      </c>
      <c r="I503" s="64">
        <v>0</v>
      </c>
      <c r="J503" s="64">
        <v>0</v>
      </c>
      <c r="K503" s="64">
        <v>0</v>
      </c>
      <c r="L503" s="64">
        <v>0</v>
      </c>
      <c r="M503" s="64">
        <v>0</v>
      </c>
      <c r="N503" s="64">
        <v>1</v>
      </c>
      <c r="O503" s="64">
        <v>0</v>
      </c>
      <c r="P503" s="64">
        <v>0</v>
      </c>
      <c r="Q503" s="64">
        <v>0</v>
      </c>
      <c r="R503" s="64">
        <v>1</v>
      </c>
      <c r="S503" s="64">
        <v>72101511</v>
      </c>
      <c r="T503" s="64" t="s">
        <v>66</v>
      </c>
      <c r="U503" s="64" t="s">
        <v>66</v>
      </c>
      <c r="W503" s="66">
        <v>144000</v>
      </c>
      <c r="X503" s="66">
        <f t="shared" si="714"/>
        <v>27360</v>
      </c>
      <c r="Y503" s="66">
        <f t="shared" si="715"/>
        <v>171360</v>
      </c>
      <c r="Z503" s="66">
        <v>144000</v>
      </c>
      <c r="AA503" s="66">
        <f t="shared" si="716"/>
        <v>27360</v>
      </c>
      <c r="AB503" s="66">
        <f t="shared" si="717"/>
        <v>171360</v>
      </c>
      <c r="AC503" s="66">
        <v>355000</v>
      </c>
      <c r="AD503" s="66">
        <f t="shared" si="718"/>
        <v>67450</v>
      </c>
      <c r="AE503" s="66">
        <f t="shared" si="719"/>
        <v>422450</v>
      </c>
      <c r="AF503" s="22"/>
      <c r="AG503" s="67" t="str">
        <f t="shared" si="720"/>
        <v>MANTENIMIENTO - VERIFICACIÓN Y AJUSTES AL SISTEMA Y RECORRIDO DE AGUA EN ALTA Y BAJA</v>
      </c>
      <c r="AH503" s="58" t="str">
        <f t="shared" si="721"/>
        <v>ÚNICO</v>
      </c>
      <c r="AI503" s="58" t="str">
        <f t="shared" si="722"/>
        <v>ÚNICO</v>
      </c>
      <c r="AJ503" s="59" t="str">
        <f t="shared" si="723"/>
        <v>ÚNICO</v>
      </c>
      <c r="AK503" s="59" t="str">
        <f t="shared" si="724"/>
        <v>ÚNICO</v>
      </c>
      <c r="AL503" s="59" t="str">
        <f t="shared" si="725"/>
        <v/>
      </c>
      <c r="AM503" s="59" t="str">
        <f t="shared" si="726"/>
        <v/>
      </c>
      <c r="AN503" s="60" t="str">
        <f t="shared" si="727"/>
        <v/>
      </c>
      <c r="AP503" s="61">
        <f t="shared" si="728"/>
        <v>214333</v>
      </c>
      <c r="AQ503" s="61">
        <f t="shared" si="729"/>
        <v>144000</v>
      </c>
      <c r="AR503" s="61">
        <f t="shared" si="730"/>
        <v>121821</v>
      </c>
      <c r="AS503" s="62">
        <f t="shared" si="731"/>
        <v>0.56837257911754135</v>
      </c>
      <c r="AT503" s="61">
        <f t="shared" si="732"/>
        <v>144000</v>
      </c>
      <c r="AU503" s="61">
        <f t="shared" si="733"/>
        <v>355000</v>
      </c>
      <c r="AV503" s="61">
        <f>IF(NOT(ISNUMBER(A503)),"",ROUND(_xlfn.QUARTILE.INC(CHOOSE({1;2;3},W503,Z503,AC503),1),0))</f>
        <v>144000</v>
      </c>
      <c r="AW503" s="61">
        <f>IF(NOT(ISNUMBER(A503)),"",ROUND(_xlfn.QUARTILE.INC(CHOOSE({1;2;3},W503,Z503,AC503),3),0))</f>
        <v>249500</v>
      </c>
      <c r="AX503" s="61">
        <f t="shared" si="734"/>
        <v>105500</v>
      </c>
      <c r="AY503" s="61">
        <f t="shared" si="735"/>
        <v>144000</v>
      </c>
      <c r="AZ503" s="61">
        <f t="shared" si="736"/>
        <v>27360</v>
      </c>
      <c r="BA503" s="61">
        <f t="shared" si="737"/>
        <v>171360</v>
      </c>
      <c r="BB503" s="68" t="str">
        <f t="shared" si="738"/>
        <v>MEDIANA</v>
      </c>
      <c r="BD503" s="69" t="str">
        <f t="shared" si="739"/>
        <v>MANTENIMIENTO - VERIFICACIÓN Y AJUSTES AL SISTEMA Y RECORRIDO DE AGUA EN ALTA Y BAJA</v>
      </c>
      <c r="BE503" s="58" t="str">
        <f t="shared" si="740"/>
        <v>ÚNICO</v>
      </c>
      <c r="BF503" s="58" t="str" cm="1">
        <f t="array" ref="BF503">IF(BE503&lt;&gt;"REPETIDO","",_xlfn.TEXTJOIN(", ",TRUE,IF($AG$14:$AG$1000=$AG503,$A$14:$A$1000,"")))</f>
        <v/>
      </c>
      <c r="BG503" s="70" t="str">
        <f t="shared" si="741"/>
        <v>NO APLICA</v>
      </c>
      <c r="BH503" s="58" t="str">
        <f t="shared" si="742"/>
        <v>ALERTA ALTA - REVISAR MERCADO</v>
      </c>
    </row>
    <row r="504" spans="1:60" ht="27" x14ac:dyDescent="0.35">
      <c r="A504" s="64">
        <f>IF(C504="","",MAX($A$14:A503)+1)</f>
        <v>462</v>
      </c>
      <c r="B504" s="64">
        <v>87159</v>
      </c>
      <c r="C504" s="65" t="s">
        <v>455</v>
      </c>
      <c r="D504" s="64" t="s">
        <v>214</v>
      </c>
      <c r="E504" s="64">
        <v>0</v>
      </c>
      <c r="F504" s="64">
        <v>0</v>
      </c>
      <c r="G504" s="64">
        <v>0</v>
      </c>
      <c r="H504" s="64">
        <v>0</v>
      </c>
      <c r="I504" s="64">
        <v>0</v>
      </c>
      <c r="J504" s="64">
        <v>0</v>
      </c>
      <c r="K504" s="64">
        <v>0</v>
      </c>
      <c r="L504" s="64">
        <v>0</v>
      </c>
      <c r="M504" s="64">
        <v>0</v>
      </c>
      <c r="N504" s="64">
        <v>1</v>
      </c>
      <c r="O504" s="64">
        <v>0</v>
      </c>
      <c r="P504" s="64">
        <v>0</v>
      </c>
      <c r="Q504" s="64">
        <v>0</v>
      </c>
      <c r="R504" s="64">
        <v>1</v>
      </c>
      <c r="S504" s="64">
        <v>72101511</v>
      </c>
      <c r="T504" s="64" t="s">
        <v>66</v>
      </c>
      <c r="U504" s="64" t="s">
        <v>66</v>
      </c>
      <c r="W504" s="66">
        <v>140000</v>
      </c>
      <c r="X504" s="66">
        <f t="shared" si="714"/>
        <v>26600</v>
      </c>
      <c r="Y504" s="66">
        <f t="shared" si="715"/>
        <v>166600</v>
      </c>
      <c r="Z504" s="66">
        <v>140000</v>
      </c>
      <c r="AA504" s="66">
        <f t="shared" si="716"/>
        <v>26600</v>
      </c>
      <c r="AB504" s="66">
        <f t="shared" si="717"/>
        <v>166600</v>
      </c>
      <c r="AC504" s="66">
        <v>405000</v>
      </c>
      <c r="AD504" s="66">
        <f t="shared" si="718"/>
        <v>76950</v>
      </c>
      <c r="AE504" s="66">
        <f t="shared" si="719"/>
        <v>481950</v>
      </c>
      <c r="AF504" s="22"/>
      <c r="AG504" s="67" t="str">
        <f t="shared" si="720"/>
        <v>MANTENIMIENTO - REVISIÓN Y AJUSTE DE PRESIÓN ETC</v>
      </c>
      <c r="AH504" s="58" t="str">
        <f t="shared" si="721"/>
        <v>ÚNICO</v>
      </c>
      <c r="AI504" s="58" t="str">
        <f t="shared" si="722"/>
        <v>ÚNICO</v>
      </c>
      <c r="AJ504" s="59" t="str">
        <f t="shared" si="723"/>
        <v>ÚNICO</v>
      </c>
      <c r="AK504" s="59" t="str">
        <f t="shared" si="724"/>
        <v>ÚNICO</v>
      </c>
      <c r="AL504" s="59" t="str">
        <f t="shared" si="725"/>
        <v/>
      </c>
      <c r="AM504" s="59" t="str">
        <f t="shared" si="726"/>
        <v/>
      </c>
      <c r="AN504" s="60" t="str">
        <f t="shared" si="727"/>
        <v/>
      </c>
      <c r="AP504" s="61">
        <f t="shared" si="728"/>
        <v>228333</v>
      </c>
      <c r="AQ504" s="61">
        <f t="shared" si="729"/>
        <v>140000</v>
      </c>
      <c r="AR504" s="61">
        <f t="shared" si="730"/>
        <v>152998</v>
      </c>
      <c r="AS504" s="62">
        <f t="shared" si="731"/>
        <v>0.67006521177403178</v>
      </c>
      <c r="AT504" s="61">
        <f t="shared" si="732"/>
        <v>140000</v>
      </c>
      <c r="AU504" s="61">
        <f t="shared" si="733"/>
        <v>405000</v>
      </c>
      <c r="AV504" s="61">
        <f>IF(NOT(ISNUMBER(A504)),"",ROUND(_xlfn.QUARTILE.INC(CHOOSE({1;2;3},W504,Z504,AC504),1),0))</f>
        <v>140000</v>
      </c>
      <c r="AW504" s="61">
        <f>IF(NOT(ISNUMBER(A504)),"",ROUND(_xlfn.QUARTILE.INC(CHOOSE({1;2;3},W504,Z504,AC504),3),0))</f>
        <v>272500</v>
      </c>
      <c r="AX504" s="61">
        <f t="shared" si="734"/>
        <v>132500</v>
      </c>
      <c r="AY504" s="61">
        <f t="shared" si="735"/>
        <v>140000</v>
      </c>
      <c r="AZ504" s="61">
        <f t="shared" si="736"/>
        <v>26600</v>
      </c>
      <c r="BA504" s="61">
        <f t="shared" si="737"/>
        <v>166600</v>
      </c>
      <c r="BB504" s="68" t="str">
        <f t="shared" si="738"/>
        <v>MEDIANA</v>
      </c>
      <c r="BD504" s="69" t="str">
        <f t="shared" si="739"/>
        <v>MANTENIMIENTO - REVISIÓN Y AJUSTE DE PRESIÓN ETC</v>
      </c>
      <c r="BE504" s="58" t="str">
        <f t="shared" si="740"/>
        <v>ÚNICO</v>
      </c>
      <c r="BF504" s="58" t="str" cm="1">
        <f t="array" ref="BF504">IF(BE504&lt;&gt;"REPETIDO","",_xlfn.TEXTJOIN(", ",TRUE,IF($AG$14:$AG$1000=$AG504,$A$14:$A$1000,"")))</f>
        <v/>
      </c>
      <c r="BG504" s="70" t="str">
        <f t="shared" si="741"/>
        <v>NO APLICA</v>
      </c>
      <c r="BH504" s="58" t="str">
        <f t="shared" si="742"/>
        <v>ALERTA ALTA - REVISAR MERCADO</v>
      </c>
    </row>
    <row r="505" spans="1:60" ht="76.5" x14ac:dyDescent="0.35">
      <c r="A505" s="64">
        <f>IF(C505="","",MAX($A$14:A504)+1)</f>
        <v>463</v>
      </c>
      <c r="B505" s="64">
        <v>87159</v>
      </c>
      <c r="C505" s="65" t="s">
        <v>456</v>
      </c>
      <c r="D505" s="64" t="s">
        <v>214</v>
      </c>
      <c r="E505" s="64">
        <v>0</v>
      </c>
      <c r="F505" s="64">
        <v>0</v>
      </c>
      <c r="G505" s="64">
        <v>0</v>
      </c>
      <c r="H505" s="64">
        <v>0</v>
      </c>
      <c r="I505" s="64">
        <v>0</v>
      </c>
      <c r="J505" s="64">
        <v>0</v>
      </c>
      <c r="K505" s="64">
        <v>0</v>
      </c>
      <c r="L505" s="64">
        <v>0</v>
      </c>
      <c r="M505" s="64">
        <v>0</v>
      </c>
      <c r="N505" s="64">
        <v>1</v>
      </c>
      <c r="O505" s="64">
        <v>0</v>
      </c>
      <c r="P505" s="64">
        <v>0</v>
      </c>
      <c r="Q505" s="64">
        <v>0</v>
      </c>
      <c r="R505" s="64">
        <v>1</v>
      </c>
      <c r="S505" s="64">
        <v>72101511</v>
      </c>
      <c r="T505" s="64" t="s">
        <v>66</v>
      </c>
      <c r="U505" s="64" t="s">
        <v>66</v>
      </c>
      <c r="W505" s="66">
        <v>128000</v>
      </c>
      <c r="X505" s="66">
        <f t="shared" si="714"/>
        <v>24320</v>
      </c>
      <c r="Y505" s="66">
        <f t="shared" si="715"/>
        <v>152320</v>
      </c>
      <c r="Z505" s="66">
        <v>128000</v>
      </c>
      <c r="AA505" s="66">
        <f t="shared" si="716"/>
        <v>24320</v>
      </c>
      <c r="AB505" s="66">
        <f t="shared" si="717"/>
        <v>152320</v>
      </c>
      <c r="AC505" s="66">
        <v>200000</v>
      </c>
      <c r="AD505" s="66">
        <f t="shared" si="718"/>
        <v>38000</v>
      </c>
      <c r="AE505" s="66">
        <f t="shared" si="719"/>
        <v>238000</v>
      </c>
      <c r="AF505" s="22"/>
      <c r="AG505" s="67" t="str">
        <f t="shared" si="720"/>
        <v>MANTENIMIENTO - REVISIÓN DE MANÓMETROS DE PRESIÓN Y DE SER NECESARIO MANTENIMIENTO DE ESTOS. (CAMBIO DE ESTOS)</v>
      </c>
      <c r="AH505" s="58" t="str">
        <f t="shared" si="721"/>
        <v>ÚNICO</v>
      </c>
      <c r="AI505" s="58" t="str">
        <f t="shared" si="722"/>
        <v>ÚNICO</v>
      </c>
      <c r="AJ505" s="59" t="str">
        <f t="shared" si="723"/>
        <v>ÚNICO</v>
      </c>
      <c r="AK505" s="59" t="str">
        <f t="shared" si="724"/>
        <v>ÚNICO</v>
      </c>
      <c r="AL505" s="59" t="str">
        <f t="shared" si="725"/>
        <v/>
      </c>
      <c r="AM505" s="59" t="str">
        <f t="shared" si="726"/>
        <v/>
      </c>
      <c r="AN505" s="60" t="str">
        <f t="shared" si="727"/>
        <v/>
      </c>
      <c r="AP505" s="61">
        <f t="shared" si="728"/>
        <v>152000</v>
      </c>
      <c r="AQ505" s="61">
        <f t="shared" si="729"/>
        <v>128000</v>
      </c>
      <c r="AR505" s="61">
        <f t="shared" si="730"/>
        <v>41569</v>
      </c>
      <c r="AS505" s="62">
        <f t="shared" si="731"/>
        <v>0.27348026315789475</v>
      </c>
      <c r="AT505" s="61">
        <f t="shared" si="732"/>
        <v>128000</v>
      </c>
      <c r="AU505" s="61">
        <f t="shared" si="733"/>
        <v>200000</v>
      </c>
      <c r="AV505" s="61">
        <f>IF(NOT(ISNUMBER(A505)),"",ROUND(_xlfn.QUARTILE.INC(CHOOSE({1;2;3},W505,Z505,AC505),1),0))</f>
        <v>128000</v>
      </c>
      <c r="AW505" s="61">
        <f>IF(NOT(ISNUMBER(A505)),"",ROUND(_xlfn.QUARTILE.INC(CHOOSE({1;2;3},W505,Z505,AC505),3),0))</f>
        <v>164000</v>
      </c>
      <c r="AX505" s="61">
        <f t="shared" si="734"/>
        <v>36000</v>
      </c>
      <c r="AY505" s="61">
        <f t="shared" si="735"/>
        <v>128000</v>
      </c>
      <c r="AZ505" s="61">
        <f t="shared" si="736"/>
        <v>24320</v>
      </c>
      <c r="BA505" s="61">
        <f t="shared" si="737"/>
        <v>152320</v>
      </c>
      <c r="BB505" s="68" t="str">
        <f t="shared" si="738"/>
        <v>PROMEDIO 2 MENORES</v>
      </c>
      <c r="BD505" s="69" t="str">
        <f t="shared" si="739"/>
        <v>MANTENIMIENTO - REVISIÓN DE MANÓMETROS DE PRESIÓN Y DE SER NECESARIO MANTENIMIENTO DE ESTOS. (CAMBIO DE ESTOS)</v>
      </c>
      <c r="BE505" s="58" t="str">
        <f t="shared" si="740"/>
        <v>ÚNICO</v>
      </c>
      <c r="BF505" s="58" t="str" cm="1">
        <f t="array" ref="BF505">IF(BE505&lt;&gt;"REPETIDO","",_xlfn.TEXTJOIN(", ",TRUE,IF($AG$14:$AG$1000=$AG505,$A$14:$A$1000,"")))</f>
        <v/>
      </c>
      <c r="BG505" s="70" t="str">
        <f t="shared" si="741"/>
        <v>NO APLICA</v>
      </c>
      <c r="BH505" s="58" t="str">
        <f t="shared" si="742"/>
        <v>OK</v>
      </c>
    </row>
    <row r="506" spans="1:60" ht="63.75" x14ac:dyDescent="0.35">
      <c r="A506" s="64">
        <f>IF(C506="","",MAX($A$14:A505)+1)</f>
        <v>464</v>
      </c>
      <c r="B506" s="64">
        <v>87159</v>
      </c>
      <c r="C506" s="65" t="s">
        <v>457</v>
      </c>
      <c r="D506" s="64" t="s">
        <v>214</v>
      </c>
      <c r="E506" s="64">
        <v>0</v>
      </c>
      <c r="F506" s="64">
        <v>0</v>
      </c>
      <c r="G506" s="64">
        <v>0</v>
      </c>
      <c r="H506" s="64">
        <v>0</v>
      </c>
      <c r="I506" s="64">
        <v>0</v>
      </c>
      <c r="J506" s="64">
        <v>0</v>
      </c>
      <c r="K506" s="64">
        <v>0</v>
      </c>
      <c r="L506" s="64">
        <v>0</v>
      </c>
      <c r="M506" s="64">
        <v>0</v>
      </c>
      <c r="N506" s="64">
        <v>1</v>
      </c>
      <c r="O506" s="64">
        <v>0</v>
      </c>
      <c r="P506" s="64">
        <v>0</v>
      </c>
      <c r="Q506" s="64">
        <v>0</v>
      </c>
      <c r="R506" s="64">
        <v>1</v>
      </c>
      <c r="S506" s="64">
        <v>72101511</v>
      </c>
      <c r="T506" s="64" t="s">
        <v>66</v>
      </c>
      <c r="U506" s="64" t="s">
        <v>66</v>
      </c>
      <c r="W506" s="66">
        <v>192000</v>
      </c>
      <c r="X506" s="66">
        <f t="shared" si="714"/>
        <v>36480</v>
      </c>
      <c r="Y506" s="66">
        <f t="shared" si="715"/>
        <v>228480</v>
      </c>
      <c r="Z506" s="66">
        <v>192000</v>
      </c>
      <c r="AA506" s="66">
        <f t="shared" si="716"/>
        <v>36480</v>
      </c>
      <c r="AB506" s="66">
        <f t="shared" si="717"/>
        <v>228480</v>
      </c>
      <c r="AC506" s="66">
        <v>570000</v>
      </c>
      <c r="AD506" s="66">
        <f t="shared" si="718"/>
        <v>108300</v>
      </c>
      <c r="AE506" s="66">
        <f t="shared" si="719"/>
        <v>678300</v>
      </c>
      <c r="AF506" s="22"/>
      <c r="AG506" s="67" t="str">
        <f t="shared" si="720"/>
        <v>MANTENIMIENTO - CONFIGURACIÓN Y ALARMAS PARA MANTENIMIENTO PREVENTIVO DE 170 KW</v>
      </c>
      <c r="AH506" s="58" t="str">
        <f t="shared" si="721"/>
        <v>ÚNICO</v>
      </c>
      <c r="AI506" s="58" t="str">
        <f t="shared" si="722"/>
        <v>ÚNICO</v>
      </c>
      <c r="AJ506" s="59" t="str">
        <f t="shared" si="723"/>
        <v>ÚNICO</v>
      </c>
      <c r="AK506" s="59" t="str">
        <f t="shared" si="724"/>
        <v>ÚNICO</v>
      </c>
      <c r="AL506" s="59" t="str">
        <f t="shared" si="725"/>
        <v/>
      </c>
      <c r="AM506" s="59" t="str">
        <f t="shared" si="726"/>
        <v/>
      </c>
      <c r="AN506" s="60" t="str">
        <f t="shared" si="727"/>
        <v/>
      </c>
      <c r="AP506" s="61">
        <f t="shared" si="728"/>
        <v>318000</v>
      </c>
      <c r="AQ506" s="61">
        <f t="shared" si="729"/>
        <v>192000</v>
      </c>
      <c r="AR506" s="61">
        <f t="shared" si="730"/>
        <v>218238</v>
      </c>
      <c r="AS506" s="62">
        <f t="shared" si="731"/>
        <v>0.68628301886792453</v>
      </c>
      <c r="AT506" s="61">
        <f t="shared" si="732"/>
        <v>192000</v>
      </c>
      <c r="AU506" s="61">
        <f t="shared" si="733"/>
        <v>570000</v>
      </c>
      <c r="AV506" s="61">
        <f>IF(NOT(ISNUMBER(A506)),"",ROUND(_xlfn.QUARTILE.INC(CHOOSE({1;2;3},W506,Z506,AC506),1),0))</f>
        <v>192000</v>
      </c>
      <c r="AW506" s="61">
        <f>IF(NOT(ISNUMBER(A506)),"",ROUND(_xlfn.QUARTILE.INC(CHOOSE({1;2;3},W506,Z506,AC506),3),0))</f>
        <v>381000</v>
      </c>
      <c r="AX506" s="61">
        <f t="shared" si="734"/>
        <v>189000</v>
      </c>
      <c r="AY506" s="61">
        <f t="shared" si="735"/>
        <v>192000</v>
      </c>
      <c r="AZ506" s="61">
        <f t="shared" si="736"/>
        <v>36480</v>
      </c>
      <c r="BA506" s="61">
        <f t="shared" si="737"/>
        <v>228480</v>
      </c>
      <c r="BB506" s="68" t="str">
        <f t="shared" si="738"/>
        <v>MEDIANA</v>
      </c>
      <c r="BD506" s="69" t="str">
        <f t="shared" si="739"/>
        <v>MANTENIMIENTO - CONFIGURACIÓN Y ALARMAS PARA MANTENIMIENTO PREVENTIVO DE 170 KW</v>
      </c>
      <c r="BE506" s="58" t="str">
        <f t="shared" si="740"/>
        <v>ÚNICO</v>
      </c>
      <c r="BF506" s="58" t="str" cm="1">
        <f t="array" ref="BF506">IF(BE506&lt;&gt;"REPETIDO","",_xlfn.TEXTJOIN(", ",TRUE,IF($AG$14:$AG$1000=$AG506,$A$14:$A$1000,"")))</f>
        <v/>
      </c>
      <c r="BG506" s="70" t="str">
        <f t="shared" si="741"/>
        <v>NO APLICA</v>
      </c>
      <c r="BH506" s="58" t="str">
        <f t="shared" si="742"/>
        <v>ALERTA ALTA - REVISAR MERCADO</v>
      </c>
    </row>
    <row r="507" spans="1:60" ht="89.25" x14ac:dyDescent="0.35">
      <c r="A507" s="64">
        <f>IF(C507="","",MAX($A$14:A506)+1)</f>
        <v>465</v>
      </c>
      <c r="B507" s="64">
        <v>87159</v>
      </c>
      <c r="C507" s="65" t="s">
        <v>458</v>
      </c>
      <c r="D507" s="64" t="s">
        <v>214</v>
      </c>
      <c r="E507" s="64">
        <v>0</v>
      </c>
      <c r="F507" s="64">
        <v>0</v>
      </c>
      <c r="G507" s="64">
        <v>0</v>
      </c>
      <c r="H507" s="64">
        <v>0</v>
      </c>
      <c r="I507" s="64">
        <v>0</v>
      </c>
      <c r="J507" s="64">
        <v>0</v>
      </c>
      <c r="K507" s="64">
        <v>0</v>
      </c>
      <c r="L507" s="64">
        <v>0</v>
      </c>
      <c r="M507" s="64">
        <v>0</v>
      </c>
      <c r="N507" s="64">
        <v>1</v>
      </c>
      <c r="O507" s="64">
        <v>0</v>
      </c>
      <c r="P507" s="64">
        <v>0</v>
      </c>
      <c r="Q507" s="64">
        <v>0</v>
      </c>
      <c r="R507" s="64">
        <v>1</v>
      </c>
      <c r="S507" s="64">
        <v>72101511</v>
      </c>
      <c r="T507" s="64" t="s">
        <v>66</v>
      </c>
      <c r="U507" s="64" t="s">
        <v>66</v>
      </c>
      <c r="W507" s="66">
        <v>176000</v>
      </c>
      <c r="X507" s="66">
        <f t="shared" si="714"/>
        <v>33440</v>
      </c>
      <c r="Y507" s="66">
        <f t="shared" si="715"/>
        <v>209440</v>
      </c>
      <c r="Z507" s="66">
        <v>176000</v>
      </c>
      <c r="AA507" s="66">
        <f t="shared" si="716"/>
        <v>33440</v>
      </c>
      <c r="AB507" s="66">
        <f t="shared" si="717"/>
        <v>209440</v>
      </c>
      <c r="AC507" s="66">
        <v>510000</v>
      </c>
      <c r="AD507" s="66">
        <f t="shared" si="718"/>
        <v>96900</v>
      </c>
      <c r="AE507" s="66">
        <f t="shared" si="719"/>
        <v>606900</v>
      </c>
      <c r="AF507" s="22"/>
      <c r="AG507" s="67" t="str">
        <f t="shared" si="720"/>
        <v>MANTENIMIENTO - REVISIÓN Y AJUSTE DE LAS POLEAS, CORREAS, SISTEMAS DE CARGAS Y POTENCIA (MICROCONTROLADORES, MICROTRANSFORMADORES.</v>
      </c>
      <c r="AH507" s="58" t="str">
        <f t="shared" si="721"/>
        <v>ÚNICO</v>
      </c>
      <c r="AI507" s="58" t="str">
        <f t="shared" si="722"/>
        <v>ÚNICO</v>
      </c>
      <c r="AJ507" s="59" t="str">
        <f t="shared" si="723"/>
        <v>ÚNICO</v>
      </c>
      <c r="AK507" s="59" t="str">
        <f t="shared" si="724"/>
        <v>ÚNICO</v>
      </c>
      <c r="AL507" s="59" t="str">
        <f t="shared" si="725"/>
        <v/>
      </c>
      <c r="AM507" s="59" t="str">
        <f t="shared" si="726"/>
        <v/>
      </c>
      <c r="AN507" s="60" t="str">
        <f t="shared" si="727"/>
        <v/>
      </c>
      <c r="AP507" s="61">
        <f t="shared" si="728"/>
        <v>287333</v>
      </c>
      <c r="AQ507" s="61">
        <f t="shared" si="729"/>
        <v>176000</v>
      </c>
      <c r="AR507" s="61">
        <f t="shared" si="730"/>
        <v>192835</v>
      </c>
      <c r="AS507" s="62">
        <f t="shared" si="731"/>
        <v>0.67112026812096071</v>
      </c>
      <c r="AT507" s="61">
        <f t="shared" si="732"/>
        <v>176000</v>
      </c>
      <c r="AU507" s="61">
        <f t="shared" si="733"/>
        <v>510000</v>
      </c>
      <c r="AV507" s="61">
        <f>IF(NOT(ISNUMBER(A507)),"",ROUND(_xlfn.QUARTILE.INC(CHOOSE({1;2;3},W507,Z507,AC507),1),0))</f>
        <v>176000</v>
      </c>
      <c r="AW507" s="61">
        <f>IF(NOT(ISNUMBER(A507)),"",ROUND(_xlfn.QUARTILE.INC(CHOOSE({1;2;3},W507,Z507,AC507),3),0))</f>
        <v>343000</v>
      </c>
      <c r="AX507" s="61">
        <f t="shared" si="734"/>
        <v>167000</v>
      </c>
      <c r="AY507" s="61">
        <f t="shared" si="735"/>
        <v>176000</v>
      </c>
      <c r="AZ507" s="61">
        <f t="shared" si="736"/>
        <v>33440</v>
      </c>
      <c r="BA507" s="61">
        <f t="shared" si="737"/>
        <v>209440</v>
      </c>
      <c r="BB507" s="68" t="str">
        <f t="shared" si="738"/>
        <v>MEDIANA</v>
      </c>
      <c r="BD507" s="69" t="str">
        <f t="shared" si="739"/>
        <v>MANTENIMIENTO - REVISIÓN Y AJUSTE DE LAS POLEAS, CORREAS, SISTEMAS DE CARGAS Y POTENCIA (MICROCONTROLADORES, MICROTRANSFORMADORES.</v>
      </c>
      <c r="BE507" s="58" t="str">
        <f t="shared" si="740"/>
        <v>ÚNICO</v>
      </c>
      <c r="BF507" s="58" t="str" cm="1">
        <f t="array" ref="BF507">IF(BE507&lt;&gt;"REPETIDO","",_xlfn.TEXTJOIN(", ",TRUE,IF($AG$14:$AG$1000=$AG507,$A$14:$A$1000,"")))</f>
        <v/>
      </c>
      <c r="BG507" s="70" t="str">
        <f t="shared" si="741"/>
        <v>NO APLICA</v>
      </c>
      <c r="BH507" s="58" t="str">
        <f t="shared" si="742"/>
        <v>ALERTA ALTA - REVISAR MERCADO</v>
      </c>
    </row>
    <row r="508" spans="1:60" ht="38.25" x14ac:dyDescent="0.35">
      <c r="A508" s="64">
        <f>IF(C508="","",MAX($A$14:A507)+1)</f>
        <v>466</v>
      </c>
      <c r="B508" s="64">
        <v>87159</v>
      </c>
      <c r="C508" s="65" t="s">
        <v>459</v>
      </c>
      <c r="D508" s="64" t="s">
        <v>214</v>
      </c>
      <c r="E508" s="64">
        <v>0</v>
      </c>
      <c r="F508" s="64">
        <v>0</v>
      </c>
      <c r="G508" s="64">
        <v>0</v>
      </c>
      <c r="H508" s="64">
        <v>0</v>
      </c>
      <c r="I508" s="64">
        <v>0</v>
      </c>
      <c r="J508" s="64">
        <v>0</v>
      </c>
      <c r="K508" s="64">
        <v>0</v>
      </c>
      <c r="L508" s="64">
        <v>0</v>
      </c>
      <c r="M508" s="64">
        <v>0</v>
      </c>
      <c r="N508" s="64">
        <v>1</v>
      </c>
      <c r="O508" s="64">
        <v>0</v>
      </c>
      <c r="P508" s="64">
        <v>0</v>
      </c>
      <c r="Q508" s="64">
        <v>0</v>
      </c>
      <c r="R508" s="64">
        <v>1</v>
      </c>
      <c r="S508" s="64">
        <v>72101511</v>
      </c>
      <c r="T508" s="64" t="s">
        <v>66</v>
      </c>
      <c r="U508" s="64" t="s">
        <v>66</v>
      </c>
      <c r="W508" s="66">
        <v>140000</v>
      </c>
      <c r="X508" s="66">
        <f t="shared" si="714"/>
        <v>26600</v>
      </c>
      <c r="Y508" s="66">
        <f t="shared" si="715"/>
        <v>166600</v>
      </c>
      <c r="Z508" s="66">
        <v>140000</v>
      </c>
      <c r="AA508" s="66">
        <f t="shared" si="716"/>
        <v>26600</v>
      </c>
      <c r="AB508" s="66">
        <f t="shared" si="717"/>
        <v>166600</v>
      </c>
      <c r="AC508" s="66">
        <v>220000</v>
      </c>
      <c r="AD508" s="66">
        <f t="shared" si="718"/>
        <v>41800</v>
      </c>
      <c r="AE508" s="66">
        <f t="shared" si="719"/>
        <v>261800</v>
      </c>
      <c r="AF508" s="22"/>
      <c r="AG508" s="67" t="str">
        <f t="shared" si="720"/>
        <v>MANTENIMIENTO - LIMPIEZA GENERAL VENTANILLAS DE SUCCIÓN Y DESCARGA,</v>
      </c>
      <c r="AH508" s="58" t="str">
        <f t="shared" si="721"/>
        <v>ÚNICO</v>
      </c>
      <c r="AI508" s="58" t="str">
        <f t="shared" si="722"/>
        <v>ÚNICO</v>
      </c>
      <c r="AJ508" s="59" t="str">
        <f t="shared" si="723"/>
        <v>ÚNICO</v>
      </c>
      <c r="AK508" s="59" t="str">
        <f t="shared" si="724"/>
        <v>ÚNICO</v>
      </c>
      <c r="AL508" s="59" t="str">
        <f t="shared" si="725"/>
        <v/>
      </c>
      <c r="AM508" s="59" t="str">
        <f t="shared" si="726"/>
        <v/>
      </c>
      <c r="AN508" s="60" t="str">
        <f t="shared" si="727"/>
        <v/>
      </c>
      <c r="AP508" s="61">
        <f t="shared" si="728"/>
        <v>166667</v>
      </c>
      <c r="AQ508" s="61">
        <f t="shared" si="729"/>
        <v>140000</v>
      </c>
      <c r="AR508" s="61">
        <f t="shared" si="730"/>
        <v>46188</v>
      </c>
      <c r="AS508" s="62">
        <f t="shared" si="731"/>
        <v>0.2771274457451085</v>
      </c>
      <c r="AT508" s="61">
        <f t="shared" si="732"/>
        <v>140000</v>
      </c>
      <c r="AU508" s="61">
        <f t="shared" si="733"/>
        <v>220000</v>
      </c>
      <c r="AV508" s="61">
        <f>IF(NOT(ISNUMBER(A508)),"",ROUND(_xlfn.QUARTILE.INC(CHOOSE({1;2;3},W508,Z508,AC508),1),0))</f>
        <v>140000</v>
      </c>
      <c r="AW508" s="61">
        <f>IF(NOT(ISNUMBER(A508)),"",ROUND(_xlfn.QUARTILE.INC(CHOOSE({1;2;3},W508,Z508,AC508),3),0))</f>
        <v>180000</v>
      </c>
      <c r="AX508" s="61">
        <f t="shared" si="734"/>
        <v>40000</v>
      </c>
      <c r="AY508" s="61">
        <f t="shared" si="735"/>
        <v>140000</v>
      </c>
      <c r="AZ508" s="61">
        <f t="shared" si="736"/>
        <v>26600</v>
      </c>
      <c r="BA508" s="61">
        <f t="shared" si="737"/>
        <v>166600</v>
      </c>
      <c r="BB508" s="68" t="str">
        <f t="shared" si="738"/>
        <v>PROMEDIO 2 MENORES</v>
      </c>
      <c r="BD508" s="69" t="str">
        <f t="shared" si="739"/>
        <v>MANTENIMIENTO - LIMPIEZA GENERAL VENTANILLAS DE SUCCIÓN Y DESCARGA,</v>
      </c>
      <c r="BE508" s="58" t="str">
        <f t="shared" si="740"/>
        <v>ÚNICO</v>
      </c>
      <c r="BF508" s="58" t="str" cm="1">
        <f t="array" ref="BF508">IF(BE508&lt;&gt;"REPETIDO","",_xlfn.TEXTJOIN(", ",TRUE,IF($AG$14:$AG$1000=$AG508,$A$14:$A$1000,"")))</f>
        <v/>
      </c>
      <c r="BG508" s="70" t="str">
        <f t="shared" si="741"/>
        <v>NO APLICA</v>
      </c>
      <c r="BH508" s="58" t="str">
        <f t="shared" si="742"/>
        <v>OK</v>
      </c>
    </row>
    <row r="509" spans="1:60" ht="38.25" x14ac:dyDescent="0.35">
      <c r="A509" s="64">
        <f>IF(C509="","",MAX($A$14:A508)+1)</f>
        <v>467</v>
      </c>
      <c r="B509" s="64">
        <v>87159</v>
      </c>
      <c r="C509" s="65" t="s">
        <v>460</v>
      </c>
      <c r="D509" s="64" t="s">
        <v>214</v>
      </c>
      <c r="E509" s="64">
        <v>0</v>
      </c>
      <c r="F509" s="64">
        <v>0</v>
      </c>
      <c r="G509" s="64">
        <v>0</v>
      </c>
      <c r="H509" s="64">
        <v>0</v>
      </c>
      <c r="I509" s="64">
        <v>0</v>
      </c>
      <c r="J509" s="64">
        <v>0</v>
      </c>
      <c r="K509" s="64">
        <v>0</v>
      </c>
      <c r="L509" s="64">
        <v>0</v>
      </c>
      <c r="M509" s="64">
        <v>0</v>
      </c>
      <c r="N509" s="64">
        <v>1</v>
      </c>
      <c r="O509" s="64">
        <v>0</v>
      </c>
      <c r="P509" s="64">
        <v>0</v>
      </c>
      <c r="Q509" s="64">
        <v>0</v>
      </c>
      <c r="R509" s="64">
        <v>1</v>
      </c>
      <c r="S509" s="64">
        <v>72101511</v>
      </c>
      <c r="T509" s="64" t="s">
        <v>66</v>
      </c>
      <c r="U509" s="64" t="s">
        <v>66</v>
      </c>
      <c r="W509" s="66">
        <v>140000</v>
      </c>
      <c r="X509" s="66">
        <f t="shared" si="714"/>
        <v>26600</v>
      </c>
      <c r="Y509" s="66">
        <f t="shared" si="715"/>
        <v>166600</v>
      </c>
      <c r="Z509" s="66">
        <v>140000</v>
      </c>
      <c r="AA509" s="66">
        <f t="shared" si="716"/>
        <v>26600</v>
      </c>
      <c r="AB509" s="66">
        <f t="shared" si="717"/>
        <v>166600</v>
      </c>
      <c r="AC509" s="66">
        <v>380000</v>
      </c>
      <c r="AD509" s="66">
        <f t="shared" si="718"/>
        <v>72200</v>
      </c>
      <c r="AE509" s="66">
        <f t="shared" si="719"/>
        <v>452200</v>
      </c>
      <c r="AF509" s="22"/>
      <c r="AG509" s="67" t="str">
        <f t="shared" si="720"/>
        <v>MANTENIMIENTO - REVISIÓN DE CONEXIONES ELÉCTRICAS.</v>
      </c>
      <c r="AH509" s="58" t="str">
        <f t="shared" si="721"/>
        <v>ÚNICO</v>
      </c>
      <c r="AI509" s="58" t="str">
        <f t="shared" si="722"/>
        <v>ÚNICO</v>
      </c>
      <c r="AJ509" s="59" t="str">
        <f t="shared" si="723"/>
        <v>ÚNICO</v>
      </c>
      <c r="AK509" s="59" t="str">
        <f t="shared" si="724"/>
        <v>ÚNICO</v>
      </c>
      <c r="AL509" s="59" t="str">
        <f t="shared" si="725"/>
        <v/>
      </c>
      <c r="AM509" s="59" t="str">
        <f t="shared" si="726"/>
        <v/>
      </c>
      <c r="AN509" s="60" t="str">
        <f t="shared" si="727"/>
        <v/>
      </c>
      <c r="AP509" s="61">
        <f t="shared" si="728"/>
        <v>220000</v>
      </c>
      <c r="AQ509" s="61">
        <f t="shared" si="729"/>
        <v>140000</v>
      </c>
      <c r="AR509" s="61">
        <f t="shared" si="730"/>
        <v>138564</v>
      </c>
      <c r="AS509" s="62">
        <f t="shared" si="731"/>
        <v>0.62983636363636364</v>
      </c>
      <c r="AT509" s="61">
        <f t="shared" si="732"/>
        <v>140000</v>
      </c>
      <c r="AU509" s="61">
        <f t="shared" si="733"/>
        <v>380000</v>
      </c>
      <c r="AV509" s="61">
        <f>IF(NOT(ISNUMBER(A509)),"",ROUND(_xlfn.QUARTILE.INC(CHOOSE({1;2;3},W509,Z509,AC509),1),0))</f>
        <v>140000</v>
      </c>
      <c r="AW509" s="61">
        <f>IF(NOT(ISNUMBER(A509)),"",ROUND(_xlfn.QUARTILE.INC(CHOOSE({1;2;3},W509,Z509,AC509),3),0))</f>
        <v>260000</v>
      </c>
      <c r="AX509" s="61">
        <f t="shared" si="734"/>
        <v>120000</v>
      </c>
      <c r="AY509" s="61">
        <f t="shared" si="735"/>
        <v>140000</v>
      </c>
      <c r="AZ509" s="61">
        <f t="shared" si="736"/>
        <v>26600</v>
      </c>
      <c r="BA509" s="61">
        <f t="shared" si="737"/>
        <v>166600</v>
      </c>
      <c r="BB509" s="68" t="str">
        <f t="shared" si="738"/>
        <v>MEDIANA</v>
      </c>
      <c r="BD509" s="69" t="str">
        <f t="shared" si="739"/>
        <v>MANTENIMIENTO - REVISIÓN DE CONEXIONES ELÉCTRICAS.</v>
      </c>
      <c r="BE509" s="58" t="str">
        <f t="shared" si="740"/>
        <v>ÚNICO</v>
      </c>
      <c r="BF509" s="58" t="str" cm="1">
        <f t="array" ref="BF509">IF(BE509&lt;&gt;"REPETIDO","",_xlfn.TEXTJOIN(", ",TRUE,IF($AG$14:$AG$1000=$AG509,$A$14:$A$1000,"")))</f>
        <v/>
      </c>
      <c r="BG509" s="70" t="str">
        <f t="shared" si="741"/>
        <v>NO APLICA</v>
      </c>
      <c r="BH509" s="58" t="str">
        <f t="shared" si="742"/>
        <v>ALERTA ALTA - REVISAR MERCADO</v>
      </c>
    </row>
    <row r="510" spans="1:60" ht="51" x14ac:dyDescent="0.35">
      <c r="A510" s="64">
        <f>IF(C510="","",MAX($A$14:A509)+1)</f>
        <v>468</v>
      </c>
      <c r="B510" s="64">
        <v>87159</v>
      </c>
      <c r="C510" s="65" t="s">
        <v>461</v>
      </c>
      <c r="D510" s="64" t="s">
        <v>214</v>
      </c>
      <c r="E510" s="64">
        <v>0</v>
      </c>
      <c r="F510" s="64">
        <v>0</v>
      </c>
      <c r="G510" s="64">
        <v>0</v>
      </c>
      <c r="H510" s="64">
        <v>0</v>
      </c>
      <c r="I510" s="64">
        <v>0</v>
      </c>
      <c r="J510" s="64">
        <v>0</v>
      </c>
      <c r="K510" s="64">
        <v>0</v>
      </c>
      <c r="L510" s="64">
        <v>0</v>
      </c>
      <c r="M510" s="64">
        <v>0</v>
      </c>
      <c r="N510" s="64">
        <v>1</v>
      </c>
      <c r="O510" s="64">
        <v>0</v>
      </c>
      <c r="P510" s="64">
        <v>0</v>
      </c>
      <c r="Q510" s="64">
        <v>0</v>
      </c>
      <c r="R510" s="64">
        <v>1</v>
      </c>
      <c r="S510" s="64">
        <v>72101511</v>
      </c>
      <c r="T510" s="64" t="s">
        <v>66</v>
      </c>
      <c r="U510" s="64" t="s">
        <v>66</v>
      </c>
      <c r="W510" s="66">
        <v>128000</v>
      </c>
      <c r="X510" s="66">
        <f t="shared" si="714"/>
        <v>24320</v>
      </c>
      <c r="Y510" s="66">
        <f t="shared" si="715"/>
        <v>152320</v>
      </c>
      <c r="Z510" s="66">
        <v>128000</v>
      </c>
      <c r="AA510" s="66">
        <f t="shared" si="716"/>
        <v>24320</v>
      </c>
      <c r="AB510" s="66">
        <f t="shared" si="717"/>
        <v>152320</v>
      </c>
      <c r="AC510" s="66">
        <v>410000</v>
      </c>
      <c r="AD510" s="66">
        <f t="shared" si="718"/>
        <v>77900</v>
      </c>
      <c r="AE510" s="66">
        <f t="shared" si="719"/>
        <v>487900</v>
      </c>
      <c r="AF510" s="22"/>
      <c r="AG510" s="67" t="str">
        <f t="shared" si="720"/>
        <v>MANTENIMIENTO - REVISIÓN Y CALIBRACIÓN DE SENSORES / TRANSDUCTORES</v>
      </c>
      <c r="AH510" s="58" t="str">
        <f t="shared" si="721"/>
        <v>ÚNICO</v>
      </c>
      <c r="AI510" s="58" t="str">
        <f t="shared" si="722"/>
        <v>ÚNICO</v>
      </c>
      <c r="AJ510" s="59" t="str">
        <f t="shared" si="723"/>
        <v>ÚNICO</v>
      </c>
      <c r="AK510" s="59" t="str">
        <f t="shared" si="724"/>
        <v>ÚNICO</v>
      </c>
      <c r="AL510" s="59" t="str">
        <f t="shared" si="725"/>
        <v/>
      </c>
      <c r="AM510" s="59" t="str">
        <f t="shared" si="726"/>
        <v/>
      </c>
      <c r="AN510" s="60" t="str">
        <f t="shared" si="727"/>
        <v/>
      </c>
      <c r="AP510" s="61">
        <f t="shared" si="728"/>
        <v>222000</v>
      </c>
      <c r="AQ510" s="61">
        <f t="shared" si="729"/>
        <v>128000</v>
      </c>
      <c r="AR510" s="61">
        <f t="shared" si="730"/>
        <v>162813</v>
      </c>
      <c r="AS510" s="62">
        <f t="shared" si="731"/>
        <v>0.73339189189189191</v>
      </c>
      <c r="AT510" s="61">
        <f t="shared" si="732"/>
        <v>128000</v>
      </c>
      <c r="AU510" s="61">
        <f t="shared" si="733"/>
        <v>410000</v>
      </c>
      <c r="AV510" s="61">
        <f>IF(NOT(ISNUMBER(A510)),"",ROUND(_xlfn.QUARTILE.INC(CHOOSE({1;2;3},W510,Z510,AC510),1),0))</f>
        <v>128000</v>
      </c>
      <c r="AW510" s="61">
        <f>IF(NOT(ISNUMBER(A510)),"",ROUND(_xlfn.QUARTILE.INC(CHOOSE({1;2;3},W510,Z510,AC510),3),0))</f>
        <v>269000</v>
      </c>
      <c r="AX510" s="61">
        <f t="shared" si="734"/>
        <v>141000</v>
      </c>
      <c r="AY510" s="61">
        <f t="shared" si="735"/>
        <v>128000</v>
      </c>
      <c r="AZ510" s="61">
        <f t="shared" si="736"/>
        <v>24320</v>
      </c>
      <c r="BA510" s="61">
        <f t="shared" si="737"/>
        <v>152320</v>
      </c>
      <c r="BB510" s="68" t="str">
        <f t="shared" si="738"/>
        <v>MEDIANA</v>
      </c>
      <c r="BD510" s="69" t="str">
        <f t="shared" si="739"/>
        <v>MANTENIMIENTO - REVISIÓN Y CALIBRACIÓN DE SENSORES / TRANSDUCTORES</v>
      </c>
      <c r="BE510" s="58" t="str">
        <f t="shared" si="740"/>
        <v>ÚNICO</v>
      </c>
      <c r="BF510" s="58" t="str" cm="1">
        <f t="array" ref="BF510">IF(BE510&lt;&gt;"REPETIDO","",_xlfn.TEXTJOIN(", ",TRUE,IF($AG$14:$AG$1000=$AG510,$A$14:$A$1000,"")))</f>
        <v/>
      </c>
      <c r="BG510" s="70" t="str">
        <f t="shared" si="741"/>
        <v>NO APLICA</v>
      </c>
      <c r="BH510" s="58" t="str">
        <f t="shared" si="742"/>
        <v>ALERTA ALTA - REVISAR MERCADO</v>
      </c>
    </row>
    <row r="511" spans="1:60" ht="38.25" x14ac:dyDescent="0.35">
      <c r="A511" s="64">
        <f>IF(C511="","",MAX($A$14:A510)+1)</f>
        <v>469</v>
      </c>
      <c r="B511" s="64">
        <v>87159</v>
      </c>
      <c r="C511" s="65" t="s">
        <v>462</v>
      </c>
      <c r="D511" s="64" t="s">
        <v>214</v>
      </c>
      <c r="E511" s="64">
        <v>0</v>
      </c>
      <c r="F511" s="64">
        <v>0</v>
      </c>
      <c r="G511" s="64">
        <v>0</v>
      </c>
      <c r="H511" s="64">
        <v>0</v>
      </c>
      <c r="I511" s="64">
        <v>0</v>
      </c>
      <c r="J511" s="64">
        <v>0</v>
      </c>
      <c r="K511" s="64">
        <v>0</v>
      </c>
      <c r="L511" s="64">
        <v>0</v>
      </c>
      <c r="M511" s="64">
        <v>0</v>
      </c>
      <c r="N511" s="64">
        <v>1</v>
      </c>
      <c r="O511" s="64">
        <v>0</v>
      </c>
      <c r="P511" s="64">
        <v>0</v>
      </c>
      <c r="Q511" s="64">
        <v>0</v>
      </c>
      <c r="R511" s="64">
        <v>1</v>
      </c>
      <c r="S511" s="64">
        <v>72101511</v>
      </c>
      <c r="T511" s="64" t="s">
        <v>66</v>
      </c>
      <c r="U511" s="64" t="s">
        <v>66</v>
      </c>
      <c r="W511" s="66">
        <v>128000</v>
      </c>
      <c r="X511" s="66">
        <f t="shared" si="714"/>
        <v>24320</v>
      </c>
      <c r="Y511" s="66">
        <f t="shared" si="715"/>
        <v>152320</v>
      </c>
      <c r="Z511" s="66">
        <v>128000</v>
      </c>
      <c r="AA511" s="66">
        <f t="shared" si="716"/>
        <v>24320</v>
      </c>
      <c r="AB511" s="66">
        <f t="shared" si="717"/>
        <v>152320</v>
      </c>
      <c r="AC511" s="66">
        <v>170000</v>
      </c>
      <c r="AD511" s="66">
        <f t="shared" si="718"/>
        <v>32300</v>
      </c>
      <c r="AE511" s="66">
        <f t="shared" si="719"/>
        <v>202300</v>
      </c>
      <c r="AF511" s="22"/>
      <c r="AG511" s="67" t="str">
        <f t="shared" si="720"/>
        <v>MANTENIMIENTO - LIMPIEZA DE FILTROS CIRCUITO HIDRÁULICO.</v>
      </c>
      <c r="AH511" s="58" t="str">
        <f t="shared" si="721"/>
        <v>ÚNICO</v>
      </c>
      <c r="AI511" s="58" t="str">
        <f t="shared" si="722"/>
        <v>ÚNICO</v>
      </c>
      <c r="AJ511" s="59" t="str">
        <f t="shared" si="723"/>
        <v>ÚNICO</v>
      </c>
      <c r="AK511" s="59" t="str">
        <f t="shared" si="724"/>
        <v>ÚNICO</v>
      </c>
      <c r="AL511" s="59" t="str">
        <f t="shared" si="725"/>
        <v/>
      </c>
      <c r="AM511" s="59" t="str">
        <f t="shared" si="726"/>
        <v/>
      </c>
      <c r="AN511" s="60" t="str">
        <f t="shared" si="727"/>
        <v/>
      </c>
      <c r="AP511" s="61">
        <f t="shared" si="728"/>
        <v>142000</v>
      </c>
      <c r="AQ511" s="61">
        <f t="shared" si="729"/>
        <v>128000</v>
      </c>
      <c r="AR511" s="61">
        <f t="shared" si="730"/>
        <v>24249</v>
      </c>
      <c r="AS511" s="62">
        <f t="shared" si="731"/>
        <v>0.1707676056338028</v>
      </c>
      <c r="AT511" s="61">
        <f t="shared" si="732"/>
        <v>128000</v>
      </c>
      <c r="AU511" s="61">
        <f t="shared" si="733"/>
        <v>170000</v>
      </c>
      <c r="AV511" s="61">
        <f>IF(NOT(ISNUMBER(A511)),"",ROUND(_xlfn.QUARTILE.INC(CHOOSE({1;2;3},W511,Z511,AC511),1),0))</f>
        <v>128000</v>
      </c>
      <c r="AW511" s="61">
        <f>IF(NOT(ISNUMBER(A511)),"",ROUND(_xlfn.QUARTILE.INC(CHOOSE({1;2;3},W511,Z511,AC511),3),0))</f>
        <v>149000</v>
      </c>
      <c r="AX511" s="61">
        <f t="shared" si="734"/>
        <v>21000</v>
      </c>
      <c r="AY511" s="61">
        <f t="shared" si="735"/>
        <v>128000</v>
      </c>
      <c r="AZ511" s="61">
        <f t="shared" si="736"/>
        <v>24320</v>
      </c>
      <c r="BA511" s="61">
        <f t="shared" si="737"/>
        <v>152320</v>
      </c>
      <c r="BB511" s="68" t="str">
        <f t="shared" si="738"/>
        <v>MENOR VALOR</v>
      </c>
      <c r="BD511" s="69" t="str">
        <f t="shared" si="739"/>
        <v>MANTENIMIENTO - LIMPIEZA DE FILTROS CIRCUITO HIDRÁULICO.</v>
      </c>
      <c r="BE511" s="58" t="str">
        <f t="shared" si="740"/>
        <v>ÚNICO</v>
      </c>
      <c r="BF511" s="58" t="str" cm="1">
        <f t="array" ref="BF511">IF(BE511&lt;&gt;"REPETIDO","",_xlfn.TEXTJOIN(", ",TRUE,IF($AG$14:$AG$1000=$AG511,$A$14:$A$1000,"")))</f>
        <v/>
      </c>
      <c r="BG511" s="70" t="str">
        <f t="shared" si="741"/>
        <v>NO APLICA</v>
      </c>
      <c r="BH511" s="58" t="str">
        <f t="shared" si="742"/>
        <v>OK</v>
      </c>
    </row>
    <row r="512" spans="1:60" x14ac:dyDescent="0.35">
      <c r="A512" s="122" t="s">
        <v>463</v>
      </c>
      <c r="B512" s="123"/>
      <c r="C512" s="123"/>
      <c r="D512" s="123"/>
      <c r="E512" s="123"/>
      <c r="F512" s="123"/>
      <c r="G512" s="123"/>
      <c r="H512" s="123"/>
      <c r="I512" s="123"/>
      <c r="J512" s="123"/>
      <c r="K512" s="123"/>
      <c r="L512" s="123"/>
      <c r="M512" s="123"/>
      <c r="N512" s="123"/>
      <c r="O512" s="123"/>
      <c r="P512" s="123"/>
      <c r="Q512" s="123"/>
      <c r="R512" s="123"/>
      <c r="S512" s="123"/>
      <c r="T512" s="123"/>
      <c r="U512" s="123"/>
      <c r="W512" s="66"/>
      <c r="X512" s="66"/>
      <c r="Y512" s="66"/>
      <c r="Z512" s="74"/>
      <c r="AA512" s="74"/>
      <c r="AB512" s="74"/>
      <c r="AC512" s="74"/>
      <c r="AD512" s="74"/>
      <c r="AE512" s="74"/>
      <c r="AF512" s="22"/>
      <c r="AG512" s="67"/>
      <c r="AH512" s="58"/>
      <c r="AI512" s="58"/>
      <c r="AJ512" s="59"/>
      <c r="AK512" s="59"/>
      <c r="AL512" s="59"/>
      <c r="AM512" s="59"/>
      <c r="AN512" s="60"/>
      <c r="AP512" s="75"/>
      <c r="AQ512" s="75"/>
      <c r="AR512" s="75"/>
      <c r="AS512" s="76"/>
      <c r="AT512" s="75"/>
      <c r="AU512" s="61"/>
      <c r="AV512" s="75"/>
      <c r="AW512" s="75"/>
      <c r="AX512" s="75"/>
      <c r="AY512" s="75"/>
      <c r="AZ512" s="75"/>
      <c r="BA512" s="75"/>
      <c r="BB512" s="75"/>
      <c r="BD512" s="63"/>
      <c r="BE512" s="63"/>
      <c r="BF512" s="63"/>
      <c r="BG512" s="63"/>
      <c r="BH512" s="63"/>
    </row>
    <row r="513" spans="1:60" ht="63.75" x14ac:dyDescent="0.35">
      <c r="A513" s="64">
        <f>IF(C513="","",MAX($A$14:A512)+1)</f>
        <v>470</v>
      </c>
      <c r="B513" s="124">
        <v>87159</v>
      </c>
      <c r="C513" s="65" t="s">
        <v>464</v>
      </c>
      <c r="D513" s="64" t="s">
        <v>65</v>
      </c>
      <c r="E513" s="64">
        <v>0</v>
      </c>
      <c r="F513" s="64">
        <v>0</v>
      </c>
      <c r="G513" s="64">
        <v>0</v>
      </c>
      <c r="H513" s="64">
        <v>0</v>
      </c>
      <c r="I513" s="64">
        <v>0</v>
      </c>
      <c r="J513" s="64">
        <v>0</v>
      </c>
      <c r="K513" s="64">
        <v>0</v>
      </c>
      <c r="L513" s="64">
        <v>0</v>
      </c>
      <c r="M513" s="125">
        <v>0</v>
      </c>
      <c r="N513" s="125">
        <v>1</v>
      </c>
      <c r="O513" s="125">
        <v>0</v>
      </c>
      <c r="P513" s="125">
        <v>0</v>
      </c>
      <c r="Q513" s="125">
        <v>0</v>
      </c>
      <c r="R513" s="125">
        <v>1</v>
      </c>
      <c r="S513" s="124">
        <v>72101511</v>
      </c>
      <c r="T513" s="124" t="s">
        <v>66</v>
      </c>
      <c r="U513" s="124" t="s">
        <v>66</v>
      </c>
      <c r="W513" s="66">
        <v>232000</v>
      </c>
      <c r="X513" s="66">
        <f t="shared" ref="X513:X536" si="743">ROUND(W513*19%,0)</f>
        <v>44080</v>
      </c>
      <c r="Y513" s="66">
        <f t="shared" ref="Y513:Y536" si="744">ROUND(W513+X513,0)</f>
        <v>276080</v>
      </c>
      <c r="Z513" s="66">
        <v>232000</v>
      </c>
      <c r="AA513" s="66">
        <f t="shared" ref="AA513:AA536" si="745">Z513*19%</f>
        <v>44080</v>
      </c>
      <c r="AB513" s="66">
        <f t="shared" ref="AB513:AB536" si="746">Z513+AA513</f>
        <v>276080</v>
      </c>
      <c r="AC513" s="66">
        <v>645000</v>
      </c>
      <c r="AD513" s="66">
        <f t="shared" ref="AD513:AD536" si="747">AC513*19%</f>
        <v>122550</v>
      </c>
      <c r="AE513" s="66">
        <f t="shared" ref="AE513:AE536" si="748">AC513+AD513</f>
        <v>767550</v>
      </c>
      <c r="AF513" s="22"/>
      <c r="AG513" s="67" t="str">
        <f t="shared" ref="AG513:AG536" si="749">IF(NOT(ISNUMBER(A513)),"",LEFT(C513,200))</f>
        <v>MANTENIMIENTO - REVISIÓN DE FUGAS DE REFRIGERANTE (DETECTOR ELECTRÓNICO + PRUEBA DE PRESIÓN CON N2).</v>
      </c>
      <c r="AH513" s="58" t="str">
        <f t="shared" ref="AH513:AH536" si="750">IF($AG513="","",IF(COUNTIFS($AG:$AG,$AG513,$W:$W,"&lt;&gt;"&amp;$W513)&gt;0,"DIFERENTE","ÚNICO"))</f>
        <v>ÚNICO</v>
      </c>
      <c r="AI513" s="58" t="str">
        <f t="shared" ref="AI513:AI536" si="751">IF($AG513="","",IF(COUNTIFS($AG:$AG,$AG513,$Z:$Z,"&lt;&gt;"&amp;$Z513)&gt;0,"DIFERENTE","ÚNICO"))</f>
        <v>ÚNICO</v>
      </c>
      <c r="AJ513" s="59" t="str">
        <f t="shared" ref="AJ513:AJ536" si="752">IF($AG513="","",IF(COUNTIFS($AG:$AG,$AG513,$AC:$AC,"&lt;&gt;"&amp;$AC513)&gt;0,"DIFERENTE","ÚNICO"))</f>
        <v>ÚNICO</v>
      </c>
      <c r="AK513" s="59" t="str">
        <f t="shared" ref="AK513:AK536" si="753">IF($AG513="","",IF(OR(AH513="DIFERENTE",AI513="DIFERENTE",AJ513="DIFERENTE"),"REVISAR","ÚNICO"))</f>
        <v>ÚNICO</v>
      </c>
      <c r="AL513" s="59" t="str">
        <f t="shared" ref="AL513:AL536" si="754">IF(AH513="DIFERENTE",_xlfn.MAXIFS($W:$W,$AG:$AG,$AG513)-_xlfn.MINIFS($W:$W,$AG:$AG,$AG513),"")</f>
        <v/>
      </c>
      <c r="AM513" s="59" t="str">
        <f t="shared" ref="AM513:AM536" si="755">IF(AI513="DIFERENTE",_xlfn.MAXIFS($Z:$Z,$AG:$AG,$AG513)-_xlfn.MINIFS($Z:$Z,$AG:$AG,$AG513),"")</f>
        <v/>
      </c>
      <c r="AN513" s="60" t="str">
        <f t="shared" ref="AN513:AN536" si="756">IF(AJ513="DIFERENTE",_xlfn.MAXIFS($AC:$AC,$AG:$AG,$AG513)-_xlfn.MINIFS($AC:$AC,$AG:$AG,$AG513),"")</f>
        <v/>
      </c>
      <c r="AP513" s="61">
        <f t="shared" ref="AP513:AP536" si="757">IF(NOT(ISNUMBER(A513)),"",ROUND(AVERAGE(W513,Z513,AC513),0))</f>
        <v>369667</v>
      </c>
      <c r="AQ513" s="61">
        <f t="shared" ref="AQ513:AQ536" si="758">IF(NOT(ISNUMBER(A513)),"",ROUND(MEDIAN(W513,Z513,AC513),0))</f>
        <v>232000</v>
      </c>
      <c r="AR513" s="61">
        <f t="shared" ref="AR513:AR536" si="759">IF(NOT(ISNUMBER(A513)),"",ROUND(_xlfn.STDEV.S(W513,Z513,AC513),0))</f>
        <v>238446</v>
      </c>
      <c r="AS513" s="62">
        <f t="shared" ref="AS513:AS536" si="760">IF(NOT(ISNUMBER(A513)),"",IFERROR(AR513/AP513,0))</f>
        <v>0.64502917490606415</v>
      </c>
      <c r="AT513" s="61">
        <f t="shared" ref="AT513:AT536" si="761">IF(NOT(ISNUMBER(A513)),"",ROUND(MIN(W513,Z513,AC513),0))</f>
        <v>232000</v>
      </c>
      <c r="AU513" s="61">
        <f t="shared" ref="AU513:AU536" si="762">IF(NOT(ISNUMBER(A513)),"",ROUND(MAX(W513,Z513,AC513),0))</f>
        <v>645000</v>
      </c>
      <c r="AV513" s="61">
        <f>IF(NOT(ISNUMBER(A513)),"",ROUND(_xlfn.QUARTILE.INC(CHOOSE({1;2;3},W513,Z513,AC513),1),0))</f>
        <v>232000</v>
      </c>
      <c r="AW513" s="61">
        <f>IF(NOT(ISNUMBER(A513)),"",ROUND(_xlfn.QUARTILE.INC(CHOOSE({1;2;3},W513,Z513,AC513),3),0))</f>
        <v>438500</v>
      </c>
      <c r="AX513" s="61">
        <f t="shared" ref="AX513:AX536" si="763">IF(NOT(ISNUMBER(A513)),"",ROUND(AW513-AV513,0))</f>
        <v>206500</v>
      </c>
      <c r="AY513" s="61">
        <f t="shared" ref="AY513:AY536" si="764">IF(NOT(ISNUMBER(A513)),"",IF(BB513="MENOR VALOR",ROUND(MIN(W513,Z513,AC513),0),IF(BB513="PROMEDIO 2 MENORES",ROUND((SUM(W513,Z513,AC513)-MAX(W513,Z513,AC513))/2,0),IF(BB513="MEDIANA",ROUND(MEDIAN(W513,Z513,AC513),0),""))))</f>
        <v>232000</v>
      </c>
      <c r="AZ513" s="61">
        <f t="shared" ref="AZ513:AZ536" si="765">+AY513*19%</f>
        <v>44080</v>
      </c>
      <c r="BA513" s="61">
        <f t="shared" ref="BA513:BA536" si="766">IF(AY513="","",AY513+AZ513)</f>
        <v>276080</v>
      </c>
      <c r="BB513" s="68" t="str">
        <f t="shared" ref="BB513:BB536" si="767">IF(NOT(ISNUMBER(A513)),"",IF(AS513&lt;=20%,"MENOR VALOR",IF(AS513&lt;=40%,"PROMEDIO 2 MENORES","MEDIANA")))</f>
        <v>MEDIANA</v>
      </c>
      <c r="BD513" s="69" t="str">
        <f t="shared" ref="BD513:BD536" si="768">IF(NOT(ISNUMBER(A513)),"",UPPER(TRIM(CLEAN(LEFT(C513,200)))))</f>
        <v>MANTENIMIENTO - REVISIÓN DE FUGAS DE REFRIGERANTE (DETECTOR ELECTRÓNICO + PRUEBA DE PRESIÓN CON N2).</v>
      </c>
      <c r="BE513" s="58" t="str">
        <f t="shared" ref="BE513:BE536" si="769">IF($AG513="","",IF(COUNTIF($AG:$AG,$AG513)&gt;1,"REPETIDO","ÚNICO"))</f>
        <v>ÚNICO</v>
      </c>
      <c r="BF513" s="58" t="str" cm="1">
        <f t="array" ref="BF513">IF(BE513&lt;&gt;"REPETIDO","",_xlfn.TEXTJOIN(", ",TRUE,IF($AG$14:$AG$1000=$AG513,$A$14:$A$1000,"")))</f>
        <v/>
      </c>
      <c r="BG513" s="70" t="str">
        <f t="shared" ref="BG513:BG536" si="770">IF($AG513="","",IF(BE513&lt;&gt;"REPETIDO","NO APLICA",IF(COUNTIFS($AG:$AG,$AG513,$AY:$AY,"&lt;&gt;"&amp;$AY513)&gt;0,"PRECIO REF. DIFERENTE","MISMO PRECIO REF.")))</f>
        <v>NO APLICA</v>
      </c>
      <c r="BH513" s="58" t="str">
        <f t="shared" ref="BH513:BH536" si="771">IF($AG513="","",IF(BG513="PRECIO REF. DIFERENTE","CRÍTICO - PRECIO REF. INCONSISTENTE",IF(AS513&gt;50%,"ALERTA ALTA - REVISAR MERCADO",IF(AS513&gt;30%,"REVISAR DISPERSIÓN","OK"))))</f>
        <v>ALERTA ALTA - REVISAR MERCADO</v>
      </c>
    </row>
    <row r="514" spans="1:60" ht="38.25" x14ac:dyDescent="0.35">
      <c r="A514" s="64">
        <f>IF(C514="","",MAX($A$14:A513)+1)</f>
        <v>471</v>
      </c>
      <c r="B514" s="124">
        <v>87159</v>
      </c>
      <c r="C514" s="65" t="s">
        <v>465</v>
      </c>
      <c r="D514" s="64" t="s">
        <v>65</v>
      </c>
      <c r="E514" s="64">
        <v>0</v>
      </c>
      <c r="F514" s="64">
        <v>0</v>
      </c>
      <c r="G514" s="64">
        <v>0</v>
      </c>
      <c r="H514" s="64">
        <v>0</v>
      </c>
      <c r="I514" s="64">
        <v>0</v>
      </c>
      <c r="J514" s="64">
        <v>0</v>
      </c>
      <c r="K514" s="64">
        <v>0</v>
      </c>
      <c r="L514" s="64">
        <v>0</v>
      </c>
      <c r="M514" s="125">
        <v>0</v>
      </c>
      <c r="N514" s="125">
        <v>1</v>
      </c>
      <c r="O514" s="125">
        <v>0</v>
      </c>
      <c r="P514" s="125">
        <v>0</v>
      </c>
      <c r="Q514" s="125">
        <v>0</v>
      </c>
      <c r="R514" s="125">
        <v>1</v>
      </c>
      <c r="S514" s="124">
        <v>72101511</v>
      </c>
      <c r="T514" s="124" t="s">
        <v>66</v>
      </c>
      <c r="U514" s="124" t="s">
        <v>66</v>
      </c>
      <c r="W514" s="66">
        <v>508000</v>
      </c>
      <c r="X514" s="66">
        <f t="shared" si="743"/>
        <v>96520</v>
      </c>
      <c r="Y514" s="66">
        <f t="shared" si="744"/>
        <v>604520</v>
      </c>
      <c r="Z514" s="66">
        <v>508000</v>
      </c>
      <c r="AA514" s="66">
        <f t="shared" si="745"/>
        <v>96520</v>
      </c>
      <c r="AB514" s="66">
        <f t="shared" si="746"/>
        <v>604520</v>
      </c>
      <c r="AC514" s="66">
        <v>905000</v>
      </c>
      <c r="AD514" s="66">
        <f t="shared" si="747"/>
        <v>171950</v>
      </c>
      <c r="AE514" s="66">
        <f t="shared" si="748"/>
        <v>1076950</v>
      </c>
      <c r="AF514" s="22"/>
      <c r="AG514" s="67" t="str">
        <f t="shared" si="749"/>
        <v>MANTENIMIENTO - MEDICIÓN DE SUPERHEAT Y SUBCOOLING.</v>
      </c>
      <c r="AH514" s="58" t="str">
        <f t="shared" si="750"/>
        <v>ÚNICO</v>
      </c>
      <c r="AI514" s="58" t="str">
        <f t="shared" si="751"/>
        <v>ÚNICO</v>
      </c>
      <c r="AJ514" s="59" t="str">
        <f t="shared" si="752"/>
        <v>ÚNICO</v>
      </c>
      <c r="AK514" s="59" t="str">
        <f t="shared" si="753"/>
        <v>ÚNICO</v>
      </c>
      <c r="AL514" s="59" t="str">
        <f t="shared" si="754"/>
        <v/>
      </c>
      <c r="AM514" s="59" t="str">
        <f t="shared" si="755"/>
        <v/>
      </c>
      <c r="AN514" s="60" t="str">
        <f t="shared" si="756"/>
        <v/>
      </c>
      <c r="AP514" s="61">
        <f t="shared" si="757"/>
        <v>640333</v>
      </c>
      <c r="AQ514" s="61">
        <f t="shared" si="758"/>
        <v>508000</v>
      </c>
      <c r="AR514" s="61">
        <f t="shared" si="759"/>
        <v>229208</v>
      </c>
      <c r="AS514" s="62">
        <f t="shared" si="760"/>
        <v>0.35795125348841933</v>
      </c>
      <c r="AT514" s="61">
        <f t="shared" si="761"/>
        <v>508000</v>
      </c>
      <c r="AU514" s="61">
        <f t="shared" si="762"/>
        <v>905000</v>
      </c>
      <c r="AV514" s="61">
        <f>IF(NOT(ISNUMBER(A514)),"",ROUND(_xlfn.QUARTILE.INC(CHOOSE({1;2;3},W514,Z514,AC514),1),0))</f>
        <v>508000</v>
      </c>
      <c r="AW514" s="61">
        <f>IF(NOT(ISNUMBER(A514)),"",ROUND(_xlfn.QUARTILE.INC(CHOOSE({1;2;3},W514,Z514,AC514),3),0))</f>
        <v>706500</v>
      </c>
      <c r="AX514" s="61">
        <f t="shared" si="763"/>
        <v>198500</v>
      </c>
      <c r="AY514" s="61">
        <f t="shared" si="764"/>
        <v>508000</v>
      </c>
      <c r="AZ514" s="61">
        <f t="shared" si="765"/>
        <v>96520</v>
      </c>
      <c r="BA514" s="61">
        <f t="shared" si="766"/>
        <v>604520</v>
      </c>
      <c r="BB514" s="68" t="str">
        <f t="shared" si="767"/>
        <v>PROMEDIO 2 MENORES</v>
      </c>
      <c r="BD514" s="69" t="str">
        <f t="shared" si="768"/>
        <v>MANTENIMIENTO - MEDICIÓN DE SUPERHEAT Y SUBCOOLING.</v>
      </c>
      <c r="BE514" s="58" t="str">
        <f t="shared" si="769"/>
        <v>ÚNICO</v>
      </c>
      <c r="BF514" s="58" t="str" cm="1">
        <f t="array" ref="BF514">IF(BE514&lt;&gt;"REPETIDO","",_xlfn.TEXTJOIN(", ",TRUE,IF($AG$14:$AG$1000=$AG514,$A$14:$A$1000,"")))</f>
        <v/>
      </c>
      <c r="BG514" s="70" t="str">
        <f t="shared" si="770"/>
        <v>NO APLICA</v>
      </c>
      <c r="BH514" s="58" t="str">
        <f t="shared" si="771"/>
        <v>REVISAR DISPERSIÓN</v>
      </c>
    </row>
    <row r="515" spans="1:60" ht="38.25" x14ac:dyDescent="0.35">
      <c r="A515" s="64">
        <f>IF(C515="","",MAX($A$14:A514)+1)</f>
        <v>472</v>
      </c>
      <c r="B515" s="124">
        <v>87159</v>
      </c>
      <c r="C515" s="65" t="s">
        <v>466</v>
      </c>
      <c r="D515" s="64" t="s">
        <v>65</v>
      </c>
      <c r="E515" s="64">
        <v>0</v>
      </c>
      <c r="F515" s="64">
        <v>0</v>
      </c>
      <c r="G515" s="64">
        <v>0</v>
      </c>
      <c r="H515" s="64">
        <v>0</v>
      </c>
      <c r="I515" s="64">
        <v>0</v>
      </c>
      <c r="J515" s="64">
        <v>0</v>
      </c>
      <c r="K515" s="64">
        <v>0</v>
      </c>
      <c r="L515" s="64">
        <v>0</v>
      </c>
      <c r="M515" s="125">
        <v>0</v>
      </c>
      <c r="N515" s="125">
        <v>1</v>
      </c>
      <c r="O515" s="125">
        <v>0</v>
      </c>
      <c r="P515" s="125">
        <v>0</v>
      </c>
      <c r="Q515" s="125">
        <v>0</v>
      </c>
      <c r="R515" s="125">
        <v>1</v>
      </c>
      <c r="S515" s="124">
        <v>72101511</v>
      </c>
      <c r="T515" s="124" t="s">
        <v>66</v>
      </c>
      <c r="U515" s="124" t="s">
        <v>66</v>
      </c>
      <c r="W515" s="66">
        <v>268000</v>
      </c>
      <c r="X515" s="66">
        <f t="shared" si="743"/>
        <v>50920</v>
      </c>
      <c r="Y515" s="66">
        <f t="shared" si="744"/>
        <v>318920</v>
      </c>
      <c r="Z515" s="66">
        <v>268000</v>
      </c>
      <c r="AA515" s="66">
        <f t="shared" si="745"/>
        <v>50920</v>
      </c>
      <c r="AB515" s="66">
        <f t="shared" si="746"/>
        <v>318920</v>
      </c>
      <c r="AC515" s="66">
        <v>490000</v>
      </c>
      <c r="AD515" s="66">
        <f t="shared" si="747"/>
        <v>93100</v>
      </c>
      <c r="AE515" s="66">
        <f t="shared" si="748"/>
        <v>583100</v>
      </c>
      <c r="AF515" s="22"/>
      <c r="AG515" s="67" t="str">
        <f t="shared" si="749"/>
        <v>MANTENIMIENTO - VERIFICACIÓN DE PRESOSTATOS.</v>
      </c>
      <c r="AH515" s="58" t="str">
        <f t="shared" si="750"/>
        <v>ÚNICO</v>
      </c>
      <c r="AI515" s="58" t="str">
        <f t="shared" si="751"/>
        <v>ÚNICO</v>
      </c>
      <c r="AJ515" s="59" t="str">
        <f t="shared" si="752"/>
        <v>ÚNICO</v>
      </c>
      <c r="AK515" s="59" t="str">
        <f t="shared" si="753"/>
        <v>ÚNICO</v>
      </c>
      <c r="AL515" s="59" t="str">
        <f t="shared" si="754"/>
        <v/>
      </c>
      <c r="AM515" s="59" t="str">
        <f t="shared" si="755"/>
        <v/>
      </c>
      <c r="AN515" s="60" t="str">
        <f t="shared" si="756"/>
        <v/>
      </c>
      <c r="AP515" s="61">
        <f t="shared" si="757"/>
        <v>342000</v>
      </c>
      <c r="AQ515" s="61">
        <f t="shared" si="758"/>
        <v>268000</v>
      </c>
      <c r="AR515" s="61">
        <f t="shared" si="759"/>
        <v>128172</v>
      </c>
      <c r="AS515" s="62">
        <f t="shared" si="760"/>
        <v>0.37477192982456142</v>
      </c>
      <c r="AT515" s="61">
        <f t="shared" si="761"/>
        <v>268000</v>
      </c>
      <c r="AU515" s="61">
        <f t="shared" si="762"/>
        <v>490000</v>
      </c>
      <c r="AV515" s="61">
        <f>IF(NOT(ISNUMBER(A515)),"",ROUND(_xlfn.QUARTILE.INC(CHOOSE({1;2;3},W515,Z515,AC515),1),0))</f>
        <v>268000</v>
      </c>
      <c r="AW515" s="61">
        <f>IF(NOT(ISNUMBER(A515)),"",ROUND(_xlfn.QUARTILE.INC(CHOOSE({1;2;3},W515,Z515,AC515),3),0))</f>
        <v>379000</v>
      </c>
      <c r="AX515" s="61">
        <f t="shared" si="763"/>
        <v>111000</v>
      </c>
      <c r="AY515" s="61">
        <f t="shared" si="764"/>
        <v>268000</v>
      </c>
      <c r="AZ515" s="61">
        <f t="shared" si="765"/>
        <v>50920</v>
      </c>
      <c r="BA515" s="61">
        <f t="shared" si="766"/>
        <v>318920</v>
      </c>
      <c r="BB515" s="68" t="str">
        <f t="shared" si="767"/>
        <v>PROMEDIO 2 MENORES</v>
      </c>
      <c r="BD515" s="69" t="str">
        <f t="shared" si="768"/>
        <v>MANTENIMIENTO - VERIFICACIÓN DE PRESOSTATOS.</v>
      </c>
      <c r="BE515" s="58" t="str">
        <f t="shared" si="769"/>
        <v>ÚNICO</v>
      </c>
      <c r="BF515" s="58" t="str" cm="1">
        <f t="array" ref="BF515">IF(BE515&lt;&gt;"REPETIDO","",_xlfn.TEXTJOIN(", ",TRUE,IF($AG$14:$AG$1000=$AG515,$A$14:$A$1000,"")))</f>
        <v/>
      </c>
      <c r="BG515" s="70" t="str">
        <f t="shared" si="770"/>
        <v>NO APLICA</v>
      </c>
      <c r="BH515" s="58" t="str">
        <f t="shared" si="771"/>
        <v>REVISAR DISPERSIÓN</v>
      </c>
    </row>
    <row r="516" spans="1:60" ht="38.25" x14ac:dyDescent="0.35">
      <c r="A516" s="64">
        <f>IF(C516="","",MAX($A$14:A515)+1)</f>
        <v>473</v>
      </c>
      <c r="B516" s="124">
        <v>87159</v>
      </c>
      <c r="C516" s="65" t="s">
        <v>467</v>
      </c>
      <c r="D516" s="64" t="s">
        <v>65</v>
      </c>
      <c r="E516" s="64">
        <v>0</v>
      </c>
      <c r="F516" s="64">
        <v>0</v>
      </c>
      <c r="G516" s="64">
        <v>0</v>
      </c>
      <c r="H516" s="64">
        <v>0</v>
      </c>
      <c r="I516" s="64">
        <v>0</v>
      </c>
      <c r="J516" s="64">
        <v>0</v>
      </c>
      <c r="K516" s="64">
        <v>0</v>
      </c>
      <c r="L516" s="64">
        <v>0</v>
      </c>
      <c r="M516" s="125">
        <v>0</v>
      </c>
      <c r="N516" s="125">
        <v>1</v>
      </c>
      <c r="O516" s="125">
        <v>0</v>
      </c>
      <c r="P516" s="125">
        <v>0</v>
      </c>
      <c r="Q516" s="125">
        <v>0</v>
      </c>
      <c r="R516" s="125">
        <v>1</v>
      </c>
      <c r="S516" s="124">
        <v>72101511</v>
      </c>
      <c r="T516" s="124" t="s">
        <v>66</v>
      </c>
      <c r="U516" s="124" t="s">
        <v>66</v>
      </c>
      <c r="W516" s="66">
        <v>108000</v>
      </c>
      <c r="X516" s="66">
        <f t="shared" si="743"/>
        <v>20520</v>
      </c>
      <c r="Y516" s="66">
        <f t="shared" si="744"/>
        <v>128520</v>
      </c>
      <c r="Z516" s="66">
        <v>108000</v>
      </c>
      <c r="AA516" s="66">
        <f t="shared" si="745"/>
        <v>20520</v>
      </c>
      <c r="AB516" s="66">
        <f t="shared" si="746"/>
        <v>128520</v>
      </c>
      <c r="AC516" s="66">
        <v>140000</v>
      </c>
      <c r="AD516" s="66">
        <f t="shared" si="747"/>
        <v>26600</v>
      </c>
      <c r="AE516" s="66">
        <f t="shared" si="748"/>
        <v>166600</v>
      </c>
      <c r="AF516" s="22"/>
      <c r="AG516" s="67" t="str">
        <f t="shared" si="749"/>
        <v>MANTENIMIENTO - LIMPIEZA DE CONDENSADOR Y EVAPORADOR.</v>
      </c>
      <c r="AH516" s="58" t="str">
        <f t="shared" si="750"/>
        <v>ÚNICO</v>
      </c>
      <c r="AI516" s="58" t="str">
        <f t="shared" si="751"/>
        <v>ÚNICO</v>
      </c>
      <c r="AJ516" s="59" t="str">
        <f t="shared" si="752"/>
        <v>ÚNICO</v>
      </c>
      <c r="AK516" s="59" t="str">
        <f t="shared" si="753"/>
        <v>ÚNICO</v>
      </c>
      <c r="AL516" s="59" t="str">
        <f t="shared" si="754"/>
        <v/>
      </c>
      <c r="AM516" s="59" t="str">
        <f t="shared" si="755"/>
        <v/>
      </c>
      <c r="AN516" s="60" t="str">
        <f t="shared" si="756"/>
        <v/>
      </c>
      <c r="AP516" s="61">
        <f t="shared" si="757"/>
        <v>118667</v>
      </c>
      <c r="AQ516" s="61">
        <f t="shared" si="758"/>
        <v>108000</v>
      </c>
      <c r="AR516" s="61">
        <f t="shared" si="759"/>
        <v>18475</v>
      </c>
      <c r="AS516" s="62">
        <f t="shared" si="760"/>
        <v>0.15568776492200864</v>
      </c>
      <c r="AT516" s="61">
        <f t="shared" si="761"/>
        <v>108000</v>
      </c>
      <c r="AU516" s="61">
        <f t="shared" si="762"/>
        <v>140000</v>
      </c>
      <c r="AV516" s="61">
        <f>IF(NOT(ISNUMBER(A516)),"",ROUND(_xlfn.QUARTILE.INC(CHOOSE({1;2;3},W516,Z516,AC516),1),0))</f>
        <v>108000</v>
      </c>
      <c r="AW516" s="61">
        <f>IF(NOT(ISNUMBER(A516)),"",ROUND(_xlfn.QUARTILE.INC(CHOOSE({1;2;3},W516,Z516,AC516),3),0))</f>
        <v>124000</v>
      </c>
      <c r="AX516" s="61">
        <f t="shared" si="763"/>
        <v>16000</v>
      </c>
      <c r="AY516" s="61">
        <f t="shared" si="764"/>
        <v>108000</v>
      </c>
      <c r="AZ516" s="61">
        <f t="shared" si="765"/>
        <v>20520</v>
      </c>
      <c r="BA516" s="61">
        <f t="shared" si="766"/>
        <v>128520</v>
      </c>
      <c r="BB516" s="68" t="str">
        <f t="shared" si="767"/>
        <v>MENOR VALOR</v>
      </c>
      <c r="BD516" s="69" t="str">
        <f t="shared" si="768"/>
        <v>MANTENIMIENTO - LIMPIEZA DE CONDENSADOR Y EVAPORADOR.</v>
      </c>
      <c r="BE516" s="58" t="str">
        <f t="shared" si="769"/>
        <v>ÚNICO</v>
      </c>
      <c r="BF516" s="58" t="str" cm="1">
        <f t="array" ref="BF516">IF(BE516&lt;&gt;"REPETIDO","",_xlfn.TEXTJOIN(", ",TRUE,IF($AG$14:$AG$1000=$AG516,$A$14:$A$1000,"")))</f>
        <v/>
      </c>
      <c r="BG516" s="70" t="str">
        <f t="shared" si="770"/>
        <v>NO APLICA</v>
      </c>
      <c r="BH516" s="58" t="str">
        <f t="shared" si="771"/>
        <v>OK</v>
      </c>
    </row>
    <row r="517" spans="1:60" ht="38.25" customHeight="1" x14ac:dyDescent="0.35">
      <c r="A517" s="64">
        <f>IF(C517="","",MAX($A$14:A516)+1)</f>
        <v>474</v>
      </c>
      <c r="B517" s="124">
        <v>87159</v>
      </c>
      <c r="C517" s="65" t="s">
        <v>468</v>
      </c>
      <c r="D517" s="64" t="s">
        <v>65</v>
      </c>
      <c r="E517" s="64">
        <v>0</v>
      </c>
      <c r="F517" s="64">
        <v>0</v>
      </c>
      <c r="G517" s="64">
        <v>0</v>
      </c>
      <c r="H517" s="64">
        <v>0</v>
      </c>
      <c r="I517" s="64">
        <v>0</v>
      </c>
      <c r="J517" s="64">
        <v>0</v>
      </c>
      <c r="K517" s="64">
        <v>0</v>
      </c>
      <c r="L517" s="64">
        <v>0</v>
      </c>
      <c r="M517" s="125">
        <v>0</v>
      </c>
      <c r="N517" s="125">
        <v>1</v>
      </c>
      <c r="O517" s="125">
        <v>0</v>
      </c>
      <c r="P517" s="125">
        <v>0</v>
      </c>
      <c r="Q517" s="125">
        <v>0</v>
      </c>
      <c r="R517" s="125">
        <v>1</v>
      </c>
      <c r="S517" s="124">
        <v>72101511</v>
      </c>
      <c r="T517" s="124" t="s">
        <v>66</v>
      </c>
      <c r="U517" s="124" t="s">
        <v>66</v>
      </c>
      <c r="W517" s="66">
        <v>96000</v>
      </c>
      <c r="X517" s="66">
        <f t="shared" si="743"/>
        <v>18240</v>
      </c>
      <c r="Y517" s="66">
        <f t="shared" si="744"/>
        <v>114240</v>
      </c>
      <c r="Z517" s="66">
        <v>96000</v>
      </c>
      <c r="AA517" s="66">
        <f t="shared" si="745"/>
        <v>18240</v>
      </c>
      <c r="AB517" s="66">
        <f t="shared" si="746"/>
        <v>114240</v>
      </c>
      <c r="AC517" s="66">
        <v>120000</v>
      </c>
      <c r="AD517" s="66">
        <f t="shared" si="747"/>
        <v>22800</v>
      </c>
      <c r="AE517" s="66">
        <f t="shared" si="748"/>
        <v>142800</v>
      </c>
      <c r="AF517" s="22"/>
      <c r="AG517" s="67" t="str">
        <f t="shared" si="749"/>
        <v>MANTENIMIENTO - LIMPIEZA DE INTERCAMBIADOR DE CALOR.</v>
      </c>
      <c r="AH517" s="58" t="str">
        <f t="shared" si="750"/>
        <v>ÚNICO</v>
      </c>
      <c r="AI517" s="58" t="str">
        <f t="shared" si="751"/>
        <v>ÚNICO</v>
      </c>
      <c r="AJ517" s="59" t="str">
        <f t="shared" si="752"/>
        <v>ÚNICO</v>
      </c>
      <c r="AK517" s="59" t="str">
        <f t="shared" si="753"/>
        <v>ÚNICO</v>
      </c>
      <c r="AL517" s="59" t="str">
        <f t="shared" si="754"/>
        <v/>
      </c>
      <c r="AM517" s="59" t="str">
        <f t="shared" si="755"/>
        <v/>
      </c>
      <c r="AN517" s="60" t="str">
        <f t="shared" si="756"/>
        <v/>
      </c>
      <c r="AP517" s="61">
        <f t="shared" si="757"/>
        <v>104000</v>
      </c>
      <c r="AQ517" s="61">
        <f t="shared" si="758"/>
        <v>96000</v>
      </c>
      <c r="AR517" s="61">
        <f t="shared" si="759"/>
        <v>13856</v>
      </c>
      <c r="AS517" s="62">
        <f t="shared" si="760"/>
        <v>0.13323076923076924</v>
      </c>
      <c r="AT517" s="61">
        <f t="shared" si="761"/>
        <v>96000</v>
      </c>
      <c r="AU517" s="61">
        <f t="shared" si="762"/>
        <v>120000</v>
      </c>
      <c r="AV517" s="61">
        <f>IF(NOT(ISNUMBER(A517)),"",ROUND(_xlfn.QUARTILE.INC(CHOOSE({1;2;3},W517,Z517,AC517),1),0))</f>
        <v>96000</v>
      </c>
      <c r="AW517" s="61">
        <f>IF(NOT(ISNUMBER(A517)),"",ROUND(_xlfn.QUARTILE.INC(CHOOSE({1;2;3},W517,Z517,AC517),3),0))</f>
        <v>108000</v>
      </c>
      <c r="AX517" s="61">
        <f t="shared" si="763"/>
        <v>12000</v>
      </c>
      <c r="AY517" s="61">
        <f t="shared" si="764"/>
        <v>96000</v>
      </c>
      <c r="AZ517" s="61">
        <f t="shared" si="765"/>
        <v>18240</v>
      </c>
      <c r="BA517" s="61">
        <f t="shared" si="766"/>
        <v>114240</v>
      </c>
      <c r="BB517" s="68" t="str">
        <f t="shared" si="767"/>
        <v>MENOR VALOR</v>
      </c>
      <c r="BD517" s="69" t="str">
        <f t="shared" si="768"/>
        <v>MANTENIMIENTO - LIMPIEZA DE INTERCAMBIADOR DE CALOR.</v>
      </c>
      <c r="BE517" s="58" t="str">
        <f t="shared" si="769"/>
        <v>ÚNICO</v>
      </c>
      <c r="BF517" s="58" t="str" cm="1">
        <f t="array" ref="BF517">IF(BE517&lt;&gt;"REPETIDO","",_xlfn.TEXTJOIN(", ",TRUE,IF($AG$14:$AG$1000=$AG517,$A$14:$A$1000,"")))</f>
        <v/>
      </c>
      <c r="BG517" s="70" t="str">
        <f t="shared" si="770"/>
        <v>NO APLICA</v>
      </c>
      <c r="BH517" s="58" t="str">
        <f t="shared" si="771"/>
        <v>OK</v>
      </c>
    </row>
    <row r="518" spans="1:60" ht="51" x14ac:dyDescent="0.35">
      <c r="A518" s="64">
        <f>IF(C518="","",MAX($A$14:A517)+1)</f>
        <v>475</v>
      </c>
      <c r="B518" s="124">
        <v>87159</v>
      </c>
      <c r="C518" s="65" t="s">
        <v>469</v>
      </c>
      <c r="D518" s="64" t="s">
        <v>65</v>
      </c>
      <c r="E518" s="64">
        <v>0</v>
      </c>
      <c r="F518" s="64">
        <v>0</v>
      </c>
      <c r="G518" s="64">
        <v>0</v>
      </c>
      <c r="H518" s="64">
        <v>0</v>
      </c>
      <c r="I518" s="64">
        <v>0</v>
      </c>
      <c r="J518" s="64">
        <v>0</v>
      </c>
      <c r="K518" s="64">
        <v>0</v>
      </c>
      <c r="L518" s="64">
        <v>0</v>
      </c>
      <c r="M518" s="125">
        <v>0</v>
      </c>
      <c r="N518" s="125">
        <v>1</v>
      </c>
      <c r="O518" s="125">
        <v>0</v>
      </c>
      <c r="P518" s="125">
        <v>0</v>
      </c>
      <c r="Q518" s="125">
        <v>0</v>
      </c>
      <c r="R518" s="125">
        <v>1</v>
      </c>
      <c r="S518" s="124">
        <v>72101511</v>
      </c>
      <c r="T518" s="124" t="s">
        <v>66</v>
      </c>
      <c r="U518" s="124" t="s">
        <v>66</v>
      </c>
      <c r="W518" s="66">
        <v>364000</v>
      </c>
      <c r="X518" s="66">
        <f t="shared" si="743"/>
        <v>69160</v>
      </c>
      <c r="Y518" s="66">
        <f t="shared" si="744"/>
        <v>433160</v>
      </c>
      <c r="Z518" s="66">
        <v>364000</v>
      </c>
      <c r="AA518" s="66">
        <f t="shared" si="745"/>
        <v>69160</v>
      </c>
      <c r="AB518" s="66">
        <f t="shared" si="746"/>
        <v>433160</v>
      </c>
      <c r="AC518" s="66">
        <v>700000</v>
      </c>
      <c r="AD518" s="66">
        <f t="shared" si="747"/>
        <v>133000</v>
      </c>
      <c r="AE518" s="66">
        <f t="shared" si="748"/>
        <v>833000</v>
      </c>
      <c r="AF518" s="22"/>
      <c r="AG518" s="67" t="str">
        <f t="shared" si="749"/>
        <v>MANTENIMIENTO - VERIFICACIÓN DE COMPRESORES (CONSUMO AMPERAJE Y VIBRACIÓN).</v>
      </c>
      <c r="AH518" s="58" t="str">
        <f t="shared" si="750"/>
        <v>ÚNICO</v>
      </c>
      <c r="AI518" s="58" t="str">
        <f t="shared" si="751"/>
        <v>ÚNICO</v>
      </c>
      <c r="AJ518" s="59" t="str">
        <f t="shared" si="752"/>
        <v>ÚNICO</v>
      </c>
      <c r="AK518" s="59" t="str">
        <f t="shared" si="753"/>
        <v>ÚNICO</v>
      </c>
      <c r="AL518" s="59" t="str">
        <f t="shared" si="754"/>
        <v/>
      </c>
      <c r="AM518" s="59" t="str">
        <f t="shared" si="755"/>
        <v/>
      </c>
      <c r="AN518" s="60" t="str">
        <f t="shared" si="756"/>
        <v/>
      </c>
      <c r="AP518" s="61">
        <f t="shared" si="757"/>
        <v>476000</v>
      </c>
      <c r="AQ518" s="61">
        <f t="shared" si="758"/>
        <v>364000</v>
      </c>
      <c r="AR518" s="61">
        <f t="shared" si="759"/>
        <v>193990</v>
      </c>
      <c r="AS518" s="62">
        <f t="shared" si="760"/>
        <v>0.4075420168067227</v>
      </c>
      <c r="AT518" s="61">
        <f t="shared" si="761"/>
        <v>364000</v>
      </c>
      <c r="AU518" s="61">
        <f t="shared" si="762"/>
        <v>700000</v>
      </c>
      <c r="AV518" s="61">
        <f>IF(NOT(ISNUMBER(A518)),"",ROUND(_xlfn.QUARTILE.INC(CHOOSE({1;2;3},W518,Z518,AC518),1),0))</f>
        <v>364000</v>
      </c>
      <c r="AW518" s="61">
        <f>IF(NOT(ISNUMBER(A518)),"",ROUND(_xlfn.QUARTILE.INC(CHOOSE({1;2;3},W518,Z518,AC518),3),0))</f>
        <v>532000</v>
      </c>
      <c r="AX518" s="61">
        <f t="shared" si="763"/>
        <v>168000</v>
      </c>
      <c r="AY518" s="61">
        <f t="shared" si="764"/>
        <v>364000</v>
      </c>
      <c r="AZ518" s="61">
        <f t="shared" si="765"/>
        <v>69160</v>
      </c>
      <c r="BA518" s="61">
        <f t="shared" si="766"/>
        <v>433160</v>
      </c>
      <c r="BB518" s="68" t="str">
        <f t="shared" si="767"/>
        <v>MEDIANA</v>
      </c>
      <c r="BD518" s="69" t="str">
        <f t="shared" si="768"/>
        <v>MANTENIMIENTO - VERIFICACIÓN DE COMPRESORES (CONSUMO AMPERAJE Y VIBRACIÓN).</v>
      </c>
      <c r="BE518" s="58" t="str">
        <f t="shared" si="769"/>
        <v>ÚNICO</v>
      </c>
      <c r="BF518" s="58" t="str" cm="1">
        <f t="array" ref="BF518">IF(BE518&lt;&gt;"REPETIDO","",_xlfn.TEXTJOIN(", ",TRUE,IF($AG$14:$AG$1000=$AG518,$A$14:$A$1000,"")))</f>
        <v/>
      </c>
      <c r="BG518" s="70" t="str">
        <f t="shared" si="770"/>
        <v>NO APLICA</v>
      </c>
      <c r="BH518" s="58" t="str">
        <f t="shared" si="771"/>
        <v>REVISAR DISPERSIÓN</v>
      </c>
    </row>
    <row r="519" spans="1:60" ht="38.25" x14ac:dyDescent="0.35">
      <c r="A519" s="64">
        <f>IF(C519="","",MAX($A$14:A518)+1)</f>
        <v>476</v>
      </c>
      <c r="B519" s="124">
        <v>87159</v>
      </c>
      <c r="C519" s="65" t="s">
        <v>470</v>
      </c>
      <c r="D519" s="64" t="s">
        <v>65</v>
      </c>
      <c r="E519" s="64">
        <v>0</v>
      </c>
      <c r="F519" s="64">
        <v>0</v>
      </c>
      <c r="G519" s="64">
        <v>0</v>
      </c>
      <c r="H519" s="64">
        <v>0</v>
      </c>
      <c r="I519" s="64">
        <v>0</v>
      </c>
      <c r="J519" s="64">
        <v>0</v>
      </c>
      <c r="K519" s="64">
        <v>0</v>
      </c>
      <c r="L519" s="64">
        <v>0</v>
      </c>
      <c r="M519" s="125">
        <v>0</v>
      </c>
      <c r="N519" s="125">
        <v>1</v>
      </c>
      <c r="O519" s="125">
        <v>0</v>
      </c>
      <c r="P519" s="125">
        <v>0</v>
      </c>
      <c r="Q519" s="125">
        <v>0</v>
      </c>
      <c r="R519" s="125">
        <v>1</v>
      </c>
      <c r="S519" s="124">
        <v>72101511</v>
      </c>
      <c r="T519" s="124" t="s">
        <v>66</v>
      </c>
      <c r="U519" s="124" t="s">
        <v>66</v>
      </c>
      <c r="W519" s="66">
        <v>344000</v>
      </c>
      <c r="X519" s="66">
        <f t="shared" si="743"/>
        <v>65360</v>
      </c>
      <c r="Y519" s="66">
        <f t="shared" si="744"/>
        <v>409360</v>
      </c>
      <c r="Z519" s="66">
        <v>344000</v>
      </c>
      <c r="AA519" s="66">
        <f t="shared" si="745"/>
        <v>65360</v>
      </c>
      <c r="AB519" s="66">
        <f t="shared" si="746"/>
        <v>409360</v>
      </c>
      <c r="AC519" s="66">
        <v>645000</v>
      </c>
      <c r="AD519" s="66">
        <f t="shared" si="747"/>
        <v>122550</v>
      </c>
      <c r="AE519" s="66">
        <f t="shared" si="748"/>
        <v>767550</v>
      </c>
      <c r="AF519" s="22"/>
      <c r="AG519" s="67" t="str">
        <f t="shared" si="749"/>
        <v>MANTENIMIENTO - REVISIÓN Y AJUSTE DE RESISTENCIAS DE CÁRTER.</v>
      </c>
      <c r="AH519" s="58" t="str">
        <f t="shared" si="750"/>
        <v>ÚNICO</v>
      </c>
      <c r="AI519" s="58" t="str">
        <f t="shared" si="751"/>
        <v>ÚNICO</v>
      </c>
      <c r="AJ519" s="59" t="str">
        <f t="shared" si="752"/>
        <v>ÚNICO</v>
      </c>
      <c r="AK519" s="59" t="str">
        <f t="shared" si="753"/>
        <v>ÚNICO</v>
      </c>
      <c r="AL519" s="59" t="str">
        <f t="shared" si="754"/>
        <v/>
      </c>
      <c r="AM519" s="59" t="str">
        <f t="shared" si="755"/>
        <v/>
      </c>
      <c r="AN519" s="60" t="str">
        <f t="shared" si="756"/>
        <v/>
      </c>
      <c r="AP519" s="61">
        <f t="shared" si="757"/>
        <v>444333</v>
      </c>
      <c r="AQ519" s="61">
        <f t="shared" si="758"/>
        <v>344000</v>
      </c>
      <c r="AR519" s="61">
        <f t="shared" si="759"/>
        <v>173782</v>
      </c>
      <c r="AS519" s="62">
        <f t="shared" si="760"/>
        <v>0.3911075702232335</v>
      </c>
      <c r="AT519" s="61">
        <f t="shared" si="761"/>
        <v>344000</v>
      </c>
      <c r="AU519" s="61">
        <f t="shared" si="762"/>
        <v>645000</v>
      </c>
      <c r="AV519" s="61">
        <f>IF(NOT(ISNUMBER(A519)),"",ROUND(_xlfn.QUARTILE.INC(CHOOSE({1;2;3},W519,Z519,AC519),1),0))</f>
        <v>344000</v>
      </c>
      <c r="AW519" s="61">
        <f>IF(NOT(ISNUMBER(A519)),"",ROUND(_xlfn.QUARTILE.INC(CHOOSE({1;2;3},W519,Z519,AC519),3),0))</f>
        <v>494500</v>
      </c>
      <c r="AX519" s="61">
        <f t="shared" si="763"/>
        <v>150500</v>
      </c>
      <c r="AY519" s="61">
        <f t="shared" si="764"/>
        <v>344000</v>
      </c>
      <c r="AZ519" s="61">
        <f t="shared" si="765"/>
        <v>65360</v>
      </c>
      <c r="BA519" s="61">
        <f t="shared" si="766"/>
        <v>409360</v>
      </c>
      <c r="BB519" s="68" t="str">
        <f t="shared" si="767"/>
        <v>PROMEDIO 2 MENORES</v>
      </c>
      <c r="BD519" s="69" t="str">
        <f t="shared" si="768"/>
        <v>MANTENIMIENTO - REVISIÓN Y AJUSTE DE RESISTENCIAS DE CÁRTER.</v>
      </c>
      <c r="BE519" s="58" t="str">
        <f t="shared" si="769"/>
        <v>ÚNICO</v>
      </c>
      <c r="BF519" s="58" t="str" cm="1">
        <f t="array" ref="BF519">IF(BE519&lt;&gt;"REPETIDO","",_xlfn.TEXTJOIN(", ",TRUE,IF($AG$14:$AG$1000=$AG519,$A$14:$A$1000,"")))</f>
        <v/>
      </c>
      <c r="BG519" s="70" t="str">
        <f t="shared" si="770"/>
        <v>NO APLICA</v>
      </c>
      <c r="BH519" s="58" t="str">
        <f t="shared" si="771"/>
        <v>REVISAR DISPERSIÓN</v>
      </c>
    </row>
    <row r="520" spans="1:60" ht="38.25" x14ac:dyDescent="0.35">
      <c r="A520" s="64">
        <f>IF(C520="","",MAX($A$14:A519)+1)</f>
        <v>477</v>
      </c>
      <c r="B520" s="124">
        <v>87159</v>
      </c>
      <c r="C520" s="65" t="s">
        <v>471</v>
      </c>
      <c r="D520" s="64" t="s">
        <v>65</v>
      </c>
      <c r="E520" s="64">
        <v>0</v>
      </c>
      <c r="F520" s="64">
        <v>0</v>
      </c>
      <c r="G520" s="64">
        <v>0</v>
      </c>
      <c r="H520" s="64">
        <v>0</v>
      </c>
      <c r="I520" s="64">
        <v>0</v>
      </c>
      <c r="J520" s="64">
        <v>0</v>
      </c>
      <c r="K520" s="64">
        <v>0</v>
      </c>
      <c r="L520" s="64">
        <v>0</v>
      </c>
      <c r="M520" s="125">
        <v>0</v>
      </c>
      <c r="N520" s="125">
        <v>1</v>
      </c>
      <c r="O520" s="125">
        <v>0</v>
      </c>
      <c r="P520" s="125">
        <v>0</v>
      </c>
      <c r="Q520" s="125">
        <v>0</v>
      </c>
      <c r="R520" s="125">
        <v>1</v>
      </c>
      <c r="S520" s="124">
        <v>72101511</v>
      </c>
      <c r="T520" s="124" t="s">
        <v>66</v>
      </c>
      <c r="U520" s="124" t="s">
        <v>66</v>
      </c>
      <c r="W520" s="66">
        <v>268000</v>
      </c>
      <c r="X520" s="66">
        <f t="shared" si="743"/>
        <v>50920</v>
      </c>
      <c r="Y520" s="66">
        <f t="shared" si="744"/>
        <v>318920</v>
      </c>
      <c r="Z520" s="66">
        <v>268000</v>
      </c>
      <c r="AA520" s="66">
        <f t="shared" si="745"/>
        <v>50920</v>
      </c>
      <c r="AB520" s="66">
        <f t="shared" si="746"/>
        <v>318920</v>
      </c>
      <c r="AC520" s="66">
        <v>370000</v>
      </c>
      <c r="AD520" s="66">
        <f t="shared" si="747"/>
        <v>70300</v>
      </c>
      <c r="AE520" s="66">
        <f t="shared" si="748"/>
        <v>440300</v>
      </c>
      <c r="AF520" s="22"/>
      <c r="AG520" s="67" t="str">
        <f t="shared" si="749"/>
        <v>MANTENIMIENTO - REVISIÓN PARÁMETROS EN SOFTWARE.</v>
      </c>
      <c r="AH520" s="58" t="str">
        <f t="shared" si="750"/>
        <v>ÚNICO</v>
      </c>
      <c r="AI520" s="58" t="str">
        <f t="shared" si="751"/>
        <v>ÚNICO</v>
      </c>
      <c r="AJ520" s="59" t="str">
        <f t="shared" si="752"/>
        <v>ÚNICO</v>
      </c>
      <c r="AK520" s="59" t="str">
        <f t="shared" si="753"/>
        <v>ÚNICO</v>
      </c>
      <c r="AL520" s="59" t="str">
        <f t="shared" si="754"/>
        <v/>
      </c>
      <c r="AM520" s="59" t="str">
        <f t="shared" si="755"/>
        <v/>
      </c>
      <c r="AN520" s="60" t="str">
        <f t="shared" si="756"/>
        <v/>
      </c>
      <c r="AP520" s="61">
        <f t="shared" si="757"/>
        <v>302000</v>
      </c>
      <c r="AQ520" s="61">
        <f t="shared" si="758"/>
        <v>268000</v>
      </c>
      <c r="AR520" s="61">
        <f t="shared" si="759"/>
        <v>58890</v>
      </c>
      <c r="AS520" s="62">
        <f t="shared" si="760"/>
        <v>0.19500000000000001</v>
      </c>
      <c r="AT520" s="61">
        <f t="shared" si="761"/>
        <v>268000</v>
      </c>
      <c r="AU520" s="61">
        <f t="shared" si="762"/>
        <v>370000</v>
      </c>
      <c r="AV520" s="61">
        <f>IF(NOT(ISNUMBER(A520)),"",ROUND(_xlfn.QUARTILE.INC(CHOOSE({1;2;3},W520,Z520,AC520),1),0))</f>
        <v>268000</v>
      </c>
      <c r="AW520" s="61">
        <f>IF(NOT(ISNUMBER(A520)),"",ROUND(_xlfn.QUARTILE.INC(CHOOSE({1;2;3},W520,Z520,AC520),3),0))</f>
        <v>319000</v>
      </c>
      <c r="AX520" s="61">
        <f t="shared" si="763"/>
        <v>51000</v>
      </c>
      <c r="AY520" s="61">
        <f t="shared" si="764"/>
        <v>268000</v>
      </c>
      <c r="AZ520" s="61">
        <f t="shared" si="765"/>
        <v>50920</v>
      </c>
      <c r="BA520" s="61">
        <f t="shared" si="766"/>
        <v>318920</v>
      </c>
      <c r="BB520" s="68" t="str">
        <f t="shared" si="767"/>
        <v>MENOR VALOR</v>
      </c>
      <c r="BD520" s="69" t="str">
        <f t="shared" si="768"/>
        <v>MANTENIMIENTO - REVISIÓN PARÁMETROS EN SOFTWARE.</v>
      </c>
      <c r="BE520" s="58" t="str">
        <f t="shared" si="769"/>
        <v>ÚNICO</v>
      </c>
      <c r="BF520" s="58" t="str" cm="1">
        <f t="array" ref="BF520">IF(BE520&lt;&gt;"REPETIDO","",_xlfn.TEXTJOIN(", ",TRUE,IF($AG$14:$AG$1000=$AG520,$A$14:$A$1000,"")))</f>
        <v/>
      </c>
      <c r="BG520" s="70" t="str">
        <f t="shared" si="770"/>
        <v>NO APLICA</v>
      </c>
      <c r="BH520" s="58" t="str">
        <f t="shared" si="771"/>
        <v>OK</v>
      </c>
    </row>
    <row r="521" spans="1:60" ht="38.25" x14ac:dyDescent="0.35">
      <c r="A521" s="64">
        <f>IF(C521="","",MAX($A$14:A520)+1)</f>
        <v>478</v>
      </c>
      <c r="B521" s="124">
        <v>87159</v>
      </c>
      <c r="C521" s="65" t="s">
        <v>472</v>
      </c>
      <c r="D521" s="64" t="s">
        <v>65</v>
      </c>
      <c r="E521" s="64">
        <v>0</v>
      </c>
      <c r="F521" s="64">
        <v>0</v>
      </c>
      <c r="G521" s="64">
        <v>0</v>
      </c>
      <c r="H521" s="64">
        <v>0</v>
      </c>
      <c r="I521" s="64">
        <v>0</v>
      </c>
      <c r="J521" s="64">
        <v>0</v>
      </c>
      <c r="K521" s="64">
        <v>0</v>
      </c>
      <c r="L521" s="64">
        <v>0</v>
      </c>
      <c r="M521" s="125">
        <v>0</v>
      </c>
      <c r="N521" s="125">
        <v>1</v>
      </c>
      <c r="O521" s="125">
        <v>0</v>
      </c>
      <c r="P521" s="125">
        <v>0</v>
      </c>
      <c r="Q521" s="125">
        <v>0</v>
      </c>
      <c r="R521" s="125">
        <v>1</v>
      </c>
      <c r="S521" s="124">
        <v>72101511</v>
      </c>
      <c r="T521" s="124" t="s">
        <v>66</v>
      </c>
      <c r="U521" s="124" t="s">
        <v>66</v>
      </c>
      <c r="W521" s="66">
        <v>504000</v>
      </c>
      <c r="X521" s="66">
        <f t="shared" si="743"/>
        <v>95760</v>
      </c>
      <c r="Y521" s="66">
        <f t="shared" si="744"/>
        <v>599760</v>
      </c>
      <c r="Z521" s="66">
        <v>504000</v>
      </c>
      <c r="AA521" s="66">
        <f t="shared" si="745"/>
        <v>95760</v>
      </c>
      <c r="AB521" s="66">
        <f t="shared" si="746"/>
        <v>599760</v>
      </c>
      <c r="AC521" s="66">
        <v>955000</v>
      </c>
      <c r="AD521" s="66">
        <f t="shared" si="747"/>
        <v>181450</v>
      </c>
      <c r="AE521" s="66">
        <f t="shared" si="748"/>
        <v>1136450</v>
      </c>
      <c r="AF521" s="22"/>
      <c r="AG521" s="67" t="str">
        <f t="shared" si="749"/>
        <v>MANTENIMIENTO - ANÁLISIS DE ACEITE DEL COMPRESOR</v>
      </c>
      <c r="AH521" s="58" t="str">
        <f t="shared" si="750"/>
        <v>ÚNICO</v>
      </c>
      <c r="AI521" s="58" t="str">
        <f t="shared" si="751"/>
        <v>ÚNICO</v>
      </c>
      <c r="AJ521" s="59" t="str">
        <f t="shared" si="752"/>
        <v>ÚNICO</v>
      </c>
      <c r="AK521" s="59" t="str">
        <f t="shared" si="753"/>
        <v>ÚNICO</v>
      </c>
      <c r="AL521" s="59" t="str">
        <f t="shared" si="754"/>
        <v/>
      </c>
      <c r="AM521" s="59" t="str">
        <f t="shared" si="755"/>
        <v/>
      </c>
      <c r="AN521" s="60" t="str">
        <f t="shared" si="756"/>
        <v/>
      </c>
      <c r="AP521" s="61">
        <f t="shared" si="757"/>
        <v>654333</v>
      </c>
      <c r="AQ521" s="61">
        <f t="shared" si="758"/>
        <v>504000</v>
      </c>
      <c r="AR521" s="61">
        <f t="shared" si="759"/>
        <v>260385</v>
      </c>
      <c r="AS521" s="62">
        <f t="shared" si="760"/>
        <v>0.39793958122240508</v>
      </c>
      <c r="AT521" s="61">
        <f t="shared" si="761"/>
        <v>504000</v>
      </c>
      <c r="AU521" s="61">
        <f t="shared" si="762"/>
        <v>955000</v>
      </c>
      <c r="AV521" s="61">
        <f>IF(NOT(ISNUMBER(A521)),"",ROUND(_xlfn.QUARTILE.INC(CHOOSE({1;2;3},W521,Z521,AC521),1),0))</f>
        <v>504000</v>
      </c>
      <c r="AW521" s="61">
        <f>IF(NOT(ISNUMBER(A521)),"",ROUND(_xlfn.QUARTILE.INC(CHOOSE({1;2;3},W521,Z521,AC521),3),0))</f>
        <v>729500</v>
      </c>
      <c r="AX521" s="61">
        <f t="shared" si="763"/>
        <v>225500</v>
      </c>
      <c r="AY521" s="61">
        <f t="shared" si="764"/>
        <v>504000</v>
      </c>
      <c r="AZ521" s="61">
        <f t="shared" si="765"/>
        <v>95760</v>
      </c>
      <c r="BA521" s="61">
        <f t="shared" si="766"/>
        <v>599760</v>
      </c>
      <c r="BB521" s="68" t="str">
        <f t="shared" si="767"/>
        <v>PROMEDIO 2 MENORES</v>
      </c>
      <c r="BD521" s="69" t="str">
        <f t="shared" si="768"/>
        <v>MANTENIMIENTO - ANÁLISIS DE ACEITE DEL COMPRESOR</v>
      </c>
      <c r="BE521" s="58" t="str">
        <f t="shared" si="769"/>
        <v>ÚNICO</v>
      </c>
      <c r="BF521" s="58" t="str" cm="1">
        <f t="array" ref="BF521">IF(BE521&lt;&gt;"REPETIDO","",_xlfn.TEXTJOIN(", ",TRUE,IF($AG$14:$AG$1000=$AG521,$A$14:$A$1000,"")))</f>
        <v/>
      </c>
      <c r="BG521" s="70" t="str">
        <f t="shared" si="770"/>
        <v>NO APLICA</v>
      </c>
      <c r="BH521" s="58" t="str">
        <f t="shared" si="771"/>
        <v>REVISAR DISPERSIÓN</v>
      </c>
    </row>
    <row r="522" spans="1:60" ht="38.25" x14ac:dyDescent="0.35">
      <c r="A522" s="64">
        <f>IF(C522="","",MAX($A$14:A521)+1)</f>
        <v>479</v>
      </c>
      <c r="B522" s="124">
        <v>87159</v>
      </c>
      <c r="C522" s="65" t="s">
        <v>473</v>
      </c>
      <c r="D522" s="64" t="s">
        <v>65</v>
      </c>
      <c r="E522" s="64">
        <v>0</v>
      </c>
      <c r="F522" s="64">
        <v>0</v>
      </c>
      <c r="G522" s="64">
        <v>0</v>
      </c>
      <c r="H522" s="64">
        <v>0</v>
      </c>
      <c r="I522" s="64">
        <v>0</v>
      </c>
      <c r="J522" s="64">
        <v>0</v>
      </c>
      <c r="K522" s="64">
        <v>0</v>
      </c>
      <c r="L522" s="64">
        <v>0</v>
      </c>
      <c r="M522" s="125">
        <v>0</v>
      </c>
      <c r="N522" s="125">
        <v>1</v>
      </c>
      <c r="O522" s="125">
        <v>0</v>
      </c>
      <c r="P522" s="125">
        <v>0</v>
      </c>
      <c r="Q522" s="125">
        <v>0</v>
      </c>
      <c r="R522" s="125">
        <v>1</v>
      </c>
      <c r="S522" s="124">
        <v>72101511</v>
      </c>
      <c r="T522" s="124" t="s">
        <v>66</v>
      </c>
      <c r="U522" s="124" t="s">
        <v>66</v>
      </c>
      <c r="W522" s="66">
        <v>528000</v>
      </c>
      <c r="X522" s="66">
        <f t="shared" si="743"/>
        <v>100320</v>
      </c>
      <c r="Y522" s="66">
        <f t="shared" si="744"/>
        <v>628320</v>
      </c>
      <c r="Z522" s="66">
        <v>528000</v>
      </c>
      <c r="AA522" s="66">
        <f t="shared" si="745"/>
        <v>100320</v>
      </c>
      <c r="AB522" s="66">
        <f t="shared" si="746"/>
        <v>628320</v>
      </c>
      <c r="AC522" s="66">
        <v>975000</v>
      </c>
      <c r="AD522" s="66">
        <f t="shared" si="747"/>
        <v>185250</v>
      </c>
      <c r="AE522" s="66">
        <f t="shared" si="748"/>
        <v>1160250</v>
      </c>
      <c r="AF522" s="22"/>
      <c r="AG522" s="67" t="str">
        <f t="shared" si="749"/>
        <v>MANTENIMIENTO - TERMOGRAFÍA EN TABLEROS ELÉCTRICOS</v>
      </c>
      <c r="AH522" s="58" t="str">
        <f t="shared" si="750"/>
        <v>ÚNICO</v>
      </c>
      <c r="AI522" s="58" t="str">
        <f t="shared" si="751"/>
        <v>ÚNICO</v>
      </c>
      <c r="AJ522" s="59" t="str">
        <f t="shared" si="752"/>
        <v>ÚNICO</v>
      </c>
      <c r="AK522" s="59" t="str">
        <f t="shared" si="753"/>
        <v>ÚNICO</v>
      </c>
      <c r="AL522" s="59" t="str">
        <f t="shared" si="754"/>
        <v/>
      </c>
      <c r="AM522" s="59" t="str">
        <f t="shared" si="755"/>
        <v/>
      </c>
      <c r="AN522" s="60" t="str">
        <f t="shared" si="756"/>
        <v/>
      </c>
      <c r="AP522" s="61">
        <f t="shared" si="757"/>
        <v>677000</v>
      </c>
      <c r="AQ522" s="61">
        <f t="shared" si="758"/>
        <v>528000</v>
      </c>
      <c r="AR522" s="61">
        <f t="shared" si="759"/>
        <v>258076</v>
      </c>
      <c r="AS522" s="62">
        <f t="shared" si="760"/>
        <v>0.381205317577548</v>
      </c>
      <c r="AT522" s="61">
        <f t="shared" si="761"/>
        <v>528000</v>
      </c>
      <c r="AU522" s="61">
        <f t="shared" si="762"/>
        <v>975000</v>
      </c>
      <c r="AV522" s="61">
        <f>IF(NOT(ISNUMBER(A522)),"",ROUND(_xlfn.QUARTILE.INC(CHOOSE({1;2;3},W522,Z522,AC522),1),0))</f>
        <v>528000</v>
      </c>
      <c r="AW522" s="61">
        <f>IF(NOT(ISNUMBER(A522)),"",ROUND(_xlfn.QUARTILE.INC(CHOOSE({1;2;3},W522,Z522,AC522),3),0))</f>
        <v>751500</v>
      </c>
      <c r="AX522" s="61">
        <f t="shared" si="763"/>
        <v>223500</v>
      </c>
      <c r="AY522" s="61">
        <f t="shared" si="764"/>
        <v>528000</v>
      </c>
      <c r="AZ522" s="61">
        <f t="shared" si="765"/>
        <v>100320</v>
      </c>
      <c r="BA522" s="61">
        <f t="shared" si="766"/>
        <v>628320</v>
      </c>
      <c r="BB522" s="68" t="str">
        <f t="shared" si="767"/>
        <v>PROMEDIO 2 MENORES</v>
      </c>
      <c r="BD522" s="69" t="str">
        <f t="shared" si="768"/>
        <v>MANTENIMIENTO - TERMOGRAFÍA EN TABLEROS ELÉCTRICOS</v>
      </c>
      <c r="BE522" s="58" t="str">
        <f t="shared" si="769"/>
        <v>ÚNICO</v>
      </c>
      <c r="BF522" s="58" t="str" cm="1">
        <f t="array" ref="BF522">IF(BE522&lt;&gt;"REPETIDO","",_xlfn.TEXTJOIN(", ",TRUE,IF($AG$14:$AG$1000=$AG522,$A$14:$A$1000,"")))</f>
        <v/>
      </c>
      <c r="BG522" s="70" t="str">
        <f t="shared" si="770"/>
        <v>NO APLICA</v>
      </c>
      <c r="BH522" s="58" t="str">
        <f t="shared" si="771"/>
        <v>REVISAR DISPERSIÓN</v>
      </c>
    </row>
    <row r="523" spans="1:60" ht="27" x14ac:dyDescent="0.35">
      <c r="A523" s="64">
        <f>IF(C523="","",MAX($A$14:A522)+1)</f>
        <v>480</v>
      </c>
      <c r="B523" s="124">
        <v>87159</v>
      </c>
      <c r="C523" s="65" t="s">
        <v>474</v>
      </c>
      <c r="D523" s="64" t="s">
        <v>65</v>
      </c>
      <c r="E523" s="64">
        <v>0</v>
      </c>
      <c r="F523" s="64">
        <v>0</v>
      </c>
      <c r="G523" s="64">
        <v>0</v>
      </c>
      <c r="H523" s="64">
        <v>0</v>
      </c>
      <c r="I523" s="64">
        <v>0</v>
      </c>
      <c r="J523" s="64">
        <v>0</v>
      </c>
      <c r="K523" s="64">
        <v>0</v>
      </c>
      <c r="L523" s="64">
        <v>0</v>
      </c>
      <c r="M523" s="125">
        <v>0</v>
      </c>
      <c r="N523" s="125">
        <v>1</v>
      </c>
      <c r="O523" s="125">
        <v>0</v>
      </c>
      <c r="P523" s="125">
        <v>0</v>
      </c>
      <c r="Q523" s="125">
        <v>0</v>
      </c>
      <c r="R523" s="125">
        <v>1</v>
      </c>
      <c r="S523" s="124">
        <v>72101511</v>
      </c>
      <c r="T523" s="124" t="s">
        <v>66</v>
      </c>
      <c r="U523" s="124" t="s">
        <v>66</v>
      </c>
      <c r="W523" s="66">
        <v>528000</v>
      </c>
      <c r="X523" s="66">
        <f t="shared" si="743"/>
        <v>100320</v>
      </c>
      <c r="Y523" s="66">
        <f t="shared" si="744"/>
        <v>628320</v>
      </c>
      <c r="Z523" s="66">
        <v>528000</v>
      </c>
      <c r="AA523" s="66">
        <f t="shared" si="745"/>
        <v>100320</v>
      </c>
      <c r="AB523" s="66">
        <f t="shared" si="746"/>
        <v>628320</v>
      </c>
      <c r="AC523" s="66">
        <v>930000</v>
      </c>
      <c r="AD523" s="66">
        <f t="shared" si="747"/>
        <v>176700</v>
      </c>
      <c r="AE523" s="66">
        <f t="shared" si="748"/>
        <v>1106700</v>
      </c>
      <c r="AF523" s="22"/>
      <c r="AG523" s="67" t="str">
        <f t="shared" si="749"/>
        <v>MANTENIMIENTO - PRUEBA DE HERMETICIDAD ANUAL.</v>
      </c>
      <c r="AH523" s="58" t="str">
        <f t="shared" si="750"/>
        <v>ÚNICO</v>
      </c>
      <c r="AI523" s="58" t="str">
        <f t="shared" si="751"/>
        <v>ÚNICO</v>
      </c>
      <c r="AJ523" s="59" t="str">
        <f t="shared" si="752"/>
        <v>ÚNICO</v>
      </c>
      <c r="AK523" s="59" t="str">
        <f t="shared" si="753"/>
        <v>ÚNICO</v>
      </c>
      <c r="AL523" s="59" t="str">
        <f t="shared" si="754"/>
        <v/>
      </c>
      <c r="AM523" s="59" t="str">
        <f t="shared" si="755"/>
        <v/>
      </c>
      <c r="AN523" s="60" t="str">
        <f t="shared" si="756"/>
        <v/>
      </c>
      <c r="AP523" s="61">
        <f t="shared" si="757"/>
        <v>662000</v>
      </c>
      <c r="AQ523" s="61">
        <f t="shared" si="758"/>
        <v>528000</v>
      </c>
      <c r="AR523" s="61">
        <f t="shared" si="759"/>
        <v>232095</v>
      </c>
      <c r="AS523" s="62">
        <f t="shared" si="760"/>
        <v>0.35059667673716011</v>
      </c>
      <c r="AT523" s="61">
        <f t="shared" si="761"/>
        <v>528000</v>
      </c>
      <c r="AU523" s="61">
        <f t="shared" si="762"/>
        <v>930000</v>
      </c>
      <c r="AV523" s="61">
        <f>IF(NOT(ISNUMBER(A523)),"",ROUND(_xlfn.QUARTILE.INC(CHOOSE({1;2;3},W523,Z523,AC523),1),0))</f>
        <v>528000</v>
      </c>
      <c r="AW523" s="61">
        <f>IF(NOT(ISNUMBER(A523)),"",ROUND(_xlfn.QUARTILE.INC(CHOOSE({1;2;3},W523,Z523,AC523),3),0))</f>
        <v>729000</v>
      </c>
      <c r="AX523" s="61">
        <f t="shared" si="763"/>
        <v>201000</v>
      </c>
      <c r="AY523" s="61">
        <f t="shared" si="764"/>
        <v>528000</v>
      </c>
      <c r="AZ523" s="61">
        <f t="shared" si="765"/>
        <v>100320</v>
      </c>
      <c r="BA523" s="61">
        <f t="shared" si="766"/>
        <v>628320</v>
      </c>
      <c r="BB523" s="68" t="str">
        <f t="shared" si="767"/>
        <v>PROMEDIO 2 MENORES</v>
      </c>
      <c r="BD523" s="69" t="str">
        <f t="shared" si="768"/>
        <v>MANTENIMIENTO - PRUEBA DE HERMETICIDAD ANUAL.</v>
      </c>
      <c r="BE523" s="58" t="str">
        <f t="shared" si="769"/>
        <v>ÚNICO</v>
      </c>
      <c r="BF523" s="58" t="str" cm="1">
        <f t="array" ref="BF523">IF(BE523&lt;&gt;"REPETIDO","",_xlfn.TEXTJOIN(", ",TRUE,IF($AG$14:$AG$1000=$AG523,$A$14:$A$1000,"")))</f>
        <v/>
      </c>
      <c r="BG523" s="70" t="str">
        <f t="shared" si="770"/>
        <v>NO APLICA</v>
      </c>
      <c r="BH523" s="58" t="str">
        <f t="shared" si="771"/>
        <v>REVISAR DISPERSIÓN</v>
      </c>
    </row>
    <row r="524" spans="1:60" ht="38.25" x14ac:dyDescent="0.35">
      <c r="A524" s="64">
        <f>IF(C524="","",MAX($A$14:A523)+1)</f>
        <v>481</v>
      </c>
      <c r="B524" s="126">
        <v>87159</v>
      </c>
      <c r="C524" s="65" t="s">
        <v>475</v>
      </c>
      <c r="D524" s="64" t="s">
        <v>65</v>
      </c>
      <c r="E524" s="64">
        <v>0</v>
      </c>
      <c r="F524" s="64">
        <v>0</v>
      </c>
      <c r="G524" s="64">
        <v>0</v>
      </c>
      <c r="H524" s="64">
        <v>0</v>
      </c>
      <c r="I524" s="64">
        <v>0</v>
      </c>
      <c r="J524" s="64">
        <v>0</v>
      </c>
      <c r="K524" s="64">
        <v>0</v>
      </c>
      <c r="L524" s="64">
        <v>0</v>
      </c>
      <c r="M524" s="125">
        <v>0</v>
      </c>
      <c r="N524" s="125">
        <v>1</v>
      </c>
      <c r="O524" s="125">
        <v>0</v>
      </c>
      <c r="P524" s="125">
        <v>0</v>
      </c>
      <c r="Q524" s="125">
        <v>0</v>
      </c>
      <c r="R524" s="125">
        <v>1</v>
      </c>
      <c r="S524" s="126">
        <v>72101511</v>
      </c>
      <c r="T524" s="126" t="s">
        <v>66</v>
      </c>
      <c r="U524" s="126" t="s">
        <v>66</v>
      </c>
      <c r="W524" s="66">
        <v>524000</v>
      </c>
      <c r="X524" s="66">
        <f t="shared" si="743"/>
        <v>99560</v>
      </c>
      <c r="Y524" s="66">
        <f t="shared" si="744"/>
        <v>623560</v>
      </c>
      <c r="Z524" s="66">
        <v>524000</v>
      </c>
      <c r="AA524" s="66">
        <f t="shared" si="745"/>
        <v>99560</v>
      </c>
      <c r="AB524" s="66">
        <f t="shared" si="746"/>
        <v>623560</v>
      </c>
      <c r="AC524" s="66">
        <v>990000</v>
      </c>
      <c r="AD524" s="66">
        <f t="shared" si="747"/>
        <v>188100</v>
      </c>
      <c r="AE524" s="66">
        <f t="shared" si="748"/>
        <v>1178100</v>
      </c>
      <c r="AF524" s="22"/>
      <c r="AG524" s="67" t="str">
        <f t="shared" si="749"/>
        <v>MANTENIMIENTO - B. SISTEMA HIDRÁULICO (BOMBAS 5 KW)</v>
      </c>
      <c r="AH524" s="58" t="str">
        <f t="shared" si="750"/>
        <v>ÚNICO</v>
      </c>
      <c r="AI524" s="58" t="str">
        <f t="shared" si="751"/>
        <v>ÚNICO</v>
      </c>
      <c r="AJ524" s="59" t="str">
        <f t="shared" si="752"/>
        <v>ÚNICO</v>
      </c>
      <c r="AK524" s="59" t="str">
        <f t="shared" si="753"/>
        <v>ÚNICO</v>
      </c>
      <c r="AL524" s="59" t="str">
        <f t="shared" si="754"/>
        <v/>
      </c>
      <c r="AM524" s="59" t="str">
        <f t="shared" si="755"/>
        <v/>
      </c>
      <c r="AN524" s="60" t="str">
        <f t="shared" si="756"/>
        <v/>
      </c>
      <c r="AP524" s="61">
        <f t="shared" si="757"/>
        <v>679333</v>
      </c>
      <c r="AQ524" s="61">
        <f t="shared" si="758"/>
        <v>524000</v>
      </c>
      <c r="AR524" s="61">
        <f t="shared" si="759"/>
        <v>269045</v>
      </c>
      <c r="AS524" s="62">
        <f t="shared" si="760"/>
        <v>0.39604288323988385</v>
      </c>
      <c r="AT524" s="61">
        <f t="shared" si="761"/>
        <v>524000</v>
      </c>
      <c r="AU524" s="61">
        <f t="shared" si="762"/>
        <v>990000</v>
      </c>
      <c r="AV524" s="61">
        <f>IF(NOT(ISNUMBER(A524)),"",ROUND(_xlfn.QUARTILE.INC(CHOOSE({1;2;3},W524,Z524,AC524),1),0))</f>
        <v>524000</v>
      </c>
      <c r="AW524" s="61">
        <f>IF(NOT(ISNUMBER(A524)),"",ROUND(_xlfn.QUARTILE.INC(CHOOSE({1;2;3},W524,Z524,AC524),3),0))</f>
        <v>757000</v>
      </c>
      <c r="AX524" s="61">
        <f t="shared" si="763"/>
        <v>233000</v>
      </c>
      <c r="AY524" s="61">
        <f t="shared" si="764"/>
        <v>524000</v>
      </c>
      <c r="AZ524" s="61">
        <f t="shared" si="765"/>
        <v>99560</v>
      </c>
      <c r="BA524" s="61">
        <f t="shared" si="766"/>
        <v>623560</v>
      </c>
      <c r="BB524" s="68" t="str">
        <f t="shared" si="767"/>
        <v>PROMEDIO 2 MENORES</v>
      </c>
      <c r="BD524" s="69" t="str">
        <f t="shared" si="768"/>
        <v>MANTENIMIENTO - B. SISTEMA HIDRÁULICO (BOMBAS 5 KW)</v>
      </c>
      <c r="BE524" s="58" t="str">
        <f t="shared" si="769"/>
        <v>ÚNICO</v>
      </c>
      <c r="BF524" s="58" t="str" cm="1">
        <f t="array" ref="BF524">IF(BE524&lt;&gt;"REPETIDO","",_xlfn.TEXTJOIN(", ",TRUE,IF($AG$14:$AG$1000=$AG524,$A$14:$A$1000,"")))</f>
        <v/>
      </c>
      <c r="BG524" s="70" t="str">
        <f t="shared" si="770"/>
        <v>NO APLICA</v>
      </c>
      <c r="BH524" s="58" t="str">
        <f t="shared" si="771"/>
        <v>REVISAR DISPERSIÓN</v>
      </c>
    </row>
    <row r="525" spans="1:60" ht="38.25" x14ac:dyDescent="0.35">
      <c r="A525" s="64">
        <f>IF(C525="","",MAX($A$14:A524)+1)</f>
        <v>482</v>
      </c>
      <c r="B525" s="124">
        <v>87159</v>
      </c>
      <c r="C525" s="65" t="s">
        <v>476</v>
      </c>
      <c r="D525" s="64" t="s">
        <v>65</v>
      </c>
      <c r="E525" s="64">
        <v>0</v>
      </c>
      <c r="F525" s="64">
        <v>0</v>
      </c>
      <c r="G525" s="64">
        <v>0</v>
      </c>
      <c r="H525" s="64">
        <v>0</v>
      </c>
      <c r="I525" s="64">
        <v>0</v>
      </c>
      <c r="J525" s="64">
        <v>0</v>
      </c>
      <c r="K525" s="64">
        <v>0</v>
      </c>
      <c r="L525" s="93">
        <v>0</v>
      </c>
      <c r="M525" s="127">
        <v>0</v>
      </c>
      <c r="N525" s="127">
        <v>1</v>
      </c>
      <c r="O525" s="127">
        <v>0</v>
      </c>
      <c r="P525" s="127">
        <v>0</v>
      </c>
      <c r="Q525" s="127">
        <v>0</v>
      </c>
      <c r="R525" s="127">
        <v>1</v>
      </c>
      <c r="S525" s="126">
        <v>72101511</v>
      </c>
      <c r="T525" s="126" t="s">
        <v>66</v>
      </c>
      <c r="U525" s="126" t="s">
        <v>66</v>
      </c>
      <c r="W525" s="66">
        <v>492000</v>
      </c>
      <c r="X525" s="66">
        <f t="shared" si="743"/>
        <v>93480</v>
      </c>
      <c r="Y525" s="66">
        <f t="shared" si="744"/>
        <v>585480</v>
      </c>
      <c r="Z525" s="66">
        <v>492000</v>
      </c>
      <c r="AA525" s="66">
        <f t="shared" si="745"/>
        <v>93480</v>
      </c>
      <c r="AB525" s="66">
        <f t="shared" si="746"/>
        <v>585480</v>
      </c>
      <c r="AC525" s="66">
        <v>975000</v>
      </c>
      <c r="AD525" s="66">
        <f t="shared" si="747"/>
        <v>185250</v>
      </c>
      <c r="AE525" s="66">
        <f t="shared" si="748"/>
        <v>1160250</v>
      </c>
      <c r="AF525" s="22"/>
      <c r="AG525" s="67" t="str">
        <f t="shared" si="749"/>
        <v>MANTENIMIENTO - ALINEACIÓN BOMBA-MOTOR.</v>
      </c>
      <c r="AH525" s="58" t="str">
        <f t="shared" si="750"/>
        <v>ÚNICO</v>
      </c>
      <c r="AI525" s="58" t="str">
        <f t="shared" si="751"/>
        <v>ÚNICO</v>
      </c>
      <c r="AJ525" s="59" t="str">
        <f t="shared" si="752"/>
        <v>ÚNICO</v>
      </c>
      <c r="AK525" s="59" t="str">
        <f t="shared" si="753"/>
        <v>ÚNICO</v>
      </c>
      <c r="AL525" s="59" t="str">
        <f t="shared" si="754"/>
        <v/>
      </c>
      <c r="AM525" s="59" t="str">
        <f t="shared" si="755"/>
        <v/>
      </c>
      <c r="AN525" s="60" t="str">
        <f t="shared" si="756"/>
        <v/>
      </c>
      <c r="AP525" s="61">
        <f t="shared" si="757"/>
        <v>653000</v>
      </c>
      <c r="AQ525" s="61">
        <f t="shared" si="758"/>
        <v>492000</v>
      </c>
      <c r="AR525" s="61">
        <f t="shared" si="759"/>
        <v>278860</v>
      </c>
      <c r="AS525" s="62">
        <f t="shared" si="760"/>
        <v>0.42704441041347624</v>
      </c>
      <c r="AT525" s="61">
        <f t="shared" si="761"/>
        <v>492000</v>
      </c>
      <c r="AU525" s="61">
        <f t="shared" si="762"/>
        <v>975000</v>
      </c>
      <c r="AV525" s="61">
        <f>IF(NOT(ISNUMBER(A525)),"",ROUND(_xlfn.QUARTILE.INC(CHOOSE({1;2;3},W525,Z525,AC525),1),0))</f>
        <v>492000</v>
      </c>
      <c r="AW525" s="61">
        <f>IF(NOT(ISNUMBER(A525)),"",ROUND(_xlfn.QUARTILE.INC(CHOOSE({1;2;3},W525,Z525,AC525),3),0))</f>
        <v>733500</v>
      </c>
      <c r="AX525" s="61">
        <f t="shared" si="763"/>
        <v>241500</v>
      </c>
      <c r="AY525" s="61">
        <f t="shared" si="764"/>
        <v>492000</v>
      </c>
      <c r="AZ525" s="61">
        <f t="shared" si="765"/>
        <v>93480</v>
      </c>
      <c r="BA525" s="61">
        <f t="shared" si="766"/>
        <v>585480</v>
      </c>
      <c r="BB525" s="68" t="str">
        <f t="shared" si="767"/>
        <v>MEDIANA</v>
      </c>
      <c r="BD525" s="69" t="str">
        <f t="shared" si="768"/>
        <v>MANTENIMIENTO - ALINEACIÓN BOMBA-MOTOR.</v>
      </c>
      <c r="BE525" s="58" t="str">
        <f t="shared" si="769"/>
        <v>ÚNICO</v>
      </c>
      <c r="BF525" s="58" t="str" cm="1">
        <f t="array" ref="BF525">IF(BE525&lt;&gt;"REPETIDO","",_xlfn.TEXTJOIN(", ",TRUE,IF($AG$14:$AG$1000=$AG525,$A$14:$A$1000,"")))</f>
        <v/>
      </c>
      <c r="BG525" s="70" t="str">
        <f t="shared" si="770"/>
        <v>NO APLICA</v>
      </c>
      <c r="BH525" s="58" t="str">
        <f t="shared" si="771"/>
        <v>REVISAR DISPERSIÓN</v>
      </c>
    </row>
    <row r="526" spans="1:60" ht="63.75" x14ac:dyDescent="0.35">
      <c r="A526" s="64">
        <f>IF(C526="","",MAX($A$14:A525)+1)</f>
        <v>483</v>
      </c>
      <c r="B526" s="124">
        <v>87159</v>
      </c>
      <c r="C526" s="65" t="s">
        <v>477</v>
      </c>
      <c r="D526" s="64" t="s">
        <v>65</v>
      </c>
      <c r="E526" s="64">
        <v>0</v>
      </c>
      <c r="F526" s="64">
        <v>0</v>
      </c>
      <c r="G526" s="64">
        <v>0</v>
      </c>
      <c r="H526" s="64">
        <v>0</v>
      </c>
      <c r="I526" s="64">
        <v>0</v>
      </c>
      <c r="J526" s="64">
        <v>0</v>
      </c>
      <c r="K526" s="64">
        <v>0</v>
      </c>
      <c r="L526" s="93">
        <v>0</v>
      </c>
      <c r="M526" s="127">
        <v>0</v>
      </c>
      <c r="N526" s="127">
        <v>1</v>
      </c>
      <c r="O526" s="127">
        <v>0</v>
      </c>
      <c r="P526" s="127">
        <v>0</v>
      </c>
      <c r="Q526" s="127">
        <v>0</v>
      </c>
      <c r="R526" s="127">
        <v>1</v>
      </c>
      <c r="S526" s="126">
        <v>72101511</v>
      </c>
      <c r="T526" s="126" t="s">
        <v>66</v>
      </c>
      <c r="U526" s="126" t="s">
        <v>66</v>
      </c>
      <c r="W526" s="66">
        <v>252000</v>
      </c>
      <c r="X526" s="66">
        <f t="shared" si="743"/>
        <v>47880</v>
      </c>
      <c r="Y526" s="66">
        <f t="shared" si="744"/>
        <v>299880</v>
      </c>
      <c r="Z526" s="66">
        <v>252000</v>
      </c>
      <c r="AA526" s="66">
        <f t="shared" si="745"/>
        <v>47880</v>
      </c>
      <c r="AB526" s="66">
        <f t="shared" si="746"/>
        <v>299880</v>
      </c>
      <c r="AC526" s="66">
        <v>995000</v>
      </c>
      <c r="AD526" s="66">
        <f t="shared" si="747"/>
        <v>189050</v>
      </c>
      <c r="AE526" s="66">
        <f t="shared" si="748"/>
        <v>1184050</v>
      </c>
      <c r="AF526" s="22"/>
      <c r="AG526" s="67" t="str">
        <f t="shared" si="749"/>
        <v>MANTENIMIENTO (SEGÚN HORAS) (CAMBIO DE PREVENTIVO DE SELLOS MECÁNICOS (SEGÚN HORAS)</v>
      </c>
      <c r="AH526" s="58" t="str">
        <f t="shared" si="750"/>
        <v>ÚNICO</v>
      </c>
      <c r="AI526" s="58" t="str">
        <f t="shared" si="751"/>
        <v>ÚNICO</v>
      </c>
      <c r="AJ526" s="59" t="str">
        <f t="shared" si="752"/>
        <v>ÚNICO</v>
      </c>
      <c r="AK526" s="59" t="str">
        <f t="shared" si="753"/>
        <v>ÚNICO</v>
      </c>
      <c r="AL526" s="59" t="str">
        <f t="shared" si="754"/>
        <v/>
      </c>
      <c r="AM526" s="59" t="str">
        <f t="shared" si="755"/>
        <v/>
      </c>
      <c r="AN526" s="60" t="str">
        <f t="shared" si="756"/>
        <v/>
      </c>
      <c r="AP526" s="61">
        <f t="shared" si="757"/>
        <v>499667</v>
      </c>
      <c r="AQ526" s="61">
        <f t="shared" si="758"/>
        <v>252000</v>
      </c>
      <c r="AR526" s="61">
        <f t="shared" si="759"/>
        <v>428971</v>
      </c>
      <c r="AS526" s="62">
        <f t="shared" si="760"/>
        <v>0.85851377017093389</v>
      </c>
      <c r="AT526" s="61">
        <f t="shared" si="761"/>
        <v>252000</v>
      </c>
      <c r="AU526" s="61">
        <f t="shared" si="762"/>
        <v>995000</v>
      </c>
      <c r="AV526" s="61">
        <f>IF(NOT(ISNUMBER(A526)),"",ROUND(_xlfn.QUARTILE.INC(CHOOSE({1;2;3},W526,Z526,AC526),1),0))</f>
        <v>252000</v>
      </c>
      <c r="AW526" s="61">
        <f>IF(NOT(ISNUMBER(A526)),"",ROUND(_xlfn.QUARTILE.INC(CHOOSE({1;2;3},W526,Z526,AC526),3),0))</f>
        <v>623500</v>
      </c>
      <c r="AX526" s="61">
        <f t="shared" si="763"/>
        <v>371500</v>
      </c>
      <c r="AY526" s="61">
        <f t="shared" si="764"/>
        <v>252000</v>
      </c>
      <c r="AZ526" s="61">
        <f t="shared" si="765"/>
        <v>47880</v>
      </c>
      <c r="BA526" s="61">
        <f t="shared" si="766"/>
        <v>299880</v>
      </c>
      <c r="BB526" s="68" t="str">
        <f t="shared" si="767"/>
        <v>MEDIANA</v>
      </c>
      <c r="BD526" s="69" t="str">
        <f t="shared" si="768"/>
        <v>MANTENIMIENTO (SEGÚN HORAS) (CAMBIO DE PREVENTIVO DE SELLOS MECÁNICOS (SEGÚN HORAS)</v>
      </c>
      <c r="BE526" s="58" t="str">
        <f t="shared" si="769"/>
        <v>ÚNICO</v>
      </c>
      <c r="BF526" s="58" t="str" cm="1">
        <f t="array" ref="BF526">IF(BE526&lt;&gt;"REPETIDO","",_xlfn.TEXTJOIN(", ",TRUE,IF($AG$14:$AG$1000=$AG526,$A$14:$A$1000,"")))</f>
        <v/>
      </c>
      <c r="BG526" s="70" t="str">
        <f t="shared" si="770"/>
        <v>NO APLICA</v>
      </c>
      <c r="BH526" s="58" t="str">
        <f t="shared" si="771"/>
        <v>ALERTA ALTA - REVISAR MERCADO</v>
      </c>
    </row>
    <row r="527" spans="1:60" ht="38.25" x14ac:dyDescent="0.35">
      <c r="A527" s="64">
        <f>IF(C527="","",MAX($A$14:A526)+1)</f>
        <v>484</v>
      </c>
      <c r="B527" s="124">
        <v>87159</v>
      </c>
      <c r="C527" s="65" t="s">
        <v>478</v>
      </c>
      <c r="D527" s="64" t="s">
        <v>65</v>
      </c>
      <c r="E527" s="64">
        <v>0</v>
      </c>
      <c r="F527" s="64">
        <v>0</v>
      </c>
      <c r="G527" s="64">
        <v>0</v>
      </c>
      <c r="H527" s="64">
        <v>0</v>
      </c>
      <c r="I527" s="64">
        <v>0</v>
      </c>
      <c r="J527" s="64">
        <v>0</v>
      </c>
      <c r="K527" s="64">
        <v>0</v>
      </c>
      <c r="L527" s="93">
        <v>0</v>
      </c>
      <c r="M527" s="127">
        <v>0</v>
      </c>
      <c r="N527" s="127">
        <v>1</v>
      </c>
      <c r="O527" s="127">
        <v>0</v>
      </c>
      <c r="P527" s="127">
        <v>0</v>
      </c>
      <c r="Q527" s="127">
        <v>0</v>
      </c>
      <c r="R527" s="127">
        <v>1</v>
      </c>
      <c r="S527" s="126">
        <v>72101511</v>
      </c>
      <c r="T527" s="126" t="s">
        <v>66</v>
      </c>
      <c r="U527" s="126" t="s">
        <v>66</v>
      </c>
      <c r="W527" s="66">
        <v>172000</v>
      </c>
      <c r="X527" s="66">
        <f t="shared" si="743"/>
        <v>32680</v>
      </c>
      <c r="Y527" s="66">
        <f t="shared" si="744"/>
        <v>204680</v>
      </c>
      <c r="Z527" s="66">
        <v>172000</v>
      </c>
      <c r="AA527" s="66">
        <f t="shared" si="745"/>
        <v>32680</v>
      </c>
      <c r="AB527" s="66">
        <f t="shared" si="746"/>
        <v>204680</v>
      </c>
      <c r="AC527" s="66">
        <v>225000</v>
      </c>
      <c r="AD527" s="66">
        <f t="shared" si="747"/>
        <v>42750</v>
      </c>
      <c r="AE527" s="66">
        <f t="shared" si="748"/>
        <v>267750</v>
      </c>
      <c r="AF527" s="22"/>
      <c r="AG527" s="67" t="str">
        <f t="shared" si="749"/>
        <v>MANTENIMIENTO - LIMPIEZA FILTROS CIRCUITO HIDRÁULICO.</v>
      </c>
      <c r="AH527" s="58" t="str">
        <f t="shared" si="750"/>
        <v>ÚNICO</v>
      </c>
      <c r="AI527" s="58" t="str">
        <f t="shared" si="751"/>
        <v>ÚNICO</v>
      </c>
      <c r="AJ527" s="59" t="str">
        <f t="shared" si="752"/>
        <v>ÚNICO</v>
      </c>
      <c r="AK527" s="59" t="str">
        <f t="shared" si="753"/>
        <v>ÚNICO</v>
      </c>
      <c r="AL527" s="59" t="str">
        <f t="shared" si="754"/>
        <v/>
      </c>
      <c r="AM527" s="59" t="str">
        <f t="shared" si="755"/>
        <v/>
      </c>
      <c r="AN527" s="60" t="str">
        <f t="shared" si="756"/>
        <v/>
      </c>
      <c r="AP527" s="61">
        <f t="shared" si="757"/>
        <v>189667</v>
      </c>
      <c r="AQ527" s="61">
        <f t="shared" si="758"/>
        <v>172000</v>
      </c>
      <c r="AR527" s="61">
        <f t="shared" si="759"/>
        <v>30600</v>
      </c>
      <c r="AS527" s="62">
        <f t="shared" si="760"/>
        <v>0.16133539308366768</v>
      </c>
      <c r="AT527" s="61">
        <f t="shared" si="761"/>
        <v>172000</v>
      </c>
      <c r="AU527" s="61">
        <f t="shared" si="762"/>
        <v>225000</v>
      </c>
      <c r="AV527" s="61">
        <f>IF(NOT(ISNUMBER(A527)),"",ROUND(_xlfn.QUARTILE.INC(CHOOSE({1;2;3},W527,Z527,AC527),1),0))</f>
        <v>172000</v>
      </c>
      <c r="AW527" s="61">
        <f>IF(NOT(ISNUMBER(A527)),"",ROUND(_xlfn.QUARTILE.INC(CHOOSE({1;2;3},W527,Z527,AC527),3),0))</f>
        <v>198500</v>
      </c>
      <c r="AX527" s="61">
        <f t="shared" si="763"/>
        <v>26500</v>
      </c>
      <c r="AY527" s="61">
        <f t="shared" si="764"/>
        <v>172000</v>
      </c>
      <c r="AZ527" s="61">
        <f t="shared" si="765"/>
        <v>32680</v>
      </c>
      <c r="BA527" s="61">
        <f t="shared" si="766"/>
        <v>204680</v>
      </c>
      <c r="BB527" s="68" t="str">
        <f t="shared" si="767"/>
        <v>MENOR VALOR</v>
      </c>
      <c r="BD527" s="69" t="str">
        <f t="shared" si="768"/>
        <v>MANTENIMIENTO - LIMPIEZA FILTROS CIRCUITO HIDRÁULICO.</v>
      </c>
      <c r="BE527" s="58" t="str">
        <f t="shared" si="769"/>
        <v>ÚNICO</v>
      </c>
      <c r="BF527" s="58" t="str" cm="1">
        <f t="array" ref="BF527">IF(BE527&lt;&gt;"REPETIDO","",_xlfn.TEXTJOIN(", ",TRUE,IF($AG$14:$AG$1000=$AG527,$A$14:$A$1000,"")))</f>
        <v/>
      </c>
      <c r="BG527" s="70" t="str">
        <f t="shared" si="770"/>
        <v>NO APLICA</v>
      </c>
      <c r="BH527" s="58" t="str">
        <f t="shared" si="771"/>
        <v>OK</v>
      </c>
    </row>
    <row r="528" spans="1:60" ht="27" x14ac:dyDescent="0.35">
      <c r="A528" s="64">
        <f>IF(C528="","",MAX($A$14:A527)+1)</f>
        <v>485</v>
      </c>
      <c r="B528" s="124">
        <v>87159</v>
      </c>
      <c r="C528" s="65" t="s">
        <v>479</v>
      </c>
      <c r="D528" s="64" t="s">
        <v>65</v>
      </c>
      <c r="E528" s="64">
        <v>0</v>
      </c>
      <c r="F528" s="64">
        <v>0</v>
      </c>
      <c r="G528" s="64">
        <v>0</v>
      </c>
      <c r="H528" s="64">
        <v>0</v>
      </c>
      <c r="I528" s="64">
        <v>0</v>
      </c>
      <c r="J528" s="64">
        <v>0</v>
      </c>
      <c r="K528" s="64">
        <v>0</v>
      </c>
      <c r="L528" s="93">
        <v>0</v>
      </c>
      <c r="M528" s="127">
        <v>0</v>
      </c>
      <c r="N528" s="127">
        <v>1</v>
      </c>
      <c r="O528" s="127">
        <v>0</v>
      </c>
      <c r="P528" s="127">
        <v>0</v>
      </c>
      <c r="Q528" s="127">
        <v>0</v>
      </c>
      <c r="R528" s="127">
        <v>1</v>
      </c>
      <c r="S528" s="126">
        <v>72101511</v>
      </c>
      <c r="T528" s="126" t="s">
        <v>66</v>
      </c>
      <c r="U528" s="126" t="s">
        <v>66</v>
      </c>
      <c r="W528" s="66">
        <v>216000</v>
      </c>
      <c r="X528" s="66">
        <f t="shared" si="743"/>
        <v>41040</v>
      </c>
      <c r="Y528" s="66">
        <f t="shared" si="744"/>
        <v>257040</v>
      </c>
      <c r="Z528" s="66">
        <v>216000</v>
      </c>
      <c r="AA528" s="66">
        <f t="shared" si="745"/>
        <v>41040</v>
      </c>
      <c r="AB528" s="66">
        <f t="shared" si="746"/>
        <v>257040</v>
      </c>
      <c r="AC528" s="66">
        <v>280000</v>
      </c>
      <c r="AD528" s="66">
        <f t="shared" si="747"/>
        <v>53200</v>
      </c>
      <c r="AE528" s="66">
        <f t="shared" si="748"/>
        <v>333200</v>
      </c>
      <c r="AF528" s="22"/>
      <c r="AG528" s="67" t="str">
        <f t="shared" si="749"/>
        <v>MANTENIMIENTO - REVISIÓN RODAMIENTOS.</v>
      </c>
      <c r="AH528" s="58" t="str">
        <f t="shared" si="750"/>
        <v>ÚNICO</v>
      </c>
      <c r="AI528" s="58" t="str">
        <f t="shared" si="751"/>
        <v>ÚNICO</v>
      </c>
      <c r="AJ528" s="59" t="str">
        <f t="shared" si="752"/>
        <v>ÚNICO</v>
      </c>
      <c r="AK528" s="59" t="str">
        <f t="shared" si="753"/>
        <v>ÚNICO</v>
      </c>
      <c r="AL528" s="59" t="str">
        <f t="shared" si="754"/>
        <v/>
      </c>
      <c r="AM528" s="59" t="str">
        <f t="shared" si="755"/>
        <v/>
      </c>
      <c r="AN528" s="60" t="str">
        <f t="shared" si="756"/>
        <v/>
      </c>
      <c r="AP528" s="61">
        <f t="shared" si="757"/>
        <v>237333</v>
      </c>
      <c r="AQ528" s="61">
        <f t="shared" si="758"/>
        <v>216000</v>
      </c>
      <c r="AR528" s="61">
        <f t="shared" si="759"/>
        <v>36950</v>
      </c>
      <c r="AS528" s="62">
        <f t="shared" si="760"/>
        <v>0.15568842091070353</v>
      </c>
      <c r="AT528" s="61">
        <f t="shared" si="761"/>
        <v>216000</v>
      </c>
      <c r="AU528" s="61">
        <f t="shared" si="762"/>
        <v>280000</v>
      </c>
      <c r="AV528" s="61">
        <f>IF(NOT(ISNUMBER(A528)),"",ROUND(_xlfn.QUARTILE.INC(CHOOSE({1;2;3},W528,Z528,AC528),1),0))</f>
        <v>216000</v>
      </c>
      <c r="AW528" s="61">
        <f>IF(NOT(ISNUMBER(A528)),"",ROUND(_xlfn.QUARTILE.INC(CHOOSE({1;2;3},W528,Z528,AC528),3),0))</f>
        <v>248000</v>
      </c>
      <c r="AX528" s="61">
        <f t="shared" si="763"/>
        <v>32000</v>
      </c>
      <c r="AY528" s="61">
        <f t="shared" si="764"/>
        <v>216000</v>
      </c>
      <c r="AZ528" s="61">
        <f t="shared" si="765"/>
        <v>41040</v>
      </c>
      <c r="BA528" s="61">
        <f t="shared" si="766"/>
        <v>257040</v>
      </c>
      <c r="BB528" s="68" t="str">
        <f t="shared" si="767"/>
        <v>MENOR VALOR</v>
      </c>
      <c r="BD528" s="69" t="str">
        <f t="shared" si="768"/>
        <v>MANTENIMIENTO - REVISIÓN RODAMIENTOS.</v>
      </c>
      <c r="BE528" s="58" t="str">
        <f t="shared" si="769"/>
        <v>ÚNICO</v>
      </c>
      <c r="BF528" s="58" t="str" cm="1">
        <f t="array" ref="BF528">IF(BE528&lt;&gt;"REPETIDO","",_xlfn.TEXTJOIN(", ",TRUE,IF($AG$14:$AG$1000=$AG528,$A$14:$A$1000,"")))</f>
        <v/>
      </c>
      <c r="BG528" s="70" t="str">
        <f t="shared" si="770"/>
        <v>NO APLICA</v>
      </c>
      <c r="BH528" s="58" t="str">
        <f t="shared" si="771"/>
        <v>OK</v>
      </c>
    </row>
    <row r="529" spans="1:60" ht="38.25" x14ac:dyDescent="0.35">
      <c r="A529" s="64">
        <f>IF(C529="","",MAX($A$14:A528)+1)</f>
        <v>486</v>
      </c>
      <c r="B529" s="124">
        <v>87159</v>
      </c>
      <c r="C529" s="65" t="s">
        <v>480</v>
      </c>
      <c r="D529" s="64" t="s">
        <v>65</v>
      </c>
      <c r="E529" s="64">
        <v>0</v>
      </c>
      <c r="F529" s="64">
        <v>0</v>
      </c>
      <c r="G529" s="64">
        <v>0</v>
      </c>
      <c r="H529" s="64">
        <v>0</v>
      </c>
      <c r="I529" s="64">
        <v>0</v>
      </c>
      <c r="J529" s="64">
        <v>0</v>
      </c>
      <c r="K529" s="64">
        <v>0</v>
      </c>
      <c r="L529" s="93">
        <v>0</v>
      </c>
      <c r="M529" s="127">
        <v>0</v>
      </c>
      <c r="N529" s="127">
        <v>1</v>
      </c>
      <c r="O529" s="127">
        <v>0</v>
      </c>
      <c r="P529" s="127">
        <v>0</v>
      </c>
      <c r="Q529" s="127">
        <v>0</v>
      </c>
      <c r="R529" s="127">
        <v>1</v>
      </c>
      <c r="S529" s="126">
        <v>72101511</v>
      </c>
      <c r="T529" s="126" t="s">
        <v>66</v>
      </c>
      <c r="U529" s="126" t="s">
        <v>66</v>
      </c>
      <c r="W529" s="66">
        <v>340000</v>
      </c>
      <c r="X529" s="66">
        <f t="shared" si="743"/>
        <v>64600</v>
      </c>
      <c r="Y529" s="66">
        <f t="shared" si="744"/>
        <v>404600</v>
      </c>
      <c r="Z529" s="66">
        <v>340000</v>
      </c>
      <c r="AA529" s="66">
        <f t="shared" si="745"/>
        <v>64600</v>
      </c>
      <c r="AB529" s="66">
        <f t="shared" si="746"/>
        <v>404600</v>
      </c>
      <c r="AC529" s="66">
        <v>665000</v>
      </c>
      <c r="AD529" s="66">
        <f t="shared" si="747"/>
        <v>126350</v>
      </c>
      <c r="AE529" s="66">
        <f t="shared" si="748"/>
        <v>791350</v>
      </c>
      <c r="AF529" s="22"/>
      <c r="AG529" s="67" t="str">
        <f t="shared" si="749"/>
        <v>MANTENIMIENTO - "VERIFICACIÓN PRESIÓN DIFERENCIAL.</v>
      </c>
      <c r="AH529" s="58" t="str">
        <f t="shared" si="750"/>
        <v>ÚNICO</v>
      </c>
      <c r="AI529" s="58" t="str">
        <f t="shared" si="751"/>
        <v>ÚNICO</v>
      </c>
      <c r="AJ529" s="59" t="str">
        <f t="shared" si="752"/>
        <v>ÚNICO</v>
      </c>
      <c r="AK529" s="59" t="str">
        <f t="shared" si="753"/>
        <v>ÚNICO</v>
      </c>
      <c r="AL529" s="59" t="str">
        <f t="shared" si="754"/>
        <v/>
      </c>
      <c r="AM529" s="59" t="str">
        <f t="shared" si="755"/>
        <v/>
      </c>
      <c r="AN529" s="60" t="str">
        <f t="shared" si="756"/>
        <v/>
      </c>
      <c r="AP529" s="61">
        <f t="shared" si="757"/>
        <v>448333</v>
      </c>
      <c r="AQ529" s="61">
        <f t="shared" si="758"/>
        <v>340000</v>
      </c>
      <c r="AR529" s="61">
        <f t="shared" si="759"/>
        <v>187639</v>
      </c>
      <c r="AS529" s="62">
        <f t="shared" si="760"/>
        <v>0.41852596172933959</v>
      </c>
      <c r="AT529" s="61">
        <f t="shared" si="761"/>
        <v>340000</v>
      </c>
      <c r="AU529" s="61">
        <f t="shared" si="762"/>
        <v>665000</v>
      </c>
      <c r="AV529" s="61">
        <f>IF(NOT(ISNUMBER(A529)),"",ROUND(_xlfn.QUARTILE.INC(CHOOSE({1;2;3},W529,Z529,AC529),1),0))</f>
        <v>340000</v>
      </c>
      <c r="AW529" s="61">
        <f>IF(NOT(ISNUMBER(A529)),"",ROUND(_xlfn.QUARTILE.INC(CHOOSE({1;2;3},W529,Z529,AC529),3),0))</f>
        <v>502500</v>
      </c>
      <c r="AX529" s="61">
        <f t="shared" si="763"/>
        <v>162500</v>
      </c>
      <c r="AY529" s="61">
        <f t="shared" si="764"/>
        <v>340000</v>
      </c>
      <c r="AZ529" s="61">
        <f t="shared" si="765"/>
        <v>64600</v>
      </c>
      <c r="BA529" s="61">
        <f t="shared" si="766"/>
        <v>404600</v>
      </c>
      <c r="BB529" s="68" t="str">
        <f t="shared" si="767"/>
        <v>MEDIANA</v>
      </c>
      <c r="BD529" s="69" t="str">
        <f t="shared" si="768"/>
        <v>MANTENIMIENTO - "VERIFICACIÓN PRESIÓN DIFERENCIAL.</v>
      </c>
      <c r="BE529" s="58" t="str">
        <f t="shared" si="769"/>
        <v>ÚNICO</v>
      </c>
      <c r="BF529" s="58" t="str" cm="1">
        <f t="array" ref="BF529">IF(BE529&lt;&gt;"REPETIDO","",_xlfn.TEXTJOIN(", ",TRUE,IF($AG$14:$AG$1000=$AG529,$A$14:$A$1000,"")))</f>
        <v/>
      </c>
      <c r="BG529" s="70" t="str">
        <f t="shared" si="770"/>
        <v>NO APLICA</v>
      </c>
      <c r="BH529" s="58" t="str">
        <f t="shared" si="771"/>
        <v>REVISAR DISPERSIÓN</v>
      </c>
    </row>
    <row r="530" spans="1:60" ht="38.25" x14ac:dyDescent="0.35">
      <c r="A530" s="64">
        <f>IF(C530="","",MAX($A$14:A529)+1)</f>
        <v>487</v>
      </c>
      <c r="B530" s="124">
        <v>87159</v>
      </c>
      <c r="C530" s="65" t="s">
        <v>481</v>
      </c>
      <c r="D530" s="64" t="s">
        <v>65</v>
      </c>
      <c r="E530" s="64">
        <v>0</v>
      </c>
      <c r="F530" s="64">
        <v>0</v>
      </c>
      <c r="G530" s="64">
        <v>0</v>
      </c>
      <c r="H530" s="64">
        <v>0</v>
      </c>
      <c r="I530" s="64">
        <v>0</v>
      </c>
      <c r="J530" s="64">
        <v>0</v>
      </c>
      <c r="K530" s="64">
        <v>0</v>
      </c>
      <c r="L530" s="93">
        <v>0</v>
      </c>
      <c r="M530" s="127">
        <v>0</v>
      </c>
      <c r="N530" s="127">
        <v>1</v>
      </c>
      <c r="O530" s="127">
        <v>0</v>
      </c>
      <c r="P530" s="127">
        <v>0</v>
      </c>
      <c r="Q530" s="127">
        <v>0</v>
      </c>
      <c r="R530" s="127">
        <v>1</v>
      </c>
      <c r="S530" s="126">
        <v>72101511</v>
      </c>
      <c r="T530" s="126" t="s">
        <v>66</v>
      </c>
      <c r="U530" s="126" t="s">
        <v>66</v>
      </c>
      <c r="W530" s="66">
        <v>132000</v>
      </c>
      <c r="X530" s="66">
        <f t="shared" si="743"/>
        <v>25080</v>
      </c>
      <c r="Y530" s="66">
        <f t="shared" si="744"/>
        <v>157080</v>
      </c>
      <c r="Z530" s="66">
        <v>132000</v>
      </c>
      <c r="AA530" s="66">
        <f t="shared" si="745"/>
        <v>25080</v>
      </c>
      <c r="AB530" s="66">
        <f t="shared" si="746"/>
        <v>157080</v>
      </c>
      <c r="AC530" s="66">
        <v>185000</v>
      </c>
      <c r="AD530" s="66">
        <f t="shared" si="747"/>
        <v>35150</v>
      </c>
      <c r="AE530" s="66">
        <f t="shared" si="748"/>
        <v>220150</v>
      </c>
      <c r="AF530" s="22"/>
      <c r="AG530" s="67" t="str">
        <f t="shared" si="749"/>
        <v>MANTENIMIENTO - • REVISIÓN DE MANÓMETROS.</v>
      </c>
      <c r="AH530" s="58" t="str">
        <f t="shared" si="750"/>
        <v>ÚNICO</v>
      </c>
      <c r="AI530" s="58" t="str">
        <f t="shared" si="751"/>
        <v>ÚNICO</v>
      </c>
      <c r="AJ530" s="59" t="str">
        <f t="shared" si="752"/>
        <v>ÚNICO</v>
      </c>
      <c r="AK530" s="59" t="str">
        <f t="shared" si="753"/>
        <v>ÚNICO</v>
      </c>
      <c r="AL530" s="59" t="str">
        <f t="shared" si="754"/>
        <v/>
      </c>
      <c r="AM530" s="59" t="str">
        <f t="shared" si="755"/>
        <v/>
      </c>
      <c r="AN530" s="60" t="str">
        <f t="shared" si="756"/>
        <v/>
      </c>
      <c r="AP530" s="61">
        <f t="shared" si="757"/>
        <v>149667</v>
      </c>
      <c r="AQ530" s="61">
        <f t="shared" si="758"/>
        <v>132000</v>
      </c>
      <c r="AR530" s="61">
        <f t="shared" si="759"/>
        <v>30600</v>
      </c>
      <c r="AS530" s="62">
        <f t="shared" si="760"/>
        <v>0.20445388763053979</v>
      </c>
      <c r="AT530" s="61">
        <f t="shared" si="761"/>
        <v>132000</v>
      </c>
      <c r="AU530" s="61">
        <f t="shared" si="762"/>
        <v>185000</v>
      </c>
      <c r="AV530" s="61">
        <f>IF(NOT(ISNUMBER(A530)),"",ROUND(_xlfn.QUARTILE.INC(CHOOSE({1;2;3},W530,Z530,AC530),1),0))</f>
        <v>132000</v>
      </c>
      <c r="AW530" s="61">
        <f>IF(NOT(ISNUMBER(A530)),"",ROUND(_xlfn.QUARTILE.INC(CHOOSE({1;2;3},W530,Z530,AC530),3),0))</f>
        <v>158500</v>
      </c>
      <c r="AX530" s="61">
        <f t="shared" si="763"/>
        <v>26500</v>
      </c>
      <c r="AY530" s="61">
        <f t="shared" si="764"/>
        <v>132000</v>
      </c>
      <c r="AZ530" s="61">
        <f t="shared" si="765"/>
        <v>25080</v>
      </c>
      <c r="BA530" s="61">
        <f t="shared" si="766"/>
        <v>157080</v>
      </c>
      <c r="BB530" s="68" t="str">
        <f t="shared" si="767"/>
        <v>PROMEDIO 2 MENORES</v>
      </c>
      <c r="BD530" s="69" t="str">
        <f t="shared" si="768"/>
        <v>MANTENIMIENTO - • REVISIÓN DE MANÓMETROS.</v>
      </c>
      <c r="BE530" s="58" t="str">
        <f t="shared" si="769"/>
        <v>ÚNICO</v>
      </c>
      <c r="BF530" s="58" t="str" cm="1">
        <f t="array" ref="BF530">IF(BE530&lt;&gt;"REPETIDO","",_xlfn.TEXTJOIN(", ",TRUE,IF($AG$14:$AG$1000=$AG530,$A$14:$A$1000,"")))</f>
        <v/>
      </c>
      <c r="BG530" s="70" t="str">
        <f t="shared" si="770"/>
        <v>NO APLICA</v>
      </c>
      <c r="BH530" s="58" t="str">
        <f t="shared" si="771"/>
        <v>OK</v>
      </c>
    </row>
    <row r="531" spans="1:60" ht="27" x14ac:dyDescent="0.35">
      <c r="A531" s="64">
        <f>IF(C531="","",MAX($A$14:A530)+1)</f>
        <v>488</v>
      </c>
      <c r="B531" s="124">
        <v>87159</v>
      </c>
      <c r="C531" s="65" t="s">
        <v>482</v>
      </c>
      <c r="D531" s="64" t="s">
        <v>65</v>
      </c>
      <c r="E531" s="64">
        <v>0</v>
      </c>
      <c r="F531" s="64">
        <v>0</v>
      </c>
      <c r="G531" s="64">
        <v>0</v>
      </c>
      <c r="H531" s="64">
        <v>0</v>
      </c>
      <c r="I531" s="64">
        <v>0</v>
      </c>
      <c r="J531" s="64">
        <v>0</v>
      </c>
      <c r="K531" s="64">
        <v>0</v>
      </c>
      <c r="L531" s="93">
        <v>0</v>
      </c>
      <c r="M531" s="127">
        <v>0</v>
      </c>
      <c r="N531" s="127">
        <v>1</v>
      </c>
      <c r="O531" s="127">
        <v>0</v>
      </c>
      <c r="P531" s="127">
        <v>0</v>
      </c>
      <c r="Q531" s="127">
        <v>0</v>
      </c>
      <c r="R531" s="127">
        <v>1</v>
      </c>
      <c r="S531" s="126">
        <v>72101511</v>
      </c>
      <c r="T531" s="126" t="s">
        <v>66</v>
      </c>
      <c r="U531" s="126" t="s">
        <v>66</v>
      </c>
      <c r="W531" s="66">
        <v>140000</v>
      </c>
      <c r="X531" s="66">
        <f t="shared" si="743"/>
        <v>26600</v>
      </c>
      <c r="Y531" s="66">
        <f t="shared" si="744"/>
        <v>166600</v>
      </c>
      <c r="Z531" s="66">
        <v>140000</v>
      </c>
      <c r="AA531" s="66">
        <f t="shared" si="745"/>
        <v>26600</v>
      </c>
      <c r="AB531" s="66">
        <f t="shared" si="746"/>
        <v>166600</v>
      </c>
      <c r="AC531" s="66">
        <v>175000</v>
      </c>
      <c r="AD531" s="66">
        <f t="shared" si="747"/>
        <v>33250</v>
      </c>
      <c r="AE531" s="66">
        <f t="shared" si="748"/>
        <v>208250</v>
      </c>
      <c r="AF531" s="22"/>
      <c r="AG531" s="67" t="str">
        <f t="shared" si="749"/>
        <v>MANTENIMIENTO - LIMPIEZA INTERNA CON AIRE SECO.</v>
      </c>
      <c r="AH531" s="58" t="str">
        <f t="shared" si="750"/>
        <v>ÚNICO</v>
      </c>
      <c r="AI531" s="58" t="str">
        <f t="shared" si="751"/>
        <v>ÚNICO</v>
      </c>
      <c r="AJ531" s="59" t="str">
        <f t="shared" si="752"/>
        <v>ÚNICO</v>
      </c>
      <c r="AK531" s="59" t="str">
        <f t="shared" si="753"/>
        <v>ÚNICO</v>
      </c>
      <c r="AL531" s="59" t="str">
        <f t="shared" si="754"/>
        <v/>
      </c>
      <c r="AM531" s="59" t="str">
        <f t="shared" si="755"/>
        <v/>
      </c>
      <c r="AN531" s="60" t="str">
        <f t="shared" si="756"/>
        <v/>
      </c>
      <c r="AP531" s="61">
        <f t="shared" si="757"/>
        <v>151667</v>
      </c>
      <c r="AQ531" s="61">
        <f t="shared" si="758"/>
        <v>140000</v>
      </c>
      <c r="AR531" s="61">
        <f t="shared" si="759"/>
        <v>20207</v>
      </c>
      <c r="AS531" s="62">
        <f t="shared" si="760"/>
        <v>0.13323267421390284</v>
      </c>
      <c r="AT531" s="61">
        <f t="shared" si="761"/>
        <v>140000</v>
      </c>
      <c r="AU531" s="61">
        <f t="shared" si="762"/>
        <v>175000</v>
      </c>
      <c r="AV531" s="61">
        <f>IF(NOT(ISNUMBER(A531)),"",ROUND(_xlfn.QUARTILE.INC(CHOOSE({1;2;3},W531,Z531,AC531),1),0))</f>
        <v>140000</v>
      </c>
      <c r="AW531" s="61">
        <f>IF(NOT(ISNUMBER(A531)),"",ROUND(_xlfn.QUARTILE.INC(CHOOSE({1;2;3},W531,Z531,AC531),3),0))</f>
        <v>157500</v>
      </c>
      <c r="AX531" s="61">
        <f t="shared" si="763"/>
        <v>17500</v>
      </c>
      <c r="AY531" s="61">
        <f t="shared" si="764"/>
        <v>140000</v>
      </c>
      <c r="AZ531" s="61">
        <f t="shared" si="765"/>
        <v>26600</v>
      </c>
      <c r="BA531" s="61">
        <f t="shared" si="766"/>
        <v>166600</v>
      </c>
      <c r="BB531" s="68" t="str">
        <f t="shared" si="767"/>
        <v>MENOR VALOR</v>
      </c>
      <c r="BD531" s="69" t="str">
        <f t="shared" si="768"/>
        <v>MANTENIMIENTO - LIMPIEZA INTERNA CON AIRE SECO.</v>
      </c>
      <c r="BE531" s="58" t="str">
        <f t="shared" si="769"/>
        <v>ÚNICO</v>
      </c>
      <c r="BF531" s="58" t="str" cm="1">
        <f t="array" ref="BF531">IF(BE531&lt;&gt;"REPETIDO","",_xlfn.TEXTJOIN(", ",TRUE,IF($AG$14:$AG$1000=$AG531,$A$14:$A$1000,"")))</f>
        <v/>
      </c>
      <c r="BG531" s="70" t="str">
        <f t="shared" si="770"/>
        <v>NO APLICA</v>
      </c>
      <c r="BH531" s="58" t="str">
        <f t="shared" si="771"/>
        <v>OK</v>
      </c>
    </row>
    <row r="532" spans="1:60" ht="25.5" x14ac:dyDescent="0.35">
      <c r="A532" s="64">
        <f>IF(C532="","",MAX($A$14:A531)+1)</f>
        <v>489</v>
      </c>
      <c r="B532" s="124">
        <v>87159</v>
      </c>
      <c r="C532" s="65" t="s">
        <v>483</v>
      </c>
      <c r="D532" s="64" t="s">
        <v>65</v>
      </c>
      <c r="E532" s="64">
        <v>0</v>
      </c>
      <c r="F532" s="64">
        <v>0</v>
      </c>
      <c r="G532" s="64">
        <v>0</v>
      </c>
      <c r="H532" s="64">
        <v>0</v>
      </c>
      <c r="I532" s="64">
        <v>0</v>
      </c>
      <c r="J532" s="64">
        <v>0</v>
      </c>
      <c r="K532" s="64">
        <v>0</v>
      </c>
      <c r="L532" s="93">
        <v>0</v>
      </c>
      <c r="M532" s="127">
        <v>0</v>
      </c>
      <c r="N532" s="127">
        <v>1</v>
      </c>
      <c r="O532" s="127">
        <v>0</v>
      </c>
      <c r="P532" s="127">
        <v>0</v>
      </c>
      <c r="Q532" s="127">
        <v>0</v>
      </c>
      <c r="R532" s="127">
        <v>1</v>
      </c>
      <c r="S532" s="126">
        <v>72101511</v>
      </c>
      <c r="T532" s="126" t="s">
        <v>66</v>
      </c>
      <c r="U532" s="126" t="s">
        <v>66</v>
      </c>
      <c r="W532" s="66">
        <v>408000</v>
      </c>
      <c r="X532" s="66">
        <f t="shared" si="743"/>
        <v>77520</v>
      </c>
      <c r="Y532" s="66">
        <f t="shared" si="744"/>
        <v>485520</v>
      </c>
      <c r="Z532" s="66">
        <v>408000</v>
      </c>
      <c r="AA532" s="66">
        <f t="shared" si="745"/>
        <v>77520</v>
      </c>
      <c r="AB532" s="66">
        <f t="shared" si="746"/>
        <v>485520</v>
      </c>
      <c r="AC532" s="66">
        <v>790000</v>
      </c>
      <c r="AD532" s="66">
        <f t="shared" si="747"/>
        <v>150100</v>
      </c>
      <c r="AE532" s="66">
        <f t="shared" si="748"/>
        <v>940100</v>
      </c>
      <c r="AF532" s="22"/>
      <c r="AG532" s="67" t="str">
        <f t="shared" si="749"/>
        <v>MANTENIMIENTO - AJUSTE DE BORNERAS</v>
      </c>
      <c r="AH532" s="58" t="str">
        <f t="shared" si="750"/>
        <v>ÚNICO</v>
      </c>
      <c r="AI532" s="58" t="str">
        <f t="shared" si="751"/>
        <v>ÚNICO</v>
      </c>
      <c r="AJ532" s="59" t="str">
        <f t="shared" si="752"/>
        <v>ÚNICO</v>
      </c>
      <c r="AK532" s="59" t="str">
        <f t="shared" si="753"/>
        <v>ÚNICO</v>
      </c>
      <c r="AL532" s="59" t="str">
        <f t="shared" si="754"/>
        <v/>
      </c>
      <c r="AM532" s="59" t="str">
        <f t="shared" si="755"/>
        <v/>
      </c>
      <c r="AN532" s="60" t="str">
        <f t="shared" si="756"/>
        <v/>
      </c>
      <c r="AP532" s="61">
        <f t="shared" si="757"/>
        <v>535333</v>
      </c>
      <c r="AQ532" s="61">
        <f t="shared" si="758"/>
        <v>408000</v>
      </c>
      <c r="AR532" s="61">
        <f t="shared" si="759"/>
        <v>220548</v>
      </c>
      <c r="AS532" s="62">
        <f t="shared" si="760"/>
        <v>0.411982821907112</v>
      </c>
      <c r="AT532" s="61">
        <f t="shared" si="761"/>
        <v>408000</v>
      </c>
      <c r="AU532" s="61">
        <f t="shared" si="762"/>
        <v>790000</v>
      </c>
      <c r="AV532" s="61">
        <f>IF(NOT(ISNUMBER(A532)),"",ROUND(_xlfn.QUARTILE.INC(CHOOSE({1;2;3},W532,Z532,AC532),1),0))</f>
        <v>408000</v>
      </c>
      <c r="AW532" s="61">
        <f>IF(NOT(ISNUMBER(A532)),"",ROUND(_xlfn.QUARTILE.INC(CHOOSE({1;2;3},W532,Z532,AC532),3),0))</f>
        <v>599000</v>
      </c>
      <c r="AX532" s="61">
        <f t="shared" si="763"/>
        <v>191000</v>
      </c>
      <c r="AY532" s="61">
        <f t="shared" si="764"/>
        <v>408000</v>
      </c>
      <c r="AZ532" s="61">
        <f t="shared" si="765"/>
        <v>77520</v>
      </c>
      <c r="BA532" s="61">
        <f t="shared" si="766"/>
        <v>485520</v>
      </c>
      <c r="BB532" s="68" t="str">
        <f t="shared" si="767"/>
        <v>MEDIANA</v>
      </c>
      <c r="BD532" s="69" t="str">
        <f t="shared" si="768"/>
        <v>MANTENIMIENTO - AJUSTE DE BORNERAS</v>
      </c>
      <c r="BE532" s="58" t="str">
        <f t="shared" si="769"/>
        <v>ÚNICO</v>
      </c>
      <c r="BF532" s="58" t="str" cm="1">
        <f t="array" ref="BF532">IF(BE532&lt;&gt;"REPETIDO","",_xlfn.TEXTJOIN(", ",TRUE,IF($AG$14:$AG$1000=$AG532,$A$14:$A$1000,"")))</f>
        <v/>
      </c>
      <c r="BG532" s="70" t="str">
        <f t="shared" si="770"/>
        <v>NO APLICA</v>
      </c>
      <c r="BH532" s="58" t="str">
        <f t="shared" si="771"/>
        <v>REVISAR DISPERSIÓN</v>
      </c>
    </row>
    <row r="533" spans="1:60" ht="27" x14ac:dyDescent="0.35">
      <c r="A533" s="64">
        <f>IF(C533="","",MAX($A$14:A532)+1)</f>
        <v>490</v>
      </c>
      <c r="B533" s="124">
        <v>87159</v>
      </c>
      <c r="C533" s="65" t="s">
        <v>484</v>
      </c>
      <c r="D533" s="64" t="s">
        <v>65</v>
      </c>
      <c r="E533" s="64">
        <v>0</v>
      </c>
      <c r="F533" s="64">
        <v>0</v>
      </c>
      <c r="G533" s="64">
        <v>0</v>
      </c>
      <c r="H533" s="64">
        <v>0</v>
      </c>
      <c r="I533" s="64">
        <v>0</v>
      </c>
      <c r="J533" s="64">
        <v>0</v>
      </c>
      <c r="K533" s="64">
        <v>0</v>
      </c>
      <c r="L533" s="93">
        <v>0</v>
      </c>
      <c r="M533" s="127">
        <v>0</v>
      </c>
      <c r="N533" s="127">
        <v>1</v>
      </c>
      <c r="O533" s="127">
        <v>0</v>
      </c>
      <c r="P533" s="127">
        <v>0</v>
      </c>
      <c r="Q533" s="127">
        <v>0</v>
      </c>
      <c r="R533" s="127">
        <v>1</v>
      </c>
      <c r="S533" s="126">
        <v>72101511</v>
      </c>
      <c r="T533" s="126" t="s">
        <v>66</v>
      </c>
      <c r="U533" s="126" t="s">
        <v>66</v>
      </c>
      <c r="W533" s="66">
        <v>360000</v>
      </c>
      <c r="X533" s="66">
        <f t="shared" si="743"/>
        <v>68400</v>
      </c>
      <c r="Y533" s="66">
        <f t="shared" si="744"/>
        <v>428400</v>
      </c>
      <c r="Z533" s="66">
        <v>360000</v>
      </c>
      <c r="AA533" s="66">
        <f t="shared" si="745"/>
        <v>68400</v>
      </c>
      <c r="AB533" s="66">
        <f t="shared" si="746"/>
        <v>428400</v>
      </c>
      <c r="AC533" s="66">
        <v>695000</v>
      </c>
      <c r="AD533" s="66">
        <f t="shared" si="747"/>
        <v>132050</v>
      </c>
      <c r="AE533" s="66">
        <f t="shared" si="748"/>
        <v>827050</v>
      </c>
      <c r="AF533" s="22"/>
      <c r="AG533" s="67" t="str">
        <f t="shared" si="749"/>
        <v>MANTENIMIENTO - REVISIÓN CONTACTORES AC3</v>
      </c>
      <c r="AH533" s="58" t="str">
        <f t="shared" si="750"/>
        <v>ÚNICO</v>
      </c>
      <c r="AI533" s="58" t="str">
        <f t="shared" si="751"/>
        <v>ÚNICO</v>
      </c>
      <c r="AJ533" s="59" t="str">
        <f t="shared" si="752"/>
        <v>ÚNICO</v>
      </c>
      <c r="AK533" s="59" t="str">
        <f t="shared" si="753"/>
        <v>ÚNICO</v>
      </c>
      <c r="AL533" s="59" t="str">
        <f t="shared" si="754"/>
        <v/>
      </c>
      <c r="AM533" s="59" t="str">
        <f t="shared" si="755"/>
        <v/>
      </c>
      <c r="AN533" s="60" t="str">
        <f t="shared" si="756"/>
        <v/>
      </c>
      <c r="AP533" s="61">
        <f t="shared" si="757"/>
        <v>471667</v>
      </c>
      <c r="AQ533" s="61">
        <f t="shared" si="758"/>
        <v>360000</v>
      </c>
      <c r="AR533" s="61">
        <f t="shared" si="759"/>
        <v>193412</v>
      </c>
      <c r="AS533" s="62">
        <f t="shared" si="760"/>
        <v>0.41006048758976144</v>
      </c>
      <c r="AT533" s="61">
        <f t="shared" si="761"/>
        <v>360000</v>
      </c>
      <c r="AU533" s="61">
        <f t="shared" si="762"/>
        <v>695000</v>
      </c>
      <c r="AV533" s="61">
        <f>IF(NOT(ISNUMBER(A533)),"",ROUND(_xlfn.QUARTILE.INC(CHOOSE({1;2;3},W533,Z533,AC533),1),0))</f>
        <v>360000</v>
      </c>
      <c r="AW533" s="61">
        <f>IF(NOT(ISNUMBER(A533)),"",ROUND(_xlfn.QUARTILE.INC(CHOOSE({1;2;3},W533,Z533,AC533),3),0))</f>
        <v>527500</v>
      </c>
      <c r="AX533" s="61">
        <f t="shared" si="763"/>
        <v>167500</v>
      </c>
      <c r="AY533" s="61">
        <f t="shared" si="764"/>
        <v>360000</v>
      </c>
      <c r="AZ533" s="61">
        <f t="shared" si="765"/>
        <v>68400</v>
      </c>
      <c r="BA533" s="61">
        <f t="shared" si="766"/>
        <v>428400</v>
      </c>
      <c r="BB533" s="68" t="str">
        <f t="shared" si="767"/>
        <v>MEDIANA</v>
      </c>
      <c r="BD533" s="69" t="str">
        <f t="shared" si="768"/>
        <v>MANTENIMIENTO - REVISIÓN CONTACTORES AC3</v>
      </c>
      <c r="BE533" s="58" t="str">
        <f t="shared" si="769"/>
        <v>ÚNICO</v>
      </c>
      <c r="BF533" s="58" t="str" cm="1">
        <f t="array" ref="BF533">IF(BE533&lt;&gt;"REPETIDO","",_xlfn.TEXTJOIN(", ",TRUE,IF($AG$14:$AG$1000=$AG533,$A$14:$A$1000,"")))</f>
        <v/>
      </c>
      <c r="BG533" s="70" t="str">
        <f t="shared" si="770"/>
        <v>NO APLICA</v>
      </c>
      <c r="BH533" s="58" t="str">
        <f t="shared" si="771"/>
        <v>REVISAR DISPERSIÓN</v>
      </c>
    </row>
    <row r="534" spans="1:60" ht="38.25" x14ac:dyDescent="0.35">
      <c r="A534" s="64">
        <f>IF(C534="","",MAX($A$14:A533)+1)</f>
        <v>491</v>
      </c>
      <c r="B534" s="124">
        <v>87159</v>
      </c>
      <c r="C534" s="65" t="s">
        <v>485</v>
      </c>
      <c r="D534" s="64" t="s">
        <v>65</v>
      </c>
      <c r="E534" s="64">
        <v>0</v>
      </c>
      <c r="F534" s="64">
        <v>0</v>
      </c>
      <c r="G534" s="64">
        <v>0</v>
      </c>
      <c r="H534" s="64">
        <v>0</v>
      </c>
      <c r="I534" s="64">
        <v>0</v>
      </c>
      <c r="J534" s="64">
        <v>0</v>
      </c>
      <c r="K534" s="64">
        <v>0</v>
      </c>
      <c r="L534" s="93">
        <v>0</v>
      </c>
      <c r="M534" s="127">
        <v>0</v>
      </c>
      <c r="N534" s="127">
        <v>1</v>
      </c>
      <c r="O534" s="127">
        <v>0</v>
      </c>
      <c r="P534" s="127">
        <v>0</v>
      </c>
      <c r="Q534" s="127">
        <v>0</v>
      </c>
      <c r="R534" s="127">
        <v>1</v>
      </c>
      <c r="S534" s="126">
        <v>72101511</v>
      </c>
      <c r="T534" s="126" t="s">
        <v>66</v>
      </c>
      <c r="U534" s="126" t="s">
        <v>66</v>
      </c>
      <c r="W534" s="66">
        <v>340000</v>
      </c>
      <c r="X534" s="66">
        <f t="shared" si="743"/>
        <v>64600</v>
      </c>
      <c r="Y534" s="66">
        <f t="shared" si="744"/>
        <v>404600</v>
      </c>
      <c r="Z534" s="66">
        <v>340000</v>
      </c>
      <c r="AA534" s="66">
        <f t="shared" si="745"/>
        <v>64600</v>
      </c>
      <c r="AB534" s="66">
        <f t="shared" si="746"/>
        <v>404600</v>
      </c>
      <c r="AC534" s="66">
        <v>625000</v>
      </c>
      <c r="AD534" s="66">
        <f t="shared" si="747"/>
        <v>118750</v>
      </c>
      <c r="AE534" s="66">
        <f t="shared" si="748"/>
        <v>743750</v>
      </c>
      <c r="AF534" s="22"/>
      <c r="AG534" s="67" t="str">
        <f t="shared" si="749"/>
        <v>MANTENIMIENTO - VERIFICACIÓN PARÁMETROS VFD</v>
      </c>
      <c r="AH534" s="58" t="str">
        <f t="shared" si="750"/>
        <v>ÚNICO</v>
      </c>
      <c r="AI534" s="58" t="str">
        <f t="shared" si="751"/>
        <v>ÚNICO</v>
      </c>
      <c r="AJ534" s="59" t="str">
        <f t="shared" si="752"/>
        <v>ÚNICO</v>
      </c>
      <c r="AK534" s="59" t="str">
        <f t="shared" si="753"/>
        <v>ÚNICO</v>
      </c>
      <c r="AL534" s="59" t="str">
        <f t="shared" si="754"/>
        <v/>
      </c>
      <c r="AM534" s="59" t="str">
        <f t="shared" si="755"/>
        <v/>
      </c>
      <c r="AN534" s="60" t="str">
        <f t="shared" si="756"/>
        <v/>
      </c>
      <c r="AP534" s="61">
        <f t="shared" si="757"/>
        <v>435000</v>
      </c>
      <c r="AQ534" s="61">
        <f t="shared" si="758"/>
        <v>340000</v>
      </c>
      <c r="AR534" s="61">
        <f t="shared" si="759"/>
        <v>164545</v>
      </c>
      <c r="AS534" s="62">
        <f t="shared" si="760"/>
        <v>0.37826436781609196</v>
      </c>
      <c r="AT534" s="61">
        <f t="shared" si="761"/>
        <v>340000</v>
      </c>
      <c r="AU534" s="61">
        <f t="shared" si="762"/>
        <v>625000</v>
      </c>
      <c r="AV534" s="61">
        <f>IF(NOT(ISNUMBER(A534)),"",ROUND(_xlfn.QUARTILE.INC(CHOOSE({1;2;3},W534,Z534,AC534),1),0))</f>
        <v>340000</v>
      </c>
      <c r="AW534" s="61">
        <f>IF(NOT(ISNUMBER(A534)),"",ROUND(_xlfn.QUARTILE.INC(CHOOSE({1;2;3},W534,Z534,AC534),3),0))</f>
        <v>482500</v>
      </c>
      <c r="AX534" s="61">
        <f t="shared" si="763"/>
        <v>142500</v>
      </c>
      <c r="AY534" s="61">
        <f t="shared" si="764"/>
        <v>340000</v>
      </c>
      <c r="AZ534" s="61">
        <f t="shared" si="765"/>
        <v>64600</v>
      </c>
      <c r="BA534" s="61">
        <f t="shared" si="766"/>
        <v>404600</v>
      </c>
      <c r="BB534" s="68" t="str">
        <f t="shared" si="767"/>
        <v>PROMEDIO 2 MENORES</v>
      </c>
      <c r="BD534" s="69" t="str">
        <f t="shared" si="768"/>
        <v>MANTENIMIENTO - VERIFICACIÓN PARÁMETROS VFD</v>
      </c>
      <c r="BE534" s="58" t="str">
        <f t="shared" si="769"/>
        <v>ÚNICO</v>
      </c>
      <c r="BF534" s="58" t="str" cm="1">
        <f t="array" ref="BF534">IF(BE534&lt;&gt;"REPETIDO","",_xlfn.TEXTJOIN(", ",TRUE,IF($AG$14:$AG$1000=$AG534,$A$14:$A$1000,"")))</f>
        <v/>
      </c>
      <c r="BG534" s="70" t="str">
        <f t="shared" si="770"/>
        <v>NO APLICA</v>
      </c>
      <c r="BH534" s="58" t="str">
        <f t="shared" si="771"/>
        <v>REVISAR DISPERSIÓN</v>
      </c>
    </row>
    <row r="535" spans="1:60" ht="27" x14ac:dyDescent="0.35">
      <c r="A535" s="64">
        <f>IF(C535="","",MAX($A$14:A534)+1)</f>
        <v>492</v>
      </c>
      <c r="B535" s="124">
        <v>87159</v>
      </c>
      <c r="C535" s="65" t="s">
        <v>486</v>
      </c>
      <c r="D535" s="64" t="s">
        <v>65</v>
      </c>
      <c r="E535" s="64">
        <v>0</v>
      </c>
      <c r="F535" s="64">
        <v>0</v>
      </c>
      <c r="G535" s="64">
        <v>0</v>
      </c>
      <c r="H535" s="64">
        <v>0</v>
      </c>
      <c r="I535" s="64">
        <v>0</v>
      </c>
      <c r="J535" s="64">
        <v>0</v>
      </c>
      <c r="K535" s="64">
        <v>0</v>
      </c>
      <c r="L535" s="93">
        <v>0</v>
      </c>
      <c r="M535" s="127">
        <v>0</v>
      </c>
      <c r="N535" s="127">
        <v>1</v>
      </c>
      <c r="O535" s="127">
        <v>0</v>
      </c>
      <c r="P535" s="127">
        <v>0</v>
      </c>
      <c r="Q535" s="127">
        <v>0</v>
      </c>
      <c r="R535" s="127">
        <v>1</v>
      </c>
      <c r="S535" s="126">
        <v>72101511</v>
      </c>
      <c r="T535" s="126" t="s">
        <v>66</v>
      </c>
      <c r="U535" s="126" t="s">
        <v>66</v>
      </c>
      <c r="W535" s="66">
        <v>332000</v>
      </c>
      <c r="X535" s="66">
        <f t="shared" si="743"/>
        <v>63080</v>
      </c>
      <c r="Y535" s="66">
        <f t="shared" si="744"/>
        <v>395080</v>
      </c>
      <c r="Z535" s="66">
        <v>332000</v>
      </c>
      <c r="AA535" s="66">
        <f t="shared" si="745"/>
        <v>63080</v>
      </c>
      <c r="AB535" s="66">
        <f t="shared" si="746"/>
        <v>395080</v>
      </c>
      <c r="AC535" s="66">
        <v>710000</v>
      </c>
      <c r="AD535" s="66">
        <f t="shared" si="747"/>
        <v>134900</v>
      </c>
      <c r="AE535" s="66">
        <f t="shared" si="748"/>
        <v>844900</v>
      </c>
      <c r="AF535" s="22"/>
      <c r="AG535" s="67" t="str">
        <f t="shared" si="749"/>
        <v>MANTENIMIENTO - REVISIÓN HISTORIAL ALARMAS</v>
      </c>
      <c r="AH535" s="58" t="str">
        <f t="shared" si="750"/>
        <v>ÚNICO</v>
      </c>
      <c r="AI535" s="58" t="str">
        <f t="shared" si="751"/>
        <v>ÚNICO</v>
      </c>
      <c r="AJ535" s="59" t="str">
        <f t="shared" si="752"/>
        <v>ÚNICO</v>
      </c>
      <c r="AK535" s="59" t="str">
        <f t="shared" si="753"/>
        <v>ÚNICO</v>
      </c>
      <c r="AL535" s="59" t="str">
        <f t="shared" si="754"/>
        <v/>
      </c>
      <c r="AM535" s="59" t="str">
        <f t="shared" si="755"/>
        <v/>
      </c>
      <c r="AN535" s="60" t="str">
        <f t="shared" si="756"/>
        <v/>
      </c>
      <c r="AP535" s="61">
        <f t="shared" si="757"/>
        <v>458000</v>
      </c>
      <c r="AQ535" s="61">
        <f t="shared" si="758"/>
        <v>332000</v>
      </c>
      <c r="AR535" s="61">
        <f t="shared" si="759"/>
        <v>218238</v>
      </c>
      <c r="AS535" s="62">
        <f t="shared" si="760"/>
        <v>0.47650218340611356</v>
      </c>
      <c r="AT535" s="61">
        <f t="shared" si="761"/>
        <v>332000</v>
      </c>
      <c r="AU535" s="61">
        <f t="shared" si="762"/>
        <v>710000</v>
      </c>
      <c r="AV535" s="61">
        <f>IF(NOT(ISNUMBER(A535)),"",ROUND(_xlfn.QUARTILE.INC(CHOOSE({1;2;3},W535,Z535,AC535),1),0))</f>
        <v>332000</v>
      </c>
      <c r="AW535" s="61">
        <f>IF(NOT(ISNUMBER(A535)),"",ROUND(_xlfn.QUARTILE.INC(CHOOSE({1;2;3},W535,Z535,AC535),3),0))</f>
        <v>521000</v>
      </c>
      <c r="AX535" s="61">
        <f t="shared" si="763"/>
        <v>189000</v>
      </c>
      <c r="AY535" s="61">
        <f t="shared" si="764"/>
        <v>332000</v>
      </c>
      <c r="AZ535" s="61">
        <f t="shared" si="765"/>
        <v>63080</v>
      </c>
      <c r="BA535" s="61">
        <f t="shared" si="766"/>
        <v>395080</v>
      </c>
      <c r="BB535" s="68" t="str">
        <f t="shared" si="767"/>
        <v>MEDIANA</v>
      </c>
      <c r="BD535" s="69" t="str">
        <f t="shared" si="768"/>
        <v>MANTENIMIENTO - REVISIÓN HISTORIAL ALARMAS</v>
      </c>
      <c r="BE535" s="58" t="str">
        <f t="shared" si="769"/>
        <v>ÚNICO</v>
      </c>
      <c r="BF535" s="58" t="str" cm="1">
        <f t="array" ref="BF535">IF(BE535&lt;&gt;"REPETIDO","",_xlfn.TEXTJOIN(", ",TRUE,IF($AG$14:$AG$1000=$AG535,$A$14:$A$1000,"")))</f>
        <v/>
      </c>
      <c r="BG535" s="70" t="str">
        <f t="shared" si="770"/>
        <v>NO APLICA</v>
      </c>
      <c r="BH535" s="58" t="str">
        <f t="shared" si="771"/>
        <v>REVISAR DISPERSIÓN</v>
      </c>
    </row>
    <row r="536" spans="1:60" ht="51" x14ac:dyDescent="0.35">
      <c r="A536" s="64">
        <f>IF(C536="","",MAX($A$14:A535)+1)</f>
        <v>493</v>
      </c>
      <c r="B536" s="124">
        <v>87159</v>
      </c>
      <c r="C536" s="65" t="s">
        <v>487</v>
      </c>
      <c r="D536" s="64" t="s">
        <v>65</v>
      </c>
      <c r="E536" s="64">
        <v>0</v>
      </c>
      <c r="F536" s="64">
        <v>0</v>
      </c>
      <c r="G536" s="64">
        <v>0</v>
      </c>
      <c r="H536" s="64">
        <v>0</v>
      </c>
      <c r="I536" s="64">
        <v>0</v>
      </c>
      <c r="J536" s="64">
        <v>0</v>
      </c>
      <c r="K536" s="64">
        <v>0</v>
      </c>
      <c r="L536" s="93">
        <v>0</v>
      </c>
      <c r="M536" s="127">
        <v>0</v>
      </c>
      <c r="N536" s="127">
        <v>1</v>
      </c>
      <c r="O536" s="127">
        <v>0</v>
      </c>
      <c r="P536" s="127">
        <v>0</v>
      </c>
      <c r="Q536" s="127">
        <v>0</v>
      </c>
      <c r="R536" s="127">
        <v>1</v>
      </c>
      <c r="S536" s="126">
        <v>72101511</v>
      </c>
      <c r="T536" s="126" t="s">
        <v>66</v>
      </c>
      <c r="U536" s="126" t="s">
        <v>66</v>
      </c>
      <c r="W536" s="66">
        <v>400000</v>
      </c>
      <c r="X536" s="66">
        <f t="shared" si="743"/>
        <v>76000</v>
      </c>
      <c r="Y536" s="66">
        <f t="shared" si="744"/>
        <v>476000</v>
      </c>
      <c r="Z536" s="66">
        <v>400000</v>
      </c>
      <c r="AA536" s="66">
        <f t="shared" si="745"/>
        <v>76000</v>
      </c>
      <c r="AB536" s="66">
        <f t="shared" si="746"/>
        <v>476000</v>
      </c>
      <c r="AC536" s="66">
        <v>720000</v>
      </c>
      <c r="AD536" s="66">
        <f t="shared" si="747"/>
        <v>136800</v>
      </c>
      <c r="AE536" s="66">
        <f t="shared" si="748"/>
        <v>856800</v>
      </c>
      <c r="AF536" s="22"/>
      <c r="AG536" s="67" t="str">
        <f t="shared" si="749"/>
        <v>MANTENIMIENTO - CALIBRACIÓN SENSORES/TRANSDUCTORES</v>
      </c>
      <c r="AH536" s="58" t="str">
        <f t="shared" si="750"/>
        <v>ÚNICO</v>
      </c>
      <c r="AI536" s="58" t="str">
        <f t="shared" si="751"/>
        <v>ÚNICO</v>
      </c>
      <c r="AJ536" s="59" t="str">
        <f t="shared" si="752"/>
        <v>ÚNICO</v>
      </c>
      <c r="AK536" s="59" t="str">
        <f t="shared" si="753"/>
        <v>ÚNICO</v>
      </c>
      <c r="AL536" s="59" t="str">
        <f t="shared" si="754"/>
        <v/>
      </c>
      <c r="AM536" s="59" t="str">
        <f t="shared" si="755"/>
        <v/>
      </c>
      <c r="AN536" s="60" t="str">
        <f t="shared" si="756"/>
        <v/>
      </c>
      <c r="AP536" s="61">
        <f t="shared" si="757"/>
        <v>506667</v>
      </c>
      <c r="AQ536" s="61">
        <f t="shared" si="758"/>
        <v>400000</v>
      </c>
      <c r="AR536" s="61">
        <f t="shared" si="759"/>
        <v>184752</v>
      </c>
      <c r="AS536" s="62">
        <f t="shared" si="760"/>
        <v>0.36464186536719384</v>
      </c>
      <c r="AT536" s="61">
        <f t="shared" si="761"/>
        <v>400000</v>
      </c>
      <c r="AU536" s="61">
        <f t="shared" si="762"/>
        <v>720000</v>
      </c>
      <c r="AV536" s="61">
        <f>IF(NOT(ISNUMBER(A536)),"",ROUND(_xlfn.QUARTILE.INC(CHOOSE({1;2;3},W536,Z536,AC536),1),0))</f>
        <v>400000</v>
      </c>
      <c r="AW536" s="61">
        <f>IF(NOT(ISNUMBER(A536)),"",ROUND(_xlfn.QUARTILE.INC(CHOOSE({1;2;3},W536,Z536,AC536),3),0))</f>
        <v>560000</v>
      </c>
      <c r="AX536" s="61">
        <f t="shared" si="763"/>
        <v>160000</v>
      </c>
      <c r="AY536" s="61">
        <f t="shared" si="764"/>
        <v>400000</v>
      </c>
      <c r="AZ536" s="61">
        <f t="shared" si="765"/>
        <v>76000</v>
      </c>
      <c r="BA536" s="61">
        <f t="shared" si="766"/>
        <v>476000</v>
      </c>
      <c r="BB536" s="68" t="str">
        <f t="shared" si="767"/>
        <v>PROMEDIO 2 MENORES</v>
      </c>
      <c r="BD536" s="69" t="str">
        <f t="shared" si="768"/>
        <v>MANTENIMIENTO - CALIBRACIÓN SENSORES/TRANSDUCTORES</v>
      </c>
      <c r="BE536" s="58" t="str">
        <f t="shared" si="769"/>
        <v>ÚNICO</v>
      </c>
      <c r="BF536" s="58" t="str" cm="1">
        <f t="array" ref="BF536">IF(BE536&lt;&gt;"REPETIDO","",_xlfn.TEXTJOIN(", ",TRUE,IF($AG$14:$AG$1000=$AG536,$A$14:$A$1000,"")))</f>
        <v/>
      </c>
      <c r="BG536" s="70" t="str">
        <f t="shared" si="770"/>
        <v>NO APLICA</v>
      </c>
      <c r="BH536" s="58" t="str">
        <f t="shared" si="771"/>
        <v>REVISAR DISPERSIÓN</v>
      </c>
    </row>
    <row r="537" spans="1:60" x14ac:dyDescent="0.35">
      <c r="A537" s="128" t="s">
        <v>488</v>
      </c>
      <c r="B537" s="128"/>
      <c r="C537" s="128"/>
      <c r="D537" s="128"/>
      <c r="E537" s="128"/>
      <c r="F537" s="128"/>
      <c r="G537" s="128"/>
      <c r="H537" s="128"/>
      <c r="I537" s="128"/>
      <c r="J537" s="128"/>
      <c r="K537" s="128"/>
      <c r="L537" s="128"/>
      <c r="M537" s="128"/>
      <c r="N537" s="128"/>
      <c r="O537" s="128"/>
      <c r="P537" s="128"/>
      <c r="Q537" s="128"/>
      <c r="R537" s="128"/>
      <c r="S537" s="128"/>
      <c r="T537" s="128"/>
      <c r="U537" s="128"/>
      <c r="W537" s="66"/>
      <c r="X537" s="66"/>
      <c r="Y537" s="66"/>
      <c r="Z537" s="74"/>
      <c r="AA537" s="74"/>
      <c r="AB537" s="74"/>
      <c r="AC537" s="74"/>
      <c r="AD537" s="74"/>
      <c r="AE537" s="74"/>
      <c r="AF537" s="22"/>
      <c r="AG537" s="67"/>
      <c r="AH537" s="58"/>
      <c r="AI537" s="58"/>
      <c r="AJ537" s="59"/>
      <c r="AK537" s="59"/>
      <c r="AL537" s="59"/>
      <c r="AM537" s="59"/>
      <c r="AN537" s="60"/>
      <c r="AP537" s="75"/>
      <c r="AQ537" s="75"/>
      <c r="AR537" s="75"/>
      <c r="AS537" s="76"/>
      <c r="AT537" s="75"/>
      <c r="AU537" s="61"/>
      <c r="AV537" s="75"/>
      <c r="AW537" s="75"/>
      <c r="AX537" s="75"/>
      <c r="AY537" s="75"/>
      <c r="AZ537" s="75"/>
      <c r="BA537" s="75"/>
      <c r="BB537" s="75"/>
      <c r="BD537" s="63"/>
      <c r="BE537" s="63"/>
      <c r="BF537" s="63"/>
      <c r="BG537" s="63"/>
      <c r="BH537" s="63"/>
    </row>
    <row r="538" spans="1:60" ht="27" x14ac:dyDescent="0.35">
      <c r="A538" s="64">
        <f>IF(C538="","",MAX($A$14:A537)+1)</f>
        <v>494</v>
      </c>
      <c r="B538" s="124">
        <v>87159</v>
      </c>
      <c r="C538" s="65" t="s">
        <v>489</v>
      </c>
      <c r="D538" s="64" t="s">
        <v>65</v>
      </c>
      <c r="E538" s="64">
        <v>0</v>
      </c>
      <c r="F538" s="64">
        <v>0</v>
      </c>
      <c r="G538" s="64">
        <v>0</v>
      </c>
      <c r="H538" s="64">
        <v>0</v>
      </c>
      <c r="I538" s="64">
        <v>0</v>
      </c>
      <c r="J538" s="64">
        <v>0</v>
      </c>
      <c r="K538" s="64">
        <v>0</v>
      </c>
      <c r="L538" s="64">
        <v>0</v>
      </c>
      <c r="M538" s="125">
        <v>0</v>
      </c>
      <c r="N538" s="125">
        <v>1</v>
      </c>
      <c r="O538" s="125">
        <v>0</v>
      </c>
      <c r="P538" s="125">
        <v>0</v>
      </c>
      <c r="Q538" s="125">
        <v>0</v>
      </c>
      <c r="R538" s="125">
        <v>1</v>
      </c>
      <c r="S538" s="124">
        <v>72101511</v>
      </c>
      <c r="T538" s="124" t="s">
        <v>66</v>
      </c>
      <c r="U538" s="124" t="s">
        <v>66</v>
      </c>
      <c r="W538" s="66">
        <v>96000</v>
      </c>
      <c r="X538" s="66">
        <f t="shared" ref="X538:X554" si="772">ROUND(W538*19%,0)</f>
        <v>18240</v>
      </c>
      <c r="Y538" s="66">
        <f t="shared" ref="Y538:Y554" si="773">ROUND(W538+X538,0)</f>
        <v>114240</v>
      </c>
      <c r="Z538" s="66">
        <v>96000</v>
      </c>
      <c r="AA538" s="66">
        <f t="shared" ref="AA538:AA554" si="774">Z538*19%</f>
        <v>18240</v>
      </c>
      <c r="AB538" s="66">
        <f t="shared" ref="AB538:AB554" si="775">Z538+AA538</f>
        <v>114240</v>
      </c>
      <c r="AC538" s="66">
        <v>125000</v>
      </c>
      <c r="AD538" s="66">
        <f t="shared" ref="AD538:AD554" si="776">AC538*19%</f>
        <v>23750</v>
      </c>
      <c r="AE538" s="66">
        <f t="shared" ref="AE538:AE554" si="777">AC538+AD538</f>
        <v>148750</v>
      </c>
      <c r="AF538" s="22"/>
      <c r="AG538" s="67" t="str">
        <f t="shared" ref="AG538:AG554" si="778">IF(NOT(ISNUMBER(A538)),"",LEFT(C538,200))</f>
        <v>MANTENIMIENTO - LIMPIEZA REJILLAS Y DUCTOS</v>
      </c>
      <c r="AH538" s="58" t="str">
        <f t="shared" ref="AH538:AH554" si="779">IF($AG538="","",IF(COUNTIFS($AG:$AG,$AG538,$W:$W,"&lt;&gt;"&amp;$W538)&gt;0,"DIFERENTE","ÚNICO"))</f>
        <v>ÚNICO</v>
      </c>
      <c r="AI538" s="58" t="str">
        <f t="shared" ref="AI538:AI554" si="780">IF($AG538="","",IF(COUNTIFS($AG:$AG,$AG538,$Z:$Z,"&lt;&gt;"&amp;$Z538)&gt;0,"DIFERENTE","ÚNICO"))</f>
        <v>ÚNICO</v>
      </c>
      <c r="AJ538" s="59" t="str">
        <f t="shared" ref="AJ538:AJ554" si="781">IF($AG538="","",IF(COUNTIFS($AG:$AG,$AG538,$AC:$AC,"&lt;&gt;"&amp;$AC538)&gt;0,"DIFERENTE","ÚNICO"))</f>
        <v>ÚNICO</v>
      </c>
      <c r="AK538" s="59" t="str">
        <f t="shared" ref="AK538:AK554" si="782">IF($AG538="","",IF(OR(AH538="DIFERENTE",AI538="DIFERENTE",AJ538="DIFERENTE"),"REVISAR","ÚNICO"))</f>
        <v>ÚNICO</v>
      </c>
      <c r="AL538" s="59" t="str">
        <f t="shared" ref="AL538:AL554" si="783">IF(AH538="DIFERENTE",_xlfn.MAXIFS($W:$W,$AG:$AG,$AG538)-_xlfn.MINIFS($W:$W,$AG:$AG,$AG538),"")</f>
        <v/>
      </c>
      <c r="AM538" s="59" t="str">
        <f t="shared" ref="AM538:AM554" si="784">IF(AI538="DIFERENTE",_xlfn.MAXIFS($Z:$Z,$AG:$AG,$AG538)-_xlfn.MINIFS($Z:$Z,$AG:$AG,$AG538),"")</f>
        <v/>
      </c>
      <c r="AN538" s="60" t="str">
        <f t="shared" ref="AN538:AN554" si="785">IF(AJ538="DIFERENTE",_xlfn.MAXIFS($AC:$AC,$AG:$AG,$AG538)-_xlfn.MINIFS($AC:$AC,$AG:$AG,$AG538),"")</f>
        <v/>
      </c>
      <c r="AP538" s="61">
        <f t="shared" ref="AP538:AP554" si="786">IF(NOT(ISNUMBER(A538)),"",ROUND(AVERAGE(W538,Z538,AC538),0))</f>
        <v>105667</v>
      </c>
      <c r="AQ538" s="61">
        <f t="shared" ref="AQ538:AQ554" si="787">IF(NOT(ISNUMBER(A538)),"",ROUND(MEDIAN(W538,Z538,AC538),0))</f>
        <v>96000</v>
      </c>
      <c r="AR538" s="61">
        <f t="shared" ref="AR538:AR554" si="788">IF(NOT(ISNUMBER(A538)),"",ROUND(_xlfn.STDEV.S(W538,Z538,AC538),0))</f>
        <v>16743</v>
      </c>
      <c r="AS538" s="62">
        <f t="shared" ref="AS538:AS554" si="789">IF(NOT(ISNUMBER(A538)),"",IFERROR(AR538/AP538,0))</f>
        <v>0.15845060425676891</v>
      </c>
      <c r="AT538" s="61">
        <f t="shared" ref="AT538:AT554" si="790">IF(NOT(ISNUMBER(A538)),"",ROUND(MIN(W538,Z538,AC538),0))</f>
        <v>96000</v>
      </c>
      <c r="AU538" s="61">
        <f t="shared" ref="AU538:AU554" si="791">IF(NOT(ISNUMBER(A538)),"",ROUND(MAX(W538,Z538,AC538),0))</f>
        <v>125000</v>
      </c>
      <c r="AV538" s="61">
        <f>IF(NOT(ISNUMBER(A538)),"",ROUND(_xlfn.QUARTILE.INC(CHOOSE({1;2;3},W538,Z538,AC538),1),0))</f>
        <v>96000</v>
      </c>
      <c r="AW538" s="61">
        <f>IF(NOT(ISNUMBER(A538)),"",ROUND(_xlfn.QUARTILE.INC(CHOOSE({1;2;3},W538,Z538,AC538),3),0))</f>
        <v>110500</v>
      </c>
      <c r="AX538" s="61">
        <f t="shared" ref="AX538:AX554" si="792">IF(NOT(ISNUMBER(A538)),"",ROUND(AW538-AV538,0))</f>
        <v>14500</v>
      </c>
      <c r="AY538" s="61">
        <f t="shared" ref="AY538:AY554" si="793">IF(NOT(ISNUMBER(A538)),"",IF(BB538="MENOR VALOR",ROUND(MIN(W538,Z538,AC538),0),IF(BB538="PROMEDIO 2 MENORES",ROUND((SUM(W538,Z538,AC538)-MAX(W538,Z538,AC538))/2,0),IF(BB538="MEDIANA",ROUND(MEDIAN(W538,Z538,AC538),0),""))))</f>
        <v>96000</v>
      </c>
      <c r="AZ538" s="61">
        <f t="shared" ref="AZ538:AZ554" si="794">+AY538*19%</f>
        <v>18240</v>
      </c>
      <c r="BA538" s="61">
        <f t="shared" ref="BA538:BA554" si="795">IF(AY538="","",AY538+AZ538)</f>
        <v>114240</v>
      </c>
      <c r="BB538" s="68" t="str">
        <f t="shared" ref="BB538:BB554" si="796">IF(NOT(ISNUMBER(A538)),"",IF(AS538&lt;=20%,"MENOR VALOR",IF(AS538&lt;=40%,"PROMEDIO 2 MENORES","MEDIANA")))</f>
        <v>MENOR VALOR</v>
      </c>
      <c r="BD538" s="69" t="str">
        <f t="shared" ref="BD538:BD554" si="797">IF(NOT(ISNUMBER(A538)),"",UPPER(TRIM(CLEAN(LEFT(C538,200)))))</f>
        <v>MANTENIMIENTO - LIMPIEZA REJILLAS Y DUCTOS</v>
      </c>
      <c r="BE538" s="58" t="str">
        <f t="shared" ref="BE538:BE554" si="798">IF($AG538="","",IF(COUNTIF($AG:$AG,$AG538)&gt;1,"REPETIDO","ÚNICO"))</f>
        <v>ÚNICO</v>
      </c>
      <c r="BF538" s="58" t="str" cm="1">
        <f t="array" ref="BF538">IF(BE538&lt;&gt;"REPETIDO","",_xlfn.TEXTJOIN(", ",TRUE,IF($AG$14:$AG$1000=$AG538,$A$14:$A$1000,"")))</f>
        <v/>
      </c>
      <c r="BG538" s="70" t="str">
        <f t="shared" ref="BG538:BG554" si="799">IF($AG538="","",IF(BE538&lt;&gt;"REPETIDO","NO APLICA",IF(COUNTIFS($AG:$AG,$AG538,$AY:$AY,"&lt;&gt;"&amp;$AY538)&gt;0,"PRECIO REF. DIFERENTE","MISMO PRECIO REF.")))</f>
        <v>NO APLICA</v>
      </c>
      <c r="BH538" s="58" t="str">
        <f t="shared" ref="BH538:BH554" si="800">IF($AG538="","",IF(BG538="PRECIO REF. DIFERENTE","CRÍTICO - PRECIO REF. INCONSISTENTE",IF(AS538&gt;50%,"ALERTA ALTA - REVISAR MERCADO",IF(AS538&gt;30%,"REVISAR DISPERSIÓN","OK"))))</f>
        <v>OK</v>
      </c>
    </row>
    <row r="539" spans="1:60" ht="27" x14ac:dyDescent="0.35">
      <c r="A539" s="64">
        <f>IF(C539="","",MAX($A$14:A538)+1)</f>
        <v>495</v>
      </c>
      <c r="B539" s="124">
        <v>87159</v>
      </c>
      <c r="C539" s="65" t="s">
        <v>490</v>
      </c>
      <c r="D539" s="64" t="s">
        <v>65</v>
      </c>
      <c r="E539" s="64">
        <v>0</v>
      </c>
      <c r="F539" s="64">
        <v>0</v>
      </c>
      <c r="G539" s="64">
        <v>0</v>
      </c>
      <c r="H539" s="64">
        <v>0</v>
      </c>
      <c r="I539" s="64">
        <v>0</v>
      </c>
      <c r="J539" s="64">
        <v>0</v>
      </c>
      <c r="K539" s="64">
        <v>0</v>
      </c>
      <c r="L539" s="64">
        <v>0</v>
      </c>
      <c r="M539" s="125">
        <v>0</v>
      </c>
      <c r="N539" s="125">
        <v>1</v>
      </c>
      <c r="O539" s="125">
        <v>0</v>
      </c>
      <c r="P539" s="125">
        <v>0</v>
      </c>
      <c r="Q539" s="125">
        <v>0</v>
      </c>
      <c r="R539" s="125">
        <v>1</v>
      </c>
      <c r="S539" s="124">
        <v>72101511</v>
      </c>
      <c r="T539" s="124" t="s">
        <v>66</v>
      </c>
      <c r="U539" s="124" t="s">
        <v>66</v>
      </c>
      <c r="W539" s="66">
        <v>144000</v>
      </c>
      <c r="X539" s="66">
        <f t="shared" si="772"/>
        <v>27360</v>
      </c>
      <c r="Y539" s="66">
        <f t="shared" si="773"/>
        <v>171360</v>
      </c>
      <c r="Z539" s="66">
        <v>144000</v>
      </c>
      <c r="AA539" s="66">
        <f t="shared" si="774"/>
        <v>27360</v>
      </c>
      <c r="AB539" s="66">
        <f t="shared" si="775"/>
        <v>171360</v>
      </c>
      <c r="AC539" s="66">
        <v>675000</v>
      </c>
      <c r="AD539" s="66">
        <f t="shared" si="776"/>
        <v>128250</v>
      </c>
      <c r="AE539" s="66">
        <f t="shared" si="777"/>
        <v>803250</v>
      </c>
      <c r="AF539" s="22"/>
      <c r="AG539" s="67" t="str">
        <f t="shared" si="778"/>
        <v>MANTENIMIENTO (CAMBIO DE PREFILTROS)</v>
      </c>
      <c r="AH539" s="58" t="str">
        <f t="shared" si="779"/>
        <v>ÚNICO</v>
      </c>
      <c r="AI539" s="58" t="str">
        <f t="shared" si="780"/>
        <v>ÚNICO</v>
      </c>
      <c r="AJ539" s="59" t="str">
        <f t="shared" si="781"/>
        <v>ÚNICO</v>
      </c>
      <c r="AK539" s="59" t="str">
        <f t="shared" si="782"/>
        <v>ÚNICO</v>
      </c>
      <c r="AL539" s="59" t="str">
        <f t="shared" si="783"/>
        <v/>
      </c>
      <c r="AM539" s="59" t="str">
        <f t="shared" si="784"/>
        <v/>
      </c>
      <c r="AN539" s="60" t="str">
        <f t="shared" si="785"/>
        <v/>
      </c>
      <c r="AP539" s="61">
        <f t="shared" si="786"/>
        <v>321000</v>
      </c>
      <c r="AQ539" s="61">
        <f t="shared" si="787"/>
        <v>144000</v>
      </c>
      <c r="AR539" s="61">
        <f t="shared" si="788"/>
        <v>306573</v>
      </c>
      <c r="AS539" s="62">
        <f t="shared" si="789"/>
        <v>0.95505607476635512</v>
      </c>
      <c r="AT539" s="61">
        <f t="shared" si="790"/>
        <v>144000</v>
      </c>
      <c r="AU539" s="61">
        <f t="shared" si="791"/>
        <v>675000</v>
      </c>
      <c r="AV539" s="61">
        <f>IF(NOT(ISNUMBER(A539)),"",ROUND(_xlfn.QUARTILE.INC(CHOOSE({1;2;3},W539,Z539,AC539),1),0))</f>
        <v>144000</v>
      </c>
      <c r="AW539" s="61">
        <f>IF(NOT(ISNUMBER(A539)),"",ROUND(_xlfn.QUARTILE.INC(CHOOSE({1;2;3},W539,Z539,AC539),3),0))</f>
        <v>409500</v>
      </c>
      <c r="AX539" s="61">
        <f t="shared" si="792"/>
        <v>265500</v>
      </c>
      <c r="AY539" s="61">
        <f t="shared" si="793"/>
        <v>144000</v>
      </c>
      <c r="AZ539" s="61">
        <f t="shared" si="794"/>
        <v>27360</v>
      </c>
      <c r="BA539" s="61">
        <f t="shared" si="795"/>
        <v>171360</v>
      </c>
      <c r="BB539" s="68" t="str">
        <f t="shared" si="796"/>
        <v>MEDIANA</v>
      </c>
      <c r="BD539" s="69" t="str">
        <f t="shared" si="797"/>
        <v>MANTENIMIENTO (CAMBIO DE PREFILTROS)</v>
      </c>
      <c r="BE539" s="58" t="str">
        <f t="shared" si="798"/>
        <v>ÚNICO</v>
      </c>
      <c r="BF539" s="58" t="str" cm="1">
        <f t="array" ref="BF539">IF(BE539&lt;&gt;"REPETIDO","",_xlfn.TEXTJOIN(", ",TRUE,IF($AG$14:$AG$1000=$AG539,$A$14:$A$1000,"")))</f>
        <v/>
      </c>
      <c r="BG539" s="70" t="str">
        <f t="shared" si="799"/>
        <v>NO APLICA</v>
      </c>
      <c r="BH539" s="58" t="str">
        <f t="shared" si="800"/>
        <v>ALERTA ALTA - REVISAR MERCADO</v>
      </c>
    </row>
    <row r="540" spans="1:60" ht="27" x14ac:dyDescent="0.35">
      <c r="A540" s="64">
        <f>IF(C540="","",MAX($A$14:A539)+1)</f>
        <v>496</v>
      </c>
      <c r="B540" s="124">
        <v>87159</v>
      </c>
      <c r="C540" s="65" t="s">
        <v>491</v>
      </c>
      <c r="D540" s="64" t="s">
        <v>65</v>
      </c>
      <c r="E540" s="64">
        <v>0</v>
      </c>
      <c r="F540" s="64">
        <v>0</v>
      </c>
      <c r="G540" s="64">
        <v>0</v>
      </c>
      <c r="H540" s="64">
        <v>0</v>
      </c>
      <c r="I540" s="64">
        <v>0</v>
      </c>
      <c r="J540" s="64">
        <v>0</v>
      </c>
      <c r="K540" s="64">
        <v>0</v>
      </c>
      <c r="L540" s="64">
        <v>0</v>
      </c>
      <c r="M540" s="125">
        <v>0</v>
      </c>
      <c r="N540" s="125">
        <v>1</v>
      </c>
      <c r="O540" s="125">
        <v>0</v>
      </c>
      <c r="P540" s="125">
        <v>0</v>
      </c>
      <c r="Q540" s="125">
        <v>0</v>
      </c>
      <c r="R540" s="125">
        <v>1</v>
      </c>
      <c r="S540" s="124">
        <v>72101511</v>
      </c>
      <c r="T540" s="124" t="s">
        <v>66</v>
      </c>
      <c r="U540" s="124" t="s">
        <v>66</v>
      </c>
      <c r="W540" s="66">
        <v>108000</v>
      </c>
      <c r="X540" s="66">
        <f t="shared" si="772"/>
        <v>20520</v>
      </c>
      <c r="Y540" s="66">
        <f t="shared" si="773"/>
        <v>128520</v>
      </c>
      <c r="Z540" s="66">
        <v>108000</v>
      </c>
      <c r="AA540" s="66">
        <f t="shared" si="774"/>
        <v>20520</v>
      </c>
      <c r="AB540" s="66">
        <f t="shared" si="775"/>
        <v>128520</v>
      </c>
      <c r="AC540" s="66">
        <v>325000</v>
      </c>
      <c r="AD540" s="66">
        <f t="shared" si="776"/>
        <v>61750</v>
      </c>
      <c r="AE540" s="66">
        <f t="shared" si="777"/>
        <v>386750</v>
      </c>
      <c r="AF540" s="22"/>
      <c r="AG540" s="67" t="str">
        <f t="shared" si="778"/>
        <v>MANTENIMIENTO - REVISIÓN POLEAS Y CORREAS</v>
      </c>
      <c r="AH540" s="58" t="str">
        <f t="shared" si="779"/>
        <v>ÚNICO</v>
      </c>
      <c r="AI540" s="58" t="str">
        <f t="shared" si="780"/>
        <v>ÚNICO</v>
      </c>
      <c r="AJ540" s="59" t="str">
        <f t="shared" si="781"/>
        <v>ÚNICO</v>
      </c>
      <c r="AK540" s="59" t="str">
        <f t="shared" si="782"/>
        <v>ÚNICO</v>
      </c>
      <c r="AL540" s="59" t="str">
        <f t="shared" si="783"/>
        <v/>
      </c>
      <c r="AM540" s="59" t="str">
        <f t="shared" si="784"/>
        <v/>
      </c>
      <c r="AN540" s="60" t="str">
        <f t="shared" si="785"/>
        <v/>
      </c>
      <c r="AP540" s="61">
        <f t="shared" si="786"/>
        <v>180333</v>
      </c>
      <c r="AQ540" s="61">
        <f t="shared" si="787"/>
        <v>108000</v>
      </c>
      <c r="AR540" s="61">
        <f t="shared" si="788"/>
        <v>125285</v>
      </c>
      <c r="AS540" s="62">
        <f t="shared" si="789"/>
        <v>0.6947425041451093</v>
      </c>
      <c r="AT540" s="61">
        <f t="shared" si="790"/>
        <v>108000</v>
      </c>
      <c r="AU540" s="61">
        <f t="shared" si="791"/>
        <v>325000</v>
      </c>
      <c r="AV540" s="61">
        <f>IF(NOT(ISNUMBER(A540)),"",ROUND(_xlfn.QUARTILE.INC(CHOOSE({1;2;3},W540,Z540,AC540),1),0))</f>
        <v>108000</v>
      </c>
      <c r="AW540" s="61">
        <f>IF(NOT(ISNUMBER(A540)),"",ROUND(_xlfn.QUARTILE.INC(CHOOSE({1;2;3},W540,Z540,AC540),3),0))</f>
        <v>216500</v>
      </c>
      <c r="AX540" s="61">
        <f t="shared" si="792"/>
        <v>108500</v>
      </c>
      <c r="AY540" s="61">
        <f t="shared" si="793"/>
        <v>108000</v>
      </c>
      <c r="AZ540" s="61">
        <f t="shared" si="794"/>
        <v>20520</v>
      </c>
      <c r="BA540" s="61">
        <f t="shared" si="795"/>
        <v>128520</v>
      </c>
      <c r="BB540" s="68" t="str">
        <f t="shared" si="796"/>
        <v>MEDIANA</v>
      </c>
      <c r="BD540" s="69" t="str">
        <f t="shared" si="797"/>
        <v>MANTENIMIENTO - REVISIÓN POLEAS Y CORREAS</v>
      </c>
      <c r="BE540" s="58" t="str">
        <f t="shared" si="798"/>
        <v>ÚNICO</v>
      </c>
      <c r="BF540" s="58" t="str" cm="1">
        <f t="array" ref="BF540">IF(BE540&lt;&gt;"REPETIDO","",_xlfn.TEXTJOIN(", ",TRUE,IF($AG$14:$AG$1000=$AG540,$A$14:$A$1000,"")))</f>
        <v/>
      </c>
      <c r="BG540" s="70" t="str">
        <f t="shared" si="799"/>
        <v>NO APLICA</v>
      </c>
      <c r="BH540" s="58" t="str">
        <f t="shared" si="800"/>
        <v>ALERTA ALTA - REVISAR MERCADO</v>
      </c>
    </row>
    <row r="541" spans="1:60" ht="27" x14ac:dyDescent="0.35">
      <c r="A541" s="64">
        <f>IF(C541="","",MAX($A$14:A540)+1)</f>
        <v>497</v>
      </c>
      <c r="B541" s="124">
        <v>87159</v>
      </c>
      <c r="C541" s="65" t="s">
        <v>492</v>
      </c>
      <c r="D541" s="64" t="s">
        <v>65</v>
      </c>
      <c r="E541" s="64">
        <v>0</v>
      </c>
      <c r="F541" s="64">
        <v>0</v>
      </c>
      <c r="G541" s="64">
        <v>0</v>
      </c>
      <c r="H541" s="64">
        <v>0</v>
      </c>
      <c r="I541" s="64">
        <v>0</v>
      </c>
      <c r="J541" s="64">
        <v>0</v>
      </c>
      <c r="K541" s="64">
        <v>0</v>
      </c>
      <c r="L541" s="64">
        <v>0</v>
      </c>
      <c r="M541" s="125">
        <v>0</v>
      </c>
      <c r="N541" s="125">
        <v>1</v>
      </c>
      <c r="O541" s="125">
        <v>0</v>
      </c>
      <c r="P541" s="125">
        <v>0</v>
      </c>
      <c r="Q541" s="125">
        <v>0</v>
      </c>
      <c r="R541" s="125">
        <v>1</v>
      </c>
      <c r="S541" s="124">
        <v>72101511</v>
      </c>
      <c r="T541" s="124" t="s">
        <v>66</v>
      </c>
      <c r="U541" s="124" t="s">
        <v>66</v>
      </c>
      <c r="W541" s="66">
        <v>128000</v>
      </c>
      <c r="X541" s="66">
        <f t="shared" si="772"/>
        <v>24320</v>
      </c>
      <c r="Y541" s="66">
        <f t="shared" si="773"/>
        <v>152320</v>
      </c>
      <c r="Z541" s="66">
        <v>128000</v>
      </c>
      <c r="AA541" s="66">
        <f t="shared" si="774"/>
        <v>24320</v>
      </c>
      <c r="AB541" s="66">
        <f t="shared" si="775"/>
        <v>152320</v>
      </c>
      <c r="AC541" s="66">
        <v>365000</v>
      </c>
      <c r="AD541" s="66">
        <f t="shared" si="776"/>
        <v>69350</v>
      </c>
      <c r="AE541" s="66">
        <f t="shared" si="777"/>
        <v>434350</v>
      </c>
      <c r="AF541" s="22"/>
      <c r="AG541" s="67" t="str">
        <f t="shared" si="778"/>
        <v>MANTENIMIENTO - AJUSTE VENTILADORES</v>
      </c>
      <c r="AH541" s="58" t="str">
        <f t="shared" si="779"/>
        <v>ÚNICO</v>
      </c>
      <c r="AI541" s="58" t="str">
        <f t="shared" si="780"/>
        <v>ÚNICO</v>
      </c>
      <c r="AJ541" s="59" t="str">
        <f t="shared" si="781"/>
        <v>ÚNICO</v>
      </c>
      <c r="AK541" s="59" t="str">
        <f t="shared" si="782"/>
        <v>ÚNICO</v>
      </c>
      <c r="AL541" s="59" t="str">
        <f t="shared" si="783"/>
        <v/>
      </c>
      <c r="AM541" s="59" t="str">
        <f t="shared" si="784"/>
        <v/>
      </c>
      <c r="AN541" s="60" t="str">
        <f t="shared" si="785"/>
        <v/>
      </c>
      <c r="AP541" s="61">
        <f t="shared" si="786"/>
        <v>207000</v>
      </c>
      <c r="AQ541" s="61">
        <f t="shared" si="787"/>
        <v>128000</v>
      </c>
      <c r="AR541" s="61">
        <f t="shared" si="788"/>
        <v>136832</v>
      </c>
      <c r="AS541" s="62">
        <f t="shared" si="789"/>
        <v>0.66102415458937203</v>
      </c>
      <c r="AT541" s="61">
        <f t="shared" si="790"/>
        <v>128000</v>
      </c>
      <c r="AU541" s="61">
        <f t="shared" si="791"/>
        <v>365000</v>
      </c>
      <c r="AV541" s="61">
        <f>IF(NOT(ISNUMBER(A541)),"",ROUND(_xlfn.QUARTILE.INC(CHOOSE({1;2;3},W541,Z541,AC541),1),0))</f>
        <v>128000</v>
      </c>
      <c r="AW541" s="61">
        <f>IF(NOT(ISNUMBER(A541)),"",ROUND(_xlfn.QUARTILE.INC(CHOOSE({1;2;3},W541,Z541,AC541),3),0))</f>
        <v>246500</v>
      </c>
      <c r="AX541" s="61">
        <f t="shared" si="792"/>
        <v>118500</v>
      </c>
      <c r="AY541" s="61">
        <f t="shared" si="793"/>
        <v>128000</v>
      </c>
      <c r="AZ541" s="61">
        <f t="shared" si="794"/>
        <v>24320</v>
      </c>
      <c r="BA541" s="61">
        <f t="shared" si="795"/>
        <v>152320</v>
      </c>
      <c r="BB541" s="68" t="str">
        <f t="shared" si="796"/>
        <v>MEDIANA</v>
      </c>
      <c r="BD541" s="69" t="str">
        <f t="shared" si="797"/>
        <v>MANTENIMIENTO - AJUSTE VENTILADORES</v>
      </c>
      <c r="BE541" s="58" t="str">
        <f t="shared" si="798"/>
        <v>ÚNICO</v>
      </c>
      <c r="BF541" s="58" t="str" cm="1">
        <f t="array" ref="BF541">IF(BE541&lt;&gt;"REPETIDO","",_xlfn.TEXTJOIN(", ",TRUE,IF($AG$14:$AG$1000=$AG541,$A$14:$A$1000,"")))</f>
        <v/>
      </c>
      <c r="BG541" s="70" t="str">
        <f t="shared" si="799"/>
        <v>NO APLICA</v>
      </c>
      <c r="BH541" s="58" t="str">
        <f t="shared" si="800"/>
        <v>ALERTA ALTA - REVISAR MERCADO</v>
      </c>
    </row>
    <row r="542" spans="1:60" ht="25.5" x14ac:dyDescent="0.35">
      <c r="A542" s="64">
        <f>IF(C542="","",MAX($A$14:A541)+1)</f>
        <v>498</v>
      </c>
      <c r="B542" s="124">
        <v>87159</v>
      </c>
      <c r="C542" s="65" t="s">
        <v>493</v>
      </c>
      <c r="D542" s="64" t="s">
        <v>65</v>
      </c>
      <c r="E542" s="64">
        <v>0</v>
      </c>
      <c r="F542" s="64">
        <v>0</v>
      </c>
      <c r="G542" s="64">
        <v>0</v>
      </c>
      <c r="H542" s="64">
        <v>0</v>
      </c>
      <c r="I542" s="64">
        <v>0</v>
      </c>
      <c r="J542" s="64">
        <v>0</v>
      </c>
      <c r="K542" s="64">
        <v>0</v>
      </c>
      <c r="L542" s="64">
        <v>0</v>
      </c>
      <c r="M542" s="125">
        <v>0</v>
      </c>
      <c r="N542" s="125">
        <v>1</v>
      </c>
      <c r="O542" s="125">
        <v>0</v>
      </c>
      <c r="P542" s="125">
        <v>0</v>
      </c>
      <c r="Q542" s="125">
        <v>0</v>
      </c>
      <c r="R542" s="125">
        <v>1</v>
      </c>
      <c r="S542" s="124">
        <v>72101511</v>
      </c>
      <c r="T542" s="124" t="s">
        <v>66</v>
      </c>
      <c r="U542" s="124" t="s">
        <v>66</v>
      </c>
      <c r="W542" s="66">
        <v>164000</v>
      </c>
      <c r="X542" s="66">
        <f t="shared" si="772"/>
        <v>31160</v>
      </c>
      <c r="Y542" s="66">
        <f t="shared" si="773"/>
        <v>195160</v>
      </c>
      <c r="Z542" s="66">
        <v>164000</v>
      </c>
      <c r="AA542" s="66">
        <f t="shared" si="774"/>
        <v>31160</v>
      </c>
      <c r="AB542" s="66">
        <f t="shared" si="775"/>
        <v>195160</v>
      </c>
      <c r="AC542" s="66">
        <v>480000</v>
      </c>
      <c r="AD542" s="66">
        <f t="shared" si="776"/>
        <v>91200</v>
      </c>
      <c r="AE542" s="66">
        <f t="shared" si="777"/>
        <v>571200</v>
      </c>
      <c r="AF542" s="22"/>
      <c r="AG542" s="67" t="str">
        <f t="shared" si="778"/>
        <v>MANTENIMIENTO - BALANCEO DINÁMICO</v>
      </c>
      <c r="AH542" s="58" t="str">
        <f t="shared" si="779"/>
        <v>ÚNICO</v>
      </c>
      <c r="AI542" s="58" t="str">
        <f t="shared" si="780"/>
        <v>ÚNICO</v>
      </c>
      <c r="AJ542" s="59" t="str">
        <f t="shared" si="781"/>
        <v>ÚNICO</v>
      </c>
      <c r="AK542" s="59" t="str">
        <f t="shared" si="782"/>
        <v>ÚNICO</v>
      </c>
      <c r="AL542" s="59" t="str">
        <f t="shared" si="783"/>
        <v/>
      </c>
      <c r="AM542" s="59" t="str">
        <f t="shared" si="784"/>
        <v/>
      </c>
      <c r="AN542" s="60" t="str">
        <f t="shared" si="785"/>
        <v/>
      </c>
      <c r="AP542" s="61">
        <f t="shared" si="786"/>
        <v>269333</v>
      </c>
      <c r="AQ542" s="61">
        <f t="shared" si="787"/>
        <v>164000</v>
      </c>
      <c r="AR542" s="61">
        <f t="shared" si="788"/>
        <v>182443</v>
      </c>
      <c r="AS542" s="62">
        <f t="shared" si="789"/>
        <v>0.67738821458937448</v>
      </c>
      <c r="AT542" s="61">
        <f t="shared" si="790"/>
        <v>164000</v>
      </c>
      <c r="AU542" s="61">
        <f t="shared" si="791"/>
        <v>480000</v>
      </c>
      <c r="AV542" s="61">
        <f>IF(NOT(ISNUMBER(A542)),"",ROUND(_xlfn.QUARTILE.INC(CHOOSE({1;2;3},W542,Z542,AC542),1),0))</f>
        <v>164000</v>
      </c>
      <c r="AW542" s="61">
        <f>IF(NOT(ISNUMBER(A542)),"",ROUND(_xlfn.QUARTILE.INC(CHOOSE({1;2;3},W542,Z542,AC542),3),0))</f>
        <v>322000</v>
      </c>
      <c r="AX542" s="61">
        <f t="shared" si="792"/>
        <v>158000</v>
      </c>
      <c r="AY542" s="61">
        <f t="shared" si="793"/>
        <v>164000</v>
      </c>
      <c r="AZ542" s="61">
        <f t="shared" si="794"/>
        <v>31160</v>
      </c>
      <c r="BA542" s="61">
        <f t="shared" si="795"/>
        <v>195160</v>
      </c>
      <c r="BB542" s="68" t="str">
        <f t="shared" si="796"/>
        <v>MEDIANA</v>
      </c>
      <c r="BD542" s="69" t="str">
        <f t="shared" si="797"/>
        <v>MANTENIMIENTO - BALANCEO DINÁMICO</v>
      </c>
      <c r="BE542" s="58" t="str">
        <f t="shared" si="798"/>
        <v>ÚNICO</v>
      </c>
      <c r="BF542" s="58" t="str" cm="1">
        <f t="array" ref="BF542">IF(BE542&lt;&gt;"REPETIDO","",_xlfn.TEXTJOIN(", ",TRUE,IF($AG$14:$AG$1000=$AG542,$A$14:$A$1000,"")))</f>
        <v/>
      </c>
      <c r="BG542" s="70" t="str">
        <f t="shared" si="799"/>
        <v>NO APLICA</v>
      </c>
      <c r="BH542" s="58" t="str">
        <f t="shared" si="800"/>
        <v>ALERTA ALTA - REVISAR MERCADO</v>
      </c>
    </row>
    <row r="543" spans="1:60" ht="27" x14ac:dyDescent="0.35">
      <c r="A543" s="64">
        <f>IF(C543="","",MAX($A$14:A542)+1)</f>
        <v>499</v>
      </c>
      <c r="B543" s="124">
        <v>87159</v>
      </c>
      <c r="C543" s="65" t="s">
        <v>494</v>
      </c>
      <c r="D543" s="64" t="s">
        <v>65</v>
      </c>
      <c r="E543" s="64">
        <v>0</v>
      </c>
      <c r="F543" s="64">
        <v>0</v>
      </c>
      <c r="G543" s="64">
        <v>0</v>
      </c>
      <c r="H543" s="64">
        <v>0</v>
      </c>
      <c r="I543" s="64">
        <v>0</v>
      </c>
      <c r="J543" s="64">
        <v>0</v>
      </c>
      <c r="K543" s="64">
        <v>0</v>
      </c>
      <c r="L543" s="64">
        <v>0</v>
      </c>
      <c r="M543" s="125">
        <v>0</v>
      </c>
      <c r="N543" s="125">
        <v>1</v>
      </c>
      <c r="O543" s="125">
        <v>0</v>
      </c>
      <c r="P543" s="125">
        <v>0</v>
      </c>
      <c r="Q543" s="125">
        <v>0</v>
      </c>
      <c r="R543" s="125">
        <v>1</v>
      </c>
      <c r="S543" s="124">
        <v>72101511</v>
      </c>
      <c r="T543" s="124" t="s">
        <v>66</v>
      </c>
      <c r="U543" s="124" t="s">
        <v>66</v>
      </c>
      <c r="W543" s="66">
        <v>112000</v>
      </c>
      <c r="X543" s="66">
        <f t="shared" si="772"/>
        <v>21280</v>
      </c>
      <c r="Y543" s="66">
        <f t="shared" si="773"/>
        <v>133280</v>
      </c>
      <c r="Z543" s="66">
        <v>112000</v>
      </c>
      <c r="AA543" s="66">
        <f t="shared" si="774"/>
        <v>21280</v>
      </c>
      <c r="AB543" s="66">
        <f t="shared" si="775"/>
        <v>133280</v>
      </c>
      <c r="AC543" s="66">
        <v>310000</v>
      </c>
      <c r="AD543" s="66">
        <f t="shared" si="776"/>
        <v>58900</v>
      </c>
      <c r="AE543" s="66">
        <f t="shared" si="777"/>
        <v>368900</v>
      </c>
      <c r="AF543" s="22"/>
      <c r="AG543" s="67" t="str">
        <f t="shared" si="778"/>
        <v>MANTENIMIENTO - REVISIÓN MÓDULO HUMEDAD</v>
      </c>
      <c r="AH543" s="58" t="str">
        <f t="shared" si="779"/>
        <v>ÚNICO</v>
      </c>
      <c r="AI543" s="58" t="str">
        <f t="shared" si="780"/>
        <v>ÚNICO</v>
      </c>
      <c r="AJ543" s="59" t="str">
        <f t="shared" si="781"/>
        <v>ÚNICO</v>
      </c>
      <c r="AK543" s="59" t="str">
        <f t="shared" si="782"/>
        <v>ÚNICO</v>
      </c>
      <c r="AL543" s="59" t="str">
        <f t="shared" si="783"/>
        <v/>
      </c>
      <c r="AM543" s="59" t="str">
        <f t="shared" si="784"/>
        <v/>
      </c>
      <c r="AN543" s="60" t="str">
        <f t="shared" si="785"/>
        <v/>
      </c>
      <c r="AP543" s="61">
        <f t="shared" si="786"/>
        <v>178000</v>
      </c>
      <c r="AQ543" s="61">
        <f t="shared" si="787"/>
        <v>112000</v>
      </c>
      <c r="AR543" s="61">
        <f t="shared" si="788"/>
        <v>114315</v>
      </c>
      <c r="AS543" s="62">
        <f t="shared" si="789"/>
        <v>0.64221910112359548</v>
      </c>
      <c r="AT543" s="61">
        <f t="shared" si="790"/>
        <v>112000</v>
      </c>
      <c r="AU543" s="61">
        <f t="shared" si="791"/>
        <v>310000</v>
      </c>
      <c r="AV543" s="61">
        <f>IF(NOT(ISNUMBER(A543)),"",ROUND(_xlfn.QUARTILE.INC(CHOOSE({1;2;3},W543,Z543,AC543),1),0))</f>
        <v>112000</v>
      </c>
      <c r="AW543" s="61">
        <f>IF(NOT(ISNUMBER(A543)),"",ROUND(_xlfn.QUARTILE.INC(CHOOSE({1;2;3},W543,Z543,AC543),3),0))</f>
        <v>211000</v>
      </c>
      <c r="AX543" s="61">
        <f t="shared" si="792"/>
        <v>99000</v>
      </c>
      <c r="AY543" s="61">
        <f t="shared" si="793"/>
        <v>112000</v>
      </c>
      <c r="AZ543" s="61">
        <f t="shared" si="794"/>
        <v>21280</v>
      </c>
      <c r="BA543" s="61">
        <f t="shared" si="795"/>
        <v>133280</v>
      </c>
      <c r="BB543" s="68" t="str">
        <f t="shared" si="796"/>
        <v>MEDIANA</v>
      </c>
      <c r="BD543" s="69" t="str">
        <f t="shared" si="797"/>
        <v>MANTENIMIENTO - REVISIÓN MÓDULO HUMEDAD</v>
      </c>
      <c r="BE543" s="58" t="str">
        <f t="shared" si="798"/>
        <v>ÚNICO</v>
      </c>
      <c r="BF543" s="58" t="str" cm="1">
        <f t="array" ref="BF543">IF(BE543&lt;&gt;"REPETIDO","",_xlfn.TEXTJOIN(", ",TRUE,IF($AG$14:$AG$1000=$AG543,$A$14:$A$1000,"")))</f>
        <v/>
      </c>
      <c r="BG543" s="70" t="str">
        <f t="shared" si="799"/>
        <v>NO APLICA</v>
      </c>
      <c r="BH543" s="58" t="str">
        <f t="shared" si="800"/>
        <v>ALERTA ALTA - REVISAR MERCADO</v>
      </c>
    </row>
    <row r="544" spans="1:60" ht="27" x14ac:dyDescent="0.35">
      <c r="A544" s="64">
        <f>IF(C544="","",MAX($A$14:A543)+1)</f>
        <v>500</v>
      </c>
      <c r="B544" s="124">
        <v>87159</v>
      </c>
      <c r="C544" s="65" t="s">
        <v>495</v>
      </c>
      <c r="D544" s="64" t="s">
        <v>65</v>
      </c>
      <c r="E544" s="64">
        <v>0</v>
      </c>
      <c r="F544" s="64">
        <v>0</v>
      </c>
      <c r="G544" s="64">
        <v>0</v>
      </c>
      <c r="H544" s="64">
        <v>0</v>
      </c>
      <c r="I544" s="64">
        <v>0</v>
      </c>
      <c r="J544" s="64">
        <v>0</v>
      </c>
      <c r="K544" s="64">
        <v>0</v>
      </c>
      <c r="L544" s="64">
        <v>0</v>
      </c>
      <c r="M544" s="125">
        <v>0</v>
      </c>
      <c r="N544" s="125">
        <v>1</v>
      </c>
      <c r="O544" s="125">
        <v>0</v>
      </c>
      <c r="P544" s="125">
        <v>0</v>
      </c>
      <c r="Q544" s="125">
        <v>0</v>
      </c>
      <c r="R544" s="125">
        <v>1</v>
      </c>
      <c r="S544" s="124">
        <v>72101511</v>
      </c>
      <c r="T544" s="124" t="s">
        <v>66</v>
      </c>
      <c r="U544" s="124" t="s">
        <v>66</v>
      </c>
      <c r="W544" s="66">
        <v>108000</v>
      </c>
      <c r="X544" s="66">
        <f t="shared" si="772"/>
        <v>20520</v>
      </c>
      <c r="Y544" s="66">
        <f t="shared" si="773"/>
        <v>128520</v>
      </c>
      <c r="Z544" s="66">
        <v>108000</v>
      </c>
      <c r="AA544" s="66">
        <f t="shared" si="774"/>
        <v>20520</v>
      </c>
      <c r="AB544" s="66">
        <f t="shared" si="775"/>
        <v>128520</v>
      </c>
      <c r="AC544" s="66">
        <v>320000</v>
      </c>
      <c r="AD544" s="66">
        <f t="shared" si="776"/>
        <v>60800</v>
      </c>
      <c r="AE544" s="66">
        <f t="shared" si="777"/>
        <v>380800</v>
      </c>
      <c r="AF544" s="22"/>
      <c r="AG544" s="67" t="str">
        <f t="shared" si="778"/>
        <v>MANTENIMIENTO - REVISIÓN HUMIDIFICADOR</v>
      </c>
      <c r="AH544" s="58" t="str">
        <f t="shared" si="779"/>
        <v>ÚNICO</v>
      </c>
      <c r="AI544" s="58" t="str">
        <f t="shared" si="780"/>
        <v>ÚNICO</v>
      </c>
      <c r="AJ544" s="59" t="str">
        <f t="shared" si="781"/>
        <v>ÚNICO</v>
      </c>
      <c r="AK544" s="59" t="str">
        <f t="shared" si="782"/>
        <v>ÚNICO</v>
      </c>
      <c r="AL544" s="59" t="str">
        <f t="shared" si="783"/>
        <v/>
      </c>
      <c r="AM544" s="59" t="str">
        <f t="shared" si="784"/>
        <v/>
      </c>
      <c r="AN544" s="60" t="str">
        <f t="shared" si="785"/>
        <v/>
      </c>
      <c r="AP544" s="61">
        <f t="shared" si="786"/>
        <v>178667</v>
      </c>
      <c r="AQ544" s="61">
        <f t="shared" si="787"/>
        <v>108000</v>
      </c>
      <c r="AR544" s="61">
        <f t="shared" si="788"/>
        <v>122398</v>
      </c>
      <c r="AS544" s="62">
        <f t="shared" si="789"/>
        <v>0.68506215473478593</v>
      </c>
      <c r="AT544" s="61">
        <f t="shared" si="790"/>
        <v>108000</v>
      </c>
      <c r="AU544" s="61">
        <f t="shared" si="791"/>
        <v>320000</v>
      </c>
      <c r="AV544" s="61">
        <f>IF(NOT(ISNUMBER(A544)),"",ROUND(_xlfn.QUARTILE.INC(CHOOSE({1;2;3},W544,Z544,AC544),1),0))</f>
        <v>108000</v>
      </c>
      <c r="AW544" s="61">
        <f>IF(NOT(ISNUMBER(A544)),"",ROUND(_xlfn.QUARTILE.INC(CHOOSE({1;2;3},W544,Z544,AC544),3),0))</f>
        <v>214000</v>
      </c>
      <c r="AX544" s="61">
        <f t="shared" si="792"/>
        <v>106000</v>
      </c>
      <c r="AY544" s="61">
        <f t="shared" si="793"/>
        <v>108000</v>
      </c>
      <c r="AZ544" s="61">
        <f t="shared" si="794"/>
        <v>20520</v>
      </c>
      <c r="BA544" s="61">
        <f t="shared" si="795"/>
        <v>128520</v>
      </c>
      <c r="BB544" s="68" t="str">
        <f t="shared" si="796"/>
        <v>MEDIANA</v>
      </c>
      <c r="BD544" s="69" t="str">
        <f t="shared" si="797"/>
        <v>MANTENIMIENTO - REVISIÓN HUMIDIFICADOR</v>
      </c>
      <c r="BE544" s="58" t="str">
        <f t="shared" si="798"/>
        <v>ÚNICO</v>
      </c>
      <c r="BF544" s="58" t="str" cm="1">
        <f t="array" ref="BF544">IF(BE544&lt;&gt;"REPETIDO","",_xlfn.TEXTJOIN(", ",TRUE,IF($AG$14:$AG$1000=$AG544,$A$14:$A$1000,"")))</f>
        <v/>
      </c>
      <c r="BG544" s="70" t="str">
        <f t="shared" si="799"/>
        <v>NO APLICA</v>
      </c>
      <c r="BH544" s="58" t="str">
        <f t="shared" si="800"/>
        <v>ALERTA ALTA - REVISAR MERCADO</v>
      </c>
    </row>
    <row r="545" spans="1:60" ht="27" x14ac:dyDescent="0.35">
      <c r="A545" s="64">
        <f>IF(C545="","",MAX($A$14:A544)+1)</f>
        <v>501</v>
      </c>
      <c r="B545" s="124">
        <v>87159</v>
      </c>
      <c r="C545" s="65" t="s">
        <v>496</v>
      </c>
      <c r="D545" s="64" t="s">
        <v>65</v>
      </c>
      <c r="E545" s="64">
        <v>0</v>
      </c>
      <c r="F545" s="64">
        <v>0</v>
      </c>
      <c r="G545" s="64">
        <v>0</v>
      </c>
      <c r="H545" s="64">
        <v>0</v>
      </c>
      <c r="I545" s="64">
        <v>0</v>
      </c>
      <c r="J545" s="64">
        <v>0</v>
      </c>
      <c r="K545" s="64">
        <v>0</v>
      </c>
      <c r="L545" s="64">
        <v>0</v>
      </c>
      <c r="M545" s="125">
        <v>0</v>
      </c>
      <c r="N545" s="125">
        <v>1</v>
      </c>
      <c r="O545" s="125">
        <v>0</v>
      </c>
      <c r="P545" s="125">
        <v>0</v>
      </c>
      <c r="Q545" s="125">
        <v>0</v>
      </c>
      <c r="R545" s="125">
        <v>1</v>
      </c>
      <c r="S545" s="124">
        <v>72101511</v>
      </c>
      <c r="T545" s="124" t="s">
        <v>66</v>
      </c>
      <c r="U545" s="124" t="s">
        <v>66</v>
      </c>
      <c r="W545" s="66">
        <v>100000</v>
      </c>
      <c r="X545" s="66">
        <f t="shared" si="772"/>
        <v>19000</v>
      </c>
      <c r="Y545" s="66">
        <f t="shared" si="773"/>
        <v>119000</v>
      </c>
      <c r="Z545" s="66">
        <v>100000</v>
      </c>
      <c r="AA545" s="66">
        <f t="shared" si="774"/>
        <v>19000</v>
      </c>
      <c r="AB545" s="66">
        <f t="shared" si="775"/>
        <v>119000</v>
      </c>
      <c r="AC545" s="66">
        <v>200000</v>
      </c>
      <c r="AD545" s="66">
        <f t="shared" si="776"/>
        <v>38000</v>
      </c>
      <c r="AE545" s="66">
        <f t="shared" si="777"/>
        <v>238000</v>
      </c>
      <c r="AF545" s="22"/>
      <c r="AG545" s="67" t="str">
        <f t="shared" si="778"/>
        <v>MANTENIMIENTO - LIMPIEZA FILTROS MERV14</v>
      </c>
      <c r="AH545" s="58" t="str">
        <f t="shared" si="779"/>
        <v>ÚNICO</v>
      </c>
      <c r="AI545" s="58" t="str">
        <f t="shared" si="780"/>
        <v>ÚNICO</v>
      </c>
      <c r="AJ545" s="59" t="str">
        <f t="shared" si="781"/>
        <v>ÚNICO</v>
      </c>
      <c r="AK545" s="59" t="str">
        <f t="shared" si="782"/>
        <v>ÚNICO</v>
      </c>
      <c r="AL545" s="59" t="str">
        <f t="shared" si="783"/>
        <v/>
      </c>
      <c r="AM545" s="59" t="str">
        <f t="shared" si="784"/>
        <v/>
      </c>
      <c r="AN545" s="60" t="str">
        <f t="shared" si="785"/>
        <v/>
      </c>
      <c r="AP545" s="61">
        <f t="shared" si="786"/>
        <v>133333</v>
      </c>
      <c r="AQ545" s="61">
        <f t="shared" si="787"/>
        <v>100000</v>
      </c>
      <c r="AR545" s="61">
        <f t="shared" si="788"/>
        <v>57735</v>
      </c>
      <c r="AS545" s="62">
        <f t="shared" si="789"/>
        <v>0.43301358253395633</v>
      </c>
      <c r="AT545" s="61">
        <f t="shared" si="790"/>
        <v>100000</v>
      </c>
      <c r="AU545" s="61">
        <f t="shared" si="791"/>
        <v>200000</v>
      </c>
      <c r="AV545" s="61">
        <f>IF(NOT(ISNUMBER(A545)),"",ROUND(_xlfn.QUARTILE.INC(CHOOSE({1;2;3},W545,Z545,AC545),1),0))</f>
        <v>100000</v>
      </c>
      <c r="AW545" s="61">
        <f>IF(NOT(ISNUMBER(A545)),"",ROUND(_xlfn.QUARTILE.INC(CHOOSE({1;2;3},W545,Z545,AC545),3),0))</f>
        <v>150000</v>
      </c>
      <c r="AX545" s="61">
        <f t="shared" si="792"/>
        <v>50000</v>
      </c>
      <c r="AY545" s="61">
        <f t="shared" si="793"/>
        <v>100000</v>
      </c>
      <c r="AZ545" s="61">
        <f t="shared" si="794"/>
        <v>19000</v>
      </c>
      <c r="BA545" s="61">
        <f t="shared" si="795"/>
        <v>119000</v>
      </c>
      <c r="BB545" s="68" t="str">
        <f t="shared" si="796"/>
        <v>MEDIANA</v>
      </c>
      <c r="BD545" s="69" t="str">
        <f t="shared" si="797"/>
        <v>MANTENIMIENTO - LIMPIEZA FILTROS MERV14</v>
      </c>
      <c r="BE545" s="58" t="str">
        <f t="shared" si="798"/>
        <v>ÚNICO</v>
      </c>
      <c r="BF545" s="58" t="str" cm="1">
        <f t="array" ref="BF545">IF(BE545&lt;&gt;"REPETIDO","",_xlfn.TEXTJOIN(", ",TRUE,IF($AG$14:$AG$1000=$AG545,$A$14:$A$1000,"")))</f>
        <v/>
      </c>
      <c r="BG545" s="70" t="str">
        <f t="shared" si="799"/>
        <v>NO APLICA</v>
      </c>
      <c r="BH545" s="58" t="str">
        <f t="shared" si="800"/>
        <v>REVISAR DISPERSIÓN</v>
      </c>
    </row>
    <row r="546" spans="1:60" ht="27" x14ac:dyDescent="0.35">
      <c r="A546" s="64">
        <f>IF(C546="","",MAX($A$14:A545)+1)</f>
        <v>502</v>
      </c>
      <c r="B546" s="124">
        <v>87159</v>
      </c>
      <c r="C546" s="65" t="s">
        <v>497</v>
      </c>
      <c r="D546" s="64" t="s">
        <v>65</v>
      </c>
      <c r="E546" s="64">
        <v>0</v>
      </c>
      <c r="F546" s="64">
        <v>0</v>
      </c>
      <c r="G546" s="64">
        <v>0</v>
      </c>
      <c r="H546" s="64">
        <v>0</v>
      </c>
      <c r="I546" s="64">
        <v>0</v>
      </c>
      <c r="J546" s="64">
        <v>0</v>
      </c>
      <c r="K546" s="64">
        <v>0</v>
      </c>
      <c r="L546" s="64">
        <v>0</v>
      </c>
      <c r="M546" s="125">
        <v>0</v>
      </c>
      <c r="N546" s="125">
        <v>1</v>
      </c>
      <c r="O546" s="125">
        <v>0</v>
      </c>
      <c r="P546" s="125">
        <v>0</v>
      </c>
      <c r="Q546" s="125">
        <v>0</v>
      </c>
      <c r="R546" s="125">
        <v>1</v>
      </c>
      <c r="S546" s="124">
        <v>72101511</v>
      </c>
      <c r="T546" s="124" t="s">
        <v>66</v>
      </c>
      <c r="U546" s="124" t="s">
        <v>66</v>
      </c>
      <c r="W546" s="66">
        <v>152000</v>
      </c>
      <c r="X546" s="66">
        <f t="shared" si="772"/>
        <v>28880</v>
      </c>
      <c r="Y546" s="66">
        <f t="shared" si="773"/>
        <v>180880</v>
      </c>
      <c r="Z546" s="66">
        <v>152000</v>
      </c>
      <c r="AA546" s="66">
        <f t="shared" si="774"/>
        <v>28880</v>
      </c>
      <c r="AB546" s="66">
        <f t="shared" si="775"/>
        <v>180880</v>
      </c>
      <c r="AC546" s="66">
        <v>435000</v>
      </c>
      <c r="AD546" s="66">
        <f t="shared" si="776"/>
        <v>82650</v>
      </c>
      <c r="AE546" s="66">
        <f t="shared" si="777"/>
        <v>517650</v>
      </c>
      <c r="AF546" s="22"/>
      <c r="AG546" s="67" t="str">
        <f t="shared" si="778"/>
        <v>MANTENIMIENTO - ACTUALIZACIÓN SOFTWARE</v>
      </c>
      <c r="AH546" s="58" t="str">
        <f t="shared" si="779"/>
        <v>ÚNICO</v>
      </c>
      <c r="AI546" s="58" t="str">
        <f t="shared" si="780"/>
        <v>ÚNICO</v>
      </c>
      <c r="AJ546" s="59" t="str">
        <f t="shared" si="781"/>
        <v>ÚNICO</v>
      </c>
      <c r="AK546" s="59" t="str">
        <f t="shared" si="782"/>
        <v>ÚNICO</v>
      </c>
      <c r="AL546" s="59" t="str">
        <f t="shared" si="783"/>
        <v/>
      </c>
      <c r="AM546" s="59" t="str">
        <f t="shared" si="784"/>
        <v/>
      </c>
      <c r="AN546" s="60" t="str">
        <f t="shared" si="785"/>
        <v/>
      </c>
      <c r="AP546" s="61">
        <f t="shared" si="786"/>
        <v>246333</v>
      </c>
      <c r="AQ546" s="61">
        <f t="shared" si="787"/>
        <v>152000</v>
      </c>
      <c r="AR546" s="61">
        <f t="shared" si="788"/>
        <v>163390</v>
      </c>
      <c r="AS546" s="62">
        <f t="shared" si="789"/>
        <v>0.66328912488379554</v>
      </c>
      <c r="AT546" s="61">
        <f t="shared" si="790"/>
        <v>152000</v>
      </c>
      <c r="AU546" s="61">
        <f t="shared" si="791"/>
        <v>435000</v>
      </c>
      <c r="AV546" s="61">
        <f>IF(NOT(ISNUMBER(A546)),"",ROUND(_xlfn.QUARTILE.INC(CHOOSE({1;2;3},W546,Z546,AC546),1),0))</f>
        <v>152000</v>
      </c>
      <c r="AW546" s="61">
        <f>IF(NOT(ISNUMBER(A546)),"",ROUND(_xlfn.QUARTILE.INC(CHOOSE({1;2;3},W546,Z546,AC546),3),0))</f>
        <v>293500</v>
      </c>
      <c r="AX546" s="61">
        <f t="shared" si="792"/>
        <v>141500</v>
      </c>
      <c r="AY546" s="61">
        <f t="shared" si="793"/>
        <v>152000</v>
      </c>
      <c r="AZ546" s="61">
        <f t="shared" si="794"/>
        <v>28880</v>
      </c>
      <c r="BA546" s="61">
        <f t="shared" si="795"/>
        <v>180880</v>
      </c>
      <c r="BB546" s="68" t="str">
        <f t="shared" si="796"/>
        <v>MEDIANA</v>
      </c>
      <c r="BD546" s="69" t="str">
        <f t="shared" si="797"/>
        <v>MANTENIMIENTO - ACTUALIZACIÓN SOFTWARE</v>
      </c>
      <c r="BE546" s="58" t="str">
        <f t="shared" si="798"/>
        <v>ÚNICO</v>
      </c>
      <c r="BF546" s="58" t="str" cm="1">
        <f t="array" ref="BF546">IF(BE546&lt;&gt;"REPETIDO","",_xlfn.TEXTJOIN(", ",TRUE,IF($AG$14:$AG$1000=$AG546,$A$14:$A$1000,"")))</f>
        <v/>
      </c>
      <c r="BG546" s="70" t="str">
        <f t="shared" si="799"/>
        <v>NO APLICA</v>
      </c>
      <c r="BH546" s="58" t="str">
        <f t="shared" si="800"/>
        <v>ALERTA ALTA - REVISAR MERCADO</v>
      </c>
    </row>
    <row r="547" spans="1:60" ht="27" x14ac:dyDescent="0.35">
      <c r="A547" s="64">
        <f>IF(C547="","",MAX($A$14:A546)+1)</f>
        <v>503</v>
      </c>
      <c r="B547" s="124">
        <v>87159</v>
      </c>
      <c r="C547" s="65" t="s">
        <v>498</v>
      </c>
      <c r="D547" s="64" t="s">
        <v>65</v>
      </c>
      <c r="E547" s="64">
        <v>0</v>
      </c>
      <c r="F547" s="64">
        <v>0</v>
      </c>
      <c r="G547" s="64">
        <v>0</v>
      </c>
      <c r="H547" s="64">
        <v>0</v>
      </c>
      <c r="I547" s="64">
        <v>0</v>
      </c>
      <c r="J547" s="64">
        <v>0</v>
      </c>
      <c r="K547" s="64">
        <v>0</v>
      </c>
      <c r="L547" s="64">
        <v>0</v>
      </c>
      <c r="M547" s="125">
        <v>0</v>
      </c>
      <c r="N547" s="125">
        <v>1</v>
      </c>
      <c r="O547" s="125">
        <v>0</v>
      </c>
      <c r="P547" s="125">
        <v>0</v>
      </c>
      <c r="Q547" s="125">
        <v>0</v>
      </c>
      <c r="R547" s="125">
        <v>1</v>
      </c>
      <c r="S547" s="124">
        <v>72101511</v>
      </c>
      <c r="T547" s="124" t="s">
        <v>66</v>
      </c>
      <c r="U547" s="124" t="s">
        <v>66</v>
      </c>
      <c r="W547" s="66">
        <v>112000</v>
      </c>
      <c r="X547" s="66">
        <f t="shared" si="772"/>
        <v>21280</v>
      </c>
      <c r="Y547" s="66">
        <f t="shared" si="773"/>
        <v>133280</v>
      </c>
      <c r="Z547" s="66">
        <v>112000</v>
      </c>
      <c r="AA547" s="66">
        <f t="shared" si="774"/>
        <v>21280</v>
      </c>
      <c r="AB547" s="66">
        <f t="shared" si="775"/>
        <v>133280</v>
      </c>
      <c r="AC547" s="66">
        <v>305000</v>
      </c>
      <c r="AD547" s="66">
        <f t="shared" si="776"/>
        <v>57950</v>
      </c>
      <c r="AE547" s="66">
        <f t="shared" si="777"/>
        <v>362950</v>
      </c>
      <c r="AF547" s="22"/>
      <c r="AG547" s="67" t="str">
        <f t="shared" si="778"/>
        <v>MANTENIMIENTO - LAVADO QUÍMICO SERPENTINES</v>
      </c>
      <c r="AH547" s="58" t="str">
        <f t="shared" si="779"/>
        <v>ÚNICO</v>
      </c>
      <c r="AI547" s="58" t="str">
        <f t="shared" si="780"/>
        <v>ÚNICO</v>
      </c>
      <c r="AJ547" s="59" t="str">
        <f t="shared" si="781"/>
        <v>ÚNICO</v>
      </c>
      <c r="AK547" s="59" t="str">
        <f t="shared" si="782"/>
        <v>ÚNICO</v>
      </c>
      <c r="AL547" s="59" t="str">
        <f t="shared" si="783"/>
        <v/>
      </c>
      <c r="AM547" s="59" t="str">
        <f t="shared" si="784"/>
        <v/>
      </c>
      <c r="AN547" s="60" t="str">
        <f t="shared" si="785"/>
        <v/>
      </c>
      <c r="AP547" s="61">
        <f t="shared" si="786"/>
        <v>176333</v>
      </c>
      <c r="AQ547" s="61">
        <f t="shared" si="787"/>
        <v>112000</v>
      </c>
      <c r="AR547" s="61">
        <f t="shared" si="788"/>
        <v>111429</v>
      </c>
      <c r="AS547" s="62">
        <f t="shared" si="789"/>
        <v>0.63192368983684277</v>
      </c>
      <c r="AT547" s="61">
        <f t="shared" si="790"/>
        <v>112000</v>
      </c>
      <c r="AU547" s="61">
        <f t="shared" si="791"/>
        <v>305000</v>
      </c>
      <c r="AV547" s="61">
        <f>IF(NOT(ISNUMBER(A547)),"",ROUND(_xlfn.QUARTILE.INC(CHOOSE({1;2;3},W547,Z547,AC547),1),0))</f>
        <v>112000</v>
      </c>
      <c r="AW547" s="61">
        <f>IF(NOT(ISNUMBER(A547)),"",ROUND(_xlfn.QUARTILE.INC(CHOOSE({1;2;3},W547,Z547,AC547),3),0))</f>
        <v>208500</v>
      </c>
      <c r="AX547" s="61">
        <f t="shared" si="792"/>
        <v>96500</v>
      </c>
      <c r="AY547" s="61">
        <f t="shared" si="793"/>
        <v>112000</v>
      </c>
      <c r="AZ547" s="61">
        <f t="shared" si="794"/>
        <v>21280</v>
      </c>
      <c r="BA547" s="61">
        <f t="shared" si="795"/>
        <v>133280</v>
      </c>
      <c r="BB547" s="68" t="str">
        <f t="shared" si="796"/>
        <v>MEDIANA</v>
      </c>
      <c r="BD547" s="69" t="str">
        <f t="shared" si="797"/>
        <v>MANTENIMIENTO - LAVADO QUÍMICO SERPENTINES</v>
      </c>
      <c r="BE547" s="58" t="str">
        <f t="shared" si="798"/>
        <v>ÚNICO</v>
      </c>
      <c r="BF547" s="58" t="str" cm="1">
        <f t="array" ref="BF547">IF(BE547&lt;&gt;"REPETIDO","",_xlfn.TEXTJOIN(", ",TRUE,IF($AG$14:$AG$1000=$AG547,$A$14:$A$1000,"")))</f>
        <v/>
      </c>
      <c r="BG547" s="70" t="str">
        <f t="shared" si="799"/>
        <v>NO APLICA</v>
      </c>
      <c r="BH547" s="58" t="str">
        <f t="shared" si="800"/>
        <v>ALERTA ALTA - REVISAR MERCADO</v>
      </c>
    </row>
    <row r="548" spans="1:60" ht="38.25" x14ac:dyDescent="0.35">
      <c r="A548" s="64">
        <f>IF(C548="","",MAX($A$14:A547)+1)</f>
        <v>504</v>
      </c>
      <c r="B548" s="124">
        <v>87159</v>
      </c>
      <c r="C548" s="65" t="s">
        <v>499</v>
      </c>
      <c r="D548" s="64" t="s">
        <v>65</v>
      </c>
      <c r="E548" s="64">
        <v>0</v>
      </c>
      <c r="F548" s="64">
        <v>0</v>
      </c>
      <c r="G548" s="64">
        <v>0</v>
      </c>
      <c r="H548" s="64">
        <v>0</v>
      </c>
      <c r="I548" s="64">
        <v>0</v>
      </c>
      <c r="J548" s="64">
        <v>0</v>
      </c>
      <c r="K548" s="64">
        <v>0</v>
      </c>
      <c r="L548" s="64">
        <v>0</v>
      </c>
      <c r="M548" s="125">
        <v>0</v>
      </c>
      <c r="N548" s="125">
        <v>1</v>
      </c>
      <c r="O548" s="125">
        <v>0</v>
      </c>
      <c r="P548" s="125">
        <v>0</v>
      </c>
      <c r="Q548" s="125">
        <v>0</v>
      </c>
      <c r="R548" s="125">
        <v>1</v>
      </c>
      <c r="S548" s="124">
        <v>72101511</v>
      </c>
      <c r="T548" s="124" t="s">
        <v>66</v>
      </c>
      <c r="U548" s="124" t="s">
        <v>66</v>
      </c>
      <c r="W548" s="66">
        <v>172000</v>
      </c>
      <c r="X548" s="66">
        <f t="shared" si="772"/>
        <v>32680</v>
      </c>
      <c r="Y548" s="66">
        <f t="shared" si="773"/>
        <v>204680</v>
      </c>
      <c r="Z548" s="66">
        <v>172000</v>
      </c>
      <c r="AA548" s="66">
        <f t="shared" si="774"/>
        <v>32680</v>
      </c>
      <c r="AB548" s="66">
        <f t="shared" si="775"/>
        <v>204680</v>
      </c>
      <c r="AC548" s="66">
        <v>380000</v>
      </c>
      <c r="AD548" s="66">
        <f t="shared" si="776"/>
        <v>72200</v>
      </c>
      <c r="AE548" s="66">
        <f t="shared" si="777"/>
        <v>452200</v>
      </c>
      <c r="AF548" s="22"/>
      <c r="AG548" s="67" t="str">
        <f t="shared" si="778"/>
        <v>MANTENIMIENTO - CALIBRACIÓN SENSORES HUMEDAD</v>
      </c>
      <c r="AH548" s="58" t="str">
        <f t="shared" si="779"/>
        <v>ÚNICO</v>
      </c>
      <c r="AI548" s="58" t="str">
        <f t="shared" si="780"/>
        <v>ÚNICO</v>
      </c>
      <c r="AJ548" s="59" t="str">
        <f t="shared" si="781"/>
        <v>ÚNICO</v>
      </c>
      <c r="AK548" s="59" t="str">
        <f t="shared" si="782"/>
        <v>ÚNICO</v>
      </c>
      <c r="AL548" s="59" t="str">
        <f t="shared" si="783"/>
        <v/>
      </c>
      <c r="AM548" s="59" t="str">
        <f t="shared" si="784"/>
        <v/>
      </c>
      <c r="AN548" s="60" t="str">
        <f t="shared" si="785"/>
        <v/>
      </c>
      <c r="AP548" s="61">
        <f t="shared" si="786"/>
        <v>241333</v>
      </c>
      <c r="AQ548" s="61">
        <f t="shared" si="787"/>
        <v>172000</v>
      </c>
      <c r="AR548" s="61">
        <f t="shared" si="788"/>
        <v>120089</v>
      </c>
      <c r="AS548" s="62">
        <f t="shared" si="789"/>
        <v>0.49760704089370289</v>
      </c>
      <c r="AT548" s="61">
        <f t="shared" si="790"/>
        <v>172000</v>
      </c>
      <c r="AU548" s="61">
        <f t="shared" si="791"/>
        <v>380000</v>
      </c>
      <c r="AV548" s="61">
        <f>IF(NOT(ISNUMBER(A548)),"",ROUND(_xlfn.QUARTILE.INC(CHOOSE({1;2;3},W548,Z548,AC548),1),0))</f>
        <v>172000</v>
      </c>
      <c r="AW548" s="61">
        <f>IF(NOT(ISNUMBER(A548)),"",ROUND(_xlfn.QUARTILE.INC(CHOOSE({1;2;3},W548,Z548,AC548),3),0))</f>
        <v>276000</v>
      </c>
      <c r="AX548" s="61">
        <f t="shared" si="792"/>
        <v>104000</v>
      </c>
      <c r="AY548" s="61">
        <f t="shared" si="793"/>
        <v>172000</v>
      </c>
      <c r="AZ548" s="61">
        <f t="shared" si="794"/>
        <v>32680</v>
      </c>
      <c r="BA548" s="61">
        <f t="shared" si="795"/>
        <v>204680</v>
      </c>
      <c r="BB548" s="68" t="str">
        <f t="shared" si="796"/>
        <v>MEDIANA</v>
      </c>
      <c r="BD548" s="69" t="str">
        <f t="shared" si="797"/>
        <v>MANTENIMIENTO - CALIBRACIÓN SENSORES HUMEDAD</v>
      </c>
      <c r="BE548" s="58" t="str">
        <f t="shared" si="798"/>
        <v>ÚNICO</v>
      </c>
      <c r="BF548" s="58" t="str" cm="1">
        <f t="array" ref="BF548">IF(BE548&lt;&gt;"REPETIDO","",_xlfn.TEXTJOIN(", ",TRUE,IF($AG$14:$AG$1000=$AG548,$A$14:$A$1000,"")))</f>
        <v/>
      </c>
      <c r="BG548" s="70" t="str">
        <f t="shared" si="799"/>
        <v>NO APLICA</v>
      </c>
      <c r="BH548" s="58" t="str">
        <f t="shared" si="800"/>
        <v>REVISAR DISPERSIÓN</v>
      </c>
    </row>
    <row r="549" spans="1:60" ht="38.25" x14ac:dyDescent="0.35">
      <c r="A549" s="64">
        <f>IF(C549="","",MAX($A$14:A548)+1)</f>
        <v>505</v>
      </c>
      <c r="B549" s="124">
        <v>87159</v>
      </c>
      <c r="C549" s="65" t="s">
        <v>500</v>
      </c>
      <c r="D549" s="64" t="s">
        <v>65</v>
      </c>
      <c r="E549" s="64">
        <v>0</v>
      </c>
      <c r="F549" s="64">
        <v>0</v>
      </c>
      <c r="G549" s="64">
        <v>0</v>
      </c>
      <c r="H549" s="64">
        <v>0</v>
      </c>
      <c r="I549" s="64">
        <v>0</v>
      </c>
      <c r="J549" s="64">
        <v>0</v>
      </c>
      <c r="K549" s="64">
        <v>0</v>
      </c>
      <c r="L549" s="64">
        <v>0</v>
      </c>
      <c r="M549" s="125">
        <v>0</v>
      </c>
      <c r="N549" s="125">
        <v>1</v>
      </c>
      <c r="O549" s="125">
        <v>0</v>
      </c>
      <c r="P549" s="125">
        <v>0</v>
      </c>
      <c r="Q549" s="125">
        <v>0</v>
      </c>
      <c r="R549" s="125">
        <v>1</v>
      </c>
      <c r="S549" s="124">
        <v>72101511</v>
      </c>
      <c r="T549" s="124" t="s">
        <v>66</v>
      </c>
      <c r="U549" s="124" t="s">
        <v>66</v>
      </c>
      <c r="W549" s="66">
        <v>104000</v>
      </c>
      <c r="X549" s="66">
        <f t="shared" si="772"/>
        <v>19760</v>
      </c>
      <c r="Y549" s="66">
        <f t="shared" si="773"/>
        <v>123760</v>
      </c>
      <c r="Z549" s="66">
        <v>104000</v>
      </c>
      <c r="AA549" s="66">
        <f t="shared" si="774"/>
        <v>19760</v>
      </c>
      <c r="AB549" s="66">
        <f t="shared" si="775"/>
        <v>123760</v>
      </c>
      <c r="AC549" s="66">
        <v>240000</v>
      </c>
      <c r="AD549" s="66">
        <f t="shared" si="776"/>
        <v>45600</v>
      </c>
      <c r="AE549" s="66">
        <f t="shared" si="777"/>
        <v>285600</v>
      </c>
      <c r="AF549" s="22"/>
      <c r="AG549" s="67" t="str">
        <f t="shared" si="778"/>
        <v>MANTENIMIENTO - VERIFICACIÓN VÁLVULA EXPANSIÓN ELECTRÓNICA</v>
      </c>
      <c r="AH549" s="58" t="str">
        <f t="shared" si="779"/>
        <v>ÚNICO</v>
      </c>
      <c r="AI549" s="58" t="str">
        <f t="shared" si="780"/>
        <v>ÚNICO</v>
      </c>
      <c r="AJ549" s="59" t="str">
        <f t="shared" si="781"/>
        <v>ÚNICO</v>
      </c>
      <c r="AK549" s="59" t="str">
        <f t="shared" si="782"/>
        <v>ÚNICO</v>
      </c>
      <c r="AL549" s="59" t="str">
        <f t="shared" si="783"/>
        <v/>
      </c>
      <c r="AM549" s="59" t="str">
        <f t="shared" si="784"/>
        <v/>
      </c>
      <c r="AN549" s="60" t="str">
        <f t="shared" si="785"/>
        <v/>
      </c>
      <c r="AP549" s="61">
        <f t="shared" si="786"/>
        <v>149333</v>
      </c>
      <c r="AQ549" s="61">
        <f t="shared" si="787"/>
        <v>104000</v>
      </c>
      <c r="AR549" s="61">
        <f t="shared" si="788"/>
        <v>78520</v>
      </c>
      <c r="AS549" s="62">
        <f t="shared" si="789"/>
        <v>0.5258047450998774</v>
      </c>
      <c r="AT549" s="61">
        <f t="shared" si="790"/>
        <v>104000</v>
      </c>
      <c r="AU549" s="61">
        <f t="shared" si="791"/>
        <v>240000</v>
      </c>
      <c r="AV549" s="61">
        <f>IF(NOT(ISNUMBER(A549)),"",ROUND(_xlfn.QUARTILE.INC(CHOOSE({1;2;3},W549,Z549,AC549),1),0))</f>
        <v>104000</v>
      </c>
      <c r="AW549" s="61">
        <f>IF(NOT(ISNUMBER(A549)),"",ROUND(_xlfn.QUARTILE.INC(CHOOSE({1;2;3},W549,Z549,AC549),3),0))</f>
        <v>172000</v>
      </c>
      <c r="AX549" s="61">
        <f t="shared" si="792"/>
        <v>68000</v>
      </c>
      <c r="AY549" s="61">
        <f t="shared" si="793"/>
        <v>104000</v>
      </c>
      <c r="AZ549" s="61">
        <f t="shared" si="794"/>
        <v>19760</v>
      </c>
      <c r="BA549" s="61">
        <f t="shared" si="795"/>
        <v>123760</v>
      </c>
      <c r="BB549" s="68" t="str">
        <f t="shared" si="796"/>
        <v>MEDIANA</v>
      </c>
      <c r="BD549" s="69" t="str">
        <f t="shared" si="797"/>
        <v>MANTENIMIENTO - VERIFICACIÓN VÁLVULA EXPANSIÓN ELECTRÓNICA</v>
      </c>
      <c r="BE549" s="58" t="str">
        <f t="shared" si="798"/>
        <v>ÚNICO</v>
      </c>
      <c r="BF549" s="58" t="str" cm="1">
        <f t="array" ref="BF549">IF(BE549&lt;&gt;"REPETIDO","",_xlfn.TEXTJOIN(", ",TRUE,IF($AG$14:$AG$1000=$AG549,$A$14:$A$1000,"")))</f>
        <v/>
      </c>
      <c r="BG549" s="70" t="str">
        <f t="shared" si="799"/>
        <v>NO APLICA</v>
      </c>
      <c r="BH549" s="58" t="str">
        <f t="shared" si="800"/>
        <v>ALERTA ALTA - REVISAR MERCADO</v>
      </c>
    </row>
    <row r="550" spans="1:60" ht="27" x14ac:dyDescent="0.35">
      <c r="A550" s="64">
        <f>IF(C550="","",MAX($A$14:A549)+1)</f>
        <v>506</v>
      </c>
      <c r="B550" s="124">
        <v>87159</v>
      </c>
      <c r="C550" s="65" t="s">
        <v>501</v>
      </c>
      <c r="D550" s="64" t="s">
        <v>65</v>
      </c>
      <c r="E550" s="64">
        <v>0</v>
      </c>
      <c r="F550" s="64">
        <v>0</v>
      </c>
      <c r="G550" s="64">
        <v>0</v>
      </c>
      <c r="H550" s="64">
        <v>0</v>
      </c>
      <c r="I550" s="64">
        <v>0</v>
      </c>
      <c r="J550" s="64">
        <v>0</v>
      </c>
      <c r="K550" s="64">
        <v>0</v>
      </c>
      <c r="L550" s="64">
        <v>0</v>
      </c>
      <c r="M550" s="125">
        <v>0</v>
      </c>
      <c r="N550" s="125">
        <v>1</v>
      </c>
      <c r="O550" s="125">
        <v>0</v>
      </c>
      <c r="P550" s="125">
        <v>0</v>
      </c>
      <c r="Q550" s="125">
        <v>0</v>
      </c>
      <c r="R550" s="125">
        <v>1</v>
      </c>
      <c r="S550" s="124">
        <v>72101511</v>
      </c>
      <c r="T550" s="124" t="s">
        <v>66</v>
      </c>
      <c r="U550" s="124" t="s">
        <v>66</v>
      </c>
      <c r="W550" s="66">
        <v>148000</v>
      </c>
      <c r="X550" s="66">
        <f t="shared" si="772"/>
        <v>28120</v>
      </c>
      <c r="Y550" s="66">
        <f t="shared" si="773"/>
        <v>176120</v>
      </c>
      <c r="Z550" s="66">
        <v>148000</v>
      </c>
      <c r="AA550" s="66">
        <f t="shared" si="774"/>
        <v>28120</v>
      </c>
      <c r="AB550" s="66">
        <f t="shared" si="775"/>
        <v>176120</v>
      </c>
      <c r="AC550" s="66">
        <v>455000</v>
      </c>
      <c r="AD550" s="66">
        <f t="shared" si="776"/>
        <v>86450</v>
      </c>
      <c r="AE550" s="66">
        <f t="shared" si="777"/>
        <v>541450</v>
      </c>
      <c r="AF550" s="22"/>
      <c r="AG550" s="67" t="str">
        <f t="shared" si="778"/>
        <v>MANTENIMIENTO - PRUEBA ARRANQUE EN VACÍO</v>
      </c>
      <c r="AH550" s="58" t="str">
        <f t="shared" si="779"/>
        <v>ÚNICO</v>
      </c>
      <c r="AI550" s="58" t="str">
        <f t="shared" si="780"/>
        <v>ÚNICO</v>
      </c>
      <c r="AJ550" s="59" t="str">
        <f t="shared" si="781"/>
        <v>ÚNICO</v>
      </c>
      <c r="AK550" s="59" t="str">
        <f t="shared" si="782"/>
        <v>ÚNICO</v>
      </c>
      <c r="AL550" s="59" t="str">
        <f t="shared" si="783"/>
        <v/>
      </c>
      <c r="AM550" s="59" t="str">
        <f t="shared" si="784"/>
        <v/>
      </c>
      <c r="AN550" s="60" t="str">
        <f t="shared" si="785"/>
        <v/>
      </c>
      <c r="AP550" s="61">
        <f t="shared" si="786"/>
        <v>250333</v>
      </c>
      <c r="AQ550" s="61">
        <f t="shared" si="787"/>
        <v>148000</v>
      </c>
      <c r="AR550" s="61">
        <f t="shared" si="788"/>
        <v>177247</v>
      </c>
      <c r="AS550" s="62">
        <f t="shared" si="789"/>
        <v>0.70804488421422662</v>
      </c>
      <c r="AT550" s="61">
        <f t="shared" si="790"/>
        <v>148000</v>
      </c>
      <c r="AU550" s="61">
        <f t="shared" si="791"/>
        <v>455000</v>
      </c>
      <c r="AV550" s="61">
        <f>IF(NOT(ISNUMBER(A550)),"",ROUND(_xlfn.QUARTILE.INC(CHOOSE({1;2;3},W550,Z550,AC550),1),0))</f>
        <v>148000</v>
      </c>
      <c r="AW550" s="61">
        <f>IF(NOT(ISNUMBER(A550)),"",ROUND(_xlfn.QUARTILE.INC(CHOOSE({1;2;3},W550,Z550,AC550),3),0))</f>
        <v>301500</v>
      </c>
      <c r="AX550" s="61">
        <f t="shared" si="792"/>
        <v>153500</v>
      </c>
      <c r="AY550" s="61">
        <f t="shared" si="793"/>
        <v>148000</v>
      </c>
      <c r="AZ550" s="61">
        <f t="shared" si="794"/>
        <v>28120</v>
      </c>
      <c r="BA550" s="61">
        <f t="shared" si="795"/>
        <v>176120</v>
      </c>
      <c r="BB550" s="68" t="str">
        <f t="shared" si="796"/>
        <v>MEDIANA</v>
      </c>
      <c r="BD550" s="69" t="str">
        <f t="shared" si="797"/>
        <v>MANTENIMIENTO - PRUEBA ARRANQUE EN VACÍO</v>
      </c>
      <c r="BE550" s="58" t="str">
        <f t="shared" si="798"/>
        <v>ÚNICO</v>
      </c>
      <c r="BF550" s="58" t="str" cm="1">
        <f t="array" ref="BF550">IF(BE550&lt;&gt;"REPETIDO","",_xlfn.TEXTJOIN(", ",TRUE,IF($AG$14:$AG$1000=$AG550,$A$14:$A$1000,"")))</f>
        <v/>
      </c>
      <c r="BG550" s="70" t="str">
        <f t="shared" si="799"/>
        <v>NO APLICA</v>
      </c>
      <c r="BH550" s="58" t="str">
        <f t="shared" si="800"/>
        <v>ALERTA ALTA - REVISAR MERCADO</v>
      </c>
    </row>
    <row r="551" spans="1:60" ht="38.25" x14ac:dyDescent="0.35">
      <c r="A551" s="64">
        <f>IF(C551="","",MAX($A$14:A550)+1)</f>
        <v>507</v>
      </c>
      <c r="B551" s="124">
        <v>87159</v>
      </c>
      <c r="C551" s="65" t="s">
        <v>502</v>
      </c>
      <c r="D551" s="64" t="s">
        <v>65</v>
      </c>
      <c r="E551" s="64">
        <v>0</v>
      </c>
      <c r="F551" s="64">
        <v>0</v>
      </c>
      <c r="G551" s="64">
        <v>0</v>
      </c>
      <c r="H551" s="64">
        <v>0</v>
      </c>
      <c r="I551" s="64">
        <v>0</v>
      </c>
      <c r="J551" s="64">
        <v>0</v>
      </c>
      <c r="K551" s="64">
        <v>0</v>
      </c>
      <c r="L551" s="64">
        <v>0</v>
      </c>
      <c r="M551" s="125">
        <v>0</v>
      </c>
      <c r="N551" s="125">
        <v>1</v>
      </c>
      <c r="O551" s="125">
        <v>0</v>
      </c>
      <c r="P551" s="125">
        <v>0</v>
      </c>
      <c r="Q551" s="125">
        <v>0</v>
      </c>
      <c r="R551" s="125">
        <v>1</v>
      </c>
      <c r="S551" s="124">
        <v>72101511</v>
      </c>
      <c r="T551" s="124" t="s">
        <v>66</v>
      </c>
      <c r="U551" s="124" t="s">
        <v>66</v>
      </c>
      <c r="W551" s="66">
        <v>356000</v>
      </c>
      <c r="X551" s="66">
        <f t="shared" si="772"/>
        <v>67640</v>
      </c>
      <c r="Y551" s="66">
        <f t="shared" si="773"/>
        <v>423640</v>
      </c>
      <c r="Z551" s="66">
        <v>356000</v>
      </c>
      <c r="AA551" s="66">
        <f t="shared" si="774"/>
        <v>67640</v>
      </c>
      <c r="AB551" s="66">
        <f t="shared" si="775"/>
        <v>423640</v>
      </c>
      <c r="AC551" s="66">
        <v>1045000</v>
      </c>
      <c r="AD551" s="66">
        <f t="shared" si="776"/>
        <v>198550</v>
      </c>
      <c r="AE551" s="66">
        <f t="shared" si="777"/>
        <v>1243550</v>
      </c>
      <c r="AF551" s="22"/>
      <c r="AG551" s="67" t="str">
        <f t="shared" si="778"/>
        <v>MANTENIMIENTO - VERIFICACIÓN BATERÍA 12V 1000–1100A</v>
      </c>
      <c r="AH551" s="58" t="str">
        <f t="shared" si="779"/>
        <v>ÚNICO</v>
      </c>
      <c r="AI551" s="58" t="str">
        <f t="shared" si="780"/>
        <v>ÚNICO</v>
      </c>
      <c r="AJ551" s="59" t="str">
        <f t="shared" si="781"/>
        <v>ÚNICO</v>
      </c>
      <c r="AK551" s="59" t="str">
        <f t="shared" si="782"/>
        <v>ÚNICO</v>
      </c>
      <c r="AL551" s="59" t="str">
        <f t="shared" si="783"/>
        <v/>
      </c>
      <c r="AM551" s="59" t="str">
        <f t="shared" si="784"/>
        <v/>
      </c>
      <c r="AN551" s="60" t="str">
        <f t="shared" si="785"/>
        <v/>
      </c>
      <c r="AP551" s="61">
        <f t="shared" si="786"/>
        <v>585667</v>
      </c>
      <c r="AQ551" s="61">
        <f t="shared" si="787"/>
        <v>356000</v>
      </c>
      <c r="AR551" s="61">
        <f t="shared" si="788"/>
        <v>397794</v>
      </c>
      <c r="AS551" s="62">
        <f t="shared" si="789"/>
        <v>0.67921532201746049</v>
      </c>
      <c r="AT551" s="61">
        <f t="shared" si="790"/>
        <v>356000</v>
      </c>
      <c r="AU551" s="61">
        <f t="shared" si="791"/>
        <v>1045000</v>
      </c>
      <c r="AV551" s="61">
        <f>IF(NOT(ISNUMBER(A551)),"",ROUND(_xlfn.QUARTILE.INC(CHOOSE({1;2;3},W551,Z551,AC551),1),0))</f>
        <v>356000</v>
      </c>
      <c r="AW551" s="61">
        <f>IF(NOT(ISNUMBER(A551)),"",ROUND(_xlfn.QUARTILE.INC(CHOOSE({1;2;3},W551,Z551,AC551),3),0))</f>
        <v>700500</v>
      </c>
      <c r="AX551" s="61">
        <f t="shared" si="792"/>
        <v>344500</v>
      </c>
      <c r="AY551" s="61">
        <f t="shared" si="793"/>
        <v>356000</v>
      </c>
      <c r="AZ551" s="61">
        <f t="shared" si="794"/>
        <v>67640</v>
      </c>
      <c r="BA551" s="61">
        <f t="shared" si="795"/>
        <v>423640</v>
      </c>
      <c r="BB551" s="68" t="str">
        <f t="shared" si="796"/>
        <v>MEDIANA</v>
      </c>
      <c r="BD551" s="69" t="str">
        <f t="shared" si="797"/>
        <v>MANTENIMIENTO - VERIFICACIÓN BATERÍA 12V 1000–1100A</v>
      </c>
      <c r="BE551" s="58" t="str">
        <f t="shared" si="798"/>
        <v>ÚNICO</v>
      </c>
      <c r="BF551" s="58" t="str" cm="1">
        <f t="array" ref="BF551">IF(BE551&lt;&gt;"REPETIDO","",_xlfn.TEXTJOIN(", ",TRUE,IF($AG$14:$AG$1000=$AG551,$A$14:$A$1000,"")))</f>
        <v/>
      </c>
      <c r="BG551" s="70" t="str">
        <f t="shared" si="799"/>
        <v>NO APLICA</v>
      </c>
      <c r="BH551" s="58" t="str">
        <f t="shared" si="800"/>
        <v>ALERTA ALTA - REVISAR MERCADO</v>
      </c>
    </row>
    <row r="552" spans="1:60" ht="51" customHeight="1" x14ac:dyDescent="0.35">
      <c r="A552" s="64">
        <f>IF(C552="","",MAX($A$14:A551)+1)</f>
        <v>508</v>
      </c>
      <c r="B552" s="124">
        <v>87159</v>
      </c>
      <c r="C552" s="65" t="s">
        <v>503</v>
      </c>
      <c r="D552" s="64" t="s">
        <v>65</v>
      </c>
      <c r="E552" s="64">
        <v>0</v>
      </c>
      <c r="F552" s="64">
        <v>0</v>
      </c>
      <c r="G552" s="64">
        <v>0</v>
      </c>
      <c r="H552" s="64">
        <v>0</v>
      </c>
      <c r="I552" s="64">
        <v>0</v>
      </c>
      <c r="J552" s="64">
        <v>0</v>
      </c>
      <c r="K552" s="64">
        <v>0</v>
      </c>
      <c r="L552" s="64">
        <v>0</v>
      </c>
      <c r="M552" s="125">
        <v>0</v>
      </c>
      <c r="N552" s="125">
        <v>1</v>
      </c>
      <c r="O552" s="125">
        <v>0</v>
      </c>
      <c r="P552" s="125">
        <v>0</v>
      </c>
      <c r="Q552" s="125">
        <v>0</v>
      </c>
      <c r="R552" s="125">
        <v>1</v>
      </c>
      <c r="S552" s="124">
        <v>72101511</v>
      </c>
      <c r="T552" s="124" t="s">
        <v>66</v>
      </c>
      <c r="U552" s="124" t="s">
        <v>66</v>
      </c>
      <c r="W552" s="66">
        <v>112000</v>
      </c>
      <c r="X552" s="66">
        <f t="shared" si="772"/>
        <v>21280</v>
      </c>
      <c r="Y552" s="66">
        <f t="shared" si="773"/>
        <v>133280</v>
      </c>
      <c r="Z552" s="66">
        <v>112000</v>
      </c>
      <c r="AA552" s="66">
        <f t="shared" si="774"/>
        <v>21280</v>
      </c>
      <c r="AB552" s="66">
        <f t="shared" si="775"/>
        <v>133280</v>
      </c>
      <c r="AC552" s="66">
        <v>325000</v>
      </c>
      <c r="AD552" s="66">
        <f t="shared" si="776"/>
        <v>61750</v>
      </c>
      <c r="AE552" s="66">
        <f t="shared" si="777"/>
        <v>386750</v>
      </c>
      <c r="AF552" s="22"/>
      <c r="AG552" s="67" t="str">
        <f t="shared" si="778"/>
        <v>MANTENIMIENTO - INSPECCIÓN GENERAL MECÁNICA, ELÉCTRICA Y DE CONTROL</v>
      </c>
      <c r="AH552" s="58" t="str">
        <f t="shared" si="779"/>
        <v>ÚNICO</v>
      </c>
      <c r="AI552" s="58" t="str">
        <f t="shared" si="780"/>
        <v>ÚNICO</v>
      </c>
      <c r="AJ552" s="59" t="str">
        <f t="shared" si="781"/>
        <v>ÚNICO</v>
      </c>
      <c r="AK552" s="59" t="str">
        <f t="shared" si="782"/>
        <v>ÚNICO</v>
      </c>
      <c r="AL552" s="59" t="str">
        <f t="shared" si="783"/>
        <v/>
      </c>
      <c r="AM552" s="59" t="str">
        <f t="shared" si="784"/>
        <v/>
      </c>
      <c r="AN552" s="60" t="str">
        <f t="shared" si="785"/>
        <v/>
      </c>
      <c r="AP552" s="61">
        <f t="shared" si="786"/>
        <v>183000</v>
      </c>
      <c r="AQ552" s="61">
        <f t="shared" si="787"/>
        <v>112000</v>
      </c>
      <c r="AR552" s="61">
        <f t="shared" si="788"/>
        <v>122976</v>
      </c>
      <c r="AS552" s="62">
        <f t="shared" si="789"/>
        <v>0.67200000000000004</v>
      </c>
      <c r="AT552" s="61">
        <f t="shared" si="790"/>
        <v>112000</v>
      </c>
      <c r="AU552" s="61">
        <f t="shared" si="791"/>
        <v>325000</v>
      </c>
      <c r="AV552" s="61">
        <f>IF(NOT(ISNUMBER(A552)),"",ROUND(_xlfn.QUARTILE.INC(CHOOSE({1;2;3},W552,Z552,AC552),1),0))</f>
        <v>112000</v>
      </c>
      <c r="AW552" s="61">
        <f>IF(NOT(ISNUMBER(A552)),"",ROUND(_xlfn.QUARTILE.INC(CHOOSE({1;2;3},W552,Z552,AC552),3),0))</f>
        <v>218500</v>
      </c>
      <c r="AX552" s="61">
        <f t="shared" si="792"/>
        <v>106500</v>
      </c>
      <c r="AY552" s="61">
        <f t="shared" si="793"/>
        <v>112000</v>
      </c>
      <c r="AZ552" s="61">
        <f t="shared" si="794"/>
        <v>21280</v>
      </c>
      <c r="BA552" s="61">
        <f t="shared" si="795"/>
        <v>133280</v>
      </c>
      <c r="BB552" s="68" t="str">
        <f t="shared" si="796"/>
        <v>MEDIANA</v>
      </c>
      <c r="BD552" s="69" t="str">
        <f t="shared" si="797"/>
        <v>MANTENIMIENTO - INSPECCIÓN GENERAL MECÁNICA, ELÉCTRICA Y DE CONTROL</v>
      </c>
      <c r="BE552" s="58" t="str">
        <f t="shared" si="798"/>
        <v>ÚNICO</v>
      </c>
      <c r="BF552" s="58" t="str" cm="1">
        <f t="array" ref="BF552">IF(BE552&lt;&gt;"REPETIDO","",_xlfn.TEXTJOIN(", ",TRUE,IF($AG$14:$AG$1000=$AG552,$A$14:$A$1000,"")))</f>
        <v/>
      </c>
      <c r="BG552" s="70" t="str">
        <f t="shared" si="799"/>
        <v>NO APLICA</v>
      </c>
      <c r="BH552" s="58" t="str">
        <f t="shared" si="800"/>
        <v>ALERTA ALTA - REVISAR MERCADO</v>
      </c>
    </row>
    <row r="553" spans="1:60" ht="38.25" x14ac:dyDescent="0.35">
      <c r="A553" s="64">
        <f>IF(C553="","",MAX($A$14:A552)+1)</f>
        <v>509</v>
      </c>
      <c r="B553" s="124">
        <v>87159</v>
      </c>
      <c r="C553" s="65" t="s">
        <v>504</v>
      </c>
      <c r="D553" s="64" t="s">
        <v>65</v>
      </c>
      <c r="E553" s="64">
        <v>0</v>
      </c>
      <c r="F553" s="64">
        <v>0</v>
      </c>
      <c r="G553" s="64">
        <v>0</v>
      </c>
      <c r="H553" s="64">
        <v>0</v>
      </c>
      <c r="I553" s="64">
        <v>0</v>
      </c>
      <c r="J553" s="64">
        <v>0</v>
      </c>
      <c r="K553" s="64">
        <v>0</v>
      </c>
      <c r="L553" s="64">
        <v>0</v>
      </c>
      <c r="M553" s="125">
        <v>0</v>
      </c>
      <c r="N553" s="125">
        <v>1</v>
      </c>
      <c r="O553" s="125">
        <v>0</v>
      </c>
      <c r="P553" s="125">
        <v>0</v>
      </c>
      <c r="Q553" s="125">
        <v>0</v>
      </c>
      <c r="R553" s="125">
        <v>1</v>
      </c>
      <c r="S553" s="124">
        <v>72101511</v>
      </c>
      <c r="T553" s="124" t="s">
        <v>66</v>
      </c>
      <c r="U553" s="124" t="s">
        <v>66</v>
      </c>
      <c r="W553" s="66">
        <v>100000</v>
      </c>
      <c r="X553" s="66">
        <f t="shared" si="772"/>
        <v>19000</v>
      </c>
      <c r="Y553" s="66">
        <f t="shared" si="773"/>
        <v>119000</v>
      </c>
      <c r="Z553" s="66">
        <v>100000</v>
      </c>
      <c r="AA553" s="66">
        <f t="shared" si="774"/>
        <v>19000</v>
      </c>
      <c r="AB553" s="66">
        <f t="shared" si="775"/>
        <v>119000</v>
      </c>
      <c r="AC553" s="66">
        <v>130000</v>
      </c>
      <c r="AD553" s="66">
        <f t="shared" si="776"/>
        <v>24700</v>
      </c>
      <c r="AE553" s="66">
        <f t="shared" si="777"/>
        <v>154700</v>
      </c>
      <c r="AF553" s="22"/>
      <c r="AG553" s="67" t="str">
        <f t="shared" si="778"/>
        <v>MANTENIMIENTO - LIMPIEZA QUÍMICA Y/O MECÁNICA DE INTERCAMBIADORES</v>
      </c>
      <c r="AH553" s="58" t="str">
        <f t="shared" si="779"/>
        <v>ÚNICO</v>
      </c>
      <c r="AI553" s="58" t="str">
        <f t="shared" si="780"/>
        <v>ÚNICO</v>
      </c>
      <c r="AJ553" s="59" t="str">
        <f t="shared" si="781"/>
        <v>ÚNICO</v>
      </c>
      <c r="AK553" s="59" t="str">
        <f t="shared" si="782"/>
        <v>ÚNICO</v>
      </c>
      <c r="AL553" s="59" t="str">
        <f t="shared" si="783"/>
        <v/>
      </c>
      <c r="AM553" s="59" t="str">
        <f t="shared" si="784"/>
        <v/>
      </c>
      <c r="AN553" s="60" t="str">
        <f t="shared" si="785"/>
        <v/>
      </c>
      <c r="AP553" s="61">
        <f t="shared" si="786"/>
        <v>110000</v>
      </c>
      <c r="AQ553" s="61">
        <f t="shared" si="787"/>
        <v>100000</v>
      </c>
      <c r="AR553" s="61">
        <f t="shared" si="788"/>
        <v>17321</v>
      </c>
      <c r="AS553" s="62">
        <f t="shared" si="789"/>
        <v>0.15746363636363636</v>
      </c>
      <c r="AT553" s="61">
        <f t="shared" si="790"/>
        <v>100000</v>
      </c>
      <c r="AU553" s="61">
        <f t="shared" si="791"/>
        <v>130000</v>
      </c>
      <c r="AV553" s="61">
        <f>IF(NOT(ISNUMBER(A553)),"",ROUND(_xlfn.QUARTILE.INC(CHOOSE({1;2;3},W553,Z553,AC553),1),0))</f>
        <v>100000</v>
      </c>
      <c r="AW553" s="61">
        <f>IF(NOT(ISNUMBER(A553)),"",ROUND(_xlfn.QUARTILE.INC(CHOOSE({1;2;3},W553,Z553,AC553),3),0))</f>
        <v>115000</v>
      </c>
      <c r="AX553" s="61">
        <f t="shared" si="792"/>
        <v>15000</v>
      </c>
      <c r="AY553" s="61">
        <f t="shared" si="793"/>
        <v>100000</v>
      </c>
      <c r="AZ553" s="61">
        <f t="shared" si="794"/>
        <v>19000</v>
      </c>
      <c r="BA553" s="61">
        <f t="shared" si="795"/>
        <v>119000</v>
      </c>
      <c r="BB553" s="68" t="str">
        <f t="shared" si="796"/>
        <v>MENOR VALOR</v>
      </c>
      <c r="BD553" s="69" t="str">
        <f t="shared" si="797"/>
        <v>MANTENIMIENTO - LIMPIEZA QUÍMICA Y/O MECÁNICA DE INTERCAMBIADORES</v>
      </c>
      <c r="BE553" s="58" t="str">
        <f t="shared" si="798"/>
        <v>ÚNICO</v>
      </c>
      <c r="BF553" s="58" t="str" cm="1">
        <f t="array" ref="BF553">IF(BE553&lt;&gt;"REPETIDO","",_xlfn.TEXTJOIN(", ",TRUE,IF($AG$14:$AG$1000=$AG553,$A$14:$A$1000,"")))</f>
        <v/>
      </c>
      <c r="BG553" s="70" t="str">
        <f t="shared" si="799"/>
        <v>NO APLICA</v>
      </c>
      <c r="BH553" s="58" t="str">
        <f t="shared" si="800"/>
        <v>OK</v>
      </c>
    </row>
    <row r="554" spans="1:60" ht="51" x14ac:dyDescent="0.35">
      <c r="A554" s="64">
        <f>IF(C554="","",MAX($A$14:A553)+1)</f>
        <v>510</v>
      </c>
      <c r="B554" s="124">
        <v>87159</v>
      </c>
      <c r="C554" s="65" t="s">
        <v>505</v>
      </c>
      <c r="D554" s="64" t="s">
        <v>65</v>
      </c>
      <c r="E554" s="64">
        <v>0</v>
      </c>
      <c r="F554" s="64">
        <v>0</v>
      </c>
      <c r="G554" s="64">
        <v>0</v>
      </c>
      <c r="H554" s="64">
        <v>0</v>
      </c>
      <c r="I554" s="64">
        <v>0</v>
      </c>
      <c r="J554" s="64">
        <v>0</v>
      </c>
      <c r="K554" s="64">
        <v>0</v>
      </c>
      <c r="L554" s="64">
        <v>0</v>
      </c>
      <c r="M554" s="125">
        <v>0</v>
      </c>
      <c r="N554" s="125">
        <v>1</v>
      </c>
      <c r="O554" s="125">
        <v>0</v>
      </c>
      <c r="P554" s="125">
        <v>0</v>
      </c>
      <c r="Q554" s="125">
        <v>0</v>
      </c>
      <c r="R554" s="125">
        <v>1</v>
      </c>
      <c r="S554" s="124">
        <v>72101511</v>
      </c>
      <c r="T554" s="124" t="s">
        <v>66</v>
      </c>
      <c r="U554" s="124" t="s">
        <v>66</v>
      </c>
      <c r="W554" s="66">
        <v>116000</v>
      </c>
      <c r="X554" s="66">
        <f t="shared" si="772"/>
        <v>22040</v>
      </c>
      <c r="Y554" s="66">
        <f t="shared" si="773"/>
        <v>138040</v>
      </c>
      <c r="Z554" s="66">
        <v>116000</v>
      </c>
      <c r="AA554" s="66">
        <f t="shared" si="774"/>
        <v>22040</v>
      </c>
      <c r="AB554" s="66">
        <f t="shared" si="775"/>
        <v>138040</v>
      </c>
      <c r="AC554" s="66">
        <v>345000</v>
      </c>
      <c r="AD554" s="66">
        <f t="shared" si="776"/>
        <v>65550</v>
      </c>
      <c r="AE554" s="66">
        <f t="shared" si="777"/>
        <v>410550</v>
      </c>
      <c r="AF554" s="22"/>
      <c r="AG554" s="67" t="str">
        <f t="shared" si="778"/>
        <v>MANTENIMIENTO - REVISIÓN DE PRESIONES, TEMPERATURAS Y PARÁMETROS OPERATIVOS</v>
      </c>
      <c r="AH554" s="58" t="str">
        <f t="shared" si="779"/>
        <v>ÚNICO</v>
      </c>
      <c r="AI554" s="58" t="str">
        <f t="shared" si="780"/>
        <v>ÚNICO</v>
      </c>
      <c r="AJ554" s="59" t="str">
        <f t="shared" si="781"/>
        <v>ÚNICO</v>
      </c>
      <c r="AK554" s="59" t="str">
        <f t="shared" si="782"/>
        <v>ÚNICO</v>
      </c>
      <c r="AL554" s="59" t="str">
        <f t="shared" si="783"/>
        <v/>
      </c>
      <c r="AM554" s="59" t="str">
        <f t="shared" si="784"/>
        <v/>
      </c>
      <c r="AN554" s="60" t="str">
        <f t="shared" si="785"/>
        <v/>
      </c>
      <c r="AP554" s="61">
        <f t="shared" si="786"/>
        <v>192333</v>
      </c>
      <c r="AQ554" s="61">
        <f t="shared" si="787"/>
        <v>116000</v>
      </c>
      <c r="AR554" s="61">
        <f t="shared" si="788"/>
        <v>132213</v>
      </c>
      <c r="AS554" s="62">
        <f t="shared" si="789"/>
        <v>0.68741713590491493</v>
      </c>
      <c r="AT554" s="61">
        <f t="shared" si="790"/>
        <v>116000</v>
      </c>
      <c r="AU554" s="61">
        <f t="shared" si="791"/>
        <v>345000</v>
      </c>
      <c r="AV554" s="61">
        <f>IF(NOT(ISNUMBER(A554)),"",ROUND(_xlfn.QUARTILE.INC(CHOOSE({1;2;3},W554,Z554,AC554),1),0))</f>
        <v>116000</v>
      </c>
      <c r="AW554" s="61">
        <f>IF(NOT(ISNUMBER(A554)),"",ROUND(_xlfn.QUARTILE.INC(CHOOSE({1;2;3},W554,Z554,AC554),3),0))</f>
        <v>230500</v>
      </c>
      <c r="AX554" s="61">
        <f t="shared" si="792"/>
        <v>114500</v>
      </c>
      <c r="AY554" s="61">
        <f t="shared" si="793"/>
        <v>116000</v>
      </c>
      <c r="AZ554" s="61">
        <f t="shared" si="794"/>
        <v>22040</v>
      </c>
      <c r="BA554" s="61">
        <f t="shared" si="795"/>
        <v>138040</v>
      </c>
      <c r="BB554" s="68" t="str">
        <f t="shared" si="796"/>
        <v>MEDIANA</v>
      </c>
      <c r="BD554" s="69" t="str">
        <f t="shared" si="797"/>
        <v>MANTENIMIENTO - REVISIÓN DE PRESIONES, TEMPERATURAS Y PARÁMETROS OPERATIVOS</v>
      </c>
      <c r="BE554" s="58" t="str">
        <f t="shared" si="798"/>
        <v>ÚNICO</v>
      </c>
      <c r="BF554" s="58" t="str" cm="1">
        <f t="array" ref="BF554">IF(BE554&lt;&gt;"REPETIDO","",_xlfn.TEXTJOIN(", ",TRUE,IF($AG$14:$AG$1000=$AG554,$A$14:$A$1000,"")))</f>
        <v/>
      </c>
      <c r="BG554" s="70" t="str">
        <f t="shared" si="799"/>
        <v>NO APLICA</v>
      </c>
      <c r="BH554" s="58" t="str">
        <f t="shared" si="800"/>
        <v>ALERTA ALTA - REVISAR MERCADO</v>
      </c>
    </row>
    <row r="555" spans="1:60" x14ac:dyDescent="0.35">
      <c r="A555" s="129" t="s">
        <v>506</v>
      </c>
      <c r="B555" s="130"/>
      <c r="C555" s="130"/>
      <c r="D555" s="130"/>
      <c r="E555" s="130"/>
      <c r="F555" s="130"/>
      <c r="G555" s="130"/>
      <c r="H555" s="130"/>
      <c r="I555" s="130"/>
      <c r="J555" s="130"/>
      <c r="K555" s="130"/>
      <c r="L555" s="130"/>
      <c r="M555" s="130"/>
      <c r="N555" s="130"/>
      <c r="O555" s="130"/>
      <c r="P555" s="130"/>
      <c r="Q555" s="130"/>
      <c r="R555" s="130"/>
      <c r="S555" s="130"/>
      <c r="T555" s="130"/>
      <c r="U555" s="130"/>
      <c r="W555" s="66"/>
      <c r="X555" s="66"/>
      <c r="Y555" s="66"/>
      <c r="Z555" s="131"/>
      <c r="AA555" s="131"/>
      <c r="AB555" s="131"/>
      <c r="AC555" s="74"/>
      <c r="AD555" s="74"/>
      <c r="AE555" s="74"/>
      <c r="AF555" s="22"/>
      <c r="AG555" s="67"/>
      <c r="AH555" s="58"/>
      <c r="AI555" s="58"/>
      <c r="AJ555" s="59"/>
      <c r="AK555" s="59"/>
      <c r="AL555" s="59"/>
      <c r="AM555" s="59"/>
      <c r="AN555" s="60"/>
      <c r="AP555" s="75"/>
      <c r="AQ555" s="75"/>
      <c r="AR555" s="75"/>
      <c r="AS555" s="76"/>
      <c r="AT555" s="75"/>
      <c r="AU555" s="61"/>
      <c r="AV555" s="75"/>
      <c r="AW555" s="75"/>
      <c r="AX555" s="75"/>
      <c r="AY555" s="75"/>
      <c r="AZ555" s="75"/>
      <c r="BA555" s="75"/>
      <c r="BB555" s="75"/>
      <c r="BD555" s="63"/>
      <c r="BE555" s="63"/>
      <c r="BF555" s="63"/>
      <c r="BG555" s="63"/>
      <c r="BH555" s="63"/>
    </row>
    <row r="556" spans="1:60" ht="51" x14ac:dyDescent="0.35">
      <c r="A556" s="64">
        <f>IF(C556="","",MAX($A$14:A555)+1)</f>
        <v>511</v>
      </c>
      <c r="B556" s="124">
        <v>87159</v>
      </c>
      <c r="C556" s="65" t="s">
        <v>507</v>
      </c>
      <c r="D556" s="64" t="s">
        <v>65</v>
      </c>
      <c r="E556" s="64">
        <v>0</v>
      </c>
      <c r="F556" s="64">
        <v>0</v>
      </c>
      <c r="G556" s="64">
        <v>0</v>
      </c>
      <c r="H556" s="64">
        <v>0</v>
      </c>
      <c r="I556" s="64">
        <v>0</v>
      </c>
      <c r="J556" s="64">
        <v>0</v>
      </c>
      <c r="K556" s="64">
        <v>0</v>
      </c>
      <c r="L556" s="64">
        <v>0</v>
      </c>
      <c r="M556" s="125">
        <v>0</v>
      </c>
      <c r="N556" s="125">
        <v>1</v>
      </c>
      <c r="O556" s="125">
        <v>0</v>
      </c>
      <c r="P556" s="125">
        <v>0</v>
      </c>
      <c r="Q556" s="125">
        <v>0</v>
      </c>
      <c r="R556" s="125">
        <v>1</v>
      </c>
      <c r="S556" s="124">
        <v>72101511</v>
      </c>
      <c r="T556" s="124" t="s">
        <v>66</v>
      </c>
      <c r="U556" s="124" t="s">
        <v>66</v>
      </c>
      <c r="W556" s="106">
        <v>104000</v>
      </c>
      <c r="X556" s="106">
        <f>ROUND(W556*19%,0)</f>
        <v>19760</v>
      </c>
      <c r="Y556" s="106">
        <f>ROUND(W556+X556,0)</f>
        <v>123760</v>
      </c>
      <c r="Z556" s="66">
        <v>104000</v>
      </c>
      <c r="AA556" s="66">
        <f>Z556*19%</f>
        <v>19760</v>
      </c>
      <c r="AB556" s="66">
        <f>Z556+AA556</f>
        <v>123760</v>
      </c>
      <c r="AC556" s="66">
        <v>140000</v>
      </c>
      <c r="AD556" s="66">
        <f>AC556*19%</f>
        <v>26600</v>
      </c>
      <c r="AE556" s="66">
        <f>AC556+AD556</f>
        <v>166600</v>
      </c>
      <c r="AF556" s="22"/>
      <c r="AG556" s="67" t="str">
        <f t="shared" ref="AG556:AG559" si="801">IF(NOT(ISNUMBER(A556)),"",LEFT(C556,200))</f>
        <v>MANTENIMIENTO - DESMONTAJE Y LIMPIEZA INTERNA DEL DESAIREADOR</v>
      </c>
      <c r="AH556" s="58" t="str">
        <f t="shared" ref="AH556:AH559" si="802">IF($AG556="","",IF(COUNTIFS($AG:$AG,$AG556,$W:$W,"&lt;&gt;"&amp;$W556)&gt;0,"DIFERENTE","ÚNICO"))</f>
        <v>ÚNICO</v>
      </c>
      <c r="AI556" s="58" t="str">
        <f t="shared" ref="AI556:AI559" si="803">IF($AG556="","",IF(COUNTIFS($AG:$AG,$AG556,$Z:$Z,"&lt;&gt;"&amp;$Z556)&gt;0,"DIFERENTE","ÚNICO"))</f>
        <v>ÚNICO</v>
      </c>
      <c r="AJ556" s="59" t="str">
        <f t="shared" ref="AJ556:AJ559" si="804">IF($AG556="","",IF(COUNTIFS($AG:$AG,$AG556,$AC:$AC,"&lt;&gt;"&amp;$AC556)&gt;0,"DIFERENTE","ÚNICO"))</f>
        <v>ÚNICO</v>
      </c>
      <c r="AK556" s="59" t="str">
        <f t="shared" ref="AK556:AK559" si="805">IF($AG556="","",IF(OR(AH556="DIFERENTE",AI556="DIFERENTE",AJ556="DIFERENTE"),"REVISAR","ÚNICO"))</f>
        <v>ÚNICO</v>
      </c>
      <c r="AL556" s="59" t="str">
        <f t="shared" ref="AL556:AL559" si="806">IF(AH556="DIFERENTE",_xlfn.MAXIFS($W:$W,$AG:$AG,$AG556)-_xlfn.MINIFS($W:$W,$AG:$AG,$AG556),"")</f>
        <v/>
      </c>
      <c r="AM556" s="59" t="str">
        <f t="shared" ref="AM556:AM559" si="807">IF(AI556="DIFERENTE",_xlfn.MAXIFS($Z:$Z,$AG:$AG,$AG556)-_xlfn.MINIFS($Z:$Z,$AG:$AG,$AG556),"")</f>
        <v/>
      </c>
      <c r="AN556" s="60" t="str">
        <f t="shared" ref="AN556:AN559" si="808">IF(AJ556="DIFERENTE",_xlfn.MAXIFS($AC:$AC,$AG:$AG,$AG556)-_xlfn.MINIFS($AC:$AC,$AG:$AG,$AG556),"")</f>
        <v/>
      </c>
      <c r="AP556" s="61">
        <f t="shared" ref="AP556:AP559" si="809">IF(NOT(ISNUMBER(A556)),"",ROUND(AVERAGE(W556,Z556,AC556),0))</f>
        <v>116000</v>
      </c>
      <c r="AQ556" s="61">
        <f t="shared" ref="AQ556:AQ559" si="810">IF(NOT(ISNUMBER(A556)),"",ROUND(MEDIAN(W556,Z556,AC556),0))</f>
        <v>104000</v>
      </c>
      <c r="AR556" s="61">
        <f t="shared" ref="AR556:AR559" si="811">IF(NOT(ISNUMBER(A556)),"",ROUND(_xlfn.STDEV.S(W556,Z556,AC556),0))</f>
        <v>20785</v>
      </c>
      <c r="AS556" s="62">
        <f t="shared" ref="AS556:AS559" si="812">IF(NOT(ISNUMBER(A556)),"",IFERROR(AR556/AP556,0))</f>
        <v>0.17918103448275863</v>
      </c>
      <c r="AT556" s="61">
        <f t="shared" ref="AT556:AT559" si="813">IF(NOT(ISNUMBER(A556)),"",ROUND(MIN(W556,Z556,AC556),0))</f>
        <v>104000</v>
      </c>
      <c r="AU556" s="61">
        <f t="shared" ref="AU556:AU559" si="814">IF(NOT(ISNUMBER(A556)),"",ROUND(MAX(W556,Z556,AC556),0))</f>
        <v>140000</v>
      </c>
      <c r="AV556" s="61">
        <f>IF(NOT(ISNUMBER(A556)),"",ROUND(_xlfn.QUARTILE.INC(CHOOSE({1;2;3},W556,Z556,AC556),1),0))</f>
        <v>104000</v>
      </c>
      <c r="AW556" s="61">
        <f>IF(NOT(ISNUMBER(A556)),"",ROUND(_xlfn.QUARTILE.INC(CHOOSE({1;2;3},W556,Z556,AC556),3),0))</f>
        <v>122000</v>
      </c>
      <c r="AX556" s="61">
        <f t="shared" ref="AX556:AX559" si="815">IF(NOT(ISNUMBER(A556)),"",ROUND(AW556-AV556,0))</f>
        <v>18000</v>
      </c>
      <c r="AY556" s="61">
        <f t="shared" ref="AY556:AY559" si="816">IF(NOT(ISNUMBER(A556)),"",IF(BB556="MENOR VALOR",ROUND(MIN(W556,Z556,AC556),0),IF(BB556="PROMEDIO 2 MENORES",ROUND((SUM(W556,Z556,AC556)-MAX(W556,Z556,AC556))/2,0),IF(BB556="MEDIANA",ROUND(MEDIAN(W556,Z556,AC556),0),""))))</f>
        <v>104000</v>
      </c>
      <c r="AZ556" s="61">
        <f t="shared" ref="AZ556:AZ559" si="817">+AY556*19%</f>
        <v>19760</v>
      </c>
      <c r="BA556" s="61">
        <f t="shared" ref="BA556:BA559" si="818">IF(AY556="","",AY556+AZ556)</f>
        <v>123760</v>
      </c>
      <c r="BB556" s="68" t="str">
        <f t="shared" ref="BB556:BB559" si="819">IF(NOT(ISNUMBER(A556)),"",IF(AS556&lt;=20%,"MENOR VALOR",IF(AS556&lt;=40%,"PROMEDIO 2 MENORES","MEDIANA")))</f>
        <v>MENOR VALOR</v>
      </c>
      <c r="BD556" s="69" t="str">
        <f t="shared" ref="BD556:BD559" si="820">IF(NOT(ISNUMBER(A556)),"",UPPER(TRIM(CLEAN(LEFT(C556,200)))))</f>
        <v>MANTENIMIENTO - DESMONTAJE Y LIMPIEZA INTERNA DEL DESAIREADOR</v>
      </c>
      <c r="BE556" s="58" t="str">
        <f t="shared" ref="BE556:BE559" si="821">IF($AG556="","",IF(COUNTIF($AG:$AG,$AG556)&gt;1,"REPETIDO","ÚNICO"))</f>
        <v>ÚNICO</v>
      </c>
      <c r="BF556" s="58" t="str" cm="1">
        <f t="array" ref="BF556">IF(BE556&lt;&gt;"REPETIDO","",_xlfn.TEXTJOIN(", ",TRUE,IF($AG$14:$AG$1000=$AG556,$A$14:$A$1000,"")))</f>
        <v/>
      </c>
      <c r="BG556" s="70" t="str">
        <f t="shared" ref="BG556:BG559" si="822">IF($AG556="","",IF(BE556&lt;&gt;"REPETIDO","NO APLICA",IF(COUNTIFS($AG:$AG,$AG556,$AY:$AY,"&lt;&gt;"&amp;$AY556)&gt;0,"PRECIO REF. DIFERENTE","MISMO PRECIO REF.")))</f>
        <v>NO APLICA</v>
      </c>
      <c r="BH556" s="58" t="str">
        <f t="shared" ref="BH556:BH559" si="823">IF($AG556="","",IF(BG556="PRECIO REF. DIFERENTE","CRÍTICO - PRECIO REF. INCONSISTENTE",IF(AS556&gt;50%,"ALERTA ALTA - REVISAR MERCADO",IF(AS556&gt;30%,"REVISAR DISPERSIÓN","OK"))))</f>
        <v>OK</v>
      </c>
    </row>
    <row r="557" spans="1:60" ht="51" x14ac:dyDescent="0.35">
      <c r="A557" s="64">
        <f>IF(C557="","",MAX($A$14:A556)+1)</f>
        <v>512</v>
      </c>
      <c r="B557" s="124">
        <v>87159</v>
      </c>
      <c r="C557" s="65" t="s">
        <v>508</v>
      </c>
      <c r="D557" s="64" t="s">
        <v>65</v>
      </c>
      <c r="E557" s="64">
        <v>0</v>
      </c>
      <c r="F557" s="64">
        <v>0</v>
      </c>
      <c r="G557" s="64">
        <v>0</v>
      </c>
      <c r="H557" s="64">
        <v>0</v>
      </c>
      <c r="I557" s="64">
        <v>0</v>
      </c>
      <c r="J557" s="64">
        <v>0</v>
      </c>
      <c r="K557" s="64">
        <v>0</v>
      </c>
      <c r="L557" s="64">
        <v>0</v>
      </c>
      <c r="M557" s="125">
        <v>0</v>
      </c>
      <c r="N557" s="125">
        <v>1</v>
      </c>
      <c r="O557" s="125">
        <v>0</v>
      </c>
      <c r="P557" s="125">
        <v>0</v>
      </c>
      <c r="Q557" s="125">
        <v>0</v>
      </c>
      <c r="R557" s="125">
        <v>1</v>
      </c>
      <c r="S557" s="124">
        <v>72101511</v>
      </c>
      <c r="T557" s="124" t="s">
        <v>66</v>
      </c>
      <c r="U557" s="124" t="s">
        <v>66</v>
      </c>
      <c r="W557" s="66">
        <v>136000</v>
      </c>
      <c r="X557" s="66">
        <f>ROUND(W557*19%,0)</f>
        <v>25840</v>
      </c>
      <c r="Y557" s="66">
        <f>ROUND(W557+X557,0)</f>
        <v>161840</v>
      </c>
      <c r="Z557" s="66">
        <v>136000</v>
      </c>
      <c r="AA557" s="66">
        <f>Z557*19%</f>
        <v>25840</v>
      </c>
      <c r="AB557" s="66">
        <f>Z557+AA557</f>
        <v>161840</v>
      </c>
      <c r="AC557" s="66">
        <v>330000</v>
      </c>
      <c r="AD557" s="66">
        <f>AC557*19%</f>
        <v>62700</v>
      </c>
      <c r="AE557" s="66">
        <f>AC557+AD557</f>
        <v>392700</v>
      </c>
      <c r="AF557" s="22"/>
      <c r="AG557" s="67" t="str">
        <f t="shared" si="801"/>
        <v>MANTENIMIENTO (CAMBIO DE VÁLVULAS AUTOMÁTICAS DE PURGA DE AIRE)</v>
      </c>
      <c r="AH557" s="58" t="str">
        <f t="shared" si="802"/>
        <v>ÚNICO</v>
      </c>
      <c r="AI557" s="58" t="str">
        <f t="shared" si="803"/>
        <v>ÚNICO</v>
      </c>
      <c r="AJ557" s="59" t="str">
        <f t="shared" si="804"/>
        <v>ÚNICO</v>
      </c>
      <c r="AK557" s="59" t="str">
        <f t="shared" si="805"/>
        <v>ÚNICO</v>
      </c>
      <c r="AL557" s="59" t="str">
        <f t="shared" si="806"/>
        <v/>
      </c>
      <c r="AM557" s="59" t="str">
        <f t="shared" si="807"/>
        <v/>
      </c>
      <c r="AN557" s="60" t="str">
        <f t="shared" si="808"/>
        <v/>
      </c>
      <c r="AP557" s="61">
        <f t="shared" si="809"/>
        <v>200667</v>
      </c>
      <c r="AQ557" s="61">
        <f t="shared" si="810"/>
        <v>136000</v>
      </c>
      <c r="AR557" s="61">
        <f t="shared" si="811"/>
        <v>112006</v>
      </c>
      <c r="AS557" s="62">
        <f t="shared" si="812"/>
        <v>0.55816850802573414</v>
      </c>
      <c r="AT557" s="61">
        <f t="shared" si="813"/>
        <v>136000</v>
      </c>
      <c r="AU557" s="61">
        <f t="shared" si="814"/>
        <v>330000</v>
      </c>
      <c r="AV557" s="61">
        <f>IF(NOT(ISNUMBER(A557)),"",ROUND(_xlfn.QUARTILE.INC(CHOOSE({1;2;3},W557,Z557,AC557),1),0))</f>
        <v>136000</v>
      </c>
      <c r="AW557" s="61">
        <f>IF(NOT(ISNUMBER(A557)),"",ROUND(_xlfn.QUARTILE.INC(CHOOSE({1;2;3},W557,Z557,AC557),3),0))</f>
        <v>233000</v>
      </c>
      <c r="AX557" s="61">
        <f t="shared" si="815"/>
        <v>97000</v>
      </c>
      <c r="AY557" s="61">
        <f t="shared" si="816"/>
        <v>136000</v>
      </c>
      <c r="AZ557" s="61">
        <f t="shared" si="817"/>
        <v>25840</v>
      </c>
      <c r="BA557" s="61">
        <f t="shared" si="818"/>
        <v>161840</v>
      </c>
      <c r="BB557" s="68" t="str">
        <f t="shared" si="819"/>
        <v>MEDIANA</v>
      </c>
      <c r="BD557" s="69" t="str">
        <f t="shared" si="820"/>
        <v>MANTENIMIENTO (CAMBIO DE VÁLVULAS AUTOMÁTICAS DE PURGA DE AIRE)</v>
      </c>
      <c r="BE557" s="58" t="str">
        <f t="shared" si="821"/>
        <v>ÚNICO</v>
      </c>
      <c r="BF557" s="58" t="str" cm="1">
        <f t="array" ref="BF557">IF(BE557&lt;&gt;"REPETIDO","",_xlfn.TEXTJOIN(", ",TRUE,IF($AG$14:$AG$1000=$AG557,$A$14:$A$1000,"")))</f>
        <v/>
      </c>
      <c r="BG557" s="70" t="str">
        <f t="shared" si="822"/>
        <v>NO APLICA</v>
      </c>
      <c r="BH557" s="58" t="str">
        <f t="shared" si="823"/>
        <v>ALERTA ALTA - REVISAR MERCADO</v>
      </c>
    </row>
    <row r="558" spans="1:60" ht="51" x14ac:dyDescent="0.35">
      <c r="A558" s="64">
        <f>IF(C558="","",MAX($A$14:A557)+1)</f>
        <v>513</v>
      </c>
      <c r="B558" s="124">
        <v>87159</v>
      </c>
      <c r="C558" s="65" t="s">
        <v>509</v>
      </c>
      <c r="D558" s="64" t="s">
        <v>65</v>
      </c>
      <c r="E558" s="64">
        <v>0</v>
      </c>
      <c r="F558" s="64">
        <v>0</v>
      </c>
      <c r="G558" s="64">
        <v>0</v>
      </c>
      <c r="H558" s="64">
        <v>0</v>
      </c>
      <c r="I558" s="64">
        <v>0</v>
      </c>
      <c r="J558" s="64">
        <v>0</v>
      </c>
      <c r="K558" s="64">
        <v>0</v>
      </c>
      <c r="L558" s="64">
        <v>0</v>
      </c>
      <c r="M558" s="125">
        <v>0</v>
      </c>
      <c r="N558" s="125">
        <v>1</v>
      </c>
      <c r="O558" s="125">
        <v>0</v>
      </c>
      <c r="P558" s="125">
        <v>0</v>
      </c>
      <c r="Q558" s="125">
        <v>0</v>
      </c>
      <c r="R558" s="125">
        <v>1</v>
      </c>
      <c r="S558" s="124">
        <v>72101511</v>
      </c>
      <c r="T558" s="124" t="s">
        <v>66</v>
      </c>
      <c r="U558" s="124" t="s">
        <v>66</v>
      </c>
      <c r="W558" s="66">
        <v>156000</v>
      </c>
      <c r="X558" s="66">
        <f>ROUND(W558*19%,0)</f>
        <v>29640</v>
      </c>
      <c r="Y558" s="66">
        <f>ROUND(W558+X558,0)</f>
        <v>185640</v>
      </c>
      <c r="Z558" s="66">
        <v>156000</v>
      </c>
      <c r="AA558" s="66">
        <f>Z558*19%</f>
        <v>29640</v>
      </c>
      <c r="AB558" s="66">
        <f>Z558+AA558</f>
        <v>185640</v>
      </c>
      <c r="AC558" s="66">
        <v>325000</v>
      </c>
      <c r="AD558" s="66">
        <f>AC558*19%</f>
        <v>61750</v>
      </c>
      <c r="AE558" s="66">
        <f>AC558+AD558</f>
        <v>386750</v>
      </c>
      <c r="AF558" s="22"/>
      <c r="AG558" s="67" t="str">
        <f t="shared" si="801"/>
        <v>MANTENIMIENTO (CAMBIO DE EMPAQUES, SELLOS Y ACCESORIOS DETERIORADOS)</v>
      </c>
      <c r="AH558" s="58" t="str">
        <f t="shared" si="802"/>
        <v>ÚNICO</v>
      </c>
      <c r="AI558" s="58" t="str">
        <f t="shared" si="803"/>
        <v>ÚNICO</v>
      </c>
      <c r="AJ558" s="59" t="str">
        <f t="shared" si="804"/>
        <v>ÚNICO</v>
      </c>
      <c r="AK558" s="59" t="str">
        <f t="shared" si="805"/>
        <v>ÚNICO</v>
      </c>
      <c r="AL558" s="59" t="str">
        <f t="shared" si="806"/>
        <v/>
      </c>
      <c r="AM558" s="59" t="str">
        <f t="shared" si="807"/>
        <v/>
      </c>
      <c r="AN558" s="60" t="str">
        <f t="shared" si="808"/>
        <v/>
      </c>
      <c r="AP558" s="61">
        <f t="shared" si="809"/>
        <v>212333</v>
      </c>
      <c r="AQ558" s="61">
        <f t="shared" si="810"/>
        <v>156000</v>
      </c>
      <c r="AR558" s="61">
        <f t="shared" si="811"/>
        <v>97572</v>
      </c>
      <c r="AS558" s="62">
        <f t="shared" si="812"/>
        <v>0.45952348433827994</v>
      </c>
      <c r="AT558" s="61">
        <f t="shared" si="813"/>
        <v>156000</v>
      </c>
      <c r="AU558" s="61">
        <f t="shared" si="814"/>
        <v>325000</v>
      </c>
      <c r="AV558" s="61">
        <f>IF(NOT(ISNUMBER(A558)),"",ROUND(_xlfn.QUARTILE.INC(CHOOSE({1;2;3},W558,Z558,AC558),1),0))</f>
        <v>156000</v>
      </c>
      <c r="AW558" s="61">
        <f>IF(NOT(ISNUMBER(A558)),"",ROUND(_xlfn.QUARTILE.INC(CHOOSE({1;2;3},W558,Z558,AC558),3),0))</f>
        <v>240500</v>
      </c>
      <c r="AX558" s="61">
        <f t="shared" si="815"/>
        <v>84500</v>
      </c>
      <c r="AY558" s="61">
        <f t="shared" si="816"/>
        <v>156000</v>
      </c>
      <c r="AZ558" s="61">
        <f t="shared" si="817"/>
        <v>29640</v>
      </c>
      <c r="BA558" s="61">
        <f t="shared" si="818"/>
        <v>185640</v>
      </c>
      <c r="BB558" s="68" t="str">
        <f t="shared" si="819"/>
        <v>MEDIANA</v>
      </c>
      <c r="BD558" s="69" t="str">
        <f t="shared" si="820"/>
        <v>MANTENIMIENTO (CAMBIO DE EMPAQUES, SELLOS Y ACCESORIOS DETERIORADOS)</v>
      </c>
      <c r="BE558" s="58" t="str">
        <f t="shared" si="821"/>
        <v>ÚNICO</v>
      </c>
      <c r="BF558" s="58" t="str" cm="1">
        <f t="array" ref="BF558">IF(BE558&lt;&gt;"REPETIDO","",_xlfn.TEXTJOIN(", ",TRUE,IF($AG$14:$AG$1000=$AG558,$A$14:$A$1000,"")))</f>
        <v/>
      </c>
      <c r="BG558" s="70" t="str">
        <f t="shared" si="822"/>
        <v>NO APLICA</v>
      </c>
      <c r="BH558" s="58" t="str">
        <f t="shared" si="823"/>
        <v>REVISAR DISPERSIÓN</v>
      </c>
    </row>
    <row r="559" spans="1:60" ht="51" x14ac:dyDescent="0.35">
      <c r="A559" s="64">
        <f>IF(C559="","",MAX($A$14:A558)+1)</f>
        <v>514</v>
      </c>
      <c r="B559" s="124">
        <v>87159</v>
      </c>
      <c r="C559" s="65" t="s">
        <v>510</v>
      </c>
      <c r="D559" s="64" t="s">
        <v>65</v>
      </c>
      <c r="E559" s="64">
        <v>0</v>
      </c>
      <c r="F559" s="64">
        <v>0</v>
      </c>
      <c r="G559" s="64">
        <v>0</v>
      </c>
      <c r="H559" s="64">
        <v>0</v>
      </c>
      <c r="I559" s="64">
        <v>0</v>
      </c>
      <c r="J559" s="64">
        <v>0</v>
      </c>
      <c r="K559" s="64">
        <v>0</v>
      </c>
      <c r="L559" s="64">
        <v>0</v>
      </c>
      <c r="M559" s="125">
        <v>0</v>
      </c>
      <c r="N559" s="125">
        <v>1</v>
      </c>
      <c r="O559" s="125">
        <v>0</v>
      </c>
      <c r="P559" s="125">
        <v>0</v>
      </c>
      <c r="Q559" s="125">
        <v>0</v>
      </c>
      <c r="R559" s="125">
        <v>1</v>
      </c>
      <c r="S559" s="124">
        <v>72101511</v>
      </c>
      <c r="T559" s="124" t="s">
        <v>66</v>
      </c>
      <c r="U559" s="124" t="s">
        <v>66</v>
      </c>
      <c r="W559" s="66">
        <v>160000</v>
      </c>
      <c r="X559" s="66">
        <f>ROUND(W559*19%,0)</f>
        <v>30400</v>
      </c>
      <c r="Y559" s="66">
        <f>ROUND(W559+X559,0)</f>
        <v>190400</v>
      </c>
      <c r="Z559" s="66">
        <v>160000</v>
      </c>
      <c r="AA559" s="66">
        <f>Z559*19%</f>
        <v>30400</v>
      </c>
      <c r="AB559" s="66">
        <f>Z559+AA559</f>
        <v>190400</v>
      </c>
      <c r="AC559" s="66">
        <v>445000</v>
      </c>
      <c r="AD559" s="66">
        <f>AC559*19%</f>
        <v>84550</v>
      </c>
      <c r="AE559" s="66">
        <f>AC559+AD559</f>
        <v>529550</v>
      </c>
      <c r="AF559" s="22"/>
      <c r="AG559" s="67" t="str">
        <f t="shared" si="801"/>
        <v>MANTENIMIENTO - PRUEBAS DE ESTANQUEIDAD Y CORRECTO FUNCIONAMIENTO</v>
      </c>
      <c r="AH559" s="58" t="str">
        <f t="shared" si="802"/>
        <v>ÚNICO</v>
      </c>
      <c r="AI559" s="58" t="str">
        <f t="shared" si="803"/>
        <v>ÚNICO</v>
      </c>
      <c r="AJ559" s="59" t="str">
        <f t="shared" si="804"/>
        <v>ÚNICO</v>
      </c>
      <c r="AK559" s="59" t="str">
        <f t="shared" si="805"/>
        <v>ÚNICO</v>
      </c>
      <c r="AL559" s="59" t="str">
        <f t="shared" si="806"/>
        <v/>
      </c>
      <c r="AM559" s="59" t="str">
        <f t="shared" si="807"/>
        <v/>
      </c>
      <c r="AN559" s="60" t="str">
        <f t="shared" si="808"/>
        <v/>
      </c>
      <c r="AP559" s="61">
        <f t="shared" si="809"/>
        <v>255000</v>
      </c>
      <c r="AQ559" s="61">
        <f t="shared" si="810"/>
        <v>160000</v>
      </c>
      <c r="AR559" s="61">
        <f t="shared" si="811"/>
        <v>164545</v>
      </c>
      <c r="AS559" s="62">
        <f t="shared" si="812"/>
        <v>0.64527450980392154</v>
      </c>
      <c r="AT559" s="61">
        <f t="shared" si="813"/>
        <v>160000</v>
      </c>
      <c r="AU559" s="61">
        <f t="shared" si="814"/>
        <v>445000</v>
      </c>
      <c r="AV559" s="61">
        <f>IF(NOT(ISNUMBER(A559)),"",ROUND(_xlfn.QUARTILE.INC(CHOOSE({1;2;3},W559,Z559,AC559),1),0))</f>
        <v>160000</v>
      </c>
      <c r="AW559" s="61">
        <f>IF(NOT(ISNUMBER(A559)),"",ROUND(_xlfn.QUARTILE.INC(CHOOSE({1;2;3},W559,Z559,AC559),3),0))</f>
        <v>302500</v>
      </c>
      <c r="AX559" s="61">
        <f t="shared" si="815"/>
        <v>142500</v>
      </c>
      <c r="AY559" s="61">
        <f t="shared" si="816"/>
        <v>160000</v>
      </c>
      <c r="AZ559" s="61">
        <f t="shared" si="817"/>
        <v>30400</v>
      </c>
      <c r="BA559" s="61">
        <f t="shared" si="818"/>
        <v>190400</v>
      </c>
      <c r="BB559" s="68" t="str">
        <f t="shared" si="819"/>
        <v>MEDIANA</v>
      </c>
      <c r="BD559" s="69" t="str">
        <f t="shared" si="820"/>
        <v>MANTENIMIENTO - PRUEBAS DE ESTANQUEIDAD Y CORRECTO FUNCIONAMIENTO</v>
      </c>
      <c r="BE559" s="58" t="str">
        <f t="shared" si="821"/>
        <v>ÚNICO</v>
      </c>
      <c r="BF559" s="58" t="str" cm="1">
        <f t="array" ref="BF559">IF(BE559&lt;&gt;"REPETIDO","",_xlfn.TEXTJOIN(", ",TRUE,IF($AG$14:$AG$1000=$AG559,$A$14:$A$1000,"")))</f>
        <v/>
      </c>
      <c r="BG559" s="70" t="str">
        <f t="shared" si="822"/>
        <v>NO APLICA</v>
      </c>
      <c r="BH559" s="58" t="str">
        <f t="shared" si="823"/>
        <v>ALERTA ALTA - REVISAR MERCADO</v>
      </c>
    </row>
    <row r="560" spans="1:60" x14ac:dyDescent="0.35">
      <c r="A560" s="128" t="s">
        <v>511</v>
      </c>
      <c r="B560" s="128"/>
      <c r="C560" s="128"/>
      <c r="D560" s="128"/>
      <c r="E560" s="128"/>
      <c r="F560" s="128"/>
      <c r="G560" s="128"/>
      <c r="H560" s="128"/>
      <c r="I560" s="128"/>
      <c r="J560" s="128"/>
      <c r="K560" s="128"/>
      <c r="L560" s="128"/>
      <c r="M560" s="128"/>
      <c r="N560" s="128"/>
      <c r="O560" s="128"/>
      <c r="P560" s="128"/>
      <c r="Q560" s="128"/>
      <c r="R560" s="128"/>
      <c r="S560" s="128"/>
      <c r="T560" s="128"/>
      <c r="U560" s="128"/>
      <c r="W560" s="66"/>
      <c r="X560" s="66"/>
      <c r="Y560" s="66"/>
      <c r="Z560" s="74"/>
      <c r="AA560" s="74"/>
      <c r="AB560" s="74"/>
      <c r="AC560" s="74"/>
      <c r="AD560" s="74"/>
      <c r="AE560" s="74"/>
      <c r="AF560" s="22"/>
      <c r="AG560" s="67"/>
      <c r="AH560" s="58"/>
      <c r="AI560" s="58"/>
      <c r="AJ560" s="59"/>
      <c r="AK560" s="59"/>
      <c r="AL560" s="59"/>
      <c r="AM560" s="59"/>
      <c r="AN560" s="60"/>
      <c r="AP560" s="75"/>
      <c r="AQ560" s="75"/>
      <c r="AR560" s="75"/>
      <c r="AS560" s="76"/>
      <c r="AT560" s="75"/>
      <c r="AU560" s="61"/>
      <c r="AV560" s="75"/>
      <c r="AW560" s="75"/>
      <c r="AX560" s="75"/>
      <c r="AY560" s="75"/>
      <c r="AZ560" s="75"/>
      <c r="BA560" s="75"/>
      <c r="BB560" s="75"/>
      <c r="BD560" s="63"/>
      <c r="BE560" s="63"/>
      <c r="BF560" s="63"/>
      <c r="BG560" s="63"/>
      <c r="BH560" s="63"/>
    </row>
    <row r="561" spans="1:60" ht="38.25" x14ac:dyDescent="0.35">
      <c r="A561" s="64">
        <f>IF(C561="","",MAX($A$14:A560)+1)</f>
        <v>515</v>
      </c>
      <c r="B561" s="132">
        <v>87159</v>
      </c>
      <c r="C561" s="65" t="s">
        <v>512</v>
      </c>
      <c r="D561" s="64" t="s">
        <v>65</v>
      </c>
      <c r="E561" s="64">
        <v>0</v>
      </c>
      <c r="F561" s="64">
        <v>0</v>
      </c>
      <c r="G561" s="64">
        <v>0</v>
      </c>
      <c r="H561" s="64">
        <v>0</v>
      </c>
      <c r="I561" s="64">
        <v>0</v>
      </c>
      <c r="J561" s="64">
        <v>0</v>
      </c>
      <c r="K561" s="64">
        <v>0</v>
      </c>
      <c r="L561" s="91">
        <v>0</v>
      </c>
      <c r="M561" s="133">
        <v>0</v>
      </c>
      <c r="N561" s="133">
        <v>1</v>
      </c>
      <c r="O561" s="133">
        <v>0</v>
      </c>
      <c r="P561" s="133">
        <v>0</v>
      </c>
      <c r="Q561" s="133">
        <v>0</v>
      </c>
      <c r="R561" s="133">
        <v>1</v>
      </c>
      <c r="S561" s="132">
        <v>72101511</v>
      </c>
      <c r="T561" s="132" t="s">
        <v>66</v>
      </c>
      <c r="U561" s="132" t="s">
        <v>66</v>
      </c>
      <c r="W561" s="66">
        <v>276000</v>
      </c>
      <c r="X561" s="66">
        <f t="shared" ref="X561:X566" si="824">ROUND(W561*19%,0)</f>
        <v>52440</v>
      </c>
      <c r="Y561" s="66">
        <f t="shared" ref="Y561:Y566" si="825">ROUND(W561+X561,0)</f>
        <v>328440</v>
      </c>
      <c r="Z561" s="66">
        <v>276000</v>
      </c>
      <c r="AA561" s="66">
        <f t="shared" ref="AA561:AA566" si="826">Z561*19%</f>
        <v>52440</v>
      </c>
      <c r="AB561" s="66">
        <f t="shared" ref="AB561:AB566" si="827">Z561+AA561</f>
        <v>328440</v>
      </c>
      <c r="AC561" s="66">
        <v>470000</v>
      </c>
      <c r="AD561" s="66">
        <f t="shared" ref="AD561:AD566" si="828">AC561*19%</f>
        <v>89300</v>
      </c>
      <c r="AE561" s="66">
        <f t="shared" ref="AE561:AE566" si="829">AC561+AD561</f>
        <v>559300</v>
      </c>
      <c r="AF561" s="22"/>
      <c r="AG561" s="67" t="str">
        <f t="shared" ref="AG561:AG566" si="830">IF(NOT(ISNUMBER(A561)),"",LEFT(C561,200))</f>
        <v>MANTENIMIENTO - DESMONTAJE PARCIAL DE BOMBAS</v>
      </c>
      <c r="AH561" s="58" t="str">
        <f t="shared" ref="AH561:AH566" si="831">IF($AG561="","",IF(COUNTIFS($AG:$AG,$AG561,$W:$W,"&lt;&gt;"&amp;$W561)&gt;0,"DIFERENTE","ÚNICO"))</f>
        <v>ÚNICO</v>
      </c>
      <c r="AI561" s="58" t="str">
        <f t="shared" ref="AI561:AI566" si="832">IF($AG561="","",IF(COUNTIFS($AG:$AG,$AG561,$Z:$Z,"&lt;&gt;"&amp;$Z561)&gt;0,"DIFERENTE","ÚNICO"))</f>
        <v>ÚNICO</v>
      </c>
      <c r="AJ561" s="59" t="str">
        <f t="shared" ref="AJ561:AJ566" si="833">IF($AG561="","",IF(COUNTIFS($AG:$AG,$AG561,$AC:$AC,"&lt;&gt;"&amp;$AC561)&gt;0,"DIFERENTE","ÚNICO"))</f>
        <v>ÚNICO</v>
      </c>
      <c r="AK561" s="59" t="str">
        <f t="shared" ref="AK561:AK566" si="834">IF($AG561="","",IF(OR(AH561="DIFERENTE",AI561="DIFERENTE",AJ561="DIFERENTE"),"REVISAR","ÚNICO"))</f>
        <v>ÚNICO</v>
      </c>
      <c r="AL561" s="59" t="str">
        <f t="shared" ref="AL561:AL566" si="835">IF(AH561="DIFERENTE",_xlfn.MAXIFS($W:$W,$AG:$AG,$AG561)-_xlfn.MINIFS($W:$W,$AG:$AG,$AG561),"")</f>
        <v/>
      </c>
      <c r="AM561" s="59" t="str">
        <f t="shared" ref="AM561:AM566" si="836">IF(AI561="DIFERENTE",_xlfn.MAXIFS($Z:$Z,$AG:$AG,$AG561)-_xlfn.MINIFS($Z:$Z,$AG:$AG,$AG561),"")</f>
        <v/>
      </c>
      <c r="AN561" s="60" t="str">
        <f t="shared" ref="AN561:AN566" si="837">IF(AJ561="DIFERENTE",_xlfn.MAXIFS($AC:$AC,$AG:$AG,$AG561)-_xlfn.MINIFS($AC:$AC,$AG:$AG,$AG561),"")</f>
        <v/>
      </c>
      <c r="AP561" s="61">
        <f t="shared" ref="AP561:AP566" si="838">IF(NOT(ISNUMBER(A561)),"",ROUND(AVERAGE(W561,Z561,AC561),0))</f>
        <v>340667</v>
      </c>
      <c r="AQ561" s="61">
        <f t="shared" ref="AQ561:AQ566" si="839">IF(NOT(ISNUMBER(A561)),"",ROUND(MEDIAN(W561,Z561,AC561),0))</f>
        <v>276000</v>
      </c>
      <c r="AR561" s="61">
        <f t="shared" ref="AR561:AR566" si="840">IF(NOT(ISNUMBER(A561)),"",ROUND(_xlfn.STDEV.S(W561,Z561,AC561),0))</f>
        <v>112006</v>
      </c>
      <c r="AS561" s="62">
        <f t="shared" ref="AS561:AS566" si="841">IF(NOT(ISNUMBER(A561)),"",IFERROR(AR561/AP561,0))</f>
        <v>0.32878441410526993</v>
      </c>
      <c r="AT561" s="61">
        <f t="shared" ref="AT561:AT566" si="842">IF(NOT(ISNUMBER(A561)),"",ROUND(MIN(W561,Z561,AC561),0))</f>
        <v>276000</v>
      </c>
      <c r="AU561" s="61">
        <f t="shared" ref="AU561:AU566" si="843">IF(NOT(ISNUMBER(A561)),"",ROUND(MAX(W561,Z561,AC561),0))</f>
        <v>470000</v>
      </c>
      <c r="AV561" s="61">
        <f>IF(NOT(ISNUMBER(A561)),"",ROUND(_xlfn.QUARTILE.INC(CHOOSE({1;2;3},W561,Z561,AC561),1),0))</f>
        <v>276000</v>
      </c>
      <c r="AW561" s="61">
        <f>IF(NOT(ISNUMBER(A561)),"",ROUND(_xlfn.QUARTILE.INC(CHOOSE({1;2;3},W561,Z561,AC561),3),0))</f>
        <v>373000</v>
      </c>
      <c r="AX561" s="61">
        <f t="shared" ref="AX561:AX566" si="844">IF(NOT(ISNUMBER(A561)),"",ROUND(AW561-AV561,0))</f>
        <v>97000</v>
      </c>
      <c r="AY561" s="61">
        <f t="shared" ref="AY561:AY566" si="845">IF(NOT(ISNUMBER(A561)),"",IF(BB561="MENOR VALOR",ROUND(MIN(W561,Z561,AC561),0),IF(BB561="PROMEDIO 2 MENORES",ROUND((SUM(W561,Z561,AC561)-MAX(W561,Z561,AC561))/2,0),IF(BB561="MEDIANA",ROUND(MEDIAN(W561,Z561,AC561),0),""))))</f>
        <v>276000</v>
      </c>
      <c r="AZ561" s="61">
        <f t="shared" ref="AZ561:AZ566" si="846">+AY561*19%</f>
        <v>52440</v>
      </c>
      <c r="BA561" s="61">
        <f t="shared" ref="BA561:BA566" si="847">IF(AY561="","",AY561+AZ561)</f>
        <v>328440</v>
      </c>
      <c r="BB561" s="68" t="str">
        <f t="shared" ref="BB561:BB566" si="848">IF(NOT(ISNUMBER(A561)),"",IF(AS561&lt;=20%,"MENOR VALOR",IF(AS561&lt;=40%,"PROMEDIO 2 MENORES","MEDIANA")))</f>
        <v>PROMEDIO 2 MENORES</v>
      </c>
      <c r="BD561" s="69" t="str">
        <f t="shared" ref="BD561:BD566" si="849">IF(NOT(ISNUMBER(A561)),"",UPPER(TRIM(CLEAN(LEFT(C561,200)))))</f>
        <v>MANTENIMIENTO - DESMONTAJE PARCIAL DE BOMBAS</v>
      </c>
      <c r="BE561" s="58" t="str">
        <f t="shared" ref="BE561:BE566" si="850">IF($AG561="","",IF(COUNTIF($AG:$AG,$AG561)&gt;1,"REPETIDO","ÚNICO"))</f>
        <v>ÚNICO</v>
      </c>
      <c r="BF561" s="58" t="str" cm="1">
        <f t="array" ref="BF561">IF(BE561&lt;&gt;"REPETIDO","",_xlfn.TEXTJOIN(", ",TRUE,IF($AG$14:$AG$1000=$AG561,$A$14:$A$1000,"")))</f>
        <v/>
      </c>
      <c r="BG561" s="70" t="str">
        <f t="shared" ref="BG561:BG566" si="851">IF($AG561="","",IF(BE561&lt;&gt;"REPETIDO","NO APLICA",IF(COUNTIFS($AG:$AG,$AG561,$AY:$AY,"&lt;&gt;"&amp;$AY561)&gt;0,"PRECIO REF. DIFERENTE","MISMO PRECIO REF.")))</f>
        <v>NO APLICA</v>
      </c>
      <c r="BH561" s="58" t="str">
        <f t="shared" ref="BH561:BH566" si="852">IF($AG561="","",IF(BG561="PRECIO REF. DIFERENTE","CRÍTICO - PRECIO REF. INCONSISTENTE",IF(AS561&gt;50%,"ALERTA ALTA - REVISAR MERCADO",IF(AS561&gt;30%,"REVISAR DISPERSIÓN","OK"))))</f>
        <v>REVISAR DISPERSIÓN</v>
      </c>
    </row>
    <row r="562" spans="1:60" ht="27" x14ac:dyDescent="0.35">
      <c r="A562" s="64">
        <f>IF(C562="","",MAX($A$14:A561)+1)</f>
        <v>516</v>
      </c>
      <c r="B562" s="124">
        <v>87159</v>
      </c>
      <c r="C562" s="65" t="s">
        <v>513</v>
      </c>
      <c r="D562" s="64" t="s">
        <v>65</v>
      </c>
      <c r="E562" s="64">
        <v>0</v>
      </c>
      <c r="F562" s="64">
        <v>0</v>
      </c>
      <c r="G562" s="64">
        <v>0</v>
      </c>
      <c r="H562" s="64">
        <v>0</v>
      </c>
      <c r="I562" s="64">
        <v>0</v>
      </c>
      <c r="J562" s="64">
        <v>0</v>
      </c>
      <c r="K562" s="64">
        <v>0</v>
      </c>
      <c r="L562" s="91">
        <v>0</v>
      </c>
      <c r="M562" s="133">
        <v>0</v>
      </c>
      <c r="N562" s="133">
        <v>1</v>
      </c>
      <c r="O562" s="133">
        <v>0</v>
      </c>
      <c r="P562" s="133">
        <v>0</v>
      </c>
      <c r="Q562" s="133">
        <v>0</v>
      </c>
      <c r="R562" s="133">
        <v>1</v>
      </c>
      <c r="S562" s="124">
        <v>72101511</v>
      </c>
      <c r="T562" s="124" t="s">
        <v>66</v>
      </c>
      <c r="U562" s="124" t="s">
        <v>66</v>
      </c>
      <c r="W562" s="66">
        <v>160000</v>
      </c>
      <c r="X562" s="66">
        <f t="shared" si="824"/>
        <v>30400</v>
      </c>
      <c r="Y562" s="66">
        <f t="shared" si="825"/>
        <v>190400</v>
      </c>
      <c r="Z562" s="66">
        <v>160000</v>
      </c>
      <c r="AA562" s="66">
        <f t="shared" si="826"/>
        <v>30400</v>
      </c>
      <c r="AB562" s="66">
        <f t="shared" si="827"/>
        <v>190400</v>
      </c>
      <c r="AC562" s="66">
        <v>695000</v>
      </c>
      <c r="AD562" s="66">
        <f t="shared" si="828"/>
        <v>132050</v>
      </c>
      <c r="AE562" s="66">
        <f t="shared" si="829"/>
        <v>827050</v>
      </c>
      <c r="AF562" s="22"/>
      <c r="AG562" s="67" t="str">
        <f t="shared" si="830"/>
        <v>MANTENIMIENTO (CAMBIO DE SELLOS MECÁNICOS)</v>
      </c>
      <c r="AH562" s="58" t="str">
        <f t="shared" si="831"/>
        <v>ÚNICO</v>
      </c>
      <c r="AI562" s="58" t="str">
        <f t="shared" si="832"/>
        <v>ÚNICO</v>
      </c>
      <c r="AJ562" s="59" t="str">
        <f t="shared" si="833"/>
        <v>ÚNICO</v>
      </c>
      <c r="AK562" s="59" t="str">
        <f t="shared" si="834"/>
        <v>ÚNICO</v>
      </c>
      <c r="AL562" s="59" t="str">
        <f t="shared" si="835"/>
        <v/>
      </c>
      <c r="AM562" s="59" t="str">
        <f t="shared" si="836"/>
        <v/>
      </c>
      <c r="AN562" s="60" t="str">
        <f t="shared" si="837"/>
        <v/>
      </c>
      <c r="AP562" s="61">
        <f t="shared" si="838"/>
        <v>338333</v>
      </c>
      <c r="AQ562" s="61">
        <f t="shared" si="839"/>
        <v>160000</v>
      </c>
      <c r="AR562" s="61">
        <f t="shared" si="840"/>
        <v>308882</v>
      </c>
      <c r="AS562" s="62">
        <f t="shared" si="841"/>
        <v>0.91295262359864393</v>
      </c>
      <c r="AT562" s="61">
        <f t="shared" si="842"/>
        <v>160000</v>
      </c>
      <c r="AU562" s="61">
        <f t="shared" si="843"/>
        <v>695000</v>
      </c>
      <c r="AV562" s="61">
        <f>IF(NOT(ISNUMBER(A562)),"",ROUND(_xlfn.QUARTILE.INC(CHOOSE({1;2;3},W562,Z562,AC562),1),0))</f>
        <v>160000</v>
      </c>
      <c r="AW562" s="61">
        <f>IF(NOT(ISNUMBER(A562)),"",ROUND(_xlfn.QUARTILE.INC(CHOOSE({1;2;3},W562,Z562,AC562),3),0))</f>
        <v>427500</v>
      </c>
      <c r="AX562" s="61">
        <f t="shared" si="844"/>
        <v>267500</v>
      </c>
      <c r="AY562" s="61">
        <f t="shared" si="845"/>
        <v>160000</v>
      </c>
      <c r="AZ562" s="61">
        <f t="shared" si="846"/>
        <v>30400</v>
      </c>
      <c r="BA562" s="61">
        <f t="shared" si="847"/>
        <v>190400</v>
      </c>
      <c r="BB562" s="68" t="str">
        <f t="shared" si="848"/>
        <v>MEDIANA</v>
      </c>
      <c r="BD562" s="69" t="str">
        <f t="shared" si="849"/>
        <v>MANTENIMIENTO (CAMBIO DE SELLOS MECÁNICOS)</v>
      </c>
      <c r="BE562" s="58" t="str">
        <f t="shared" si="850"/>
        <v>ÚNICO</v>
      </c>
      <c r="BF562" s="58" t="str" cm="1">
        <f t="array" ref="BF562">IF(BE562&lt;&gt;"REPETIDO","",_xlfn.TEXTJOIN(", ",TRUE,IF($AG$14:$AG$1000=$AG562,$A$14:$A$1000,"")))</f>
        <v/>
      </c>
      <c r="BG562" s="70" t="str">
        <f t="shared" si="851"/>
        <v>NO APLICA</v>
      </c>
      <c r="BH562" s="58" t="str">
        <f t="shared" si="852"/>
        <v>ALERTA ALTA - REVISAR MERCADO</v>
      </c>
    </row>
    <row r="563" spans="1:60" ht="27" x14ac:dyDescent="0.35">
      <c r="A563" s="64">
        <f>IF(C563="","",MAX($A$14:A562)+1)</f>
        <v>517</v>
      </c>
      <c r="B563" s="124">
        <v>87159</v>
      </c>
      <c r="C563" s="65" t="s">
        <v>514</v>
      </c>
      <c r="D563" s="64" t="s">
        <v>65</v>
      </c>
      <c r="E563" s="64">
        <v>0</v>
      </c>
      <c r="F563" s="64">
        <v>0</v>
      </c>
      <c r="G563" s="64">
        <v>0</v>
      </c>
      <c r="H563" s="64">
        <v>0</v>
      </c>
      <c r="I563" s="64">
        <v>0</v>
      </c>
      <c r="J563" s="64">
        <v>0</v>
      </c>
      <c r="K563" s="64">
        <v>0</v>
      </c>
      <c r="L563" s="91">
        <v>0</v>
      </c>
      <c r="M563" s="133">
        <v>0</v>
      </c>
      <c r="N563" s="133">
        <v>1</v>
      </c>
      <c r="O563" s="133">
        <v>0</v>
      </c>
      <c r="P563" s="133">
        <v>0</v>
      </c>
      <c r="Q563" s="133">
        <v>0</v>
      </c>
      <c r="R563" s="133">
        <v>1</v>
      </c>
      <c r="S563" s="124">
        <v>72101511</v>
      </c>
      <c r="T563" s="124" t="s">
        <v>66</v>
      </c>
      <c r="U563" s="124" t="s">
        <v>66</v>
      </c>
      <c r="W563" s="66">
        <v>164000</v>
      </c>
      <c r="X563" s="66">
        <f t="shared" si="824"/>
        <v>31160</v>
      </c>
      <c r="Y563" s="66">
        <f t="shared" si="825"/>
        <v>195160</v>
      </c>
      <c r="Z563" s="66">
        <v>164000</v>
      </c>
      <c r="AA563" s="66">
        <f t="shared" si="826"/>
        <v>31160</v>
      </c>
      <c r="AB563" s="66">
        <f t="shared" si="827"/>
        <v>195160</v>
      </c>
      <c r="AC563" s="66">
        <v>225000</v>
      </c>
      <c r="AD563" s="66">
        <f t="shared" si="828"/>
        <v>42750</v>
      </c>
      <c r="AE563" s="66">
        <f t="shared" si="829"/>
        <v>267750</v>
      </c>
      <c r="AF563" s="22"/>
      <c r="AG563" s="67" t="str">
        <f t="shared" si="830"/>
        <v>MANTENIMIENTO (CAMBIO DE RODAMIENTOS)</v>
      </c>
      <c r="AH563" s="58" t="str">
        <f t="shared" si="831"/>
        <v>ÚNICO</v>
      </c>
      <c r="AI563" s="58" t="str">
        <f t="shared" si="832"/>
        <v>ÚNICO</v>
      </c>
      <c r="AJ563" s="59" t="str">
        <f t="shared" si="833"/>
        <v>ÚNICO</v>
      </c>
      <c r="AK563" s="59" t="str">
        <f t="shared" si="834"/>
        <v>ÚNICO</v>
      </c>
      <c r="AL563" s="59" t="str">
        <f t="shared" si="835"/>
        <v/>
      </c>
      <c r="AM563" s="59" t="str">
        <f t="shared" si="836"/>
        <v/>
      </c>
      <c r="AN563" s="60" t="str">
        <f t="shared" si="837"/>
        <v/>
      </c>
      <c r="AP563" s="61">
        <f t="shared" si="838"/>
        <v>184333</v>
      </c>
      <c r="AQ563" s="61">
        <f t="shared" si="839"/>
        <v>164000</v>
      </c>
      <c r="AR563" s="61">
        <f t="shared" si="840"/>
        <v>35218</v>
      </c>
      <c r="AS563" s="62">
        <f t="shared" si="841"/>
        <v>0.19105640335696811</v>
      </c>
      <c r="AT563" s="61">
        <f t="shared" si="842"/>
        <v>164000</v>
      </c>
      <c r="AU563" s="61">
        <f t="shared" si="843"/>
        <v>225000</v>
      </c>
      <c r="AV563" s="61">
        <f>IF(NOT(ISNUMBER(A563)),"",ROUND(_xlfn.QUARTILE.INC(CHOOSE({1;2;3},W563,Z563,AC563),1),0))</f>
        <v>164000</v>
      </c>
      <c r="AW563" s="61">
        <f>IF(NOT(ISNUMBER(A563)),"",ROUND(_xlfn.QUARTILE.INC(CHOOSE({1;2;3},W563,Z563,AC563),3),0))</f>
        <v>194500</v>
      </c>
      <c r="AX563" s="61">
        <f t="shared" si="844"/>
        <v>30500</v>
      </c>
      <c r="AY563" s="61">
        <f t="shared" si="845"/>
        <v>164000</v>
      </c>
      <c r="AZ563" s="61">
        <f t="shared" si="846"/>
        <v>31160</v>
      </c>
      <c r="BA563" s="61">
        <f t="shared" si="847"/>
        <v>195160</v>
      </c>
      <c r="BB563" s="68" t="str">
        <f t="shared" si="848"/>
        <v>MENOR VALOR</v>
      </c>
      <c r="BD563" s="69" t="str">
        <f t="shared" si="849"/>
        <v>MANTENIMIENTO (CAMBIO DE RODAMIENTOS)</v>
      </c>
      <c r="BE563" s="58" t="str">
        <f t="shared" si="850"/>
        <v>ÚNICO</v>
      </c>
      <c r="BF563" s="58" t="str" cm="1">
        <f t="array" ref="BF563">IF(BE563&lt;&gt;"REPETIDO","",_xlfn.TEXTJOIN(", ",TRUE,IF($AG$14:$AG$1000=$AG563,$A$14:$A$1000,"")))</f>
        <v/>
      </c>
      <c r="BG563" s="70" t="str">
        <f t="shared" si="851"/>
        <v>NO APLICA</v>
      </c>
      <c r="BH563" s="58" t="str">
        <f t="shared" si="852"/>
        <v>OK</v>
      </c>
    </row>
    <row r="564" spans="1:60" ht="27" x14ac:dyDescent="0.35">
      <c r="A564" s="64">
        <f>IF(C564="","",MAX($A$14:A563)+1)</f>
        <v>518</v>
      </c>
      <c r="B564" s="124">
        <v>87159</v>
      </c>
      <c r="C564" s="65" t="s">
        <v>515</v>
      </c>
      <c r="D564" s="64" t="s">
        <v>65</v>
      </c>
      <c r="E564" s="64">
        <v>0</v>
      </c>
      <c r="F564" s="64">
        <v>0</v>
      </c>
      <c r="G564" s="64">
        <v>0</v>
      </c>
      <c r="H564" s="64">
        <v>0</v>
      </c>
      <c r="I564" s="64">
        <v>0</v>
      </c>
      <c r="J564" s="64">
        <v>0</v>
      </c>
      <c r="K564" s="64">
        <v>0</v>
      </c>
      <c r="L564" s="91">
        <v>0</v>
      </c>
      <c r="M564" s="133">
        <v>0</v>
      </c>
      <c r="N564" s="133">
        <v>1</v>
      </c>
      <c r="O564" s="133">
        <v>0</v>
      </c>
      <c r="P564" s="133">
        <v>0</v>
      </c>
      <c r="Q564" s="133">
        <v>0</v>
      </c>
      <c r="R564" s="133">
        <v>1</v>
      </c>
      <c r="S564" s="124">
        <v>72101511</v>
      </c>
      <c r="T564" s="124" t="s">
        <v>66</v>
      </c>
      <c r="U564" s="124" t="s">
        <v>66</v>
      </c>
      <c r="W564" s="66">
        <v>108000</v>
      </c>
      <c r="X564" s="66">
        <f t="shared" si="824"/>
        <v>20520</v>
      </c>
      <c r="Y564" s="66">
        <f t="shared" si="825"/>
        <v>128520</v>
      </c>
      <c r="Z564" s="66">
        <v>108000</v>
      </c>
      <c r="AA564" s="66">
        <f t="shared" si="826"/>
        <v>20520</v>
      </c>
      <c r="AB564" s="66">
        <f t="shared" si="827"/>
        <v>128520</v>
      </c>
      <c r="AC564" s="66">
        <v>155000</v>
      </c>
      <c r="AD564" s="66">
        <f t="shared" si="828"/>
        <v>29450</v>
      </c>
      <c r="AE564" s="66">
        <f t="shared" si="829"/>
        <v>184450</v>
      </c>
      <c r="AF564" s="22"/>
      <c r="AG564" s="67" t="str">
        <f t="shared" si="830"/>
        <v>MANTENIMIENTO - LIMPIEZA DE CARCASA E IMPULSOR</v>
      </c>
      <c r="AH564" s="58" t="str">
        <f t="shared" si="831"/>
        <v>ÚNICO</v>
      </c>
      <c r="AI564" s="58" t="str">
        <f t="shared" si="832"/>
        <v>ÚNICO</v>
      </c>
      <c r="AJ564" s="59" t="str">
        <f t="shared" si="833"/>
        <v>ÚNICO</v>
      </c>
      <c r="AK564" s="59" t="str">
        <f t="shared" si="834"/>
        <v>ÚNICO</v>
      </c>
      <c r="AL564" s="59" t="str">
        <f t="shared" si="835"/>
        <v/>
      </c>
      <c r="AM564" s="59" t="str">
        <f t="shared" si="836"/>
        <v/>
      </c>
      <c r="AN564" s="60" t="str">
        <f t="shared" si="837"/>
        <v/>
      </c>
      <c r="AP564" s="61">
        <f t="shared" si="838"/>
        <v>123667</v>
      </c>
      <c r="AQ564" s="61">
        <f t="shared" si="839"/>
        <v>108000</v>
      </c>
      <c r="AR564" s="61">
        <f t="shared" si="840"/>
        <v>27135</v>
      </c>
      <c r="AS564" s="62">
        <f t="shared" si="841"/>
        <v>0.21941989374691712</v>
      </c>
      <c r="AT564" s="61">
        <f t="shared" si="842"/>
        <v>108000</v>
      </c>
      <c r="AU564" s="61">
        <f t="shared" si="843"/>
        <v>155000</v>
      </c>
      <c r="AV564" s="61">
        <f>IF(NOT(ISNUMBER(A564)),"",ROUND(_xlfn.QUARTILE.INC(CHOOSE({1;2;3},W564,Z564,AC564),1),0))</f>
        <v>108000</v>
      </c>
      <c r="AW564" s="61">
        <f>IF(NOT(ISNUMBER(A564)),"",ROUND(_xlfn.QUARTILE.INC(CHOOSE({1;2;3},W564,Z564,AC564),3),0))</f>
        <v>131500</v>
      </c>
      <c r="AX564" s="61">
        <f t="shared" si="844"/>
        <v>23500</v>
      </c>
      <c r="AY564" s="61">
        <f t="shared" si="845"/>
        <v>108000</v>
      </c>
      <c r="AZ564" s="61">
        <f t="shared" si="846"/>
        <v>20520</v>
      </c>
      <c r="BA564" s="61">
        <f t="shared" si="847"/>
        <v>128520</v>
      </c>
      <c r="BB564" s="68" t="str">
        <f t="shared" si="848"/>
        <v>PROMEDIO 2 MENORES</v>
      </c>
      <c r="BD564" s="69" t="str">
        <f t="shared" si="849"/>
        <v>MANTENIMIENTO - LIMPIEZA DE CARCASA E IMPULSOR</v>
      </c>
      <c r="BE564" s="58" t="str">
        <f t="shared" si="850"/>
        <v>ÚNICO</v>
      </c>
      <c r="BF564" s="58" t="str" cm="1">
        <f t="array" ref="BF564">IF(BE564&lt;&gt;"REPETIDO","",_xlfn.TEXTJOIN(", ",TRUE,IF($AG$14:$AG$1000=$AG564,$A$14:$A$1000,"")))</f>
        <v/>
      </c>
      <c r="BG564" s="70" t="str">
        <f t="shared" si="851"/>
        <v>NO APLICA</v>
      </c>
      <c r="BH564" s="58" t="str">
        <f t="shared" si="852"/>
        <v>OK</v>
      </c>
    </row>
    <row r="565" spans="1:60" ht="40.5" x14ac:dyDescent="0.35">
      <c r="A565" s="64">
        <f>IF(C565="","",MAX($A$14:A564)+1)</f>
        <v>519</v>
      </c>
      <c r="B565" s="124">
        <v>87159</v>
      </c>
      <c r="C565" s="65" t="s">
        <v>516</v>
      </c>
      <c r="D565" s="64" t="s">
        <v>65</v>
      </c>
      <c r="E565" s="64">
        <v>0</v>
      </c>
      <c r="F565" s="64">
        <v>0</v>
      </c>
      <c r="G565" s="64">
        <v>0</v>
      </c>
      <c r="H565" s="64">
        <v>0</v>
      </c>
      <c r="I565" s="64">
        <v>0</v>
      </c>
      <c r="J565" s="64">
        <v>0</v>
      </c>
      <c r="K565" s="64">
        <v>0</v>
      </c>
      <c r="L565" s="91">
        <v>0</v>
      </c>
      <c r="M565" s="133">
        <v>0</v>
      </c>
      <c r="N565" s="133">
        <v>1</v>
      </c>
      <c r="O565" s="133">
        <v>0</v>
      </c>
      <c r="P565" s="133">
        <v>0</v>
      </c>
      <c r="Q565" s="133">
        <v>0</v>
      </c>
      <c r="R565" s="133">
        <v>1</v>
      </c>
      <c r="S565" s="124">
        <v>72101511</v>
      </c>
      <c r="T565" s="124" t="s">
        <v>66</v>
      </c>
      <c r="U565" s="124" t="s">
        <v>66</v>
      </c>
      <c r="W565" s="66">
        <v>164000</v>
      </c>
      <c r="X565" s="66">
        <f t="shared" si="824"/>
        <v>31160</v>
      </c>
      <c r="Y565" s="66">
        <f t="shared" si="825"/>
        <v>195160</v>
      </c>
      <c r="Z565" s="66">
        <v>164000</v>
      </c>
      <c r="AA565" s="66">
        <f t="shared" si="826"/>
        <v>31160</v>
      </c>
      <c r="AB565" s="66">
        <f t="shared" si="827"/>
        <v>195160</v>
      </c>
      <c r="AC565" s="66">
        <v>510000</v>
      </c>
      <c r="AD565" s="66">
        <f t="shared" si="828"/>
        <v>96900</v>
      </c>
      <c r="AE565" s="66">
        <f t="shared" si="829"/>
        <v>606900</v>
      </c>
      <c r="AF565" s="22"/>
      <c r="AG565" s="67" t="str">
        <f t="shared" si="830"/>
        <v>MANTENIMIENTO - PINTURA ANTICORROSIVA DE BASES Y ESTRUCTURA</v>
      </c>
      <c r="AH565" s="58" t="str">
        <f t="shared" si="831"/>
        <v>ÚNICO</v>
      </c>
      <c r="AI565" s="58" t="str">
        <f t="shared" si="832"/>
        <v>ÚNICO</v>
      </c>
      <c r="AJ565" s="59" t="str">
        <f t="shared" si="833"/>
        <v>ÚNICO</v>
      </c>
      <c r="AK565" s="59" t="str">
        <f t="shared" si="834"/>
        <v>ÚNICO</v>
      </c>
      <c r="AL565" s="59" t="str">
        <f t="shared" si="835"/>
        <v/>
      </c>
      <c r="AM565" s="59" t="str">
        <f t="shared" si="836"/>
        <v/>
      </c>
      <c r="AN565" s="60" t="str">
        <f t="shared" si="837"/>
        <v/>
      </c>
      <c r="AP565" s="61">
        <f t="shared" si="838"/>
        <v>279333</v>
      </c>
      <c r="AQ565" s="61">
        <f t="shared" si="839"/>
        <v>164000</v>
      </c>
      <c r="AR565" s="61">
        <f t="shared" si="840"/>
        <v>199763</v>
      </c>
      <c r="AS565" s="62">
        <f t="shared" si="841"/>
        <v>0.71514285816570189</v>
      </c>
      <c r="AT565" s="61">
        <f t="shared" si="842"/>
        <v>164000</v>
      </c>
      <c r="AU565" s="61">
        <f t="shared" si="843"/>
        <v>510000</v>
      </c>
      <c r="AV565" s="61">
        <f>IF(NOT(ISNUMBER(A565)),"",ROUND(_xlfn.QUARTILE.INC(CHOOSE({1;2;3},W565,Z565,AC565),1),0))</f>
        <v>164000</v>
      </c>
      <c r="AW565" s="61">
        <f>IF(NOT(ISNUMBER(A565)),"",ROUND(_xlfn.QUARTILE.INC(CHOOSE({1;2;3},W565,Z565,AC565),3),0))</f>
        <v>337000</v>
      </c>
      <c r="AX565" s="61">
        <f t="shared" si="844"/>
        <v>173000</v>
      </c>
      <c r="AY565" s="61">
        <f t="shared" si="845"/>
        <v>164000</v>
      </c>
      <c r="AZ565" s="61">
        <f t="shared" si="846"/>
        <v>31160</v>
      </c>
      <c r="BA565" s="61">
        <f t="shared" si="847"/>
        <v>195160</v>
      </c>
      <c r="BB565" s="68" t="str">
        <f t="shared" si="848"/>
        <v>MEDIANA</v>
      </c>
      <c r="BD565" s="69" t="str">
        <f t="shared" si="849"/>
        <v>MANTENIMIENTO - PINTURA ANTICORROSIVA DE BASES Y ESTRUCTURA</v>
      </c>
      <c r="BE565" s="58" t="str">
        <f t="shared" si="850"/>
        <v>ÚNICO</v>
      </c>
      <c r="BF565" s="58" t="str" cm="1">
        <f t="array" ref="BF565">IF(BE565&lt;&gt;"REPETIDO","",_xlfn.TEXTJOIN(", ",TRUE,IF($AG$14:$AG$1000=$AG565,$A$14:$A$1000,"")))</f>
        <v/>
      </c>
      <c r="BG565" s="70" t="str">
        <f t="shared" si="851"/>
        <v>NO APLICA</v>
      </c>
      <c r="BH565" s="58" t="str">
        <f t="shared" si="852"/>
        <v>ALERTA ALTA - REVISAR MERCADO</v>
      </c>
    </row>
    <row r="566" spans="1:60" ht="27" x14ac:dyDescent="0.35">
      <c r="A566" s="64">
        <f>IF(C566="","",MAX($A$14:A565)+1)</f>
        <v>520</v>
      </c>
      <c r="B566" s="124">
        <v>87159</v>
      </c>
      <c r="C566" s="65" t="s">
        <v>517</v>
      </c>
      <c r="D566" s="64" t="s">
        <v>65</v>
      </c>
      <c r="E566" s="64">
        <v>0</v>
      </c>
      <c r="F566" s="64">
        <v>0</v>
      </c>
      <c r="G566" s="64">
        <v>0</v>
      </c>
      <c r="H566" s="64">
        <v>0</v>
      </c>
      <c r="I566" s="64">
        <v>0</v>
      </c>
      <c r="J566" s="64">
        <v>0</v>
      </c>
      <c r="K566" s="64">
        <v>0</v>
      </c>
      <c r="L566" s="91">
        <v>0</v>
      </c>
      <c r="M566" s="133">
        <v>0</v>
      </c>
      <c r="N566" s="133">
        <v>1</v>
      </c>
      <c r="O566" s="133">
        <v>0</v>
      </c>
      <c r="P566" s="133">
        <v>0</v>
      </c>
      <c r="Q566" s="133">
        <v>0</v>
      </c>
      <c r="R566" s="133">
        <v>1</v>
      </c>
      <c r="S566" s="124">
        <v>72101511</v>
      </c>
      <c r="T566" s="124" t="s">
        <v>66</v>
      </c>
      <c r="U566" s="124" t="s">
        <v>66</v>
      </c>
      <c r="W566" s="66">
        <v>168000</v>
      </c>
      <c r="X566" s="66">
        <f t="shared" si="824"/>
        <v>31920</v>
      </c>
      <c r="Y566" s="66">
        <f t="shared" si="825"/>
        <v>199920</v>
      </c>
      <c r="Z566" s="66">
        <v>168000</v>
      </c>
      <c r="AA566" s="66">
        <f t="shared" si="826"/>
        <v>31920</v>
      </c>
      <c r="AB566" s="66">
        <f t="shared" si="827"/>
        <v>199920</v>
      </c>
      <c r="AC566" s="66">
        <v>510000</v>
      </c>
      <c r="AD566" s="66">
        <f t="shared" si="828"/>
        <v>96900</v>
      </c>
      <c r="AE566" s="66">
        <f t="shared" si="829"/>
        <v>606900</v>
      </c>
      <c r="AF566" s="22"/>
      <c r="AG566" s="67" t="str">
        <f t="shared" si="830"/>
        <v>MANTENIMIENTO - PRUEBA HIDRÁULICA DE OPERACIÓN</v>
      </c>
      <c r="AH566" s="58" t="str">
        <f t="shared" si="831"/>
        <v>ÚNICO</v>
      </c>
      <c r="AI566" s="58" t="str">
        <f t="shared" si="832"/>
        <v>ÚNICO</v>
      </c>
      <c r="AJ566" s="59" t="str">
        <f t="shared" si="833"/>
        <v>ÚNICO</v>
      </c>
      <c r="AK566" s="59" t="str">
        <f t="shared" si="834"/>
        <v>ÚNICO</v>
      </c>
      <c r="AL566" s="59" t="str">
        <f t="shared" si="835"/>
        <v/>
      </c>
      <c r="AM566" s="59" t="str">
        <f t="shared" si="836"/>
        <v/>
      </c>
      <c r="AN566" s="60" t="str">
        <f t="shared" si="837"/>
        <v/>
      </c>
      <c r="AP566" s="61">
        <f t="shared" si="838"/>
        <v>282000</v>
      </c>
      <c r="AQ566" s="61">
        <f t="shared" si="839"/>
        <v>168000</v>
      </c>
      <c r="AR566" s="61">
        <f t="shared" si="840"/>
        <v>197454</v>
      </c>
      <c r="AS566" s="62">
        <f t="shared" si="841"/>
        <v>0.70019148936170217</v>
      </c>
      <c r="AT566" s="61">
        <f t="shared" si="842"/>
        <v>168000</v>
      </c>
      <c r="AU566" s="61">
        <f t="shared" si="843"/>
        <v>510000</v>
      </c>
      <c r="AV566" s="61">
        <f>IF(NOT(ISNUMBER(A566)),"",ROUND(_xlfn.QUARTILE.INC(CHOOSE({1;2;3},W566,Z566,AC566),1),0))</f>
        <v>168000</v>
      </c>
      <c r="AW566" s="61">
        <f>IF(NOT(ISNUMBER(A566)),"",ROUND(_xlfn.QUARTILE.INC(CHOOSE({1;2;3},W566,Z566,AC566),3),0))</f>
        <v>339000</v>
      </c>
      <c r="AX566" s="61">
        <f t="shared" si="844"/>
        <v>171000</v>
      </c>
      <c r="AY566" s="61">
        <f t="shared" si="845"/>
        <v>168000</v>
      </c>
      <c r="AZ566" s="61">
        <f t="shared" si="846"/>
        <v>31920</v>
      </c>
      <c r="BA566" s="61">
        <f t="shared" si="847"/>
        <v>199920</v>
      </c>
      <c r="BB566" s="68" t="str">
        <f t="shared" si="848"/>
        <v>MEDIANA</v>
      </c>
      <c r="BD566" s="69" t="str">
        <f t="shared" si="849"/>
        <v>MANTENIMIENTO - PRUEBA HIDRÁULICA DE OPERACIÓN</v>
      </c>
      <c r="BE566" s="58" t="str">
        <f t="shared" si="850"/>
        <v>ÚNICO</v>
      </c>
      <c r="BF566" s="58" t="str" cm="1">
        <f t="array" ref="BF566">IF(BE566&lt;&gt;"REPETIDO","",_xlfn.TEXTJOIN(", ",TRUE,IF($AG$14:$AG$1000=$AG566,$A$14:$A$1000,"")))</f>
        <v/>
      </c>
      <c r="BG566" s="70" t="str">
        <f t="shared" si="851"/>
        <v>NO APLICA</v>
      </c>
      <c r="BH566" s="58" t="str">
        <f t="shared" si="852"/>
        <v>ALERTA ALTA - REVISAR MERCADO</v>
      </c>
    </row>
    <row r="567" spans="1:60" x14ac:dyDescent="0.35">
      <c r="A567" s="134" t="s">
        <v>518</v>
      </c>
      <c r="B567" s="135"/>
      <c r="C567" s="135"/>
      <c r="D567" s="135"/>
      <c r="E567" s="135"/>
      <c r="F567" s="135"/>
      <c r="G567" s="135"/>
      <c r="H567" s="135"/>
      <c r="I567" s="135"/>
      <c r="J567" s="135"/>
      <c r="K567" s="135"/>
      <c r="L567" s="135"/>
      <c r="M567" s="135"/>
      <c r="N567" s="135"/>
      <c r="O567" s="135"/>
      <c r="P567" s="135"/>
      <c r="Q567" s="135"/>
      <c r="R567" s="135"/>
      <c r="S567" s="135"/>
      <c r="T567" s="135"/>
      <c r="U567" s="136"/>
      <c r="W567" s="66"/>
      <c r="X567" s="66"/>
      <c r="Y567" s="66"/>
      <c r="Z567" s="74"/>
      <c r="AA567" s="74"/>
      <c r="AB567" s="74"/>
      <c r="AC567" s="74"/>
      <c r="AD567" s="74"/>
      <c r="AE567" s="74"/>
      <c r="AF567" s="22"/>
      <c r="AG567" s="67"/>
      <c r="AH567" s="58"/>
      <c r="AI567" s="58"/>
      <c r="AJ567" s="59"/>
      <c r="AK567" s="59"/>
      <c r="AL567" s="59"/>
      <c r="AM567" s="59"/>
      <c r="AN567" s="60"/>
      <c r="AP567" s="75"/>
      <c r="AQ567" s="75"/>
      <c r="AR567" s="75"/>
      <c r="AS567" s="76"/>
      <c r="AT567" s="75"/>
      <c r="AU567" s="61"/>
      <c r="AV567" s="75"/>
      <c r="AW567" s="75"/>
      <c r="AX567" s="75"/>
      <c r="AY567" s="75"/>
      <c r="AZ567" s="75"/>
      <c r="BA567" s="75"/>
      <c r="BB567" s="75"/>
      <c r="BD567" s="63"/>
      <c r="BE567" s="63"/>
      <c r="BF567" s="63"/>
      <c r="BG567" s="63"/>
      <c r="BH567" s="63"/>
    </row>
    <row r="568" spans="1:60" ht="27" x14ac:dyDescent="0.35">
      <c r="A568" s="64">
        <f>IF(C568="","",MAX($A$14:A567)+1)</f>
        <v>521</v>
      </c>
      <c r="B568" s="126">
        <v>87159</v>
      </c>
      <c r="C568" s="65" t="s">
        <v>519</v>
      </c>
      <c r="D568" s="64" t="s">
        <v>65</v>
      </c>
      <c r="E568" s="64">
        <v>0</v>
      </c>
      <c r="F568" s="64">
        <v>0</v>
      </c>
      <c r="G568" s="64">
        <v>0</v>
      </c>
      <c r="H568" s="64">
        <v>0</v>
      </c>
      <c r="I568" s="64">
        <v>0</v>
      </c>
      <c r="J568" s="64">
        <v>0</v>
      </c>
      <c r="K568" s="64">
        <v>0</v>
      </c>
      <c r="L568" s="93">
        <v>0</v>
      </c>
      <c r="M568" s="127">
        <v>0</v>
      </c>
      <c r="N568" s="127">
        <v>1</v>
      </c>
      <c r="O568" s="127">
        <v>0</v>
      </c>
      <c r="P568" s="127">
        <v>0</v>
      </c>
      <c r="Q568" s="127">
        <v>0</v>
      </c>
      <c r="R568" s="127">
        <v>1</v>
      </c>
      <c r="S568" s="126">
        <v>72101511</v>
      </c>
      <c r="T568" s="126" t="s">
        <v>66</v>
      </c>
      <c r="U568" s="126" t="s">
        <v>66</v>
      </c>
      <c r="W568" s="66">
        <v>108000</v>
      </c>
      <c r="X568" s="66">
        <f>ROUND(W568*19%,0)</f>
        <v>20520</v>
      </c>
      <c r="Y568" s="66">
        <f>ROUND(W568+X568,0)</f>
        <v>128520</v>
      </c>
      <c r="Z568" s="66">
        <v>108000</v>
      </c>
      <c r="AA568" s="66">
        <f>Z568*19%</f>
        <v>20520</v>
      </c>
      <c r="AB568" s="66">
        <f>Z568+AA568</f>
        <v>128520</v>
      </c>
      <c r="AC568" s="66">
        <v>205000</v>
      </c>
      <c r="AD568" s="66">
        <f>AC568*19%</f>
        <v>38950</v>
      </c>
      <c r="AE568" s="66">
        <f>AC568+AD568</f>
        <v>243950</v>
      </c>
      <c r="AF568" s="22"/>
      <c r="AG568" s="67" t="str">
        <f t="shared" ref="AG568:AG572" si="853">IF(NOT(ISNUMBER(A568)),"",LEFT(C568,200))</f>
        <v>MANTENIMIENTO - LIMPIEZA Y DESAZOLVE DE LÍNEAS</v>
      </c>
      <c r="AH568" s="58" t="str">
        <f t="shared" ref="AH568:AH572" si="854">IF($AG568="","",IF(COUNTIFS($AG:$AG,$AG568,$W:$W,"&lt;&gt;"&amp;$W568)&gt;0,"DIFERENTE","ÚNICO"))</f>
        <v>ÚNICO</v>
      </c>
      <c r="AI568" s="58" t="str">
        <f t="shared" ref="AI568:AI572" si="855">IF($AG568="","",IF(COUNTIFS($AG:$AG,$AG568,$Z:$Z,"&lt;&gt;"&amp;$Z568)&gt;0,"DIFERENTE","ÚNICO"))</f>
        <v>ÚNICO</v>
      </c>
      <c r="AJ568" s="59" t="str">
        <f t="shared" ref="AJ568:AJ572" si="856">IF($AG568="","",IF(COUNTIFS($AG:$AG,$AG568,$AC:$AC,"&lt;&gt;"&amp;$AC568)&gt;0,"DIFERENTE","ÚNICO"))</f>
        <v>ÚNICO</v>
      </c>
      <c r="AK568" s="59" t="str">
        <f t="shared" ref="AK568:AK572" si="857">IF($AG568="","",IF(OR(AH568="DIFERENTE",AI568="DIFERENTE",AJ568="DIFERENTE"),"REVISAR","ÚNICO"))</f>
        <v>ÚNICO</v>
      </c>
      <c r="AL568" s="59" t="str">
        <f t="shared" ref="AL568:AL572" si="858">IF(AH568="DIFERENTE",_xlfn.MAXIFS($W:$W,$AG:$AG,$AG568)-_xlfn.MINIFS($W:$W,$AG:$AG,$AG568),"")</f>
        <v/>
      </c>
      <c r="AM568" s="59" t="str">
        <f t="shared" ref="AM568:AM572" si="859">IF(AI568="DIFERENTE",_xlfn.MAXIFS($Z:$Z,$AG:$AG,$AG568)-_xlfn.MINIFS($Z:$Z,$AG:$AG,$AG568),"")</f>
        <v/>
      </c>
      <c r="AN568" s="60" t="str">
        <f t="shared" ref="AN568:AN572" si="860">IF(AJ568="DIFERENTE",_xlfn.MAXIFS($AC:$AC,$AG:$AG,$AG568)-_xlfn.MINIFS($AC:$AC,$AG:$AG,$AG568),"")</f>
        <v/>
      </c>
      <c r="AP568" s="61">
        <f t="shared" ref="AP568:AP572" si="861">IF(NOT(ISNUMBER(A568)),"",ROUND(AVERAGE(W568,Z568,AC568),0))</f>
        <v>140333</v>
      </c>
      <c r="AQ568" s="61">
        <f t="shared" ref="AQ568:AQ572" si="862">IF(NOT(ISNUMBER(A568)),"",ROUND(MEDIAN(W568,Z568,AC568),0))</f>
        <v>108000</v>
      </c>
      <c r="AR568" s="61">
        <f t="shared" ref="AR568:AR572" si="863">IF(NOT(ISNUMBER(A568)),"",ROUND(_xlfn.STDEV.S(W568,Z568,AC568),0))</f>
        <v>56003</v>
      </c>
      <c r="AS568" s="62">
        <f t="shared" ref="AS568:AS572" si="864">IF(NOT(ISNUMBER(A568)),"",IFERROR(AR568/AP568,0))</f>
        <v>0.39907220682234401</v>
      </c>
      <c r="AT568" s="61">
        <f t="shared" ref="AT568:AT572" si="865">IF(NOT(ISNUMBER(A568)),"",ROUND(MIN(W568,Z568,AC568),0))</f>
        <v>108000</v>
      </c>
      <c r="AU568" s="61">
        <f t="shared" ref="AU568:AU572" si="866">IF(NOT(ISNUMBER(A568)),"",ROUND(MAX(W568,Z568,AC568),0))</f>
        <v>205000</v>
      </c>
      <c r="AV568" s="61">
        <f>IF(NOT(ISNUMBER(A568)),"",ROUND(_xlfn.QUARTILE.INC(CHOOSE({1;2;3},W568,Z568,AC568),1),0))</f>
        <v>108000</v>
      </c>
      <c r="AW568" s="61">
        <f>IF(NOT(ISNUMBER(A568)),"",ROUND(_xlfn.QUARTILE.INC(CHOOSE({1;2;3},W568,Z568,AC568),3),0))</f>
        <v>156500</v>
      </c>
      <c r="AX568" s="61">
        <f t="shared" ref="AX568:AX572" si="867">IF(NOT(ISNUMBER(A568)),"",ROUND(AW568-AV568,0))</f>
        <v>48500</v>
      </c>
      <c r="AY568" s="61">
        <f t="shared" ref="AY568:AY572" si="868">IF(NOT(ISNUMBER(A568)),"",IF(BB568="MENOR VALOR",ROUND(MIN(W568,Z568,AC568),0),IF(BB568="PROMEDIO 2 MENORES",ROUND((SUM(W568,Z568,AC568)-MAX(W568,Z568,AC568))/2,0),IF(BB568="MEDIANA",ROUND(MEDIAN(W568,Z568,AC568),0),""))))</f>
        <v>108000</v>
      </c>
      <c r="AZ568" s="61">
        <f t="shared" ref="AZ568:AZ572" si="869">+AY568*19%</f>
        <v>20520</v>
      </c>
      <c r="BA568" s="61">
        <f t="shared" ref="BA568:BA572" si="870">IF(AY568="","",AY568+AZ568)</f>
        <v>128520</v>
      </c>
      <c r="BB568" s="68" t="str">
        <f t="shared" ref="BB568:BB572" si="871">IF(NOT(ISNUMBER(A568)),"",IF(AS568&lt;=20%,"MENOR VALOR",IF(AS568&lt;=40%,"PROMEDIO 2 MENORES","MEDIANA")))</f>
        <v>PROMEDIO 2 MENORES</v>
      </c>
      <c r="BD568" s="69" t="str">
        <f t="shared" ref="BD568:BD572" si="872">IF(NOT(ISNUMBER(A568)),"",UPPER(TRIM(CLEAN(LEFT(C568,200)))))</f>
        <v>MANTENIMIENTO - LIMPIEZA Y DESAZOLVE DE LÍNEAS</v>
      </c>
      <c r="BE568" s="58" t="str">
        <f t="shared" ref="BE568:BE572" si="873">IF($AG568="","",IF(COUNTIF($AG:$AG,$AG568)&gt;1,"REPETIDO","ÚNICO"))</f>
        <v>ÚNICO</v>
      </c>
      <c r="BF568" s="58" t="str" cm="1">
        <f t="array" ref="BF568">IF(BE568&lt;&gt;"REPETIDO","",_xlfn.TEXTJOIN(", ",TRUE,IF($AG$14:$AG$1000=$AG568,$A$14:$A$1000,"")))</f>
        <v/>
      </c>
      <c r="BG568" s="70" t="str">
        <f t="shared" ref="BG568:BG572" si="874">IF($AG568="","",IF(BE568&lt;&gt;"REPETIDO","NO APLICA",IF(COUNTIFS($AG:$AG,$AG568,$AY:$AY,"&lt;&gt;"&amp;$AY568)&gt;0,"PRECIO REF. DIFERENTE","MISMO PRECIO REF.")))</f>
        <v>NO APLICA</v>
      </c>
      <c r="BH568" s="58" t="str">
        <f t="shared" ref="BH568:BH572" si="875">IF($AG568="","",IF(BG568="PRECIO REF. DIFERENTE","CRÍTICO - PRECIO REF. INCONSISTENTE",IF(AS568&gt;50%,"ALERTA ALTA - REVISAR MERCADO",IF(AS568&gt;30%,"REVISAR DISPERSIÓN","OK"))))</f>
        <v>REVISAR DISPERSIÓN</v>
      </c>
    </row>
    <row r="569" spans="1:60" ht="38.25" x14ac:dyDescent="0.35">
      <c r="A569" s="64">
        <f>IF(C569="","",MAX($A$14:A568)+1)</f>
        <v>522</v>
      </c>
      <c r="B569" s="124">
        <v>87159</v>
      </c>
      <c r="C569" s="65" t="s">
        <v>520</v>
      </c>
      <c r="D569" s="64" t="s">
        <v>65</v>
      </c>
      <c r="E569" s="64">
        <v>0</v>
      </c>
      <c r="F569" s="64">
        <v>0</v>
      </c>
      <c r="G569" s="64">
        <v>0</v>
      </c>
      <c r="H569" s="64">
        <v>0</v>
      </c>
      <c r="I569" s="64">
        <v>0</v>
      </c>
      <c r="J569" s="64">
        <v>0</v>
      </c>
      <c r="K569" s="64">
        <v>0</v>
      </c>
      <c r="L569" s="93">
        <v>0</v>
      </c>
      <c r="M569" s="127">
        <v>0</v>
      </c>
      <c r="N569" s="127">
        <v>1</v>
      </c>
      <c r="O569" s="127">
        <v>0</v>
      </c>
      <c r="P569" s="127">
        <v>0</v>
      </c>
      <c r="Q569" s="127">
        <v>0</v>
      </c>
      <c r="R569" s="127">
        <v>1</v>
      </c>
      <c r="S569" s="124">
        <v>72101511</v>
      </c>
      <c r="T569" s="124" t="s">
        <v>66</v>
      </c>
      <c r="U569" s="124" t="s">
        <v>66</v>
      </c>
      <c r="W569" s="66">
        <v>224000</v>
      </c>
      <c r="X569" s="66">
        <f>ROUND(W569*19%,0)</f>
        <v>42560</v>
      </c>
      <c r="Y569" s="66">
        <f>ROUND(W569+X569,0)</f>
        <v>266560</v>
      </c>
      <c r="Z569" s="66">
        <v>224000</v>
      </c>
      <c r="AA569" s="66">
        <f>Z569*19%</f>
        <v>42560</v>
      </c>
      <c r="AB569" s="66">
        <f>Z569+AA569</f>
        <v>266560</v>
      </c>
      <c r="AC569" s="66">
        <v>470000</v>
      </c>
      <c r="AD569" s="66">
        <f>AC569*19%</f>
        <v>89300</v>
      </c>
      <c r="AE569" s="66">
        <f>AC569+AD569</f>
        <v>559300</v>
      </c>
      <c r="AF569" s="22"/>
      <c r="AG569" s="67" t="str">
        <f t="shared" si="853"/>
        <v>MANTENIMIENTO (CAMBIO DE CARTUCHOS O MALLAS FILTRANTES)</v>
      </c>
      <c r="AH569" s="58" t="str">
        <f t="shared" si="854"/>
        <v>ÚNICO</v>
      </c>
      <c r="AI569" s="58" t="str">
        <f t="shared" si="855"/>
        <v>ÚNICO</v>
      </c>
      <c r="AJ569" s="59" t="str">
        <f t="shared" si="856"/>
        <v>ÚNICO</v>
      </c>
      <c r="AK569" s="59" t="str">
        <f t="shared" si="857"/>
        <v>ÚNICO</v>
      </c>
      <c r="AL569" s="59" t="str">
        <f t="shared" si="858"/>
        <v/>
      </c>
      <c r="AM569" s="59" t="str">
        <f t="shared" si="859"/>
        <v/>
      </c>
      <c r="AN569" s="60" t="str">
        <f t="shared" si="860"/>
        <v/>
      </c>
      <c r="AP569" s="61">
        <f t="shared" si="861"/>
        <v>306000</v>
      </c>
      <c r="AQ569" s="61">
        <f t="shared" si="862"/>
        <v>224000</v>
      </c>
      <c r="AR569" s="61">
        <f t="shared" si="863"/>
        <v>142028</v>
      </c>
      <c r="AS569" s="62">
        <f t="shared" si="864"/>
        <v>0.46414379084967322</v>
      </c>
      <c r="AT569" s="61">
        <f t="shared" si="865"/>
        <v>224000</v>
      </c>
      <c r="AU569" s="61">
        <f t="shared" si="866"/>
        <v>470000</v>
      </c>
      <c r="AV569" s="61">
        <f>IF(NOT(ISNUMBER(A569)),"",ROUND(_xlfn.QUARTILE.INC(CHOOSE({1;2;3},W569,Z569,AC569),1),0))</f>
        <v>224000</v>
      </c>
      <c r="AW569" s="61">
        <f>IF(NOT(ISNUMBER(A569)),"",ROUND(_xlfn.QUARTILE.INC(CHOOSE({1;2;3},W569,Z569,AC569),3),0))</f>
        <v>347000</v>
      </c>
      <c r="AX569" s="61">
        <f t="shared" si="867"/>
        <v>123000</v>
      </c>
      <c r="AY569" s="61">
        <f t="shared" si="868"/>
        <v>224000</v>
      </c>
      <c r="AZ569" s="61">
        <f t="shared" si="869"/>
        <v>42560</v>
      </c>
      <c r="BA569" s="61">
        <f t="shared" si="870"/>
        <v>266560</v>
      </c>
      <c r="BB569" s="68" t="str">
        <f t="shared" si="871"/>
        <v>MEDIANA</v>
      </c>
      <c r="BD569" s="69" t="str">
        <f t="shared" si="872"/>
        <v>MANTENIMIENTO (CAMBIO DE CARTUCHOS O MALLAS FILTRANTES)</v>
      </c>
      <c r="BE569" s="58" t="str">
        <f t="shared" si="873"/>
        <v>ÚNICO</v>
      </c>
      <c r="BF569" s="58" t="str" cm="1">
        <f t="array" ref="BF569">IF(BE569&lt;&gt;"REPETIDO","",_xlfn.TEXTJOIN(", ",TRUE,IF($AG$14:$AG$1000=$AG569,$A$14:$A$1000,"")))</f>
        <v/>
      </c>
      <c r="BG569" s="70" t="str">
        <f t="shared" si="874"/>
        <v>NO APLICA</v>
      </c>
      <c r="BH569" s="58" t="str">
        <f t="shared" si="875"/>
        <v>REVISAR DISPERSIÓN</v>
      </c>
    </row>
    <row r="570" spans="1:60" ht="38.25" x14ac:dyDescent="0.35">
      <c r="A570" s="64">
        <f>IF(C570="","",MAX($A$14:A569)+1)</f>
        <v>523</v>
      </c>
      <c r="B570" s="124">
        <v>87159</v>
      </c>
      <c r="C570" s="65" t="s">
        <v>521</v>
      </c>
      <c r="D570" s="64" t="s">
        <v>65</v>
      </c>
      <c r="E570" s="64">
        <v>0</v>
      </c>
      <c r="F570" s="64">
        <v>0</v>
      </c>
      <c r="G570" s="64">
        <v>0</v>
      </c>
      <c r="H570" s="64">
        <v>0</v>
      </c>
      <c r="I570" s="64">
        <v>0</v>
      </c>
      <c r="J570" s="64">
        <v>0</v>
      </c>
      <c r="K570" s="64">
        <v>0</v>
      </c>
      <c r="L570" s="93">
        <v>0</v>
      </c>
      <c r="M570" s="127">
        <v>0</v>
      </c>
      <c r="N570" s="127">
        <v>1</v>
      </c>
      <c r="O570" s="127">
        <v>0</v>
      </c>
      <c r="P570" s="127">
        <v>0</v>
      </c>
      <c r="Q570" s="127">
        <v>0</v>
      </c>
      <c r="R570" s="127">
        <v>1</v>
      </c>
      <c r="S570" s="124">
        <v>72101511</v>
      </c>
      <c r="T570" s="124" t="s">
        <v>66</v>
      </c>
      <c r="U570" s="124" t="s">
        <v>66</v>
      </c>
      <c r="W570" s="66">
        <v>128000</v>
      </c>
      <c r="X570" s="66">
        <f>ROUND(W570*19%,0)</f>
        <v>24320</v>
      </c>
      <c r="Y570" s="66">
        <f>ROUND(W570+X570,0)</f>
        <v>152320</v>
      </c>
      <c r="Z570" s="66">
        <v>128000</v>
      </c>
      <c r="AA570" s="66">
        <f>Z570*19%</f>
        <v>24320</v>
      </c>
      <c r="AB570" s="66">
        <f>Z570+AA570</f>
        <v>152320</v>
      </c>
      <c r="AC570" s="66">
        <v>530000</v>
      </c>
      <c r="AD570" s="66">
        <f>AC570*19%</f>
        <v>100700</v>
      </c>
      <c r="AE570" s="66">
        <f>AC570+AD570</f>
        <v>630700</v>
      </c>
      <c r="AF570" s="22"/>
      <c r="AG570" s="67" t="str">
        <f t="shared" si="853"/>
        <v>MANTENIMIENTO (CAMBIO DE VÁLVULAS DEFECTUOSAS)</v>
      </c>
      <c r="AH570" s="58" t="str">
        <f t="shared" si="854"/>
        <v>ÚNICO</v>
      </c>
      <c r="AI570" s="58" t="str">
        <f t="shared" si="855"/>
        <v>ÚNICO</v>
      </c>
      <c r="AJ570" s="59" t="str">
        <f t="shared" si="856"/>
        <v>ÚNICO</v>
      </c>
      <c r="AK570" s="59" t="str">
        <f t="shared" si="857"/>
        <v>ÚNICO</v>
      </c>
      <c r="AL570" s="59" t="str">
        <f t="shared" si="858"/>
        <v/>
      </c>
      <c r="AM570" s="59" t="str">
        <f t="shared" si="859"/>
        <v/>
      </c>
      <c r="AN570" s="60" t="str">
        <f t="shared" si="860"/>
        <v/>
      </c>
      <c r="AP570" s="61">
        <f t="shared" si="861"/>
        <v>262000</v>
      </c>
      <c r="AQ570" s="61">
        <f t="shared" si="862"/>
        <v>128000</v>
      </c>
      <c r="AR570" s="61">
        <f t="shared" si="863"/>
        <v>232095</v>
      </c>
      <c r="AS570" s="62">
        <f t="shared" si="864"/>
        <v>0.88585877862595419</v>
      </c>
      <c r="AT570" s="61">
        <f t="shared" si="865"/>
        <v>128000</v>
      </c>
      <c r="AU570" s="61">
        <f t="shared" si="866"/>
        <v>530000</v>
      </c>
      <c r="AV570" s="61">
        <f>IF(NOT(ISNUMBER(A570)),"",ROUND(_xlfn.QUARTILE.INC(CHOOSE({1;2;3},W570,Z570,AC570),1),0))</f>
        <v>128000</v>
      </c>
      <c r="AW570" s="61">
        <f>IF(NOT(ISNUMBER(A570)),"",ROUND(_xlfn.QUARTILE.INC(CHOOSE({1;2;3},W570,Z570,AC570),3),0))</f>
        <v>329000</v>
      </c>
      <c r="AX570" s="61">
        <f t="shared" si="867"/>
        <v>201000</v>
      </c>
      <c r="AY570" s="61">
        <f t="shared" si="868"/>
        <v>128000</v>
      </c>
      <c r="AZ570" s="61">
        <f t="shared" si="869"/>
        <v>24320</v>
      </c>
      <c r="BA570" s="61">
        <f t="shared" si="870"/>
        <v>152320</v>
      </c>
      <c r="BB570" s="68" t="str">
        <f t="shared" si="871"/>
        <v>MEDIANA</v>
      </c>
      <c r="BD570" s="69" t="str">
        <f t="shared" si="872"/>
        <v>MANTENIMIENTO (CAMBIO DE VÁLVULAS DEFECTUOSAS)</v>
      </c>
      <c r="BE570" s="58" t="str">
        <f t="shared" si="873"/>
        <v>ÚNICO</v>
      </c>
      <c r="BF570" s="58" t="str" cm="1">
        <f t="array" ref="BF570">IF(BE570&lt;&gt;"REPETIDO","",_xlfn.TEXTJOIN(", ",TRUE,IF($AG$14:$AG$1000=$AG570,$A$14:$A$1000,"")))</f>
        <v/>
      </c>
      <c r="BG570" s="70" t="str">
        <f t="shared" si="874"/>
        <v>NO APLICA</v>
      </c>
      <c r="BH570" s="58" t="str">
        <f t="shared" si="875"/>
        <v>ALERTA ALTA - REVISAR MERCADO</v>
      </c>
    </row>
    <row r="571" spans="1:60" ht="38.25" x14ac:dyDescent="0.35">
      <c r="A571" s="64">
        <f>IF(C571="","",MAX($A$14:A570)+1)</f>
        <v>524</v>
      </c>
      <c r="B571" s="124">
        <v>87159</v>
      </c>
      <c r="C571" s="65" t="s">
        <v>522</v>
      </c>
      <c r="D571" s="64" t="s">
        <v>65</v>
      </c>
      <c r="E571" s="64">
        <v>0</v>
      </c>
      <c r="F571" s="64">
        <v>0</v>
      </c>
      <c r="G571" s="64">
        <v>0</v>
      </c>
      <c r="H571" s="64">
        <v>0</v>
      </c>
      <c r="I571" s="64">
        <v>0</v>
      </c>
      <c r="J571" s="64">
        <v>0</v>
      </c>
      <c r="K571" s="64">
        <v>0</v>
      </c>
      <c r="L571" s="93">
        <v>0</v>
      </c>
      <c r="M571" s="127">
        <v>0</v>
      </c>
      <c r="N571" s="127">
        <v>1</v>
      </c>
      <c r="O571" s="127">
        <v>0</v>
      </c>
      <c r="P571" s="127">
        <v>0</v>
      </c>
      <c r="Q571" s="127">
        <v>0</v>
      </c>
      <c r="R571" s="127">
        <v>1</v>
      </c>
      <c r="S571" s="124">
        <v>72101511</v>
      </c>
      <c r="T571" s="124" t="s">
        <v>66</v>
      </c>
      <c r="U571" s="124" t="s">
        <v>66</v>
      </c>
      <c r="W571" s="66">
        <v>112000</v>
      </c>
      <c r="X571" s="66">
        <f>ROUND(W571*19%,0)</f>
        <v>21280</v>
      </c>
      <c r="Y571" s="66">
        <f>ROUND(W571+X571,0)</f>
        <v>133280</v>
      </c>
      <c r="Z571" s="66">
        <v>112000</v>
      </c>
      <c r="AA571" s="66">
        <f>Z571*19%</f>
        <v>21280</v>
      </c>
      <c r="AB571" s="66">
        <f>Z571+AA571</f>
        <v>133280</v>
      </c>
      <c r="AC571" s="66">
        <v>270000</v>
      </c>
      <c r="AD571" s="66">
        <f>AC571*19%</f>
        <v>51300</v>
      </c>
      <c r="AE571" s="66">
        <f>AC571+AD571</f>
        <v>321300</v>
      </c>
      <c r="AF571" s="22"/>
      <c r="AG571" s="67" t="str">
        <f t="shared" si="853"/>
        <v>MANTENIMIENTO - REVISIÓN DE BRIDAS, EMPAQUES Y PERNOS</v>
      </c>
      <c r="AH571" s="58" t="str">
        <f t="shared" si="854"/>
        <v>ÚNICO</v>
      </c>
      <c r="AI571" s="58" t="str">
        <f t="shared" si="855"/>
        <v>ÚNICO</v>
      </c>
      <c r="AJ571" s="59" t="str">
        <f t="shared" si="856"/>
        <v>ÚNICO</v>
      </c>
      <c r="AK571" s="59" t="str">
        <f t="shared" si="857"/>
        <v>ÚNICO</v>
      </c>
      <c r="AL571" s="59" t="str">
        <f t="shared" si="858"/>
        <v/>
      </c>
      <c r="AM571" s="59" t="str">
        <f t="shared" si="859"/>
        <v/>
      </c>
      <c r="AN571" s="60" t="str">
        <f t="shared" si="860"/>
        <v/>
      </c>
      <c r="AP571" s="61">
        <f t="shared" si="861"/>
        <v>164667</v>
      </c>
      <c r="AQ571" s="61">
        <f t="shared" si="862"/>
        <v>112000</v>
      </c>
      <c r="AR571" s="61">
        <f t="shared" si="863"/>
        <v>91221</v>
      </c>
      <c r="AS571" s="62">
        <f t="shared" si="864"/>
        <v>0.55397256280857732</v>
      </c>
      <c r="AT571" s="61">
        <f t="shared" si="865"/>
        <v>112000</v>
      </c>
      <c r="AU571" s="61">
        <f t="shared" si="866"/>
        <v>270000</v>
      </c>
      <c r="AV571" s="61">
        <f>IF(NOT(ISNUMBER(A571)),"",ROUND(_xlfn.QUARTILE.INC(CHOOSE({1;2;3},W571,Z571,AC571),1),0))</f>
        <v>112000</v>
      </c>
      <c r="AW571" s="61">
        <f>IF(NOT(ISNUMBER(A571)),"",ROUND(_xlfn.QUARTILE.INC(CHOOSE({1;2;3},W571,Z571,AC571),3),0))</f>
        <v>191000</v>
      </c>
      <c r="AX571" s="61">
        <f t="shared" si="867"/>
        <v>79000</v>
      </c>
      <c r="AY571" s="61">
        <f t="shared" si="868"/>
        <v>112000</v>
      </c>
      <c r="AZ571" s="61">
        <f t="shared" si="869"/>
        <v>21280</v>
      </c>
      <c r="BA571" s="61">
        <f t="shared" si="870"/>
        <v>133280</v>
      </c>
      <c r="BB571" s="68" t="str">
        <f t="shared" si="871"/>
        <v>MEDIANA</v>
      </c>
      <c r="BD571" s="69" t="str">
        <f t="shared" si="872"/>
        <v>MANTENIMIENTO - REVISIÓN DE BRIDAS, EMPAQUES Y PERNOS</v>
      </c>
      <c r="BE571" s="58" t="str">
        <f t="shared" si="873"/>
        <v>ÚNICO</v>
      </c>
      <c r="BF571" s="58" t="str" cm="1">
        <f t="array" ref="BF571">IF(BE571&lt;&gt;"REPETIDO","",_xlfn.TEXTJOIN(", ",TRUE,IF($AG$14:$AG$1000=$AG571,$A$14:$A$1000,"")))</f>
        <v/>
      </c>
      <c r="BG571" s="70" t="str">
        <f t="shared" si="874"/>
        <v>NO APLICA</v>
      </c>
      <c r="BH571" s="58" t="str">
        <f t="shared" si="875"/>
        <v>ALERTA ALTA - REVISAR MERCADO</v>
      </c>
    </row>
    <row r="572" spans="1:60" ht="38.25" x14ac:dyDescent="0.35">
      <c r="A572" s="64">
        <f>IF(C572="","",MAX($A$14:A571)+1)</f>
        <v>525</v>
      </c>
      <c r="B572" s="124">
        <v>87159</v>
      </c>
      <c r="C572" s="65" t="s">
        <v>523</v>
      </c>
      <c r="D572" s="64" t="s">
        <v>65</v>
      </c>
      <c r="E572" s="64">
        <v>0</v>
      </c>
      <c r="F572" s="64">
        <v>0</v>
      </c>
      <c r="G572" s="64">
        <v>0</v>
      </c>
      <c r="H572" s="64">
        <v>0</v>
      </c>
      <c r="I572" s="64">
        <v>0</v>
      </c>
      <c r="J572" s="64">
        <v>0</v>
      </c>
      <c r="K572" s="64">
        <v>0</v>
      </c>
      <c r="L572" s="93">
        <v>0</v>
      </c>
      <c r="M572" s="127">
        <v>0</v>
      </c>
      <c r="N572" s="127">
        <v>1</v>
      </c>
      <c r="O572" s="127">
        <v>0</v>
      </c>
      <c r="P572" s="127">
        <v>0</v>
      </c>
      <c r="Q572" s="127">
        <v>0</v>
      </c>
      <c r="R572" s="127">
        <v>1</v>
      </c>
      <c r="S572" s="124">
        <v>72101511</v>
      </c>
      <c r="T572" s="124" t="s">
        <v>66</v>
      </c>
      <c r="U572" s="124" t="s">
        <v>66</v>
      </c>
      <c r="W572" s="66">
        <v>124000</v>
      </c>
      <c r="X572" s="66">
        <f>ROUND(W572*19%,0)</f>
        <v>23560</v>
      </c>
      <c r="Y572" s="66">
        <f>ROUND(W572+X572,0)</f>
        <v>147560</v>
      </c>
      <c r="Z572" s="66">
        <v>124000</v>
      </c>
      <c r="AA572" s="66">
        <f>Z572*19%</f>
        <v>23560</v>
      </c>
      <c r="AB572" s="66">
        <f>Z572+AA572</f>
        <v>147560</v>
      </c>
      <c r="AC572" s="66">
        <v>365000</v>
      </c>
      <c r="AD572" s="66">
        <f>AC572*19%</f>
        <v>69350</v>
      </c>
      <c r="AE572" s="66">
        <f>AC572+AD572</f>
        <v>434350</v>
      </c>
      <c r="AF572" s="22"/>
      <c r="AG572" s="67" t="str">
        <f t="shared" si="853"/>
        <v>MANTENIMIENTO - PRUEBA DE PRESIÓN POSTERIOR AL SERVICIO</v>
      </c>
      <c r="AH572" s="58" t="str">
        <f t="shared" si="854"/>
        <v>ÚNICO</v>
      </c>
      <c r="AI572" s="58" t="str">
        <f t="shared" si="855"/>
        <v>ÚNICO</v>
      </c>
      <c r="AJ572" s="59" t="str">
        <f t="shared" si="856"/>
        <v>ÚNICO</v>
      </c>
      <c r="AK572" s="59" t="str">
        <f t="shared" si="857"/>
        <v>ÚNICO</v>
      </c>
      <c r="AL572" s="59" t="str">
        <f t="shared" si="858"/>
        <v/>
      </c>
      <c r="AM572" s="59" t="str">
        <f t="shared" si="859"/>
        <v/>
      </c>
      <c r="AN572" s="60" t="str">
        <f t="shared" si="860"/>
        <v/>
      </c>
      <c r="AP572" s="61">
        <f t="shared" si="861"/>
        <v>204333</v>
      </c>
      <c r="AQ572" s="61">
        <f t="shared" si="862"/>
        <v>124000</v>
      </c>
      <c r="AR572" s="61">
        <f t="shared" si="863"/>
        <v>139141</v>
      </c>
      <c r="AS572" s="62">
        <f t="shared" si="864"/>
        <v>0.68095217121071971</v>
      </c>
      <c r="AT572" s="61">
        <f t="shared" si="865"/>
        <v>124000</v>
      </c>
      <c r="AU572" s="61">
        <f t="shared" si="866"/>
        <v>365000</v>
      </c>
      <c r="AV572" s="61">
        <f>IF(NOT(ISNUMBER(A572)),"",ROUND(_xlfn.QUARTILE.INC(CHOOSE({1;2;3},W572,Z572,AC572),1),0))</f>
        <v>124000</v>
      </c>
      <c r="AW572" s="61">
        <f>IF(NOT(ISNUMBER(A572)),"",ROUND(_xlfn.QUARTILE.INC(CHOOSE({1;2;3},W572,Z572,AC572),3),0))</f>
        <v>244500</v>
      </c>
      <c r="AX572" s="61">
        <f t="shared" si="867"/>
        <v>120500</v>
      </c>
      <c r="AY572" s="61">
        <f t="shared" si="868"/>
        <v>124000</v>
      </c>
      <c r="AZ572" s="61">
        <f t="shared" si="869"/>
        <v>23560</v>
      </c>
      <c r="BA572" s="61">
        <f t="shared" si="870"/>
        <v>147560</v>
      </c>
      <c r="BB572" s="68" t="str">
        <f t="shared" si="871"/>
        <v>MEDIANA</v>
      </c>
      <c r="BD572" s="69" t="str">
        <f t="shared" si="872"/>
        <v>MANTENIMIENTO - PRUEBA DE PRESIÓN POSTERIOR AL SERVICIO</v>
      </c>
      <c r="BE572" s="58" t="str">
        <f t="shared" si="873"/>
        <v>ÚNICO</v>
      </c>
      <c r="BF572" s="58" t="str" cm="1">
        <f t="array" ref="BF572">IF(BE572&lt;&gt;"REPETIDO","",_xlfn.TEXTJOIN(", ",TRUE,IF($AG$14:$AG$1000=$AG572,$A$14:$A$1000,"")))</f>
        <v/>
      </c>
      <c r="BG572" s="70" t="str">
        <f t="shared" si="874"/>
        <v>NO APLICA</v>
      </c>
      <c r="BH572" s="58" t="str">
        <f t="shared" si="875"/>
        <v>ALERTA ALTA - REVISAR MERCADO</v>
      </c>
    </row>
    <row r="573" spans="1:60" x14ac:dyDescent="0.35">
      <c r="A573" s="134" t="s">
        <v>524</v>
      </c>
      <c r="B573" s="135"/>
      <c r="C573" s="135"/>
      <c r="D573" s="135"/>
      <c r="E573" s="135"/>
      <c r="F573" s="135"/>
      <c r="G573" s="135"/>
      <c r="H573" s="135"/>
      <c r="I573" s="135"/>
      <c r="J573" s="135"/>
      <c r="K573" s="135"/>
      <c r="L573" s="135"/>
      <c r="M573" s="135"/>
      <c r="N573" s="135"/>
      <c r="O573" s="135"/>
      <c r="P573" s="135"/>
      <c r="Q573" s="135"/>
      <c r="R573" s="135"/>
      <c r="S573" s="135"/>
      <c r="T573" s="135"/>
      <c r="U573" s="135"/>
      <c r="W573" s="66"/>
      <c r="X573" s="66"/>
      <c r="Y573" s="66"/>
      <c r="Z573" s="74"/>
      <c r="AA573" s="74"/>
      <c r="AB573" s="74"/>
      <c r="AC573" s="74"/>
      <c r="AD573" s="74"/>
      <c r="AE573" s="74"/>
      <c r="AG573" s="67"/>
      <c r="AH573" s="58"/>
      <c r="AI573" s="58"/>
      <c r="AJ573" s="59"/>
      <c r="AK573" s="59"/>
      <c r="AL573" s="59"/>
      <c r="AM573" s="59"/>
      <c r="AN573" s="60"/>
      <c r="AP573" s="75"/>
      <c r="AQ573" s="75"/>
      <c r="AR573" s="75"/>
      <c r="AS573" s="76"/>
      <c r="AT573" s="75"/>
      <c r="AU573" s="61"/>
      <c r="AV573" s="75"/>
      <c r="AW573" s="75"/>
      <c r="AX573" s="75"/>
      <c r="AY573" s="75"/>
      <c r="AZ573" s="75"/>
      <c r="BA573" s="75"/>
      <c r="BB573" s="75"/>
      <c r="BD573" s="63"/>
      <c r="BE573" s="63"/>
      <c r="BF573" s="63"/>
      <c r="BG573" s="63"/>
      <c r="BH573" s="63"/>
    </row>
    <row r="574" spans="1:60" ht="63.75" x14ac:dyDescent="0.35">
      <c r="A574" s="64">
        <f>IF(C574="","",MAX($A$14:A573)+1)</f>
        <v>526</v>
      </c>
      <c r="B574" s="125">
        <v>87159</v>
      </c>
      <c r="C574" s="65" t="s">
        <v>525</v>
      </c>
      <c r="D574" s="64" t="s">
        <v>65</v>
      </c>
      <c r="E574" s="64">
        <v>0</v>
      </c>
      <c r="F574" s="64">
        <v>0</v>
      </c>
      <c r="G574" s="64">
        <v>0</v>
      </c>
      <c r="H574" s="64">
        <v>0</v>
      </c>
      <c r="I574" s="64">
        <v>0</v>
      </c>
      <c r="J574" s="64">
        <v>0</v>
      </c>
      <c r="K574" s="64">
        <v>0</v>
      </c>
      <c r="L574" s="64">
        <v>0</v>
      </c>
      <c r="M574" s="125">
        <v>0</v>
      </c>
      <c r="N574" s="125">
        <v>1</v>
      </c>
      <c r="O574" s="125">
        <v>0</v>
      </c>
      <c r="P574" s="125">
        <v>0</v>
      </c>
      <c r="Q574" s="125">
        <v>0</v>
      </c>
      <c r="R574" s="125">
        <v>1</v>
      </c>
      <c r="S574" s="125">
        <v>72101511</v>
      </c>
      <c r="T574" s="125" t="s">
        <v>66</v>
      </c>
      <c r="U574" s="125" t="s">
        <v>66</v>
      </c>
      <c r="W574" s="66">
        <v>280000</v>
      </c>
      <c r="X574" s="66">
        <f t="shared" ref="X574:X585" si="876">ROUND(W574*19%,0)</f>
        <v>53200</v>
      </c>
      <c r="Y574" s="66">
        <f t="shared" ref="Y574:Y585" si="877">ROUND(W574+X574,0)</f>
        <v>333200</v>
      </c>
      <c r="Z574" s="66">
        <v>280000</v>
      </c>
      <c r="AA574" s="66">
        <f t="shared" ref="AA574:AA585" si="878">Z574*19%</f>
        <v>53200</v>
      </c>
      <c r="AB574" s="66">
        <f t="shared" ref="AB574:AB585" si="879">Z574+AA574</f>
        <v>333200</v>
      </c>
      <c r="AC574" s="66">
        <v>350000</v>
      </c>
      <c r="AD574" s="66">
        <f t="shared" ref="AD574:AD585" si="880">AC574*19%</f>
        <v>66500</v>
      </c>
      <c r="AE574" s="66">
        <f t="shared" ref="AE574:AE585" si="881">AC574+AD574</f>
        <v>416500</v>
      </c>
      <c r="AF574" s="22"/>
      <c r="AG574" s="67" t="str">
        <f t="shared" ref="AG574:AG585" si="882">IF(NOT(ISNUMBER(A574)),"",LEFT(C574,200))</f>
        <v>MANTENIMIENTO - REVISIÓN DE TABLERO DE CONTROL, SISTEMA ELÉCTRICO Y CABLEADO Y VARIADORES DE FRECUENCIA.</v>
      </c>
      <c r="AH574" s="58" t="str">
        <f t="shared" ref="AH574:AH585" si="883">IF($AG574="","",IF(COUNTIFS($AG:$AG,$AG574,$W:$W,"&lt;&gt;"&amp;$W574)&gt;0,"DIFERENTE","ÚNICO"))</f>
        <v>ÚNICO</v>
      </c>
      <c r="AI574" s="58" t="str">
        <f t="shared" ref="AI574:AI585" si="884">IF($AG574="","",IF(COUNTIFS($AG:$AG,$AG574,$Z:$Z,"&lt;&gt;"&amp;$Z574)&gt;0,"DIFERENTE","ÚNICO"))</f>
        <v>ÚNICO</v>
      </c>
      <c r="AJ574" s="59" t="str">
        <f t="shared" ref="AJ574:AJ585" si="885">IF($AG574="","",IF(COUNTIFS($AG:$AG,$AG574,$AC:$AC,"&lt;&gt;"&amp;$AC574)&gt;0,"DIFERENTE","ÚNICO"))</f>
        <v>ÚNICO</v>
      </c>
      <c r="AK574" s="59" t="str">
        <f t="shared" ref="AK574:AK585" si="886">IF($AG574="","",IF(OR(AH574="DIFERENTE",AI574="DIFERENTE",AJ574="DIFERENTE"),"REVISAR","ÚNICO"))</f>
        <v>ÚNICO</v>
      </c>
      <c r="AL574" s="59" t="str">
        <f t="shared" ref="AL574:AL585" si="887">IF(AH574="DIFERENTE",_xlfn.MAXIFS($W:$W,$AG:$AG,$AG574)-_xlfn.MINIFS($W:$W,$AG:$AG,$AG574),"")</f>
        <v/>
      </c>
      <c r="AM574" s="59" t="str">
        <f t="shared" ref="AM574:AM585" si="888">IF(AI574="DIFERENTE",_xlfn.MAXIFS($Z:$Z,$AG:$AG,$AG574)-_xlfn.MINIFS($Z:$Z,$AG:$AG,$AG574),"")</f>
        <v/>
      </c>
      <c r="AN574" s="60" t="str">
        <f t="shared" ref="AN574:AN585" si="889">IF(AJ574="DIFERENTE",_xlfn.MAXIFS($AC:$AC,$AG:$AG,$AG574)-_xlfn.MINIFS($AC:$AC,$AG:$AG,$AG574),"")</f>
        <v/>
      </c>
      <c r="AP574" s="61">
        <f t="shared" ref="AP574:AP585" si="890">IF(NOT(ISNUMBER(A574)),"",ROUND(AVERAGE(W574,Z574,AC574),0))</f>
        <v>303333</v>
      </c>
      <c r="AQ574" s="61">
        <f t="shared" ref="AQ574:AQ585" si="891">IF(NOT(ISNUMBER(A574)),"",ROUND(MEDIAN(W574,Z574,AC574),0))</f>
        <v>280000</v>
      </c>
      <c r="AR574" s="61">
        <f t="shared" ref="AR574:AR585" si="892">IF(NOT(ISNUMBER(A574)),"",ROUND(_xlfn.STDEV.S(W574,Z574,AC574),0))</f>
        <v>40415</v>
      </c>
      <c r="AS574" s="62">
        <f t="shared" ref="AS574:AS585" si="893">IF(NOT(ISNUMBER(A574)),"",IFERROR(AR574/AP574,0))</f>
        <v>0.13323641014990126</v>
      </c>
      <c r="AT574" s="61">
        <f t="shared" ref="AT574:AT585" si="894">IF(NOT(ISNUMBER(A574)),"",ROUND(MIN(W574,Z574,AC574),0))</f>
        <v>280000</v>
      </c>
      <c r="AU574" s="61">
        <f t="shared" ref="AU574:AU585" si="895">IF(NOT(ISNUMBER(A574)),"",ROUND(MAX(W574,Z574,AC574),0))</f>
        <v>350000</v>
      </c>
      <c r="AV574" s="61">
        <f>IF(NOT(ISNUMBER(A574)),"",ROUND(_xlfn.QUARTILE.INC(CHOOSE({1;2;3},W574,Z574,AC574),1),0))</f>
        <v>280000</v>
      </c>
      <c r="AW574" s="61">
        <f>IF(NOT(ISNUMBER(A574)),"",ROUND(_xlfn.QUARTILE.INC(CHOOSE({1;2;3},W574,Z574,AC574),3),0))</f>
        <v>315000</v>
      </c>
      <c r="AX574" s="61">
        <f t="shared" ref="AX574:AX585" si="896">IF(NOT(ISNUMBER(A574)),"",ROUND(AW574-AV574,0))</f>
        <v>35000</v>
      </c>
      <c r="AY574" s="61">
        <f t="shared" ref="AY574:AY585" si="897">IF(NOT(ISNUMBER(A574)),"",IF(BB574="MENOR VALOR",ROUND(MIN(W574,Z574,AC574),0),IF(BB574="PROMEDIO 2 MENORES",ROUND((SUM(W574,Z574,AC574)-MAX(W574,Z574,AC574))/2,0),IF(BB574="MEDIANA",ROUND(MEDIAN(W574,Z574,AC574),0),""))))</f>
        <v>280000</v>
      </c>
      <c r="AZ574" s="61">
        <f t="shared" ref="AZ574:AZ585" si="898">+AY574*19%</f>
        <v>53200</v>
      </c>
      <c r="BA574" s="61">
        <f t="shared" ref="BA574:BA585" si="899">IF(AY574="","",AY574+AZ574)</f>
        <v>333200</v>
      </c>
      <c r="BB574" s="68" t="str">
        <f t="shared" ref="BB574:BB585" si="900">IF(NOT(ISNUMBER(A574)),"",IF(AS574&lt;=20%,"MENOR VALOR",IF(AS574&lt;=40%,"PROMEDIO 2 MENORES","MEDIANA")))</f>
        <v>MENOR VALOR</v>
      </c>
      <c r="BD574" s="69" t="str">
        <f t="shared" ref="BD574:BD585" si="901">IF(NOT(ISNUMBER(A574)),"",UPPER(TRIM(CLEAN(LEFT(C574,200)))))</f>
        <v>MANTENIMIENTO - REVISIÓN DE TABLERO DE CONTROL, SISTEMA ELÉCTRICO Y CABLEADO Y VARIADORES DE FRECUENCIA.</v>
      </c>
      <c r="BE574" s="58" t="str">
        <f t="shared" ref="BE574:BE585" si="902">IF($AG574="","",IF(COUNTIF($AG:$AG,$AG574)&gt;1,"REPETIDO","ÚNICO"))</f>
        <v>ÚNICO</v>
      </c>
      <c r="BF574" s="58" t="str" cm="1">
        <f t="array" ref="BF574">IF(BE574&lt;&gt;"REPETIDO","",_xlfn.TEXTJOIN(", ",TRUE,IF($AG$14:$AG$1000=$AG574,$A$14:$A$1000,"")))</f>
        <v/>
      </c>
      <c r="BG574" s="70" t="str">
        <f t="shared" ref="BG574:BG585" si="903">IF($AG574="","",IF(BE574&lt;&gt;"REPETIDO","NO APLICA",IF(COUNTIFS($AG:$AG,$AG574,$AY:$AY,"&lt;&gt;"&amp;$AY574)&gt;0,"PRECIO REF. DIFERENTE","MISMO PRECIO REF.")))</f>
        <v>NO APLICA</v>
      </c>
      <c r="BH574" s="58" t="str">
        <f t="shared" ref="BH574:BH585" si="904">IF($AG574="","",IF(BG574="PRECIO REF. DIFERENTE","CRÍTICO - PRECIO REF. INCONSISTENTE",IF(AS574&gt;50%,"ALERTA ALTA - REVISAR MERCADO",IF(AS574&gt;30%,"REVISAR DISPERSIÓN","OK"))))</f>
        <v>OK</v>
      </c>
    </row>
    <row r="575" spans="1:60" ht="63.75" x14ac:dyDescent="0.35">
      <c r="A575" s="64">
        <f>IF(C575="","",MAX($A$14:A574)+1)</f>
        <v>527</v>
      </c>
      <c r="B575" s="125">
        <v>87159</v>
      </c>
      <c r="C575" s="65" t="s">
        <v>526</v>
      </c>
      <c r="D575" s="64" t="s">
        <v>65</v>
      </c>
      <c r="E575" s="64">
        <v>0</v>
      </c>
      <c r="F575" s="64">
        <v>0</v>
      </c>
      <c r="G575" s="64">
        <v>0</v>
      </c>
      <c r="H575" s="64">
        <v>0</v>
      </c>
      <c r="I575" s="64">
        <v>0</v>
      </c>
      <c r="J575" s="64">
        <v>0</v>
      </c>
      <c r="K575" s="64">
        <v>0</v>
      </c>
      <c r="L575" s="64">
        <v>0</v>
      </c>
      <c r="M575" s="125">
        <v>0</v>
      </c>
      <c r="N575" s="125">
        <v>1</v>
      </c>
      <c r="O575" s="125">
        <v>0</v>
      </c>
      <c r="P575" s="125">
        <v>0</v>
      </c>
      <c r="Q575" s="125">
        <v>0</v>
      </c>
      <c r="R575" s="125">
        <v>1</v>
      </c>
      <c r="S575" s="125">
        <v>72101511</v>
      </c>
      <c r="T575" s="125" t="s">
        <v>66</v>
      </c>
      <c r="U575" s="125" t="s">
        <v>66</v>
      </c>
      <c r="W575" s="66">
        <v>348000</v>
      </c>
      <c r="X575" s="66">
        <f t="shared" si="876"/>
        <v>66120</v>
      </c>
      <c r="Y575" s="66">
        <f t="shared" si="877"/>
        <v>414120</v>
      </c>
      <c r="Z575" s="66">
        <v>348000</v>
      </c>
      <c r="AA575" s="66">
        <f t="shared" si="878"/>
        <v>66120</v>
      </c>
      <c r="AB575" s="66">
        <f t="shared" si="879"/>
        <v>414120</v>
      </c>
      <c r="AC575" s="66">
        <v>490000</v>
      </c>
      <c r="AD575" s="66">
        <f t="shared" si="880"/>
        <v>93100</v>
      </c>
      <c r="AE575" s="66">
        <f t="shared" si="881"/>
        <v>583100</v>
      </c>
      <c r="AF575" s="22"/>
      <c r="AG575" s="67" t="str">
        <f t="shared" si="882"/>
        <v>MANTENIMIENTO - REVISIÓN DE TABLERO DE CONTROL, PARÁMETROS DE CONFIGURACIÓN Y ALARMAS</v>
      </c>
      <c r="AH575" s="58" t="str">
        <f t="shared" si="883"/>
        <v>ÚNICO</v>
      </c>
      <c r="AI575" s="58" t="str">
        <f t="shared" si="884"/>
        <v>ÚNICO</v>
      </c>
      <c r="AJ575" s="59" t="str">
        <f t="shared" si="885"/>
        <v>ÚNICO</v>
      </c>
      <c r="AK575" s="59" t="str">
        <f t="shared" si="886"/>
        <v>ÚNICO</v>
      </c>
      <c r="AL575" s="59" t="str">
        <f t="shared" si="887"/>
        <v/>
      </c>
      <c r="AM575" s="59" t="str">
        <f t="shared" si="888"/>
        <v/>
      </c>
      <c r="AN575" s="60" t="str">
        <f t="shared" si="889"/>
        <v/>
      </c>
      <c r="AP575" s="61">
        <f t="shared" si="890"/>
        <v>395333</v>
      </c>
      <c r="AQ575" s="61">
        <f t="shared" si="891"/>
        <v>348000</v>
      </c>
      <c r="AR575" s="61">
        <f t="shared" si="892"/>
        <v>81984</v>
      </c>
      <c r="AS575" s="62">
        <f t="shared" si="893"/>
        <v>0.20737960150050716</v>
      </c>
      <c r="AT575" s="61">
        <f t="shared" si="894"/>
        <v>348000</v>
      </c>
      <c r="AU575" s="61">
        <f t="shared" si="895"/>
        <v>490000</v>
      </c>
      <c r="AV575" s="61">
        <f>IF(NOT(ISNUMBER(A575)),"",ROUND(_xlfn.QUARTILE.INC(CHOOSE({1;2;3},W575,Z575,AC575),1),0))</f>
        <v>348000</v>
      </c>
      <c r="AW575" s="61">
        <f>IF(NOT(ISNUMBER(A575)),"",ROUND(_xlfn.QUARTILE.INC(CHOOSE({1;2;3},W575,Z575,AC575),3),0))</f>
        <v>419000</v>
      </c>
      <c r="AX575" s="61">
        <f t="shared" si="896"/>
        <v>71000</v>
      </c>
      <c r="AY575" s="61">
        <f t="shared" si="897"/>
        <v>348000</v>
      </c>
      <c r="AZ575" s="61">
        <f t="shared" si="898"/>
        <v>66120</v>
      </c>
      <c r="BA575" s="61">
        <f t="shared" si="899"/>
        <v>414120</v>
      </c>
      <c r="BB575" s="68" t="str">
        <f t="shared" si="900"/>
        <v>PROMEDIO 2 MENORES</v>
      </c>
      <c r="BD575" s="69" t="str">
        <f t="shared" si="901"/>
        <v>MANTENIMIENTO - REVISIÓN DE TABLERO DE CONTROL, PARÁMETROS DE CONFIGURACIÓN Y ALARMAS</v>
      </c>
      <c r="BE575" s="58" t="str">
        <f t="shared" si="902"/>
        <v>ÚNICO</v>
      </c>
      <c r="BF575" s="58" t="str" cm="1">
        <f t="array" ref="BF575">IF(BE575&lt;&gt;"REPETIDO","",_xlfn.TEXTJOIN(", ",TRUE,IF($AG$14:$AG$1000=$AG575,$A$14:$A$1000,"")))</f>
        <v/>
      </c>
      <c r="BG575" s="70" t="str">
        <f t="shared" si="903"/>
        <v>NO APLICA</v>
      </c>
      <c r="BH575" s="58" t="str">
        <f t="shared" si="904"/>
        <v>OK</v>
      </c>
    </row>
    <row r="576" spans="1:60" ht="102" x14ac:dyDescent="0.35">
      <c r="A576" s="64">
        <f>IF(C576="","",MAX($A$14:A575)+1)</f>
        <v>528</v>
      </c>
      <c r="B576" s="125">
        <v>87159</v>
      </c>
      <c r="C576" s="65" t="s">
        <v>527</v>
      </c>
      <c r="D576" s="64" t="s">
        <v>65</v>
      </c>
      <c r="E576" s="64">
        <v>0</v>
      </c>
      <c r="F576" s="64">
        <v>0</v>
      </c>
      <c r="G576" s="64">
        <v>0</v>
      </c>
      <c r="H576" s="64">
        <v>0</v>
      </c>
      <c r="I576" s="64">
        <v>0</v>
      </c>
      <c r="J576" s="64">
        <v>0</v>
      </c>
      <c r="K576" s="64">
        <v>0</v>
      </c>
      <c r="L576" s="64">
        <v>0</v>
      </c>
      <c r="M576" s="125">
        <v>0</v>
      </c>
      <c r="N576" s="125">
        <v>1</v>
      </c>
      <c r="O576" s="125">
        <v>0</v>
      </c>
      <c r="P576" s="125">
        <v>0</v>
      </c>
      <c r="Q576" s="125">
        <v>0</v>
      </c>
      <c r="R576" s="125">
        <v>1</v>
      </c>
      <c r="S576" s="125">
        <v>72101511</v>
      </c>
      <c r="T576" s="125" t="s">
        <v>66</v>
      </c>
      <c r="U576" s="125" t="s">
        <v>66</v>
      </c>
      <c r="W576" s="66">
        <v>312000</v>
      </c>
      <c r="X576" s="66">
        <f t="shared" si="876"/>
        <v>59280</v>
      </c>
      <c r="Y576" s="66">
        <f t="shared" si="877"/>
        <v>371280</v>
      </c>
      <c r="Z576" s="66">
        <v>312000</v>
      </c>
      <c r="AA576" s="66">
        <f t="shared" si="878"/>
        <v>59280</v>
      </c>
      <c r="AB576" s="66">
        <f t="shared" si="879"/>
        <v>371280</v>
      </c>
      <c r="AC576" s="66">
        <v>420000</v>
      </c>
      <c r="AD576" s="66">
        <f t="shared" si="880"/>
        <v>79800</v>
      </c>
      <c r="AE576" s="66">
        <f t="shared" si="881"/>
        <v>499800</v>
      </c>
      <c r="AF576" s="22"/>
      <c r="AG576" s="67" t="str">
        <f t="shared" si="882"/>
        <v>MANTENIMIENTO PREVENTIVO EQUIPO DE PRECISIÓN: INCLUYE MANTENIMIENTO DE FILTROS MERV14, MEDIDAS 20X20X2; 20X16X2 (CANTIDAD DE FILTROS: 1 POR REFERENCIA.</v>
      </c>
      <c r="AH576" s="58" t="str">
        <f t="shared" si="883"/>
        <v>ÚNICO</v>
      </c>
      <c r="AI576" s="58" t="str">
        <f t="shared" si="884"/>
        <v>ÚNICO</v>
      </c>
      <c r="AJ576" s="59" t="str">
        <f t="shared" si="885"/>
        <v>ÚNICO</v>
      </c>
      <c r="AK576" s="59" t="str">
        <f t="shared" si="886"/>
        <v>ÚNICO</v>
      </c>
      <c r="AL576" s="59" t="str">
        <f t="shared" si="887"/>
        <v/>
      </c>
      <c r="AM576" s="59" t="str">
        <f t="shared" si="888"/>
        <v/>
      </c>
      <c r="AN576" s="60" t="str">
        <f t="shared" si="889"/>
        <v/>
      </c>
      <c r="AP576" s="61">
        <f t="shared" si="890"/>
        <v>348000</v>
      </c>
      <c r="AQ576" s="61">
        <f t="shared" si="891"/>
        <v>312000</v>
      </c>
      <c r="AR576" s="61">
        <f t="shared" si="892"/>
        <v>62354</v>
      </c>
      <c r="AS576" s="62">
        <f t="shared" si="893"/>
        <v>0.17917816091954022</v>
      </c>
      <c r="AT576" s="61">
        <f t="shared" si="894"/>
        <v>312000</v>
      </c>
      <c r="AU576" s="61">
        <f t="shared" si="895"/>
        <v>420000</v>
      </c>
      <c r="AV576" s="61">
        <f>IF(NOT(ISNUMBER(A576)),"",ROUND(_xlfn.QUARTILE.INC(CHOOSE({1;2;3},W576,Z576,AC576),1),0))</f>
        <v>312000</v>
      </c>
      <c r="AW576" s="61">
        <f>IF(NOT(ISNUMBER(A576)),"",ROUND(_xlfn.QUARTILE.INC(CHOOSE({1;2;3},W576,Z576,AC576),3),0))</f>
        <v>366000</v>
      </c>
      <c r="AX576" s="61">
        <f t="shared" si="896"/>
        <v>54000</v>
      </c>
      <c r="AY576" s="61">
        <f t="shared" si="897"/>
        <v>312000</v>
      </c>
      <c r="AZ576" s="61">
        <f t="shared" si="898"/>
        <v>59280</v>
      </c>
      <c r="BA576" s="61">
        <f t="shared" si="899"/>
        <v>371280</v>
      </c>
      <c r="BB576" s="68" t="str">
        <f t="shared" si="900"/>
        <v>MENOR VALOR</v>
      </c>
      <c r="BD576" s="69" t="str">
        <f t="shared" si="901"/>
        <v>MANTENIMIENTO PREVENTIVO EQUIPO DE PRECISIÓN: INCLUYE MANTENIMIENTO DE FILTROS MERV14, MEDIDAS 20X20X2; 20X16X2 (CANTIDAD DE FILTROS: 1 POR REFERENCIA.</v>
      </c>
      <c r="BE576" s="58" t="str">
        <f t="shared" si="902"/>
        <v>ÚNICO</v>
      </c>
      <c r="BF576" s="58" t="str" cm="1">
        <f t="array" ref="BF576">IF(BE576&lt;&gt;"REPETIDO","",_xlfn.TEXTJOIN(", ",TRUE,IF($AG$14:$AG$1000=$AG576,$A$14:$A$1000,"")))</f>
        <v/>
      </c>
      <c r="BG576" s="70" t="str">
        <f t="shared" si="903"/>
        <v>NO APLICA</v>
      </c>
      <c r="BH576" s="58" t="str">
        <f t="shared" si="904"/>
        <v>OK</v>
      </c>
    </row>
    <row r="577" spans="1:60" ht="127.5" customHeight="1" x14ac:dyDescent="0.35">
      <c r="A577" s="64">
        <f>IF(C577="","",MAX($A$14:A576)+1)</f>
        <v>529</v>
      </c>
      <c r="B577" s="125">
        <v>87159</v>
      </c>
      <c r="C577" s="65" t="s">
        <v>528</v>
      </c>
      <c r="D577" s="64" t="s">
        <v>65</v>
      </c>
      <c r="E577" s="64">
        <v>0</v>
      </c>
      <c r="F577" s="64">
        <v>0</v>
      </c>
      <c r="G577" s="64">
        <v>0</v>
      </c>
      <c r="H577" s="64">
        <v>0</v>
      </c>
      <c r="I577" s="64">
        <v>0</v>
      </c>
      <c r="J577" s="64">
        <v>0</v>
      </c>
      <c r="K577" s="64">
        <v>0</v>
      </c>
      <c r="L577" s="64">
        <v>0</v>
      </c>
      <c r="M577" s="125">
        <v>0</v>
      </c>
      <c r="N577" s="125">
        <v>1</v>
      </c>
      <c r="O577" s="125">
        <v>0</v>
      </c>
      <c r="P577" s="125">
        <v>0</v>
      </c>
      <c r="Q577" s="125">
        <v>0</v>
      </c>
      <c r="R577" s="125">
        <v>1</v>
      </c>
      <c r="S577" s="125">
        <v>72101511</v>
      </c>
      <c r="T577" s="125" t="s">
        <v>66</v>
      </c>
      <c r="U577" s="125" t="s">
        <v>66</v>
      </c>
      <c r="W577" s="66">
        <v>252000</v>
      </c>
      <c r="X577" s="66">
        <f t="shared" si="876"/>
        <v>47880</v>
      </c>
      <c r="Y577" s="66">
        <f t="shared" si="877"/>
        <v>299880</v>
      </c>
      <c r="Z577" s="66">
        <v>252000</v>
      </c>
      <c r="AA577" s="66">
        <f t="shared" si="878"/>
        <v>47880</v>
      </c>
      <c r="AB577" s="66">
        <f t="shared" si="879"/>
        <v>299880</v>
      </c>
      <c r="AC577" s="66">
        <v>455000</v>
      </c>
      <c r="AD577" s="66">
        <f t="shared" si="880"/>
        <v>86450</v>
      </c>
      <c r="AE577" s="66">
        <f t="shared" si="881"/>
        <v>541450</v>
      </c>
      <c r="AF577" s="22"/>
      <c r="AG577" s="67" t="str">
        <f t="shared" si="882"/>
        <v>MANTENIMIENTO - RETROFIL, MANTENIMIENTO DE PRESOSTATOS, SOLDADURA FUERTE, BARRIDO N2, VACÍO Y AJUSTE DE CARGA DE REFRIGERANTE CON PRUEBAS DE FUNCIONAMIENTO. (CAMBIO DE PRESOSTATOS, SOLDADURA FUERTE, B</v>
      </c>
      <c r="AH577" s="58" t="str">
        <f t="shared" si="883"/>
        <v>ÚNICO</v>
      </c>
      <c r="AI577" s="58" t="str">
        <f t="shared" si="884"/>
        <v>ÚNICO</v>
      </c>
      <c r="AJ577" s="59" t="str">
        <f t="shared" si="885"/>
        <v>ÚNICO</v>
      </c>
      <c r="AK577" s="59" t="str">
        <f t="shared" si="886"/>
        <v>ÚNICO</v>
      </c>
      <c r="AL577" s="59" t="str">
        <f t="shared" si="887"/>
        <v/>
      </c>
      <c r="AM577" s="59" t="str">
        <f t="shared" si="888"/>
        <v/>
      </c>
      <c r="AN577" s="60" t="str">
        <f t="shared" si="889"/>
        <v/>
      </c>
      <c r="AP577" s="61">
        <f t="shared" si="890"/>
        <v>319667</v>
      </c>
      <c r="AQ577" s="61">
        <f t="shared" si="891"/>
        <v>252000</v>
      </c>
      <c r="AR577" s="61">
        <f t="shared" si="892"/>
        <v>117202</v>
      </c>
      <c r="AS577" s="62">
        <f t="shared" si="893"/>
        <v>0.36663778244235407</v>
      </c>
      <c r="AT577" s="61">
        <f t="shared" si="894"/>
        <v>252000</v>
      </c>
      <c r="AU577" s="61">
        <f t="shared" si="895"/>
        <v>455000</v>
      </c>
      <c r="AV577" s="61">
        <f>IF(NOT(ISNUMBER(A577)),"",ROUND(_xlfn.QUARTILE.INC(CHOOSE({1;2;3},W577,Z577,AC577),1),0))</f>
        <v>252000</v>
      </c>
      <c r="AW577" s="61">
        <f>IF(NOT(ISNUMBER(A577)),"",ROUND(_xlfn.QUARTILE.INC(CHOOSE({1;2;3},W577,Z577,AC577),3),0))</f>
        <v>353500</v>
      </c>
      <c r="AX577" s="61">
        <f t="shared" si="896"/>
        <v>101500</v>
      </c>
      <c r="AY577" s="61">
        <f t="shared" si="897"/>
        <v>252000</v>
      </c>
      <c r="AZ577" s="61">
        <f t="shared" si="898"/>
        <v>47880</v>
      </c>
      <c r="BA577" s="61">
        <f t="shared" si="899"/>
        <v>299880</v>
      </c>
      <c r="BB577" s="68" t="str">
        <f t="shared" si="900"/>
        <v>PROMEDIO 2 MENORES</v>
      </c>
      <c r="BD577" s="69" t="str">
        <f t="shared" si="901"/>
        <v>MANTENIMIENTO - RETROFIL, MANTENIMIENTO DE PRESOSTATOS, SOLDADURA FUERTE, BARRIDO N2, VACÍO Y AJUSTE DE CARGA DE REFRIGERANTE CON PRUEBAS DE FUNCIONAMIENTO. (CAMBIO DE PRESOSTATOS, SOLDADURA FUERTE, B</v>
      </c>
      <c r="BE577" s="58" t="str">
        <f t="shared" si="902"/>
        <v>ÚNICO</v>
      </c>
      <c r="BF577" s="58" t="str" cm="1">
        <f t="array" ref="BF577">IF(BE577&lt;&gt;"REPETIDO","",_xlfn.TEXTJOIN(", ",TRUE,IF($AG$14:$AG$1000=$AG577,$A$14:$A$1000,"")))</f>
        <v/>
      </c>
      <c r="BG577" s="70" t="str">
        <f t="shared" si="903"/>
        <v>NO APLICA</v>
      </c>
      <c r="BH577" s="58" t="str">
        <f t="shared" si="904"/>
        <v>REVISAR DISPERSIÓN</v>
      </c>
    </row>
    <row r="578" spans="1:60" ht="25.5" x14ac:dyDescent="0.35">
      <c r="A578" s="64">
        <f>IF(C578="","",MAX($A$14:A577)+1)</f>
        <v>530</v>
      </c>
      <c r="B578" s="125">
        <v>87159</v>
      </c>
      <c r="C578" s="65" t="s">
        <v>529</v>
      </c>
      <c r="D578" s="64" t="s">
        <v>65</v>
      </c>
      <c r="E578" s="64">
        <v>0</v>
      </c>
      <c r="F578" s="64">
        <v>0</v>
      </c>
      <c r="G578" s="64">
        <v>0</v>
      </c>
      <c r="H578" s="64">
        <v>0</v>
      </c>
      <c r="I578" s="64">
        <v>0</v>
      </c>
      <c r="J578" s="64">
        <v>0</v>
      </c>
      <c r="K578" s="64">
        <v>0</v>
      </c>
      <c r="L578" s="64">
        <v>0</v>
      </c>
      <c r="M578" s="125">
        <v>0</v>
      </c>
      <c r="N578" s="125">
        <v>1</v>
      </c>
      <c r="O578" s="125">
        <v>0</v>
      </c>
      <c r="P578" s="125">
        <v>0</v>
      </c>
      <c r="Q578" s="125">
        <v>0</v>
      </c>
      <c r="R578" s="125">
        <v>1</v>
      </c>
      <c r="S578" s="125">
        <v>72101511</v>
      </c>
      <c r="T578" s="125" t="s">
        <v>66</v>
      </c>
      <c r="U578" s="125" t="s">
        <v>66</v>
      </c>
      <c r="W578" s="66">
        <v>348000</v>
      </c>
      <c r="X578" s="66">
        <f t="shared" si="876"/>
        <v>66120</v>
      </c>
      <c r="Y578" s="66">
        <f t="shared" si="877"/>
        <v>414120</v>
      </c>
      <c r="Z578" s="66">
        <v>348000</v>
      </c>
      <c r="AA578" s="66">
        <f t="shared" si="878"/>
        <v>66120</v>
      </c>
      <c r="AB578" s="66">
        <f t="shared" si="879"/>
        <v>414120</v>
      </c>
      <c r="AC578" s="66">
        <v>480000</v>
      </c>
      <c r="AD578" s="66">
        <f t="shared" si="880"/>
        <v>91200</v>
      </c>
      <c r="AE578" s="66">
        <f t="shared" si="881"/>
        <v>571200</v>
      </c>
      <c r="AF578" s="22"/>
      <c r="AG578" s="67" t="str">
        <f t="shared" si="882"/>
        <v>MANTENIMIENTO - REVISIÓN DE FUGAS</v>
      </c>
      <c r="AH578" s="58" t="str">
        <f t="shared" si="883"/>
        <v>ÚNICO</v>
      </c>
      <c r="AI578" s="58" t="str">
        <f t="shared" si="884"/>
        <v>ÚNICO</v>
      </c>
      <c r="AJ578" s="59" t="str">
        <f t="shared" si="885"/>
        <v>ÚNICO</v>
      </c>
      <c r="AK578" s="59" t="str">
        <f t="shared" si="886"/>
        <v>ÚNICO</v>
      </c>
      <c r="AL578" s="59" t="str">
        <f t="shared" si="887"/>
        <v/>
      </c>
      <c r="AM578" s="59" t="str">
        <f t="shared" si="888"/>
        <v/>
      </c>
      <c r="AN578" s="60" t="str">
        <f t="shared" si="889"/>
        <v/>
      </c>
      <c r="AP578" s="61">
        <f t="shared" si="890"/>
        <v>392000</v>
      </c>
      <c r="AQ578" s="61">
        <f t="shared" si="891"/>
        <v>348000</v>
      </c>
      <c r="AR578" s="61">
        <f t="shared" si="892"/>
        <v>76210</v>
      </c>
      <c r="AS578" s="62">
        <f t="shared" si="893"/>
        <v>0.19441326530612246</v>
      </c>
      <c r="AT578" s="61">
        <f t="shared" si="894"/>
        <v>348000</v>
      </c>
      <c r="AU578" s="61">
        <f t="shared" si="895"/>
        <v>480000</v>
      </c>
      <c r="AV578" s="61">
        <f>IF(NOT(ISNUMBER(A578)),"",ROUND(_xlfn.QUARTILE.INC(CHOOSE({1;2;3},W578,Z578,AC578),1),0))</f>
        <v>348000</v>
      </c>
      <c r="AW578" s="61">
        <f>IF(NOT(ISNUMBER(A578)),"",ROUND(_xlfn.QUARTILE.INC(CHOOSE({1;2;3},W578,Z578,AC578),3),0))</f>
        <v>414000</v>
      </c>
      <c r="AX578" s="61">
        <f t="shared" si="896"/>
        <v>66000</v>
      </c>
      <c r="AY578" s="61">
        <f t="shared" si="897"/>
        <v>348000</v>
      </c>
      <c r="AZ578" s="61">
        <f t="shared" si="898"/>
        <v>66120</v>
      </c>
      <c r="BA578" s="61">
        <f t="shared" si="899"/>
        <v>414120</v>
      </c>
      <c r="BB578" s="68" t="str">
        <f t="shared" si="900"/>
        <v>MENOR VALOR</v>
      </c>
      <c r="BD578" s="69" t="str">
        <f t="shared" si="901"/>
        <v>MANTENIMIENTO - REVISIÓN DE FUGAS</v>
      </c>
      <c r="BE578" s="58" t="str">
        <f t="shared" si="902"/>
        <v>ÚNICO</v>
      </c>
      <c r="BF578" s="58" t="str" cm="1">
        <f t="array" ref="BF578">IF(BE578&lt;&gt;"REPETIDO","",_xlfn.TEXTJOIN(", ",TRUE,IF($AG$14:$AG$1000=$AG578,$A$14:$A$1000,"")))</f>
        <v/>
      </c>
      <c r="BG578" s="70" t="str">
        <f t="shared" si="903"/>
        <v>NO APLICA</v>
      </c>
      <c r="BH578" s="58" t="str">
        <f t="shared" si="904"/>
        <v>OK</v>
      </c>
    </row>
    <row r="579" spans="1:60" ht="27" x14ac:dyDescent="0.35">
      <c r="A579" s="64">
        <f>IF(C579="","",MAX($A$14:A578)+1)</f>
        <v>531</v>
      </c>
      <c r="B579" s="125">
        <v>87159</v>
      </c>
      <c r="C579" s="65" t="s">
        <v>530</v>
      </c>
      <c r="D579" s="64" t="s">
        <v>65</v>
      </c>
      <c r="E579" s="64">
        <v>0</v>
      </c>
      <c r="F579" s="64">
        <v>0</v>
      </c>
      <c r="G579" s="64">
        <v>0</v>
      </c>
      <c r="H579" s="64">
        <v>0</v>
      </c>
      <c r="I579" s="64">
        <v>0</v>
      </c>
      <c r="J579" s="64">
        <v>0</v>
      </c>
      <c r="K579" s="64">
        <v>0</v>
      </c>
      <c r="L579" s="64">
        <v>0</v>
      </c>
      <c r="M579" s="125">
        <v>0</v>
      </c>
      <c r="N579" s="125">
        <v>1</v>
      </c>
      <c r="O579" s="125">
        <v>0</v>
      </c>
      <c r="P579" s="125">
        <v>0</v>
      </c>
      <c r="Q579" s="125">
        <v>0</v>
      </c>
      <c r="R579" s="125">
        <v>1</v>
      </c>
      <c r="S579" s="125">
        <v>72101511</v>
      </c>
      <c r="T579" s="125" t="s">
        <v>66</v>
      </c>
      <c r="U579" s="125" t="s">
        <v>66</v>
      </c>
      <c r="W579" s="66">
        <v>360000</v>
      </c>
      <c r="X579" s="66">
        <f t="shared" si="876"/>
        <v>68400</v>
      </c>
      <c r="Y579" s="66">
        <f t="shared" si="877"/>
        <v>428400</v>
      </c>
      <c r="Z579" s="66">
        <v>360000</v>
      </c>
      <c r="AA579" s="66">
        <f t="shared" si="878"/>
        <v>68400</v>
      </c>
      <c r="AB579" s="66">
        <f t="shared" si="879"/>
        <v>428400</v>
      </c>
      <c r="AC579" s="66">
        <v>505000</v>
      </c>
      <c r="AD579" s="66">
        <f t="shared" si="880"/>
        <v>95950</v>
      </c>
      <c r="AE579" s="66">
        <f t="shared" si="881"/>
        <v>600950</v>
      </c>
      <c r="AF579" s="22"/>
      <c r="AG579" s="67" t="str">
        <f t="shared" si="882"/>
        <v>MANTENIMIENTO - REVISIÓN DE PRESIONES</v>
      </c>
      <c r="AH579" s="58" t="str">
        <f t="shared" si="883"/>
        <v>ÚNICO</v>
      </c>
      <c r="AI579" s="58" t="str">
        <f t="shared" si="884"/>
        <v>ÚNICO</v>
      </c>
      <c r="AJ579" s="59" t="str">
        <f t="shared" si="885"/>
        <v>ÚNICO</v>
      </c>
      <c r="AK579" s="59" t="str">
        <f t="shared" si="886"/>
        <v>ÚNICO</v>
      </c>
      <c r="AL579" s="59" t="str">
        <f t="shared" si="887"/>
        <v/>
      </c>
      <c r="AM579" s="59" t="str">
        <f t="shared" si="888"/>
        <v/>
      </c>
      <c r="AN579" s="60" t="str">
        <f t="shared" si="889"/>
        <v/>
      </c>
      <c r="AP579" s="61">
        <f t="shared" si="890"/>
        <v>408333</v>
      </c>
      <c r="AQ579" s="61">
        <f t="shared" si="891"/>
        <v>360000</v>
      </c>
      <c r="AR579" s="61">
        <f t="shared" si="892"/>
        <v>83716</v>
      </c>
      <c r="AS579" s="62">
        <f t="shared" si="893"/>
        <v>0.20501894287260641</v>
      </c>
      <c r="AT579" s="61">
        <f t="shared" si="894"/>
        <v>360000</v>
      </c>
      <c r="AU579" s="61">
        <f t="shared" si="895"/>
        <v>505000</v>
      </c>
      <c r="AV579" s="61">
        <f>IF(NOT(ISNUMBER(A579)),"",ROUND(_xlfn.QUARTILE.INC(CHOOSE({1;2;3},W579,Z579,AC579),1),0))</f>
        <v>360000</v>
      </c>
      <c r="AW579" s="61">
        <f>IF(NOT(ISNUMBER(A579)),"",ROUND(_xlfn.QUARTILE.INC(CHOOSE({1;2;3},W579,Z579,AC579),3),0))</f>
        <v>432500</v>
      </c>
      <c r="AX579" s="61">
        <f t="shared" si="896"/>
        <v>72500</v>
      </c>
      <c r="AY579" s="61">
        <f t="shared" si="897"/>
        <v>360000</v>
      </c>
      <c r="AZ579" s="61">
        <f t="shared" si="898"/>
        <v>68400</v>
      </c>
      <c r="BA579" s="61">
        <f t="shared" si="899"/>
        <v>428400</v>
      </c>
      <c r="BB579" s="68" t="str">
        <f t="shared" si="900"/>
        <v>PROMEDIO 2 MENORES</v>
      </c>
      <c r="BD579" s="69" t="str">
        <f t="shared" si="901"/>
        <v>MANTENIMIENTO - REVISIÓN DE PRESIONES</v>
      </c>
      <c r="BE579" s="58" t="str">
        <f t="shared" si="902"/>
        <v>ÚNICO</v>
      </c>
      <c r="BF579" s="58" t="str" cm="1">
        <f t="array" ref="BF579">IF(BE579&lt;&gt;"REPETIDO","",_xlfn.TEXTJOIN(", ",TRUE,IF($AG$14:$AG$1000=$AG579,$A$14:$A$1000,"")))</f>
        <v/>
      </c>
      <c r="BG579" s="70" t="str">
        <f t="shared" si="903"/>
        <v>NO APLICA</v>
      </c>
      <c r="BH579" s="58" t="str">
        <f t="shared" si="904"/>
        <v>OK</v>
      </c>
    </row>
    <row r="580" spans="1:60" ht="38.25" x14ac:dyDescent="0.35">
      <c r="A580" s="64">
        <f>IF(C580="","",MAX($A$14:A579)+1)</f>
        <v>532</v>
      </c>
      <c r="B580" s="125">
        <v>87159</v>
      </c>
      <c r="C580" s="65" t="s">
        <v>531</v>
      </c>
      <c r="D580" s="64" t="s">
        <v>65</v>
      </c>
      <c r="E580" s="64">
        <v>0</v>
      </c>
      <c r="F580" s="64">
        <v>0</v>
      </c>
      <c r="G580" s="64">
        <v>0</v>
      </c>
      <c r="H580" s="64">
        <v>0</v>
      </c>
      <c r="I580" s="64">
        <v>0</v>
      </c>
      <c r="J580" s="64">
        <v>0</v>
      </c>
      <c r="K580" s="64">
        <v>0</v>
      </c>
      <c r="L580" s="64">
        <v>0</v>
      </c>
      <c r="M580" s="125">
        <v>0</v>
      </c>
      <c r="N580" s="125">
        <v>1</v>
      </c>
      <c r="O580" s="125">
        <v>0</v>
      </c>
      <c r="P580" s="125">
        <v>0</v>
      </c>
      <c r="Q580" s="125">
        <v>0</v>
      </c>
      <c r="R580" s="125">
        <v>1</v>
      </c>
      <c r="S580" s="125">
        <v>72101511</v>
      </c>
      <c r="T580" s="125" t="s">
        <v>66</v>
      </c>
      <c r="U580" s="125" t="s">
        <v>66</v>
      </c>
      <c r="W580" s="66">
        <v>324000</v>
      </c>
      <c r="X580" s="66">
        <f t="shared" si="876"/>
        <v>61560</v>
      </c>
      <c r="Y580" s="66">
        <f t="shared" si="877"/>
        <v>385560</v>
      </c>
      <c r="Z580" s="66">
        <v>324000</v>
      </c>
      <c r="AA580" s="66">
        <f t="shared" si="878"/>
        <v>61560</v>
      </c>
      <c r="AB580" s="66">
        <f t="shared" si="879"/>
        <v>385560</v>
      </c>
      <c r="AC580" s="66">
        <v>460000</v>
      </c>
      <c r="AD580" s="66">
        <f t="shared" si="880"/>
        <v>87400</v>
      </c>
      <c r="AE580" s="66">
        <f t="shared" si="881"/>
        <v>547400</v>
      </c>
      <c r="AF580" s="22"/>
      <c r="AG580" s="67" t="str">
        <f t="shared" si="882"/>
        <v>MANTENIMIENTO - REVISIÓN MODULO HUMEDAD RELATIVA</v>
      </c>
      <c r="AH580" s="58" t="str">
        <f t="shared" si="883"/>
        <v>ÚNICO</v>
      </c>
      <c r="AI580" s="58" t="str">
        <f t="shared" si="884"/>
        <v>ÚNICO</v>
      </c>
      <c r="AJ580" s="59" t="str">
        <f t="shared" si="885"/>
        <v>ÚNICO</v>
      </c>
      <c r="AK580" s="59" t="str">
        <f t="shared" si="886"/>
        <v>ÚNICO</v>
      </c>
      <c r="AL580" s="59" t="str">
        <f t="shared" si="887"/>
        <v/>
      </c>
      <c r="AM580" s="59" t="str">
        <f t="shared" si="888"/>
        <v/>
      </c>
      <c r="AN580" s="60" t="str">
        <f t="shared" si="889"/>
        <v/>
      </c>
      <c r="AP580" s="61">
        <f t="shared" si="890"/>
        <v>369333</v>
      </c>
      <c r="AQ580" s="61">
        <f t="shared" si="891"/>
        <v>324000</v>
      </c>
      <c r="AR580" s="61">
        <f t="shared" si="892"/>
        <v>78520</v>
      </c>
      <c r="AS580" s="62">
        <f t="shared" si="893"/>
        <v>0.21259946985511718</v>
      </c>
      <c r="AT580" s="61">
        <f t="shared" si="894"/>
        <v>324000</v>
      </c>
      <c r="AU580" s="61">
        <f t="shared" si="895"/>
        <v>460000</v>
      </c>
      <c r="AV580" s="61">
        <f>IF(NOT(ISNUMBER(A580)),"",ROUND(_xlfn.QUARTILE.INC(CHOOSE({1;2;3},W580,Z580,AC580),1),0))</f>
        <v>324000</v>
      </c>
      <c r="AW580" s="61">
        <f>IF(NOT(ISNUMBER(A580)),"",ROUND(_xlfn.QUARTILE.INC(CHOOSE({1;2;3},W580,Z580,AC580),3),0))</f>
        <v>392000</v>
      </c>
      <c r="AX580" s="61">
        <f t="shared" si="896"/>
        <v>68000</v>
      </c>
      <c r="AY580" s="61">
        <f t="shared" si="897"/>
        <v>324000</v>
      </c>
      <c r="AZ580" s="61">
        <f t="shared" si="898"/>
        <v>61560</v>
      </c>
      <c r="BA580" s="61">
        <f t="shared" si="899"/>
        <v>385560</v>
      </c>
      <c r="BB580" s="68" t="str">
        <f t="shared" si="900"/>
        <v>PROMEDIO 2 MENORES</v>
      </c>
      <c r="BD580" s="69" t="str">
        <f t="shared" si="901"/>
        <v>MANTENIMIENTO - REVISIÓN MODULO HUMEDAD RELATIVA</v>
      </c>
      <c r="BE580" s="58" t="str">
        <f t="shared" si="902"/>
        <v>ÚNICO</v>
      </c>
      <c r="BF580" s="58" t="str" cm="1">
        <f t="array" ref="BF580">IF(BE580&lt;&gt;"REPETIDO","",_xlfn.TEXTJOIN(", ",TRUE,IF($AG$14:$AG$1000=$AG580,$A$14:$A$1000,"")))</f>
        <v/>
      </c>
      <c r="BG580" s="70" t="str">
        <f t="shared" si="903"/>
        <v>NO APLICA</v>
      </c>
      <c r="BH580" s="58" t="str">
        <f t="shared" si="904"/>
        <v>OK</v>
      </c>
    </row>
    <row r="581" spans="1:60" ht="27" x14ac:dyDescent="0.35">
      <c r="A581" s="64">
        <f>IF(C581="","",MAX($A$14:A580)+1)</f>
        <v>533</v>
      </c>
      <c r="B581" s="125">
        <v>87159</v>
      </c>
      <c r="C581" s="65" t="s">
        <v>532</v>
      </c>
      <c r="D581" s="64" t="s">
        <v>65</v>
      </c>
      <c r="E581" s="64">
        <v>0</v>
      </c>
      <c r="F581" s="64">
        <v>0</v>
      </c>
      <c r="G581" s="64">
        <v>0</v>
      </c>
      <c r="H581" s="64">
        <v>0</v>
      </c>
      <c r="I581" s="64">
        <v>0</v>
      </c>
      <c r="J581" s="64">
        <v>0</v>
      </c>
      <c r="K581" s="64">
        <v>0</v>
      </c>
      <c r="L581" s="64">
        <v>0</v>
      </c>
      <c r="M581" s="125">
        <v>0</v>
      </c>
      <c r="N581" s="125">
        <v>1</v>
      </c>
      <c r="O581" s="125">
        <v>0</v>
      </c>
      <c r="P581" s="125">
        <v>0</v>
      </c>
      <c r="Q581" s="125">
        <v>0</v>
      </c>
      <c r="R581" s="125">
        <v>1</v>
      </c>
      <c r="S581" s="125">
        <v>72101511</v>
      </c>
      <c r="T581" s="125" t="s">
        <v>66</v>
      </c>
      <c r="U581" s="125" t="s">
        <v>66</v>
      </c>
      <c r="W581" s="66">
        <v>232000</v>
      </c>
      <c r="X581" s="66">
        <f t="shared" si="876"/>
        <v>44080</v>
      </c>
      <c r="Y581" s="66">
        <f t="shared" si="877"/>
        <v>276080</v>
      </c>
      <c r="Z581" s="66">
        <v>232000</v>
      </c>
      <c r="AA581" s="66">
        <f t="shared" si="878"/>
        <v>44080</v>
      </c>
      <c r="AB581" s="66">
        <f t="shared" si="879"/>
        <v>276080</v>
      </c>
      <c r="AC581" s="66">
        <v>310000</v>
      </c>
      <c r="AD581" s="66">
        <f t="shared" si="880"/>
        <v>58900</v>
      </c>
      <c r="AE581" s="66">
        <f t="shared" si="881"/>
        <v>368900</v>
      </c>
      <c r="AF581" s="22"/>
      <c r="AG581" s="67" t="str">
        <f t="shared" si="882"/>
        <v>MANTENIMIENTO - REVISIÓN DE HUMIDIFICADOR</v>
      </c>
      <c r="AH581" s="58" t="str">
        <f t="shared" si="883"/>
        <v>ÚNICO</v>
      </c>
      <c r="AI581" s="58" t="str">
        <f t="shared" si="884"/>
        <v>ÚNICO</v>
      </c>
      <c r="AJ581" s="59" t="str">
        <f t="shared" si="885"/>
        <v>ÚNICO</v>
      </c>
      <c r="AK581" s="59" t="str">
        <f t="shared" si="886"/>
        <v>ÚNICO</v>
      </c>
      <c r="AL581" s="59" t="str">
        <f t="shared" si="887"/>
        <v/>
      </c>
      <c r="AM581" s="59" t="str">
        <f t="shared" si="888"/>
        <v/>
      </c>
      <c r="AN581" s="60" t="str">
        <f t="shared" si="889"/>
        <v/>
      </c>
      <c r="AP581" s="61">
        <f t="shared" si="890"/>
        <v>258000</v>
      </c>
      <c r="AQ581" s="61">
        <f t="shared" si="891"/>
        <v>232000</v>
      </c>
      <c r="AR581" s="61">
        <f t="shared" si="892"/>
        <v>45033</v>
      </c>
      <c r="AS581" s="62">
        <f t="shared" si="893"/>
        <v>0.17454651162790696</v>
      </c>
      <c r="AT581" s="61">
        <f t="shared" si="894"/>
        <v>232000</v>
      </c>
      <c r="AU581" s="61">
        <f t="shared" si="895"/>
        <v>310000</v>
      </c>
      <c r="AV581" s="61">
        <f>IF(NOT(ISNUMBER(A581)),"",ROUND(_xlfn.QUARTILE.INC(CHOOSE({1;2;3},W581,Z581,AC581),1),0))</f>
        <v>232000</v>
      </c>
      <c r="AW581" s="61">
        <f>IF(NOT(ISNUMBER(A581)),"",ROUND(_xlfn.QUARTILE.INC(CHOOSE({1;2;3},W581,Z581,AC581),3),0))</f>
        <v>271000</v>
      </c>
      <c r="AX581" s="61">
        <f t="shared" si="896"/>
        <v>39000</v>
      </c>
      <c r="AY581" s="61">
        <f t="shared" si="897"/>
        <v>232000</v>
      </c>
      <c r="AZ581" s="61">
        <f t="shared" si="898"/>
        <v>44080</v>
      </c>
      <c r="BA581" s="61">
        <f t="shared" si="899"/>
        <v>276080</v>
      </c>
      <c r="BB581" s="68" t="str">
        <f t="shared" si="900"/>
        <v>MENOR VALOR</v>
      </c>
      <c r="BD581" s="69" t="str">
        <f t="shared" si="901"/>
        <v>MANTENIMIENTO - REVISIÓN DE HUMIDIFICADOR</v>
      </c>
      <c r="BE581" s="58" t="str">
        <f t="shared" si="902"/>
        <v>ÚNICO</v>
      </c>
      <c r="BF581" s="58" t="str" cm="1">
        <f t="array" ref="BF581">IF(BE581&lt;&gt;"REPETIDO","",_xlfn.TEXTJOIN(", ",TRUE,IF($AG$14:$AG$1000=$AG581,$A$14:$A$1000,"")))</f>
        <v/>
      </c>
      <c r="BG581" s="70" t="str">
        <f t="shared" si="903"/>
        <v>NO APLICA</v>
      </c>
      <c r="BH581" s="58" t="str">
        <f t="shared" si="904"/>
        <v>OK</v>
      </c>
    </row>
    <row r="582" spans="1:60" ht="27" x14ac:dyDescent="0.35">
      <c r="A582" s="64">
        <f>IF(C582="","",MAX($A$14:A581)+1)</f>
        <v>534</v>
      </c>
      <c r="B582" s="125">
        <v>87159</v>
      </c>
      <c r="C582" s="65" t="s">
        <v>533</v>
      </c>
      <c r="D582" s="64" t="s">
        <v>65</v>
      </c>
      <c r="E582" s="64">
        <v>0</v>
      </c>
      <c r="F582" s="64">
        <v>0</v>
      </c>
      <c r="G582" s="64">
        <v>0</v>
      </c>
      <c r="H582" s="64">
        <v>0</v>
      </c>
      <c r="I582" s="64">
        <v>0</v>
      </c>
      <c r="J582" s="64">
        <v>0</v>
      </c>
      <c r="K582" s="64">
        <v>0</v>
      </c>
      <c r="L582" s="64">
        <v>0</v>
      </c>
      <c r="M582" s="125">
        <v>0</v>
      </c>
      <c r="N582" s="125">
        <v>1</v>
      </c>
      <c r="O582" s="125">
        <v>0</v>
      </c>
      <c r="P582" s="125">
        <v>0</v>
      </c>
      <c r="Q582" s="125">
        <v>0</v>
      </c>
      <c r="R582" s="125">
        <v>1</v>
      </c>
      <c r="S582" s="125">
        <v>72101511</v>
      </c>
      <c r="T582" s="125" t="s">
        <v>66</v>
      </c>
      <c r="U582" s="125" t="s">
        <v>66</v>
      </c>
      <c r="W582" s="66">
        <v>348000</v>
      </c>
      <c r="X582" s="66">
        <f t="shared" si="876"/>
        <v>66120</v>
      </c>
      <c r="Y582" s="66">
        <f t="shared" si="877"/>
        <v>414120</v>
      </c>
      <c r="Z582" s="66">
        <v>348000</v>
      </c>
      <c r="AA582" s="66">
        <f t="shared" si="878"/>
        <v>66120</v>
      </c>
      <c r="AB582" s="66">
        <f t="shared" si="879"/>
        <v>414120</v>
      </c>
      <c r="AC582" s="66">
        <v>440000</v>
      </c>
      <c r="AD582" s="66">
        <f t="shared" si="880"/>
        <v>83600</v>
      </c>
      <c r="AE582" s="66">
        <f t="shared" si="881"/>
        <v>523600</v>
      </c>
      <c r="AF582" s="22"/>
      <c r="AG582" s="67" t="str">
        <f t="shared" si="882"/>
        <v>MANTENIMIENTO - REVISIÓN DE COMPRESORES</v>
      </c>
      <c r="AH582" s="58" t="str">
        <f t="shared" si="883"/>
        <v>ÚNICO</v>
      </c>
      <c r="AI582" s="58" t="str">
        <f t="shared" si="884"/>
        <v>ÚNICO</v>
      </c>
      <c r="AJ582" s="59" t="str">
        <f t="shared" si="885"/>
        <v>ÚNICO</v>
      </c>
      <c r="AK582" s="59" t="str">
        <f t="shared" si="886"/>
        <v>ÚNICO</v>
      </c>
      <c r="AL582" s="59" t="str">
        <f t="shared" si="887"/>
        <v/>
      </c>
      <c r="AM582" s="59" t="str">
        <f t="shared" si="888"/>
        <v/>
      </c>
      <c r="AN582" s="60" t="str">
        <f t="shared" si="889"/>
        <v/>
      </c>
      <c r="AP582" s="61">
        <f t="shared" si="890"/>
        <v>378667</v>
      </c>
      <c r="AQ582" s="61">
        <f t="shared" si="891"/>
        <v>348000</v>
      </c>
      <c r="AR582" s="61">
        <f t="shared" si="892"/>
        <v>53116</v>
      </c>
      <c r="AS582" s="62">
        <f t="shared" si="893"/>
        <v>0.14027100328256753</v>
      </c>
      <c r="AT582" s="61">
        <f t="shared" si="894"/>
        <v>348000</v>
      </c>
      <c r="AU582" s="61">
        <f t="shared" si="895"/>
        <v>440000</v>
      </c>
      <c r="AV582" s="61">
        <f>IF(NOT(ISNUMBER(A582)),"",ROUND(_xlfn.QUARTILE.INC(CHOOSE({1;2;3},W582,Z582,AC582),1),0))</f>
        <v>348000</v>
      </c>
      <c r="AW582" s="61">
        <f>IF(NOT(ISNUMBER(A582)),"",ROUND(_xlfn.QUARTILE.INC(CHOOSE({1;2;3},W582,Z582,AC582),3),0))</f>
        <v>394000</v>
      </c>
      <c r="AX582" s="61">
        <f t="shared" si="896"/>
        <v>46000</v>
      </c>
      <c r="AY582" s="61">
        <f t="shared" si="897"/>
        <v>348000</v>
      </c>
      <c r="AZ582" s="61">
        <f t="shared" si="898"/>
        <v>66120</v>
      </c>
      <c r="BA582" s="61">
        <f t="shared" si="899"/>
        <v>414120</v>
      </c>
      <c r="BB582" s="68" t="str">
        <f t="shared" si="900"/>
        <v>MENOR VALOR</v>
      </c>
      <c r="BD582" s="69" t="str">
        <f t="shared" si="901"/>
        <v>MANTENIMIENTO - REVISIÓN DE COMPRESORES</v>
      </c>
      <c r="BE582" s="58" t="str">
        <f t="shared" si="902"/>
        <v>ÚNICO</v>
      </c>
      <c r="BF582" s="58" t="str" cm="1">
        <f t="array" ref="BF582">IF(BE582&lt;&gt;"REPETIDO","",_xlfn.TEXTJOIN(", ",TRUE,IF($AG$14:$AG$1000=$AG582,$A$14:$A$1000,"")))</f>
        <v/>
      </c>
      <c r="BG582" s="70" t="str">
        <f t="shared" si="903"/>
        <v>NO APLICA</v>
      </c>
      <c r="BH582" s="58" t="str">
        <f t="shared" si="904"/>
        <v>OK</v>
      </c>
    </row>
    <row r="583" spans="1:60" ht="51" x14ac:dyDescent="0.35">
      <c r="A583" s="64">
        <f>IF(C583="","",MAX($A$14:A582)+1)</f>
        <v>535</v>
      </c>
      <c r="B583" s="125">
        <v>87159</v>
      </c>
      <c r="C583" s="65" t="s">
        <v>534</v>
      </c>
      <c r="D583" s="64" t="s">
        <v>65</v>
      </c>
      <c r="E583" s="64">
        <v>0</v>
      </c>
      <c r="F583" s="64">
        <v>0</v>
      </c>
      <c r="G583" s="64">
        <v>0</v>
      </c>
      <c r="H583" s="64">
        <v>0</v>
      </c>
      <c r="I583" s="64">
        <v>0</v>
      </c>
      <c r="J583" s="64">
        <v>0</v>
      </c>
      <c r="K583" s="64">
        <v>0</v>
      </c>
      <c r="L583" s="64">
        <v>0</v>
      </c>
      <c r="M583" s="125">
        <v>0</v>
      </c>
      <c r="N583" s="125">
        <v>1</v>
      </c>
      <c r="O583" s="125">
        <v>0</v>
      </c>
      <c r="P583" s="125">
        <v>0</v>
      </c>
      <c r="Q583" s="125">
        <v>0</v>
      </c>
      <c r="R583" s="125">
        <v>1</v>
      </c>
      <c r="S583" s="125">
        <v>72101511</v>
      </c>
      <c r="T583" s="125" t="s">
        <v>66</v>
      </c>
      <c r="U583" s="125" t="s">
        <v>66</v>
      </c>
      <c r="W583" s="66">
        <v>168000</v>
      </c>
      <c r="X583" s="66">
        <f t="shared" si="876"/>
        <v>31920</v>
      </c>
      <c r="Y583" s="66">
        <f t="shared" si="877"/>
        <v>199920</v>
      </c>
      <c r="Z583" s="66">
        <v>168000</v>
      </c>
      <c r="AA583" s="66">
        <f t="shared" si="878"/>
        <v>31920</v>
      </c>
      <c r="AB583" s="66">
        <f t="shared" si="879"/>
        <v>199920</v>
      </c>
      <c r="AC583" s="66">
        <v>220000</v>
      </c>
      <c r="AD583" s="66">
        <f t="shared" si="880"/>
        <v>41800</v>
      </c>
      <c r="AE583" s="66">
        <f t="shared" si="881"/>
        <v>261800</v>
      </c>
      <c r="AF583" s="22"/>
      <c r="AG583" s="67" t="str">
        <f t="shared" si="882"/>
        <v>MANTENIMIENTO - REVISIÓN DE MOTOR VENTILADOR CONDENSADORA, MOTOR VENTILADOR MANEADORA</v>
      </c>
      <c r="AH583" s="58" t="str">
        <f t="shared" si="883"/>
        <v>ÚNICO</v>
      </c>
      <c r="AI583" s="58" t="str">
        <f t="shared" si="884"/>
        <v>ÚNICO</v>
      </c>
      <c r="AJ583" s="59" t="str">
        <f t="shared" si="885"/>
        <v>ÚNICO</v>
      </c>
      <c r="AK583" s="59" t="str">
        <f t="shared" si="886"/>
        <v>ÚNICO</v>
      </c>
      <c r="AL583" s="59" t="str">
        <f t="shared" si="887"/>
        <v/>
      </c>
      <c r="AM583" s="59" t="str">
        <f t="shared" si="888"/>
        <v/>
      </c>
      <c r="AN583" s="60" t="str">
        <f t="shared" si="889"/>
        <v/>
      </c>
      <c r="AP583" s="61">
        <f t="shared" si="890"/>
        <v>185333</v>
      </c>
      <c r="AQ583" s="61">
        <f t="shared" si="891"/>
        <v>168000</v>
      </c>
      <c r="AR583" s="61">
        <f t="shared" si="892"/>
        <v>30022</v>
      </c>
      <c r="AS583" s="62">
        <f t="shared" si="893"/>
        <v>0.16198949998111509</v>
      </c>
      <c r="AT583" s="61">
        <f t="shared" si="894"/>
        <v>168000</v>
      </c>
      <c r="AU583" s="61">
        <f t="shared" si="895"/>
        <v>220000</v>
      </c>
      <c r="AV583" s="61">
        <f>IF(NOT(ISNUMBER(A583)),"",ROUND(_xlfn.QUARTILE.INC(CHOOSE({1;2;3},W583,Z583,AC583),1),0))</f>
        <v>168000</v>
      </c>
      <c r="AW583" s="61">
        <f>IF(NOT(ISNUMBER(A583)),"",ROUND(_xlfn.QUARTILE.INC(CHOOSE({1;2;3},W583,Z583,AC583),3),0))</f>
        <v>194000</v>
      </c>
      <c r="AX583" s="61">
        <f t="shared" si="896"/>
        <v>26000</v>
      </c>
      <c r="AY583" s="61">
        <f t="shared" si="897"/>
        <v>168000</v>
      </c>
      <c r="AZ583" s="61">
        <f t="shared" si="898"/>
        <v>31920</v>
      </c>
      <c r="BA583" s="61">
        <f t="shared" si="899"/>
        <v>199920</v>
      </c>
      <c r="BB583" s="68" t="str">
        <f t="shared" si="900"/>
        <v>MENOR VALOR</v>
      </c>
      <c r="BD583" s="69" t="str">
        <f t="shared" si="901"/>
        <v>MANTENIMIENTO - REVISIÓN DE MOTOR VENTILADOR CONDENSADORA, MOTOR VENTILADOR MANEADORA</v>
      </c>
      <c r="BE583" s="58" t="str">
        <f t="shared" si="902"/>
        <v>ÚNICO</v>
      </c>
      <c r="BF583" s="58" t="str" cm="1">
        <f t="array" ref="BF583">IF(BE583&lt;&gt;"REPETIDO","",_xlfn.TEXTJOIN(", ",TRUE,IF($AG$14:$AG$1000=$AG583,$A$14:$A$1000,"")))</f>
        <v/>
      </c>
      <c r="BG583" s="70" t="str">
        <f t="shared" si="903"/>
        <v>NO APLICA</v>
      </c>
      <c r="BH583" s="58" t="str">
        <f t="shared" si="904"/>
        <v>OK</v>
      </c>
    </row>
    <row r="584" spans="1:60" ht="63.75" x14ac:dyDescent="0.35">
      <c r="A584" s="64">
        <f>IF(C584="","",MAX($A$14:A583)+1)</f>
        <v>536</v>
      </c>
      <c r="B584" s="125">
        <v>87159</v>
      </c>
      <c r="C584" s="65" t="s">
        <v>535</v>
      </c>
      <c r="D584" s="64" t="s">
        <v>65</v>
      </c>
      <c r="E584" s="64">
        <v>0</v>
      </c>
      <c r="F584" s="64">
        <v>0</v>
      </c>
      <c r="G584" s="64">
        <v>0</v>
      </c>
      <c r="H584" s="64">
        <v>0</v>
      </c>
      <c r="I584" s="64">
        <v>0</v>
      </c>
      <c r="J584" s="64">
        <v>0</v>
      </c>
      <c r="K584" s="64">
        <v>0</v>
      </c>
      <c r="L584" s="64">
        <v>0</v>
      </c>
      <c r="M584" s="125">
        <v>0</v>
      </c>
      <c r="N584" s="125">
        <v>1</v>
      </c>
      <c r="O584" s="125">
        <v>0</v>
      </c>
      <c r="P584" s="125">
        <v>0</v>
      </c>
      <c r="Q584" s="125">
        <v>0</v>
      </c>
      <c r="R584" s="125">
        <v>1</v>
      </c>
      <c r="S584" s="125">
        <v>72101511</v>
      </c>
      <c r="T584" s="125" t="s">
        <v>66</v>
      </c>
      <c r="U584" s="125" t="s">
        <v>66</v>
      </c>
      <c r="W584" s="66">
        <v>220000</v>
      </c>
      <c r="X584" s="66">
        <f t="shared" si="876"/>
        <v>41800</v>
      </c>
      <c r="Y584" s="66">
        <f t="shared" si="877"/>
        <v>261800</v>
      </c>
      <c r="Z584" s="66">
        <v>220000</v>
      </c>
      <c r="AA584" s="66">
        <f t="shared" si="878"/>
        <v>41800</v>
      </c>
      <c r="AB584" s="66">
        <f t="shared" si="879"/>
        <v>261800</v>
      </c>
      <c r="AC584" s="66">
        <v>370000</v>
      </c>
      <c r="AD584" s="66">
        <f t="shared" si="880"/>
        <v>70300</v>
      </c>
      <c r="AE584" s="66">
        <f t="shared" si="881"/>
        <v>440300</v>
      </c>
      <c r="AF584" s="22"/>
      <c r="AG584" s="67" t="str">
        <f t="shared" si="882"/>
        <v>MANTENIMIENTO - REVISIÓN Y MANTENIMIENTO DE FUGAS DE REFRIGERANTE. PARA MANTENIMIENTO PREVENTIVO AIRE 17KW/H</v>
      </c>
      <c r="AH584" s="58" t="str">
        <f t="shared" si="883"/>
        <v>ÚNICO</v>
      </c>
      <c r="AI584" s="58" t="str">
        <f t="shared" si="884"/>
        <v>ÚNICO</v>
      </c>
      <c r="AJ584" s="59" t="str">
        <f t="shared" si="885"/>
        <v>ÚNICO</v>
      </c>
      <c r="AK584" s="59" t="str">
        <f t="shared" si="886"/>
        <v>ÚNICO</v>
      </c>
      <c r="AL584" s="59" t="str">
        <f t="shared" si="887"/>
        <v/>
      </c>
      <c r="AM584" s="59" t="str">
        <f t="shared" si="888"/>
        <v/>
      </c>
      <c r="AN584" s="60" t="str">
        <f t="shared" si="889"/>
        <v/>
      </c>
      <c r="AP584" s="61">
        <f t="shared" si="890"/>
        <v>270000</v>
      </c>
      <c r="AQ584" s="61">
        <f t="shared" si="891"/>
        <v>220000</v>
      </c>
      <c r="AR584" s="61">
        <f t="shared" si="892"/>
        <v>86603</v>
      </c>
      <c r="AS584" s="62">
        <f t="shared" si="893"/>
        <v>0.32075185185185184</v>
      </c>
      <c r="AT584" s="61">
        <f t="shared" si="894"/>
        <v>220000</v>
      </c>
      <c r="AU584" s="61">
        <f t="shared" si="895"/>
        <v>370000</v>
      </c>
      <c r="AV584" s="61">
        <f>IF(NOT(ISNUMBER(A584)),"",ROUND(_xlfn.QUARTILE.INC(CHOOSE({1;2;3},W584,Z584,AC584),1),0))</f>
        <v>220000</v>
      </c>
      <c r="AW584" s="61">
        <f>IF(NOT(ISNUMBER(A584)),"",ROUND(_xlfn.QUARTILE.INC(CHOOSE({1;2;3},W584,Z584,AC584),3),0))</f>
        <v>295000</v>
      </c>
      <c r="AX584" s="61">
        <f t="shared" si="896"/>
        <v>75000</v>
      </c>
      <c r="AY584" s="61">
        <f t="shared" si="897"/>
        <v>220000</v>
      </c>
      <c r="AZ584" s="61">
        <f t="shared" si="898"/>
        <v>41800</v>
      </c>
      <c r="BA584" s="61">
        <f t="shared" si="899"/>
        <v>261800</v>
      </c>
      <c r="BB584" s="68" t="str">
        <f t="shared" si="900"/>
        <v>PROMEDIO 2 MENORES</v>
      </c>
      <c r="BD584" s="69" t="str">
        <f t="shared" si="901"/>
        <v>MANTENIMIENTO - REVISIÓN Y MANTENIMIENTO DE FUGAS DE REFRIGERANTE. PARA MANTENIMIENTO PREVENTIVO AIRE 17KW/H</v>
      </c>
      <c r="BE584" s="58" t="str">
        <f t="shared" si="902"/>
        <v>ÚNICO</v>
      </c>
      <c r="BF584" s="58" t="str" cm="1">
        <f t="array" ref="BF584">IF(BE584&lt;&gt;"REPETIDO","",_xlfn.TEXTJOIN(", ",TRUE,IF($AG$14:$AG$1000=$AG584,$A$14:$A$1000,"")))</f>
        <v/>
      </c>
      <c r="BG584" s="70" t="str">
        <f t="shared" si="903"/>
        <v>NO APLICA</v>
      </c>
      <c r="BH584" s="58" t="str">
        <f t="shared" si="904"/>
        <v>REVISAR DISPERSIÓN</v>
      </c>
    </row>
    <row r="585" spans="1:60" ht="76.5" x14ac:dyDescent="0.35">
      <c r="A585" s="64">
        <f>IF(C585="","",MAX($A$14:A584)+1)</f>
        <v>537</v>
      </c>
      <c r="B585" s="125">
        <v>87159</v>
      </c>
      <c r="C585" s="65" t="s">
        <v>536</v>
      </c>
      <c r="D585" s="64" t="s">
        <v>65</v>
      </c>
      <c r="E585" s="64">
        <v>0</v>
      </c>
      <c r="F585" s="64">
        <v>0</v>
      </c>
      <c r="G585" s="64">
        <v>0</v>
      </c>
      <c r="H585" s="64">
        <v>0</v>
      </c>
      <c r="I585" s="64">
        <v>0</v>
      </c>
      <c r="J585" s="64">
        <v>0</v>
      </c>
      <c r="K585" s="64">
        <v>0</v>
      </c>
      <c r="L585" s="64">
        <v>0</v>
      </c>
      <c r="M585" s="125">
        <v>0</v>
      </c>
      <c r="N585" s="125">
        <v>1</v>
      </c>
      <c r="O585" s="125">
        <v>0</v>
      </c>
      <c r="P585" s="125">
        <v>0</v>
      </c>
      <c r="Q585" s="125">
        <v>0</v>
      </c>
      <c r="R585" s="125">
        <v>1</v>
      </c>
      <c r="S585" s="125">
        <v>72101511</v>
      </c>
      <c r="T585" s="125" t="s">
        <v>66</v>
      </c>
      <c r="U585" s="125" t="s">
        <v>66</v>
      </c>
      <c r="W585" s="66">
        <v>340000</v>
      </c>
      <c r="X585" s="66">
        <f t="shared" si="876"/>
        <v>64600</v>
      </c>
      <c r="Y585" s="66">
        <f t="shared" si="877"/>
        <v>404600</v>
      </c>
      <c r="Z585" s="66">
        <v>340000</v>
      </c>
      <c r="AA585" s="66">
        <f t="shared" si="878"/>
        <v>64600</v>
      </c>
      <c r="AB585" s="66">
        <f t="shared" si="879"/>
        <v>404600</v>
      </c>
      <c r="AC585" s="66">
        <v>675000</v>
      </c>
      <c r="AD585" s="66">
        <f t="shared" si="880"/>
        <v>128250</v>
      </c>
      <c r="AE585" s="66">
        <f t="shared" si="881"/>
        <v>803250</v>
      </c>
      <c r="AF585" s="22"/>
      <c r="AG585" s="67" t="str">
        <f t="shared" si="882"/>
        <v>MANTENIMIENTO - SERVICIO ACTUALIZACION DE SOFTWARE Y CONFIGURACION DEL SISTEMA (ALARMAS- ERROES)</v>
      </c>
      <c r="AH585" s="58" t="str">
        <f t="shared" si="883"/>
        <v>ÚNICO</v>
      </c>
      <c r="AI585" s="58" t="str">
        <f t="shared" si="884"/>
        <v>ÚNICO</v>
      </c>
      <c r="AJ585" s="59" t="str">
        <f t="shared" si="885"/>
        <v>ÚNICO</v>
      </c>
      <c r="AK585" s="59" t="str">
        <f t="shared" si="886"/>
        <v>ÚNICO</v>
      </c>
      <c r="AL585" s="59" t="str">
        <f t="shared" si="887"/>
        <v/>
      </c>
      <c r="AM585" s="59" t="str">
        <f t="shared" si="888"/>
        <v/>
      </c>
      <c r="AN585" s="60" t="str">
        <f t="shared" si="889"/>
        <v/>
      </c>
      <c r="AP585" s="61">
        <f t="shared" si="890"/>
        <v>451667</v>
      </c>
      <c r="AQ585" s="61">
        <f t="shared" si="891"/>
        <v>340000</v>
      </c>
      <c r="AR585" s="61">
        <f t="shared" si="892"/>
        <v>193412</v>
      </c>
      <c r="AS585" s="62">
        <f t="shared" si="893"/>
        <v>0.42821813415635857</v>
      </c>
      <c r="AT585" s="61">
        <f t="shared" si="894"/>
        <v>340000</v>
      </c>
      <c r="AU585" s="61">
        <f t="shared" si="895"/>
        <v>675000</v>
      </c>
      <c r="AV585" s="61">
        <f>IF(NOT(ISNUMBER(A585)),"",ROUND(_xlfn.QUARTILE.INC(CHOOSE({1;2;3},W585,Z585,AC585),1),0))</f>
        <v>340000</v>
      </c>
      <c r="AW585" s="61">
        <f>IF(NOT(ISNUMBER(A585)),"",ROUND(_xlfn.QUARTILE.INC(CHOOSE({1;2;3},W585,Z585,AC585),3),0))</f>
        <v>507500</v>
      </c>
      <c r="AX585" s="61">
        <f t="shared" si="896"/>
        <v>167500</v>
      </c>
      <c r="AY585" s="61">
        <f t="shared" si="897"/>
        <v>340000</v>
      </c>
      <c r="AZ585" s="61">
        <f t="shared" si="898"/>
        <v>64600</v>
      </c>
      <c r="BA585" s="61">
        <f t="shared" si="899"/>
        <v>404600</v>
      </c>
      <c r="BB585" s="68" t="str">
        <f t="shared" si="900"/>
        <v>MEDIANA</v>
      </c>
      <c r="BD585" s="69" t="str">
        <f t="shared" si="901"/>
        <v>MANTENIMIENTO - SERVICIO ACTUALIZACION DE SOFTWARE Y CONFIGURACION DEL SISTEMA (ALARMAS- ERROES)</v>
      </c>
      <c r="BE585" s="58" t="str">
        <f t="shared" si="902"/>
        <v>ÚNICO</v>
      </c>
      <c r="BF585" s="58" t="str" cm="1">
        <f t="array" ref="BF585">IF(BE585&lt;&gt;"REPETIDO","",_xlfn.TEXTJOIN(", ",TRUE,IF($AG$14:$AG$1000=$AG585,$A$14:$A$1000,"")))</f>
        <v/>
      </c>
      <c r="BG585" s="70" t="str">
        <f t="shared" si="903"/>
        <v>NO APLICA</v>
      </c>
      <c r="BH585" s="58" t="str">
        <f t="shared" si="904"/>
        <v>REVISAR DISPERSIÓN</v>
      </c>
    </row>
    <row r="586" spans="1:60" x14ac:dyDescent="0.35">
      <c r="A586" s="137" t="s">
        <v>537</v>
      </c>
      <c r="B586" s="137"/>
      <c r="C586" s="137"/>
      <c r="D586" s="137"/>
      <c r="E586" s="137"/>
      <c r="F586" s="137"/>
      <c r="G586" s="137"/>
      <c r="H586" s="137"/>
      <c r="I586" s="137"/>
      <c r="J586" s="137"/>
      <c r="K586" s="137"/>
      <c r="L586" s="137"/>
      <c r="M586" s="137"/>
      <c r="N586" s="137"/>
      <c r="O586" s="137"/>
      <c r="P586" s="137"/>
      <c r="Q586" s="137"/>
      <c r="R586" s="137"/>
      <c r="S586" s="137"/>
      <c r="T586" s="137"/>
      <c r="U586" s="137"/>
      <c r="W586" s="66"/>
      <c r="X586" s="66"/>
      <c r="Y586" s="66"/>
      <c r="Z586" s="74"/>
      <c r="AA586" s="74"/>
      <c r="AB586" s="74"/>
      <c r="AC586" s="74"/>
      <c r="AD586" s="74"/>
      <c r="AE586" s="74"/>
      <c r="AF586" s="22"/>
      <c r="AG586" s="67"/>
      <c r="AH586" s="58"/>
      <c r="AI586" s="58"/>
      <c r="AJ586" s="59"/>
      <c r="AK586" s="59"/>
      <c r="AL586" s="59"/>
      <c r="AM586" s="59"/>
      <c r="AN586" s="60"/>
      <c r="AP586" s="75"/>
      <c r="AQ586" s="75"/>
      <c r="AR586" s="75"/>
      <c r="AS586" s="76"/>
      <c r="AT586" s="75"/>
      <c r="AU586" s="61"/>
      <c r="AV586" s="75"/>
      <c r="AW586" s="75"/>
      <c r="AX586" s="75"/>
      <c r="AY586" s="75"/>
      <c r="AZ586" s="75"/>
      <c r="BA586" s="75"/>
      <c r="BB586" s="75"/>
      <c r="BD586" s="63"/>
      <c r="BE586" s="63"/>
      <c r="BF586" s="63"/>
      <c r="BG586" s="63"/>
      <c r="BH586" s="63"/>
    </row>
    <row r="587" spans="1:60" x14ac:dyDescent="0.35">
      <c r="A587" s="137" t="s">
        <v>538</v>
      </c>
      <c r="B587" s="137"/>
      <c r="C587" s="137"/>
      <c r="D587" s="137"/>
      <c r="E587" s="137"/>
      <c r="F587" s="137"/>
      <c r="G587" s="137"/>
      <c r="H587" s="137"/>
      <c r="I587" s="137"/>
      <c r="J587" s="137"/>
      <c r="K587" s="137"/>
      <c r="L587" s="137"/>
      <c r="M587" s="137"/>
      <c r="N587" s="137"/>
      <c r="O587" s="137"/>
      <c r="P587" s="137"/>
      <c r="Q587" s="137"/>
      <c r="R587" s="137"/>
      <c r="S587" s="137"/>
      <c r="T587" s="137"/>
      <c r="U587" s="137"/>
      <c r="W587" s="66"/>
      <c r="X587" s="66"/>
      <c r="Y587" s="66"/>
      <c r="Z587" s="74"/>
      <c r="AA587" s="74"/>
      <c r="AB587" s="74"/>
      <c r="AC587" s="74"/>
      <c r="AD587" s="74"/>
      <c r="AE587" s="74"/>
      <c r="AF587" s="22"/>
      <c r="AG587" s="67"/>
      <c r="AH587" s="58"/>
      <c r="AI587" s="58"/>
      <c r="AJ587" s="59"/>
      <c r="AK587" s="59"/>
      <c r="AL587" s="59"/>
      <c r="AM587" s="59"/>
      <c r="AN587" s="60"/>
      <c r="AP587" s="61"/>
      <c r="AQ587" s="61"/>
      <c r="AR587" s="61"/>
      <c r="AS587" s="62"/>
      <c r="AT587" s="61"/>
      <c r="AU587" s="61"/>
      <c r="AV587" s="61"/>
      <c r="AW587" s="61"/>
      <c r="AX587" s="61"/>
      <c r="AY587" s="61"/>
      <c r="AZ587" s="61"/>
      <c r="BA587" s="61"/>
      <c r="BB587" s="61"/>
      <c r="BD587" s="63"/>
      <c r="BE587" s="63"/>
      <c r="BF587" s="63"/>
      <c r="BG587" s="63"/>
      <c r="BH587" s="63"/>
    </row>
    <row r="588" spans="1:60" ht="51" x14ac:dyDescent="0.35">
      <c r="A588" s="64">
        <f>IF(C588="","",MAX($A$14:A587)+1)</f>
        <v>538</v>
      </c>
      <c r="B588" s="64">
        <v>87110</v>
      </c>
      <c r="C588" s="65" t="s">
        <v>539</v>
      </c>
      <c r="D588" s="64" t="s">
        <v>214</v>
      </c>
      <c r="E588" s="64">
        <v>0</v>
      </c>
      <c r="F588" s="64">
        <v>0</v>
      </c>
      <c r="G588" s="64">
        <v>0</v>
      </c>
      <c r="H588" s="64">
        <v>0</v>
      </c>
      <c r="I588" s="64">
        <v>0</v>
      </c>
      <c r="J588" s="64">
        <v>0</v>
      </c>
      <c r="K588" s="64">
        <v>0</v>
      </c>
      <c r="L588" s="64">
        <v>0</v>
      </c>
      <c r="M588" s="64">
        <v>0</v>
      </c>
      <c r="N588" s="64">
        <v>1</v>
      </c>
      <c r="O588" s="64">
        <v>0</v>
      </c>
      <c r="P588" s="64">
        <v>0</v>
      </c>
      <c r="Q588" s="64">
        <v>0</v>
      </c>
      <c r="R588" s="64">
        <v>1</v>
      </c>
      <c r="S588" s="64">
        <v>72101509</v>
      </c>
      <c r="T588" s="64" t="s">
        <v>66</v>
      </c>
      <c r="U588" s="64" t="s">
        <v>66</v>
      </c>
      <c r="W588" s="106">
        <v>420000</v>
      </c>
      <c r="X588" s="106">
        <v>79800</v>
      </c>
      <c r="Y588" s="106">
        <v>499800</v>
      </c>
      <c r="Z588" s="66">
        <v>616000</v>
      </c>
      <c r="AA588" s="66">
        <f t="shared" ref="AA588:AA611" si="905">Z588*19%</f>
        <v>117040</v>
      </c>
      <c r="AB588" s="66">
        <f t="shared" ref="AB588:AB611" si="906">Z588+AA588</f>
        <v>733040</v>
      </c>
      <c r="AC588" s="66">
        <v>800000</v>
      </c>
      <c r="AD588" s="66">
        <f t="shared" ref="AD588:AD611" si="907">AC588*19%</f>
        <v>152000</v>
      </c>
      <c r="AE588" s="66">
        <f t="shared" ref="AE588:AE611" si="908">AC588+AD588</f>
        <v>952000</v>
      </c>
      <c r="AF588" s="22"/>
      <c r="AG588" s="67" t="str">
        <f t="shared" ref="AG588:AG611" si="909">IF(NOT(ISNUMBER(A588)),"",LEFT(C588,200))</f>
        <v>MANTENIMIENTO - AISLAMIENTO DE LOS BOBINADOS DE LOS MOTORES</v>
      </c>
      <c r="AH588" s="58" t="str">
        <f t="shared" ref="AH588:AH611" si="910">IF($AG588="","",IF(COUNTIFS($AG:$AG,$AG588,$W:$W,"&lt;&gt;"&amp;$W588)&gt;0,"DIFERENTE","ÚNICO"))</f>
        <v>ÚNICO</v>
      </c>
      <c r="AI588" s="58" t="str">
        <f t="shared" ref="AI588:AI611" si="911">IF($AG588="","",IF(COUNTIFS($AG:$AG,$AG588,$Z:$Z,"&lt;&gt;"&amp;$Z588)&gt;0,"DIFERENTE","ÚNICO"))</f>
        <v>ÚNICO</v>
      </c>
      <c r="AJ588" s="59" t="str">
        <f t="shared" ref="AJ588:AJ611" si="912">IF($AG588="","",IF(COUNTIFS($AG:$AG,$AG588,$AC:$AC,"&lt;&gt;"&amp;$AC588)&gt;0,"DIFERENTE","ÚNICO"))</f>
        <v>ÚNICO</v>
      </c>
      <c r="AK588" s="59" t="str">
        <f t="shared" ref="AK588:AK611" si="913">IF($AG588="","",IF(OR(AH588="DIFERENTE",AI588="DIFERENTE",AJ588="DIFERENTE"),"REVISAR","ÚNICO"))</f>
        <v>ÚNICO</v>
      </c>
      <c r="AL588" s="59" t="str">
        <f t="shared" ref="AL588:AL611" si="914">IF(AH588="DIFERENTE",_xlfn.MAXIFS($W:$W,$AG:$AG,$AG588)-_xlfn.MINIFS($W:$W,$AG:$AG,$AG588),"")</f>
        <v/>
      </c>
      <c r="AM588" s="59" t="str">
        <f t="shared" ref="AM588:AM611" si="915">IF(AI588="DIFERENTE",_xlfn.MAXIFS($Z:$Z,$AG:$AG,$AG588)-_xlfn.MINIFS($Z:$Z,$AG:$AG,$AG588),"")</f>
        <v/>
      </c>
      <c r="AN588" s="60" t="str">
        <f t="shared" ref="AN588:AN611" si="916">IF(AJ588="DIFERENTE",_xlfn.MAXIFS($AC:$AC,$AG:$AG,$AG588)-_xlfn.MINIFS($AC:$AC,$AG:$AG,$AG588),"")</f>
        <v/>
      </c>
      <c r="AP588" s="61">
        <f t="shared" ref="AP588:AP611" si="917">IF(NOT(ISNUMBER(A588)),"",ROUND(AVERAGE(W588,Z588,AC588),0))</f>
        <v>612000</v>
      </c>
      <c r="AQ588" s="61">
        <f t="shared" ref="AQ588:AQ611" si="918">IF(NOT(ISNUMBER(A588)),"",ROUND(MEDIAN(W588,Z588,AC588),0))</f>
        <v>616000</v>
      </c>
      <c r="AR588" s="61">
        <f t="shared" ref="AR588:AR611" si="919">IF(NOT(ISNUMBER(A588)),"",ROUND(_xlfn.STDEV.S(W588,Z588,AC588),0))</f>
        <v>190032</v>
      </c>
      <c r="AS588" s="62">
        <f t="shared" ref="AS588:AS611" si="920">IF(NOT(ISNUMBER(A588)),"",IFERROR(AR588/AP588,0))</f>
        <v>0.31050980392156863</v>
      </c>
      <c r="AT588" s="61">
        <f t="shared" ref="AT588:AT611" si="921">IF(NOT(ISNUMBER(A588)),"",ROUND(MIN(W588,Z588,AC588),0))</f>
        <v>420000</v>
      </c>
      <c r="AU588" s="61">
        <f t="shared" ref="AU588:AU611" si="922">IF(NOT(ISNUMBER(A588)),"",ROUND(MAX(W588,Z588,AC588),0))</f>
        <v>800000</v>
      </c>
      <c r="AV588" s="61">
        <f>IF(NOT(ISNUMBER(A588)),"",ROUND(_xlfn.QUARTILE.INC(CHOOSE({1;2;3},W588,Z588,AC588),1),0))</f>
        <v>518000</v>
      </c>
      <c r="AW588" s="61">
        <f>IF(NOT(ISNUMBER(A588)),"",ROUND(_xlfn.QUARTILE.INC(CHOOSE({1;2;3},W588,Z588,AC588),3),0))</f>
        <v>708000</v>
      </c>
      <c r="AX588" s="61">
        <f t="shared" ref="AX588:AX611" si="923">IF(NOT(ISNUMBER(A588)),"",ROUND(AW588-AV588,0))</f>
        <v>190000</v>
      </c>
      <c r="AY588" s="61">
        <f t="shared" ref="AY588:AY611" si="924">IF(NOT(ISNUMBER(A588)),"",IF(BB588="MENOR VALOR",ROUND(MIN(W588,Z588,AC588),0),IF(BB588="PROMEDIO 2 MENORES",ROUND((SUM(W588,Z588,AC588)-MAX(W588,Z588,AC588))/2,0),IF(BB588="MEDIANA",ROUND(MEDIAN(W588,Z588,AC588),0),""))))</f>
        <v>518000</v>
      </c>
      <c r="AZ588" s="61">
        <f t="shared" ref="AZ588:AZ611" si="925">+AY588*19%</f>
        <v>98420</v>
      </c>
      <c r="BA588" s="61">
        <f t="shared" ref="BA588:BA611" si="926">IF(AY588="","",AY588+AZ588)</f>
        <v>616420</v>
      </c>
      <c r="BB588" s="68" t="str">
        <f t="shared" ref="BB588:BB611" si="927">IF(NOT(ISNUMBER(A588)),"",IF(AS588&lt;=20%,"MENOR VALOR",IF(AS588&lt;=40%,"PROMEDIO 2 MENORES","MEDIANA")))</f>
        <v>PROMEDIO 2 MENORES</v>
      </c>
      <c r="BD588" s="69" t="str">
        <f t="shared" ref="BD588:BD611" si="928">IF(NOT(ISNUMBER(A588)),"",UPPER(TRIM(CLEAN(LEFT(C588,200)))))</f>
        <v>MANTENIMIENTO - AISLAMIENTO DE LOS BOBINADOS DE LOS MOTORES</v>
      </c>
      <c r="BE588" s="58" t="str">
        <f t="shared" ref="BE588:BE611" si="929">IF($AG588="","",IF(COUNTIF($AG:$AG,$AG588)&gt;1,"REPETIDO","ÚNICO"))</f>
        <v>ÚNICO</v>
      </c>
      <c r="BF588" s="58" t="str" cm="1">
        <f t="array" ref="BF588">IF(BE588&lt;&gt;"REPETIDO","",_xlfn.TEXTJOIN(", ",TRUE,IF($AG$14:$AG$1000=$AG588,$A$14:$A$1000,"")))</f>
        <v/>
      </c>
      <c r="BG588" s="70" t="str">
        <f t="shared" ref="BG588:BG611" si="930">IF($AG588="","",IF(BE588&lt;&gt;"REPETIDO","NO APLICA",IF(COUNTIFS($AG:$AG,$AG588,$AY:$AY,"&lt;&gt;"&amp;$AY588)&gt;0,"PRECIO REF. DIFERENTE","MISMO PRECIO REF.")))</f>
        <v>NO APLICA</v>
      </c>
      <c r="BH588" s="58" t="str">
        <f t="shared" ref="BH588:BH611" si="931">IF($AG588="","",IF(BG588="PRECIO REF. DIFERENTE","CRÍTICO - PRECIO REF. INCONSISTENTE",IF(AS588&gt;50%,"ALERTA ALTA - REVISAR MERCADO",IF(AS588&gt;30%,"REVISAR DISPERSIÓN","OK"))))</f>
        <v>REVISAR DISPERSIÓN</v>
      </c>
    </row>
    <row r="589" spans="1:60" ht="27" x14ac:dyDescent="0.35">
      <c r="A589" s="64">
        <f>IF(C589="","",MAX($A$14:A588)+1)</f>
        <v>539</v>
      </c>
      <c r="B589" s="64">
        <v>87110</v>
      </c>
      <c r="C589" s="65" t="s">
        <v>540</v>
      </c>
      <c r="D589" s="64" t="s">
        <v>65</v>
      </c>
      <c r="E589" s="64">
        <v>0</v>
      </c>
      <c r="F589" s="64">
        <v>0</v>
      </c>
      <c r="G589" s="64">
        <v>0</v>
      </c>
      <c r="H589" s="64">
        <v>0</v>
      </c>
      <c r="I589" s="64">
        <v>0</v>
      </c>
      <c r="J589" s="64">
        <v>0</v>
      </c>
      <c r="K589" s="64">
        <v>0</v>
      </c>
      <c r="L589" s="64">
        <v>0</v>
      </c>
      <c r="M589" s="64">
        <v>0</v>
      </c>
      <c r="N589" s="64">
        <v>1</v>
      </c>
      <c r="O589" s="64">
        <v>0</v>
      </c>
      <c r="P589" s="64">
        <v>0</v>
      </c>
      <c r="Q589" s="64">
        <v>0</v>
      </c>
      <c r="R589" s="64">
        <v>1</v>
      </c>
      <c r="S589" s="64">
        <v>72101509</v>
      </c>
      <c r="T589" s="64" t="s">
        <v>66</v>
      </c>
      <c r="U589" s="64" t="s">
        <v>66</v>
      </c>
      <c r="W589" s="66">
        <v>340000</v>
      </c>
      <c r="X589" s="66">
        <f t="shared" ref="X589:X611" si="932">ROUND(W589*19%,0)</f>
        <v>64600</v>
      </c>
      <c r="Y589" s="66">
        <f t="shared" ref="Y589:Y611" si="933">ROUND(W589+X589,0)</f>
        <v>404600</v>
      </c>
      <c r="Z589" s="66">
        <v>340000</v>
      </c>
      <c r="AA589" s="66">
        <f t="shared" si="905"/>
        <v>64600</v>
      </c>
      <c r="AB589" s="66">
        <f t="shared" si="906"/>
        <v>404600</v>
      </c>
      <c r="AC589" s="66">
        <v>710000</v>
      </c>
      <c r="AD589" s="66">
        <f t="shared" si="907"/>
        <v>134900</v>
      </c>
      <c r="AE589" s="66">
        <f t="shared" si="908"/>
        <v>844900</v>
      </c>
      <c r="AF589" s="22"/>
      <c r="AG589" s="67" t="str">
        <f t="shared" si="909"/>
        <v>MANTENIMIENTO - RECONEXIÓN ELÉCTRICA</v>
      </c>
      <c r="AH589" s="58" t="str">
        <f t="shared" si="910"/>
        <v>ÚNICO</v>
      </c>
      <c r="AI589" s="58" t="str">
        <f t="shared" si="911"/>
        <v>ÚNICO</v>
      </c>
      <c r="AJ589" s="59" t="str">
        <f t="shared" si="912"/>
        <v>ÚNICO</v>
      </c>
      <c r="AK589" s="59" t="str">
        <f t="shared" si="913"/>
        <v>ÚNICO</v>
      </c>
      <c r="AL589" s="59" t="str">
        <f t="shared" si="914"/>
        <v/>
      </c>
      <c r="AM589" s="59" t="str">
        <f t="shared" si="915"/>
        <v/>
      </c>
      <c r="AN589" s="60" t="str">
        <f t="shared" si="916"/>
        <v/>
      </c>
      <c r="AP589" s="61">
        <f t="shared" si="917"/>
        <v>463333</v>
      </c>
      <c r="AQ589" s="61">
        <f t="shared" si="918"/>
        <v>340000</v>
      </c>
      <c r="AR589" s="61">
        <f t="shared" si="919"/>
        <v>213620</v>
      </c>
      <c r="AS589" s="62">
        <f t="shared" si="920"/>
        <v>0.46105069140337512</v>
      </c>
      <c r="AT589" s="61">
        <f t="shared" si="921"/>
        <v>340000</v>
      </c>
      <c r="AU589" s="61">
        <f t="shared" si="922"/>
        <v>710000</v>
      </c>
      <c r="AV589" s="61">
        <f>IF(NOT(ISNUMBER(A589)),"",ROUND(_xlfn.QUARTILE.INC(CHOOSE({1;2;3},W589,Z589,AC589),1),0))</f>
        <v>340000</v>
      </c>
      <c r="AW589" s="61">
        <f>IF(NOT(ISNUMBER(A589)),"",ROUND(_xlfn.QUARTILE.INC(CHOOSE({1;2;3},W589,Z589,AC589),3),0))</f>
        <v>525000</v>
      </c>
      <c r="AX589" s="61">
        <f t="shared" si="923"/>
        <v>185000</v>
      </c>
      <c r="AY589" s="61">
        <f t="shared" si="924"/>
        <v>340000</v>
      </c>
      <c r="AZ589" s="61">
        <f t="shared" si="925"/>
        <v>64600</v>
      </c>
      <c r="BA589" s="61">
        <f t="shared" si="926"/>
        <v>404600</v>
      </c>
      <c r="BB589" s="68" t="str">
        <f t="shared" si="927"/>
        <v>MEDIANA</v>
      </c>
      <c r="BD589" s="69" t="str">
        <f t="shared" si="928"/>
        <v>MANTENIMIENTO - RECONEXIÓN ELÉCTRICA</v>
      </c>
      <c r="BE589" s="58" t="str">
        <f t="shared" si="929"/>
        <v>ÚNICO</v>
      </c>
      <c r="BF589" s="58" t="str" cm="1">
        <f t="array" ref="BF589">IF(BE589&lt;&gt;"REPETIDO","",_xlfn.TEXTJOIN(", ",TRUE,IF($AG$14:$AG$1000=$AG589,$A$14:$A$1000,"")))</f>
        <v/>
      </c>
      <c r="BG589" s="70" t="str">
        <f t="shared" si="930"/>
        <v>NO APLICA</v>
      </c>
      <c r="BH589" s="58" t="str">
        <f t="shared" si="931"/>
        <v>REVISAR DISPERSIÓN</v>
      </c>
    </row>
    <row r="590" spans="1:60" ht="38.25" x14ac:dyDescent="0.35">
      <c r="A590" s="64">
        <f>IF(C590="","",MAX($A$14:A589)+1)</f>
        <v>540</v>
      </c>
      <c r="B590" s="64">
        <v>87110</v>
      </c>
      <c r="C590" s="65" t="s">
        <v>541</v>
      </c>
      <c r="D590" s="64" t="s">
        <v>65</v>
      </c>
      <c r="E590" s="64">
        <v>0</v>
      </c>
      <c r="F590" s="64">
        <v>0</v>
      </c>
      <c r="G590" s="64">
        <v>0</v>
      </c>
      <c r="H590" s="64">
        <v>0</v>
      </c>
      <c r="I590" s="64">
        <v>0</v>
      </c>
      <c r="J590" s="64">
        <v>0</v>
      </c>
      <c r="K590" s="64">
        <v>0</v>
      </c>
      <c r="L590" s="64">
        <v>0</v>
      </c>
      <c r="M590" s="64">
        <v>0</v>
      </c>
      <c r="N590" s="64">
        <v>1</v>
      </c>
      <c r="O590" s="64">
        <v>0</v>
      </c>
      <c r="P590" s="64">
        <v>0</v>
      </c>
      <c r="Q590" s="64">
        <v>0</v>
      </c>
      <c r="R590" s="64">
        <v>1</v>
      </c>
      <c r="S590" s="64">
        <v>72101509</v>
      </c>
      <c r="T590" s="64" t="s">
        <v>66</v>
      </c>
      <c r="U590" s="64" t="s">
        <v>66</v>
      </c>
      <c r="W590" s="66">
        <v>312000</v>
      </c>
      <c r="X590" s="66">
        <f t="shared" si="932"/>
        <v>59280</v>
      </c>
      <c r="Y590" s="66">
        <f t="shared" si="933"/>
        <v>371280</v>
      </c>
      <c r="Z590" s="66">
        <v>312000</v>
      </c>
      <c r="AA590" s="66">
        <f t="shared" si="905"/>
        <v>59280</v>
      </c>
      <c r="AB590" s="66">
        <f t="shared" si="906"/>
        <v>371280</v>
      </c>
      <c r="AC590" s="66">
        <v>675000</v>
      </c>
      <c r="AD590" s="66">
        <f t="shared" si="907"/>
        <v>128250</v>
      </c>
      <c r="AE590" s="66">
        <f t="shared" si="908"/>
        <v>803250</v>
      </c>
      <c r="AF590" s="22"/>
      <c r="AG590" s="67" t="str">
        <f t="shared" si="909"/>
        <v>MANTENIMIENTO - BALANCEO DE LOS DINAMOS CENTRALES</v>
      </c>
      <c r="AH590" s="58" t="str">
        <f t="shared" si="910"/>
        <v>ÚNICO</v>
      </c>
      <c r="AI590" s="58" t="str">
        <f t="shared" si="911"/>
        <v>ÚNICO</v>
      </c>
      <c r="AJ590" s="59" t="str">
        <f t="shared" si="912"/>
        <v>ÚNICO</v>
      </c>
      <c r="AK590" s="59" t="str">
        <f t="shared" si="913"/>
        <v>ÚNICO</v>
      </c>
      <c r="AL590" s="59" t="str">
        <f t="shared" si="914"/>
        <v/>
      </c>
      <c r="AM590" s="59" t="str">
        <f t="shared" si="915"/>
        <v/>
      </c>
      <c r="AN590" s="60" t="str">
        <f t="shared" si="916"/>
        <v/>
      </c>
      <c r="AP590" s="61">
        <f t="shared" si="917"/>
        <v>433000</v>
      </c>
      <c r="AQ590" s="61">
        <f t="shared" si="918"/>
        <v>312000</v>
      </c>
      <c r="AR590" s="61">
        <f t="shared" si="919"/>
        <v>209578</v>
      </c>
      <c r="AS590" s="62">
        <f t="shared" si="920"/>
        <v>0.48401385681293302</v>
      </c>
      <c r="AT590" s="61">
        <f t="shared" si="921"/>
        <v>312000</v>
      </c>
      <c r="AU590" s="61">
        <f t="shared" si="922"/>
        <v>675000</v>
      </c>
      <c r="AV590" s="61">
        <f>IF(NOT(ISNUMBER(A590)),"",ROUND(_xlfn.QUARTILE.INC(CHOOSE({1;2;3},W590,Z590,AC590),1),0))</f>
        <v>312000</v>
      </c>
      <c r="AW590" s="61">
        <f>IF(NOT(ISNUMBER(A590)),"",ROUND(_xlfn.QUARTILE.INC(CHOOSE({1;2;3},W590,Z590,AC590),3),0))</f>
        <v>493500</v>
      </c>
      <c r="AX590" s="61">
        <f t="shared" si="923"/>
        <v>181500</v>
      </c>
      <c r="AY590" s="61">
        <f t="shared" si="924"/>
        <v>312000</v>
      </c>
      <c r="AZ590" s="61">
        <f t="shared" si="925"/>
        <v>59280</v>
      </c>
      <c r="BA590" s="61">
        <f t="shared" si="926"/>
        <v>371280</v>
      </c>
      <c r="BB590" s="68" t="str">
        <f t="shared" si="927"/>
        <v>MEDIANA</v>
      </c>
      <c r="BD590" s="69" t="str">
        <f t="shared" si="928"/>
        <v>MANTENIMIENTO - BALANCEO DE LOS DINAMOS CENTRALES</v>
      </c>
      <c r="BE590" s="58" t="str">
        <f t="shared" si="929"/>
        <v>ÚNICO</v>
      </c>
      <c r="BF590" s="58" t="str" cm="1">
        <f t="array" ref="BF590">IF(BE590&lt;&gt;"REPETIDO","",_xlfn.TEXTJOIN(", ",TRUE,IF($AG$14:$AG$1000=$AG590,$A$14:$A$1000,"")))</f>
        <v/>
      </c>
      <c r="BG590" s="70" t="str">
        <f t="shared" si="930"/>
        <v>NO APLICA</v>
      </c>
      <c r="BH590" s="58" t="str">
        <f t="shared" si="931"/>
        <v>REVISAR DISPERSIÓN</v>
      </c>
    </row>
    <row r="591" spans="1:60" ht="27" x14ac:dyDescent="0.35">
      <c r="A591" s="64">
        <f>IF(C591="","",MAX($A$14:A590)+1)</f>
        <v>541</v>
      </c>
      <c r="B591" s="64">
        <v>87110</v>
      </c>
      <c r="C591" s="65" t="s">
        <v>542</v>
      </c>
      <c r="D591" s="64" t="s">
        <v>65</v>
      </c>
      <c r="E591" s="64">
        <v>0</v>
      </c>
      <c r="F591" s="64">
        <v>0</v>
      </c>
      <c r="G591" s="64">
        <v>0</v>
      </c>
      <c r="H591" s="64">
        <v>0</v>
      </c>
      <c r="I591" s="64">
        <v>0</v>
      </c>
      <c r="J591" s="64">
        <v>0</v>
      </c>
      <c r="K591" s="64">
        <v>0</v>
      </c>
      <c r="L591" s="64">
        <v>0</v>
      </c>
      <c r="M591" s="64">
        <v>0</v>
      </c>
      <c r="N591" s="64">
        <v>1</v>
      </c>
      <c r="O591" s="64">
        <v>0</v>
      </c>
      <c r="P591" s="64">
        <v>0</v>
      </c>
      <c r="Q591" s="64">
        <v>0</v>
      </c>
      <c r="R591" s="64">
        <v>1</v>
      </c>
      <c r="S591" s="64">
        <v>72101509</v>
      </c>
      <c r="T591" s="64" t="s">
        <v>66</v>
      </c>
      <c r="U591" s="64" t="s">
        <v>66</v>
      </c>
      <c r="W591" s="66">
        <v>364000</v>
      </c>
      <c r="X591" s="66">
        <f t="shared" si="932"/>
        <v>69160</v>
      </c>
      <c r="Y591" s="66">
        <f t="shared" si="933"/>
        <v>433160</v>
      </c>
      <c r="Z591" s="66">
        <v>364000</v>
      </c>
      <c r="AA591" s="66">
        <f t="shared" si="905"/>
        <v>69160</v>
      </c>
      <c r="AB591" s="66">
        <f t="shared" si="906"/>
        <v>433160</v>
      </c>
      <c r="AC591" s="66">
        <v>735000</v>
      </c>
      <c r="AD591" s="66">
        <f t="shared" si="907"/>
        <v>139650</v>
      </c>
      <c r="AE591" s="66">
        <f t="shared" si="908"/>
        <v>874650</v>
      </c>
      <c r="AF591" s="22"/>
      <c r="AG591" s="67" t="str">
        <f t="shared" si="909"/>
        <v>MANTENIMIENTO GENERAL DEL TABLERO ELÉCTRICO</v>
      </c>
      <c r="AH591" s="58" t="str">
        <f t="shared" si="910"/>
        <v>ÚNICO</v>
      </c>
      <c r="AI591" s="58" t="str">
        <f t="shared" si="911"/>
        <v>ÚNICO</v>
      </c>
      <c r="AJ591" s="59" t="str">
        <f t="shared" si="912"/>
        <v>ÚNICO</v>
      </c>
      <c r="AK591" s="59" t="str">
        <f t="shared" si="913"/>
        <v>ÚNICO</v>
      </c>
      <c r="AL591" s="59" t="str">
        <f t="shared" si="914"/>
        <v/>
      </c>
      <c r="AM591" s="59" t="str">
        <f t="shared" si="915"/>
        <v/>
      </c>
      <c r="AN591" s="60" t="str">
        <f t="shared" si="916"/>
        <v/>
      </c>
      <c r="AP591" s="61">
        <f t="shared" si="917"/>
        <v>487667</v>
      </c>
      <c r="AQ591" s="61">
        <f t="shared" si="918"/>
        <v>364000</v>
      </c>
      <c r="AR591" s="61">
        <f t="shared" si="919"/>
        <v>214197</v>
      </c>
      <c r="AS591" s="62">
        <f t="shared" si="920"/>
        <v>0.43922799779357635</v>
      </c>
      <c r="AT591" s="61">
        <f t="shared" si="921"/>
        <v>364000</v>
      </c>
      <c r="AU591" s="61">
        <f t="shared" si="922"/>
        <v>735000</v>
      </c>
      <c r="AV591" s="61">
        <f>IF(NOT(ISNUMBER(A591)),"",ROUND(_xlfn.QUARTILE.INC(CHOOSE({1;2;3},W591,Z591,AC591),1),0))</f>
        <v>364000</v>
      </c>
      <c r="AW591" s="61">
        <f>IF(NOT(ISNUMBER(A591)),"",ROUND(_xlfn.QUARTILE.INC(CHOOSE({1;2;3},W591,Z591,AC591),3),0))</f>
        <v>549500</v>
      </c>
      <c r="AX591" s="61">
        <f t="shared" si="923"/>
        <v>185500</v>
      </c>
      <c r="AY591" s="61">
        <f t="shared" si="924"/>
        <v>364000</v>
      </c>
      <c r="AZ591" s="61">
        <f t="shared" si="925"/>
        <v>69160</v>
      </c>
      <c r="BA591" s="61">
        <f t="shared" si="926"/>
        <v>433160</v>
      </c>
      <c r="BB591" s="68" t="str">
        <f t="shared" si="927"/>
        <v>MEDIANA</v>
      </c>
      <c r="BD591" s="69" t="str">
        <f t="shared" si="928"/>
        <v>MANTENIMIENTO GENERAL DEL TABLERO ELÉCTRICO</v>
      </c>
      <c r="BE591" s="58" t="str">
        <f t="shared" si="929"/>
        <v>ÚNICO</v>
      </c>
      <c r="BF591" s="58" t="str" cm="1">
        <f t="array" ref="BF591">IF(BE591&lt;&gt;"REPETIDO","",_xlfn.TEXTJOIN(", ",TRUE,IF($AG$14:$AG$1000=$AG591,$A$14:$A$1000,"")))</f>
        <v/>
      </c>
      <c r="BG591" s="70" t="str">
        <f t="shared" si="930"/>
        <v>NO APLICA</v>
      </c>
      <c r="BH591" s="58" t="str">
        <f t="shared" si="931"/>
        <v>REVISAR DISPERSIÓN</v>
      </c>
    </row>
    <row r="592" spans="1:60" ht="27" x14ac:dyDescent="0.35">
      <c r="A592" s="64">
        <f>IF(C592="","",MAX($A$14:A591)+1)</f>
        <v>542</v>
      </c>
      <c r="B592" s="64">
        <v>87110</v>
      </c>
      <c r="C592" s="65" t="s">
        <v>543</v>
      </c>
      <c r="D592" s="64" t="s">
        <v>65</v>
      </c>
      <c r="E592" s="64">
        <v>0</v>
      </c>
      <c r="F592" s="64">
        <v>0</v>
      </c>
      <c r="G592" s="64">
        <v>0</v>
      </c>
      <c r="H592" s="64">
        <v>0</v>
      </c>
      <c r="I592" s="64">
        <v>0</v>
      </c>
      <c r="J592" s="64">
        <v>0</v>
      </c>
      <c r="K592" s="64">
        <v>0</v>
      </c>
      <c r="L592" s="64">
        <v>0</v>
      </c>
      <c r="M592" s="64">
        <v>0</v>
      </c>
      <c r="N592" s="64">
        <v>1</v>
      </c>
      <c r="O592" s="64">
        <v>0</v>
      </c>
      <c r="P592" s="64">
        <v>0</v>
      </c>
      <c r="Q592" s="64">
        <v>0</v>
      </c>
      <c r="R592" s="64">
        <v>1</v>
      </c>
      <c r="S592" s="64">
        <v>72101509</v>
      </c>
      <c r="T592" s="64" t="s">
        <v>66</v>
      </c>
      <c r="U592" s="64" t="s">
        <v>66</v>
      </c>
      <c r="W592" s="66">
        <v>356000</v>
      </c>
      <c r="X592" s="66">
        <f t="shared" si="932"/>
        <v>67640</v>
      </c>
      <c r="Y592" s="66">
        <f t="shared" si="933"/>
        <v>423640</v>
      </c>
      <c r="Z592" s="66">
        <v>356000</v>
      </c>
      <c r="AA592" s="66">
        <f t="shared" si="905"/>
        <v>67640</v>
      </c>
      <c r="AB592" s="66">
        <f t="shared" si="906"/>
        <v>423640</v>
      </c>
      <c r="AC592" s="66">
        <v>785000</v>
      </c>
      <c r="AD592" s="66">
        <f t="shared" si="907"/>
        <v>149150</v>
      </c>
      <c r="AE592" s="66">
        <f t="shared" si="908"/>
        <v>934150</v>
      </c>
      <c r="AF592" s="22"/>
      <c r="AG592" s="67" t="str">
        <f t="shared" si="909"/>
        <v>MANTENIMIENTO DE DOS FLOTADORES ELÉCTRICOS</v>
      </c>
      <c r="AH592" s="58" t="str">
        <f t="shared" si="910"/>
        <v>ÚNICO</v>
      </c>
      <c r="AI592" s="58" t="str">
        <f t="shared" si="911"/>
        <v>ÚNICO</v>
      </c>
      <c r="AJ592" s="59" t="str">
        <f t="shared" si="912"/>
        <v>ÚNICO</v>
      </c>
      <c r="AK592" s="59" t="str">
        <f t="shared" si="913"/>
        <v>ÚNICO</v>
      </c>
      <c r="AL592" s="59" t="str">
        <f t="shared" si="914"/>
        <v/>
      </c>
      <c r="AM592" s="59" t="str">
        <f t="shared" si="915"/>
        <v/>
      </c>
      <c r="AN592" s="60" t="str">
        <f t="shared" si="916"/>
        <v/>
      </c>
      <c r="AP592" s="61">
        <f t="shared" si="917"/>
        <v>499000</v>
      </c>
      <c r="AQ592" s="61">
        <f t="shared" si="918"/>
        <v>356000</v>
      </c>
      <c r="AR592" s="61">
        <f t="shared" si="919"/>
        <v>247683</v>
      </c>
      <c r="AS592" s="62">
        <f t="shared" si="920"/>
        <v>0.49635871743486976</v>
      </c>
      <c r="AT592" s="61">
        <f t="shared" si="921"/>
        <v>356000</v>
      </c>
      <c r="AU592" s="61">
        <f t="shared" si="922"/>
        <v>785000</v>
      </c>
      <c r="AV592" s="61">
        <f>IF(NOT(ISNUMBER(A592)),"",ROUND(_xlfn.QUARTILE.INC(CHOOSE({1;2;3},W592,Z592,AC592),1),0))</f>
        <v>356000</v>
      </c>
      <c r="AW592" s="61">
        <f>IF(NOT(ISNUMBER(A592)),"",ROUND(_xlfn.QUARTILE.INC(CHOOSE({1;2;3},W592,Z592,AC592),3),0))</f>
        <v>570500</v>
      </c>
      <c r="AX592" s="61">
        <f t="shared" si="923"/>
        <v>214500</v>
      </c>
      <c r="AY592" s="61">
        <f t="shared" si="924"/>
        <v>356000</v>
      </c>
      <c r="AZ592" s="61">
        <f t="shared" si="925"/>
        <v>67640</v>
      </c>
      <c r="BA592" s="61">
        <f t="shared" si="926"/>
        <v>423640</v>
      </c>
      <c r="BB592" s="68" t="str">
        <f t="shared" si="927"/>
        <v>MEDIANA</v>
      </c>
      <c r="BD592" s="69" t="str">
        <f t="shared" si="928"/>
        <v>MANTENIMIENTO DE DOS FLOTADORES ELÉCTRICOS</v>
      </c>
      <c r="BE592" s="58" t="str">
        <f t="shared" si="929"/>
        <v>ÚNICO</v>
      </c>
      <c r="BF592" s="58" t="str" cm="1">
        <f t="array" ref="BF592">IF(BE592&lt;&gt;"REPETIDO","",_xlfn.TEXTJOIN(", ",TRUE,IF($AG$14:$AG$1000=$AG592,$A$14:$A$1000,"")))</f>
        <v/>
      </c>
      <c r="BG592" s="70" t="str">
        <f t="shared" si="930"/>
        <v>NO APLICA</v>
      </c>
      <c r="BH592" s="58" t="str">
        <f t="shared" si="931"/>
        <v>REVISAR DISPERSIÓN</v>
      </c>
    </row>
    <row r="593" spans="1:60" ht="27" x14ac:dyDescent="0.35">
      <c r="A593" s="64">
        <f>IF(C593="","",MAX($A$14:A592)+1)</f>
        <v>543</v>
      </c>
      <c r="B593" s="64">
        <v>87110</v>
      </c>
      <c r="C593" s="65" t="s">
        <v>544</v>
      </c>
      <c r="D593" s="64" t="s">
        <v>65</v>
      </c>
      <c r="E593" s="64">
        <v>0</v>
      </c>
      <c r="F593" s="64">
        <v>0</v>
      </c>
      <c r="G593" s="64">
        <v>0</v>
      </c>
      <c r="H593" s="64">
        <v>0</v>
      </c>
      <c r="I593" s="64">
        <v>0</v>
      </c>
      <c r="J593" s="64">
        <v>0</v>
      </c>
      <c r="K593" s="64">
        <v>0</v>
      </c>
      <c r="L593" s="64">
        <v>0</v>
      </c>
      <c r="M593" s="64">
        <v>0</v>
      </c>
      <c r="N593" s="64">
        <v>1</v>
      </c>
      <c r="O593" s="64">
        <v>0</v>
      </c>
      <c r="P593" s="64">
        <v>0</v>
      </c>
      <c r="Q593" s="64">
        <v>0</v>
      </c>
      <c r="R593" s="64">
        <v>1</v>
      </c>
      <c r="S593" s="64">
        <v>72101509</v>
      </c>
      <c r="T593" s="64" t="s">
        <v>66</v>
      </c>
      <c r="U593" s="64" t="s">
        <v>66</v>
      </c>
      <c r="W593" s="66">
        <v>292000</v>
      </c>
      <c r="X593" s="66">
        <f t="shared" si="932"/>
        <v>55480</v>
      </c>
      <c r="Y593" s="66">
        <f t="shared" si="933"/>
        <v>347480</v>
      </c>
      <c r="Z593" s="66">
        <v>292000</v>
      </c>
      <c r="AA593" s="66">
        <f t="shared" si="905"/>
        <v>55480</v>
      </c>
      <c r="AB593" s="66">
        <f t="shared" si="906"/>
        <v>347480</v>
      </c>
      <c r="AC593" s="66">
        <v>565000</v>
      </c>
      <c r="AD593" s="66">
        <f t="shared" si="907"/>
        <v>107350</v>
      </c>
      <c r="AE593" s="66">
        <f t="shared" si="908"/>
        <v>672350</v>
      </c>
      <c r="AF593" s="22"/>
      <c r="AG593" s="67" t="str">
        <f t="shared" si="909"/>
        <v>MANTENIMIENTO - AJUSTE Y PRUEBA DEL EQUIPO</v>
      </c>
      <c r="AH593" s="58" t="str">
        <f t="shared" si="910"/>
        <v>ÚNICO</v>
      </c>
      <c r="AI593" s="58" t="str">
        <f t="shared" si="911"/>
        <v>ÚNICO</v>
      </c>
      <c r="AJ593" s="59" t="str">
        <f t="shared" si="912"/>
        <v>ÚNICO</v>
      </c>
      <c r="AK593" s="59" t="str">
        <f t="shared" si="913"/>
        <v>ÚNICO</v>
      </c>
      <c r="AL593" s="59" t="str">
        <f t="shared" si="914"/>
        <v/>
      </c>
      <c r="AM593" s="59" t="str">
        <f t="shared" si="915"/>
        <v/>
      </c>
      <c r="AN593" s="60" t="str">
        <f t="shared" si="916"/>
        <v/>
      </c>
      <c r="AP593" s="61">
        <f t="shared" si="917"/>
        <v>383000</v>
      </c>
      <c r="AQ593" s="61">
        <f t="shared" si="918"/>
        <v>292000</v>
      </c>
      <c r="AR593" s="61">
        <f t="shared" si="919"/>
        <v>157617</v>
      </c>
      <c r="AS593" s="62">
        <f t="shared" si="920"/>
        <v>0.41153263707571802</v>
      </c>
      <c r="AT593" s="61">
        <f t="shared" si="921"/>
        <v>292000</v>
      </c>
      <c r="AU593" s="61">
        <f t="shared" si="922"/>
        <v>565000</v>
      </c>
      <c r="AV593" s="61">
        <f>IF(NOT(ISNUMBER(A593)),"",ROUND(_xlfn.QUARTILE.INC(CHOOSE({1;2;3},W593,Z593,AC593),1),0))</f>
        <v>292000</v>
      </c>
      <c r="AW593" s="61">
        <f>IF(NOT(ISNUMBER(A593)),"",ROUND(_xlfn.QUARTILE.INC(CHOOSE({1;2;3},W593,Z593,AC593),3),0))</f>
        <v>428500</v>
      </c>
      <c r="AX593" s="61">
        <f t="shared" si="923"/>
        <v>136500</v>
      </c>
      <c r="AY593" s="61">
        <f t="shared" si="924"/>
        <v>292000</v>
      </c>
      <c r="AZ593" s="61">
        <f t="shared" si="925"/>
        <v>55480</v>
      </c>
      <c r="BA593" s="61">
        <f t="shared" si="926"/>
        <v>347480</v>
      </c>
      <c r="BB593" s="68" t="str">
        <f t="shared" si="927"/>
        <v>MEDIANA</v>
      </c>
      <c r="BD593" s="69" t="str">
        <f t="shared" si="928"/>
        <v>MANTENIMIENTO - AJUSTE Y PRUEBA DEL EQUIPO</v>
      </c>
      <c r="BE593" s="58" t="str">
        <f t="shared" si="929"/>
        <v>ÚNICO</v>
      </c>
      <c r="BF593" s="58" t="str" cm="1">
        <f t="array" ref="BF593">IF(BE593&lt;&gt;"REPETIDO","",_xlfn.TEXTJOIN(", ",TRUE,IF($AG$14:$AG$1000=$AG593,$A$14:$A$1000,"")))</f>
        <v/>
      </c>
      <c r="BG593" s="70" t="str">
        <f t="shared" si="930"/>
        <v>NO APLICA</v>
      </c>
      <c r="BH593" s="58" t="str">
        <f t="shared" si="931"/>
        <v>REVISAR DISPERSIÓN</v>
      </c>
    </row>
    <row r="594" spans="1:60" ht="38.25" x14ac:dyDescent="0.35">
      <c r="A594" s="64">
        <f>IF(C594="","",MAX($A$14:A593)+1)</f>
        <v>544</v>
      </c>
      <c r="B594" s="64">
        <v>87110</v>
      </c>
      <c r="C594" s="65" t="s">
        <v>545</v>
      </c>
      <c r="D594" s="64" t="s">
        <v>65</v>
      </c>
      <c r="E594" s="64">
        <v>0</v>
      </c>
      <c r="F594" s="64">
        <v>0</v>
      </c>
      <c r="G594" s="64">
        <v>0</v>
      </c>
      <c r="H594" s="64">
        <v>0</v>
      </c>
      <c r="I594" s="64">
        <v>0</v>
      </c>
      <c r="J594" s="64">
        <v>0</v>
      </c>
      <c r="K594" s="64">
        <v>0</v>
      </c>
      <c r="L594" s="64">
        <v>0</v>
      </c>
      <c r="M594" s="64">
        <v>0</v>
      </c>
      <c r="N594" s="64">
        <v>1</v>
      </c>
      <c r="O594" s="64">
        <v>0</v>
      </c>
      <c r="P594" s="64">
        <v>0</v>
      </c>
      <c r="Q594" s="64">
        <v>0</v>
      </c>
      <c r="R594" s="64">
        <v>1</v>
      </c>
      <c r="S594" s="64">
        <v>72101509</v>
      </c>
      <c r="T594" s="64" t="s">
        <v>66</v>
      </c>
      <c r="U594" s="64" t="s">
        <v>66</v>
      </c>
      <c r="W594" s="66">
        <v>264000</v>
      </c>
      <c r="X594" s="66">
        <f t="shared" si="932"/>
        <v>50160</v>
      </c>
      <c r="Y594" s="66">
        <f t="shared" si="933"/>
        <v>314160</v>
      </c>
      <c r="Z594" s="66">
        <v>264000</v>
      </c>
      <c r="AA594" s="66">
        <f t="shared" si="905"/>
        <v>50160</v>
      </c>
      <c r="AB594" s="66">
        <f t="shared" si="906"/>
        <v>314160</v>
      </c>
      <c r="AC594" s="66">
        <v>620000</v>
      </c>
      <c r="AD594" s="66">
        <f t="shared" si="907"/>
        <v>117800</v>
      </c>
      <c r="AE594" s="66">
        <f t="shared" si="908"/>
        <v>737800</v>
      </c>
      <c r="AF594" s="22"/>
      <c r="AG594" s="67" t="str">
        <f t="shared" si="909"/>
        <v>MANTENIMIENTO - CALIBRACIÓN DEL EQUIPO HIDROFLOXS</v>
      </c>
      <c r="AH594" s="58" t="str">
        <f t="shared" si="910"/>
        <v>ÚNICO</v>
      </c>
      <c r="AI594" s="58" t="str">
        <f t="shared" si="911"/>
        <v>ÚNICO</v>
      </c>
      <c r="AJ594" s="59" t="str">
        <f t="shared" si="912"/>
        <v>ÚNICO</v>
      </c>
      <c r="AK594" s="59" t="str">
        <f t="shared" si="913"/>
        <v>ÚNICO</v>
      </c>
      <c r="AL594" s="59" t="str">
        <f t="shared" si="914"/>
        <v/>
      </c>
      <c r="AM594" s="59" t="str">
        <f t="shared" si="915"/>
        <v/>
      </c>
      <c r="AN594" s="60" t="str">
        <f t="shared" si="916"/>
        <v/>
      </c>
      <c r="AP594" s="61">
        <f t="shared" si="917"/>
        <v>382667</v>
      </c>
      <c r="AQ594" s="61">
        <f t="shared" si="918"/>
        <v>264000</v>
      </c>
      <c r="AR594" s="61">
        <f t="shared" si="919"/>
        <v>205537</v>
      </c>
      <c r="AS594" s="62">
        <f t="shared" si="920"/>
        <v>0.5371171279467527</v>
      </c>
      <c r="AT594" s="61">
        <f t="shared" si="921"/>
        <v>264000</v>
      </c>
      <c r="AU594" s="61">
        <f t="shared" si="922"/>
        <v>620000</v>
      </c>
      <c r="AV594" s="61">
        <f>IF(NOT(ISNUMBER(A594)),"",ROUND(_xlfn.QUARTILE.INC(CHOOSE({1;2;3},W594,Z594,AC594),1),0))</f>
        <v>264000</v>
      </c>
      <c r="AW594" s="61">
        <f>IF(NOT(ISNUMBER(A594)),"",ROUND(_xlfn.QUARTILE.INC(CHOOSE({1;2;3},W594,Z594,AC594),3),0))</f>
        <v>442000</v>
      </c>
      <c r="AX594" s="61">
        <f t="shared" si="923"/>
        <v>178000</v>
      </c>
      <c r="AY594" s="61">
        <f t="shared" si="924"/>
        <v>264000</v>
      </c>
      <c r="AZ594" s="61">
        <f t="shared" si="925"/>
        <v>50160</v>
      </c>
      <c r="BA594" s="61">
        <f t="shared" si="926"/>
        <v>314160</v>
      </c>
      <c r="BB594" s="68" t="str">
        <f t="shared" si="927"/>
        <v>MEDIANA</v>
      </c>
      <c r="BD594" s="69" t="str">
        <f t="shared" si="928"/>
        <v>MANTENIMIENTO - CALIBRACIÓN DEL EQUIPO HIDROFLOXS</v>
      </c>
      <c r="BE594" s="58" t="str">
        <f t="shared" si="929"/>
        <v>ÚNICO</v>
      </c>
      <c r="BF594" s="58" t="str" cm="1">
        <f t="array" ref="BF594">IF(BE594&lt;&gt;"REPETIDO","",_xlfn.TEXTJOIN(", ",TRUE,IF($AG$14:$AG$1000=$AG594,$A$14:$A$1000,"")))</f>
        <v/>
      </c>
      <c r="BG594" s="70" t="str">
        <f t="shared" si="930"/>
        <v>NO APLICA</v>
      </c>
      <c r="BH594" s="58" t="str">
        <f t="shared" si="931"/>
        <v>ALERTA ALTA - REVISAR MERCADO</v>
      </c>
    </row>
    <row r="595" spans="1:60" ht="63.75" x14ac:dyDescent="0.35">
      <c r="A595" s="64">
        <f>IF(C595="","",MAX($A$14:A594)+1)</f>
        <v>545</v>
      </c>
      <c r="B595" s="64">
        <v>87110</v>
      </c>
      <c r="C595" s="65" t="s">
        <v>546</v>
      </c>
      <c r="D595" s="64" t="s">
        <v>65</v>
      </c>
      <c r="E595" s="64">
        <v>0</v>
      </c>
      <c r="F595" s="64">
        <v>0</v>
      </c>
      <c r="G595" s="64">
        <v>0</v>
      </c>
      <c r="H595" s="64">
        <v>0</v>
      </c>
      <c r="I595" s="64">
        <v>0</v>
      </c>
      <c r="J595" s="64">
        <v>0</v>
      </c>
      <c r="K595" s="64">
        <v>0</v>
      </c>
      <c r="L595" s="64">
        <v>0</v>
      </c>
      <c r="M595" s="64">
        <v>0</v>
      </c>
      <c r="N595" s="64">
        <v>1</v>
      </c>
      <c r="O595" s="64">
        <v>0</v>
      </c>
      <c r="P595" s="64">
        <v>0</v>
      </c>
      <c r="Q595" s="64">
        <v>0</v>
      </c>
      <c r="R595" s="64">
        <v>1</v>
      </c>
      <c r="S595" s="64">
        <v>72101509</v>
      </c>
      <c r="T595" s="64" t="s">
        <v>66</v>
      </c>
      <c r="U595" s="64" t="s">
        <v>66</v>
      </c>
      <c r="W595" s="66">
        <v>244000</v>
      </c>
      <c r="X595" s="66">
        <f t="shared" si="932"/>
        <v>46360</v>
      </c>
      <c r="Y595" s="66">
        <f t="shared" si="933"/>
        <v>290360</v>
      </c>
      <c r="Z595" s="66">
        <v>244000</v>
      </c>
      <c r="AA595" s="66">
        <f t="shared" si="905"/>
        <v>46360</v>
      </c>
      <c r="AB595" s="66">
        <f t="shared" si="906"/>
        <v>290360</v>
      </c>
      <c r="AC595" s="66">
        <v>685000</v>
      </c>
      <c r="AD595" s="66">
        <f t="shared" si="907"/>
        <v>130150</v>
      </c>
      <c r="AE595" s="66">
        <f t="shared" si="908"/>
        <v>815150</v>
      </c>
      <c r="AF595" s="22"/>
      <c r="AG595" s="67" t="str">
        <f t="shared" si="909"/>
        <v>MANTENIMIENTO (CAMBIO DE SELLOS MECANICOS EQUIPO PARA CONTRA INCENDIO UL/FM DIESEL TIPO TURBINA)</v>
      </c>
      <c r="AH595" s="58" t="str">
        <f t="shared" si="910"/>
        <v>ÚNICO</v>
      </c>
      <c r="AI595" s="58" t="str">
        <f t="shared" si="911"/>
        <v>ÚNICO</v>
      </c>
      <c r="AJ595" s="59" t="str">
        <f t="shared" si="912"/>
        <v>ÚNICO</v>
      </c>
      <c r="AK595" s="59" t="str">
        <f t="shared" si="913"/>
        <v>ÚNICO</v>
      </c>
      <c r="AL595" s="59" t="str">
        <f t="shared" si="914"/>
        <v/>
      </c>
      <c r="AM595" s="59" t="str">
        <f t="shared" si="915"/>
        <v/>
      </c>
      <c r="AN595" s="60" t="str">
        <f t="shared" si="916"/>
        <v/>
      </c>
      <c r="AP595" s="61">
        <f t="shared" si="917"/>
        <v>391000</v>
      </c>
      <c r="AQ595" s="61">
        <f t="shared" si="918"/>
        <v>244000</v>
      </c>
      <c r="AR595" s="61">
        <f t="shared" si="919"/>
        <v>254611</v>
      </c>
      <c r="AS595" s="62">
        <f t="shared" si="920"/>
        <v>0.65117902813299233</v>
      </c>
      <c r="AT595" s="61">
        <f t="shared" si="921"/>
        <v>244000</v>
      </c>
      <c r="AU595" s="61">
        <f t="shared" si="922"/>
        <v>685000</v>
      </c>
      <c r="AV595" s="61">
        <f>IF(NOT(ISNUMBER(A595)),"",ROUND(_xlfn.QUARTILE.INC(CHOOSE({1;2;3},W595,Z595,AC595),1),0))</f>
        <v>244000</v>
      </c>
      <c r="AW595" s="61">
        <f>IF(NOT(ISNUMBER(A595)),"",ROUND(_xlfn.QUARTILE.INC(CHOOSE({1;2;3},W595,Z595,AC595),3),0))</f>
        <v>464500</v>
      </c>
      <c r="AX595" s="61">
        <f t="shared" si="923"/>
        <v>220500</v>
      </c>
      <c r="AY595" s="61">
        <f t="shared" si="924"/>
        <v>244000</v>
      </c>
      <c r="AZ595" s="61">
        <f t="shared" si="925"/>
        <v>46360</v>
      </c>
      <c r="BA595" s="61">
        <f t="shared" si="926"/>
        <v>290360</v>
      </c>
      <c r="BB595" s="68" t="str">
        <f t="shared" si="927"/>
        <v>MEDIANA</v>
      </c>
      <c r="BD595" s="69" t="str">
        <f t="shared" si="928"/>
        <v>MANTENIMIENTO (CAMBIO DE SELLOS MECANICOS EQUIPO PARA CONTRA INCENDIO UL/FM DIESEL TIPO TURBINA)</v>
      </c>
      <c r="BE595" s="58" t="str">
        <f t="shared" si="929"/>
        <v>ÚNICO</v>
      </c>
      <c r="BF595" s="58" t="str" cm="1">
        <f t="array" ref="BF595">IF(BE595&lt;&gt;"REPETIDO","",_xlfn.TEXTJOIN(", ",TRUE,IF($AG$14:$AG$1000=$AG595,$A$14:$A$1000,"")))</f>
        <v/>
      </c>
      <c r="BG595" s="70" t="str">
        <f t="shared" si="930"/>
        <v>NO APLICA</v>
      </c>
      <c r="BH595" s="58" t="str">
        <f t="shared" si="931"/>
        <v>ALERTA ALTA - REVISAR MERCADO</v>
      </c>
    </row>
    <row r="596" spans="1:60" ht="63.75" x14ac:dyDescent="0.35">
      <c r="A596" s="64">
        <f>IF(C596="","",MAX($A$14:A595)+1)</f>
        <v>546</v>
      </c>
      <c r="B596" s="64">
        <v>87110</v>
      </c>
      <c r="C596" s="65" t="s">
        <v>547</v>
      </c>
      <c r="D596" s="64" t="s">
        <v>65</v>
      </c>
      <c r="E596" s="64">
        <v>0</v>
      </c>
      <c r="F596" s="64">
        <v>0</v>
      </c>
      <c r="G596" s="64">
        <v>0</v>
      </c>
      <c r="H596" s="64">
        <v>0</v>
      </c>
      <c r="I596" s="64">
        <v>0</v>
      </c>
      <c r="J596" s="64">
        <v>0</v>
      </c>
      <c r="K596" s="64">
        <v>0</v>
      </c>
      <c r="L596" s="64">
        <v>0</v>
      </c>
      <c r="M596" s="64">
        <v>0</v>
      </c>
      <c r="N596" s="64">
        <v>1</v>
      </c>
      <c r="O596" s="64">
        <v>0</v>
      </c>
      <c r="P596" s="64">
        <v>0</v>
      </c>
      <c r="Q596" s="64">
        <v>0</v>
      </c>
      <c r="R596" s="64">
        <v>1</v>
      </c>
      <c r="S596" s="64">
        <v>72101509</v>
      </c>
      <c r="T596" s="64" t="s">
        <v>66</v>
      </c>
      <c r="U596" s="64" t="s">
        <v>66</v>
      </c>
      <c r="W596" s="66">
        <v>240000</v>
      </c>
      <c r="X596" s="66">
        <f t="shared" si="932"/>
        <v>45600</v>
      </c>
      <c r="Y596" s="66">
        <f t="shared" si="933"/>
        <v>285600</v>
      </c>
      <c r="Z596" s="66">
        <v>240000</v>
      </c>
      <c r="AA596" s="66">
        <f t="shared" si="905"/>
        <v>45600</v>
      </c>
      <c r="AB596" s="66">
        <f t="shared" si="906"/>
        <v>285600</v>
      </c>
      <c r="AC596" s="66">
        <v>320000</v>
      </c>
      <c r="AD596" s="66">
        <f t="shared" si="907"/>
        <v>60800</v>
      </c>
      <c r="AE596" s="66">
        <f t="shared" si="908"/>
        <v>380800</v>
      </c>
      <c r="AF596" s="22"/>
      <c r="AG596" s="67" t="str">
        <f t="shared" si="909"/>
        <v>MANTENIMIENTO (CAMBIO DE RODAMIENTOS PARA EQUIPO CONTRA INCENDIO UL/FM DIESEL TIPO TURBINA)</v>
      </c>
      <c r="AH596" s="58" t="str">
        <f t="shared" si="910"/>
        <v>ÚNICO</v>
      </c>
      <c r="AI596" s="58" t="str">
        <f t="shared" si="911"/>
        <v>ÚNICO</v>
      </c>
      <c r="AJ596" s="59" t="str">
        <f t="shared" si="912"/>
        <v>ÚNICO</v>
      </c>
      <c r="AK596" s="59" t="str">
        <f t="shared" si="913"/>
        <v>ÚNICO</v>
      </c>
      <c r="AL596" s="59" t="str">
        <f t="shared" si="914"/>
        <v/>
      </c>
      <c r="AM596" s="59" t="str">
        <f t="shared" si="915"/>
        <v/>
      </c>
      <c r="AN596" s="60" t="str">
        <f t="shared" si="916"/>
        <v/>
      </c>
      <c r="AP596" s="61">
        <f t="shared" si="917"/>
        <v>266667</v>
      </c>
      <c r="AQ596" s="61">
        <f t="shared" si="918"/>
        <v>240000</v>
      </c>
      <c r="AR596" s="61">
        <f t="shared" si="919"/>
        <v>46188</v>
      </c>
      <c r="AS596" s="62">
        <f t="shared" si="920"/>
        <v>0.17320478349402063</v>
      </c>
      <c r="AT596" s="61">
        <f t="shared" si="921"/>
        <v>240000</v>
      </c>
      <c r="AU596" s="61">
        <f t="shared" si="922"/>
        <v>320000</v>
      </c>
      <c r="AV596" s="61">
        <f>IF(NOT(ISNUMBER(A596)),"",ROUND(_xlfn.QUARTILE.INC(CHOOSE({1;2;3},W596,Z596,AC596),1),0))</f>
        <v>240000</v>
      </c>
      <c r="AW596" s="61">
        <f>IF(NOT(ISNUMBER(A596)),"",ROUND(_xlfn.QUARTILE.INC(CHOOSE({1;2;3},W596,Z596,AC596),3),0))</f>
        <v>280000</v>
      </c>
      <c r="AX596" s="61">
        <f t="shared" si="923"/>
        <v>40000</v>
      </c>
      <c r="AY596" s="61">
        <f t="shared" si="924"/>
        <v>240000</v>
      </c>
      <c r="AZ596" s="61">
        <f t="shared" si="925"/>
        <v>45600</v>
      </c>
      <c r="BA596" s="61">
        <f t="shared" si="926"/>
        <v>285600</v>
      </c>
      <c r="BB596" s="68" t="str">
        <f t="shared" si="927"/>
        <v>MENOR VALOR</v>
      </c>
      <c r="BD596" s="69" t="str">
        <f t="shared" si="928"/>
        <v>MANTENIMIENTO (CAMBIO DE RODAMIENTOS PARA EQUIPO CONTRA INCENDIO UL/FM DIESEL TIPO TURBINA)</v>
      </c>
      <c r="BE596" s="58" t="str">
        <f t="shared" si="929"/>
        <v>ÚNICO</v>
      </c>
      <c r="BF596" s="58" t="str" cm="1">
        <f t="array" ref="BF596">IF(BE596&lt;&gt;"REPETIDO","",_xlfn.TEXTJOIN(", ",TRUE,IF($AG$14:$AG$1000=$AG596,$A$14:$A$1000,"")))</f>
        <v/>
      </c>
      <c r="BG596" s="70" t="str">
        <f t="shared" si="930"/>
        <v>NO APLICA</v>
      </c>
      <c r="BH596" s="58" t="str">
        <f t="shared" si="931"/>
        <v>OK</v>
      </c>
    </row>
    <row r="597" spans="1:60" ht="63.75" x14ac:dyDescent="0.35">
      <c r="A597" s="64">
        <f>IF(C597="","",MAX($A$14:A596)+1)</f>
        <v>547</v>
      </c>
      <c r="B597" s="64">
        <v>87110</v>
      </c>
      <c r="C597" s="65" t="s">
        <v>548</v>
      </c>
      <c r="D597" s="64" t="s">
        <v>65</v>
      </c>
      <c r="E597" s="64">
        <v>0</v>
      </c>
      <c r="F597" s="64">
        <v>0</v>
      </c>
      <c r="G597" s="64">
        <v>0</v>
      </c>
      <c r="H597" s="64">
        <v>0</v>
      </c>
      <c r="I597" s="64">
        <v>0</v>
      </c>
      <c r="J597" s="64">
        <v>0</v>
      </c>
      <c r="K597" s="64">
        <v>0</v>
      </c>
      <c r="L597" s="64">
        <v>0</v>
      </c>
      <c r="M597" s="64">
        <v>0</v>
      </c>
      <c r="N597" s="64">
        <v>1</v>
      </c>
      <c r="O597" s="64">
        <v>0</v>
      </c>
      <c r="P597" s="64">
        <v>0</v>
      </c>
      <c r="Q597" s="64">
        <v>0</v>
      </c>
      <c r="R597" s="64">
        <v>1</v>
      </c>
      <c r="S597" s="64">
        <v>72101509</v>
      </c>
      <c r="T597" s="64" t="s">
        <v>66</v>
      </c>
      <c r="U597" s="64" t="s">
        <v>66</v>
      </c>
      <c r="W597" s="66">
        <v>488000</v>
      </c>
      <c r="X597" s="66">
        <f t="shared" si="932"/>
        <v>92720</v>
      </c>
      <c r="Y597" s="66">
        <f t="shared" si="933"/>
        <v>580720</v>
      </c>
      <c r="Z597" s="66">
        <v>488000</v>
      </c>
      <c r="AA597" s="66">
        <f t="shared" si="905"/>
        <v>92720</v>
      </c>
      <c r="AB597" s="66">
        <f t="shared" si="906"/>
        <v>580720</v>
      </c>
      <c r="AC597" s="66">
        <v>690000</v>
      </c>
      <c r="AD597" s="66">
        <f t="shared" si="907"/>
        <v>131100</v>
      </c>
      <c r="AE597" s="66">
        <f t="shared" si="908"/>
        <v>821100</v>
      </c>
      <c r="AF597" s="22"/>
      <c r="AG597" s="67" t="str">
        <f t="shared" si="909"/>
        <v>MANTENIMIENTO (CAMBIO DE IMPULSORES PARA EQUIPO CONTRA INCENDIO UL/FM DIESEL TIPO TURBINA)</v>
      </c>
      <c r="AH597" s="58" t="str">
        <f t="shared" si="910"/>
        <v>ÚNICO</v>
      </c>
      <c r="AI597" s="58" t="str">
        <f t="shared" si="911"/>
        <v>ÚNICO</v>
      </c>
      <c r="AJ597" s="59" t="str">
        <f t="shared" si="912"/>
        <v>ÚNICO</v>
      </c>
      <c r="AK597" s="59" t="str">
        <f t="shared" si="913"/>
        <v>ÚNICO</v>
      </c>
      <c r="AL597" s="59" t="str">
        <f t="shared" si="914"/>
        <v/>
      </c>
      <c r="AM597" s="59" t="str">
        <f t="shared" si="915"/>
        <v/>
      </c>
      <c r="AN597" s="60" t="str">
        <f t="shared" si="916"/>
        <v/>
      </c>
      <c r="AP597" s="61">
        <f t="shared" si="917"/>
        <v>555333</v>
      </c>
      <c r="AQ597" s="61">
        <f t="shared" si="918"/>
        <v>488000</v>
      </c>
      <c r="AR597" s="61">
        <f t="shared" si="919"/>
        <v>116625</v>
      </c>
      <c r="AS597" s="62">
        <f t="shared" si="920"/>
        <v>0.21000912965734073</v>
      </c>
      <c r="AT597" s="61">
        <f t="shared" si="921"/>
        <v>488000</v>
      </c>
      <c r="AU597" s="61">
        <f t="shared" si="922"/>
        <v>690000</v>
      </c>
      <c r="AV597" s="61">
        <f>IF(NOT(ISNUMBER(A597)),"",ROUND(_xlfn.QUARTILE.INC(CHOOSE({1;2;3},W597,Z597,AC597),1),0))</f>
        <v>488000</v>
      </c>
      <c r="AW597" s="61">
        <f>IF(NOT(ISNUMBER(A597)),"",ROUND(_xlfn.QUARTILE.INC(CHOOSE({1;2;3},W597,Z597,AC597),3),0))</f>
        <v>589000</v>
      </c>
      <c r="AX597" s="61">
        <f t="shared" si="923"/>
        <v>101000</v>
      </c>
      <c r="AY597" s="61">
        <f t="shared" si="924"/>
        <v>488000</v>
      </c>
      <c r="AZ597" s="61">
        <f t="shared" si="925"/>
        <v>92720</v>
      </c>
      <c r="BA597" s="61">
        <f t="shared" si="926"/>
        <v>580720</v>
      </c>
      <c r="BB597" s="68" t="str">
        <f t="shared" si="927"/>
        <v>PROMEDIO 2 MENORES</v>
      </c>
      <c r="BD597" s="69" t="str">
        <f t="shared" si="928"/>
        <v>MANTENIMIENTO (CAMBIO DE IMPULSORES PARA EQUIPO CONTRA INCENDIO UL/FM DIESEL TIPO TURBINA)</v>
      </c>
      <c r="BE597" s="58" t="str">
        <f t="shared" si="929"/>
        <v>ÚNICO</v>
      </c>
      <c r="BF597" s="58" t="str" cm="1">
        <f t="array" ref="BF597">IF(BE597&lt;&gt;"REPETIDO","",_xlfn.TEXTJOIN(", ",TRUE,IF($AG$14:$AG$1000=$AG597,$A$14:$A$1000,"")))</f>
        <v/>
      </c>
      <c r="BG597" s="70" t="str">
        <f t="shared" si="930"/>
        <v>NO APLICA</v>
      </c>
      <c r="BH597" s="58" t="str">
        <f t="shared" si="931"/>
        <v>OK</v>
      </c>
    </row>
    <row r="598" spans="1:60" ht="63.75" x14ac:dyDescent="0.35">
      <c r="A598" s="64">
        <f>IF(C598="","",MAX($A$14:A597)+1)</f>
        <v>548</v>
      </c>
      <c r="B598" s="64">
        <v>87110</v>
      </c>
      <c r="C598" s="65" t="s">
        <v>549</v>
      </c>
      <c r="D598" s="64" t="s">
        <v>65</v>
      </c>
      <c r="E598" s="64">
        <v>0</v>
      </c>
      <c r="F598" s="64">
        <v>0</v>
      </c>
      <c r="G598" s="64">
        <v>0</v>
      </c>
      <c r="H598" s="64">
        <v>0</v>
      </c>
      <c r="I598" s="64">
        <v>0</v>
      </c>
      <c r="J598" s="64">
        <v>0</v>
      </c>
      <c r="K598" s="64">
        <v>0</v>
      </c>
      <c r="L598" s="64">
        <v>0</v>
      </c>
      <c r="M598" s="64">
        <v>0</v>
      </c>
      <c r="N598" s="64">
        <v>1</v>
      </c>
      <c r="O598" s="64">
        <v>0</v>
      </c>
      <c r="P598" s="64">
        <v>0</v>
      </c>
      <c r="Q598" s="64">
        <v>0</v>
      </c>
      <c r="R598" s="64">
        <v>1</v>
      </c>
      <c r="S598" s="64">
        <v>72101509</v>
      </c>
      <c r="T598" s="64" t="s">
        <v>66</v>
      </c>
      <c r="U598" s="64" t="s">
        <v>66</v>
      </c>
      <c r="W598" s="66">
        <v>504000</v>
      </c>
      <c r="X598" s="66">
        <f t="shared" si="932"/>
        <v>95760</v>
      </c>
      <c r="Y598" s="66">
        <f t="shared" si="933"/>
        <v>599760</v>
      </c>
      <c r="Z598" s="66">
        <v>504000</v>
      </c>
      <c r="AA598" s="66">
        <f t="shared" si="905"/>
        <v>95760</v>
      </c>
      <c r="AB598" s="66">
        <f t="shared" si="906"/>
        <v>599760</v>
      </c>
      <c r="AC598" s="66">
        <v>1065000</v>
      </c>
      <c r="AD598" s="66">
        <f t="shared" si="907"/>
        <v>202350</v>
      </c>
      <c r="AE598" s="66">
        <f t="shared" si="908"/>
        <v>1267350</v>
      </c>
      <c r="AG598" s="67" t="str">
        <f t="shared" si="909"/>
        <v>MANTENIMIENTO DE BATERIA DE 12V, 1000- 1100 AMP. INCLUYE CARGADOR EQUIPO CONTRA INCENDIO UL/FM DIESEL TIPO TURBINA</v>
      </c>
      <c r="AH598" s="58" t="str">
        <f t="shared" si="910"/>
        <v>ÚNICO</v>
      </c>
      <c r="AI598" s="58" t="str">
        <f t="shared" si="911"/>
        <v>ÚNICO</v>
      </c>
      <c r="AJ598" s="59" t="str">
        <f t="shared" si="912"/>
        <v>ÚNICO</v>
      </c>
      <c r="AK598" s="59" t="str">
        <f t="shared" si="913"/>
        <v>ÚNICO</v>
      </c>
      <c r="AL598" s="59" t="str">
        <f t="shared" si="914"/>
        <v/>
      </c>
      <c r="AM598" s="59" t="str">
        <f t="shared" si="915"/>
        <v/>
      </c>
      <c r="AN598" s="60" t="str">
        <f t="shared" si="916"/>
        <v/>
      </c>
      <c r="AP598" s="61">
        <f t="shared" si="917"/>
        <v>691000</v>
      </c>
      <c r="AQ598" s="61">
        <f t="shared" si="918"/>
        <v>504000</v>
      </c>
      <c r="AR598" s="61">
        <f t="shared" si="919"/>
        <v>323894</v>
      </c>
      <c r="AS598" s="62">
        <f t="shared" si="920"/>
        <v>0.46873227206946455</v>
      </c>
      <c r="AT598" s="61">
        <f t="shared" si="921"/>
        <v>504000</v>
      </c>
      <c r="AU598" s="61">
        <f t="shared" si="922"/>
        <v>1065000</v>
      </c>
      <c r="AV598" s="61">
        <f>IF(NOT(ISNUMBER(A598)),"",ROUND(_xlfn.QUARTILE.INC(CHOOSE({1;2;3},W598,Z598,AC598),1),0))</f>
        <v>504000</v>
      </c>
      <c r="AW598" s="61">
        <f>IF(NOT(ISNUMBER(A598)),"",ROUND(_xlfn.QUARTILE.INC(CHOOSE({1;2;3},W598,Z598,AC598),3),0))</f>
        <v>784500</v>
      </c>
      <c r="AX598" s="61">
        <f t="shared" si="923"/>
        <v>280500</v>
      </c>
      <c r="AY598" s="61">
        <f t="shared" si="924"/>
        <v>504000</v>
      </c>
      <c r="AZ598" s="61">
        <f t="shared" si="925"/>
        <v>95760</v>
      </c>
      <c r="BA598" s="61">
        <f t="shared" si="926"/>
        <v>599760</v>
      </c>
      <c r="BB598" s="68" t="str">
        <f t="shared" si="927"/>
        <v>MEDIANA</v>
      </c>
      <c r="BD598" s="69" t="str">
        <f t="shared" si="928"/>
        <v>MANTENIMIENTO DE BATERIA DE 12V, 1000- 1100 AMP. INCLUYE CARGADOR EQUIPO CONTRA INCENDIO UL/FM DIESEL TIPO TURBINA</v>
      </c>
      <c r="BE598" s="58" t="str">
        <f t="shared" si="929"/>
        <v>ÚNICO</v>
      </c>
      <c r="BF598" s="58" t="str" cm="1">
        <f t="array" ref="BF598">IF(BE598&lt;&gt;"REPETIDO","",_xlfn.TEXTJOIN(", ",TRUE,IF($AG$14:$AG$1000=$AG598,$A$14:$A$1000,"")))</f>
        <v/>
      </c>
      <c r="BG598" s="70" t="str">
        <f t="shared" si="930"/>
        <v>NO APLICA</v>
      </c>
      <c r="BH598" s="58" t="str">
        <f t="shared" si="931"/>
        <v>REVISAR DISPERSIÓN</v>
      </c>
    </row>
    <row r="599" spans="1:60" ht="127.5" x14ac:dyDescent="0.35">
      <c r="A599" s="64">
        <f>IF(C599="","",MAX($A$14:A598)+1)</f>
        <v>549</v>
      </c>
      <c r="B599" s="93">
        <v>87110</v>
      </c>
      <c r="C599" s="65" t="s">
        <v>550</v>
      </c>
      <c r="D599" s="64" t="s">
        <v>65</v>
      </c>
      <c r="E599" s="64">
        <v>0</v>
      </c>
      <c r="F599" s="64">
        <v>0</v>
      </c>
      <c r="G599" s="64">
        <v>0</v>
      </c>
      <c r="H599" s="64">
        <v>0</v>
      </c>
      <c r="I599" s="64">
        <v>0</v>
      </c>
      <c r="J599" s="64">
        <v>0</v>
      </c>
      <c r="K599" s="64">
        <v>0</v>
      </c>
      <c r="L599" s="64">
        <v>0</v>
      </c>
      <c r="M599" s="64">
        <v>0</v>
      </c>
      <c r="N599" s="64">
        <v>1</v>
      </c>
      <c r="O599" s="64">
        <v>0</v>
      </c>
      <c r="P599" s="64">
        <v>0</v>
      </c>
      <c r="Q599" s="64">
        <v>0</v>
      </c>
      <c r="R599" s="64">
        <v>1</v>
      </c>
      <c r="S599" s="93">
        <v>72101509</v>
      </c>
      <c r="T599" s="93" t="s">
        <v>66</v>
      </c>
      <c r="U599" s="93" t="s">
        <v>66</v>
      </c>
      <c r="W599" s="66">
        <v>436000</v>
      </c>
      <c r="X599" s="66">
        <f t="shared" si="932"/>
        <v>82840</v>
      </c>
      <c r="Y599" s="66">
        <f t="shared" si="933"/>
        <v>518840</v>
      </c>
      <c r="Z599" s="66">
        <v>436000</v>
      </c>
      <c r="AA599" s="66">
        <f t="shared" si="905"/>
        <v>82840</v>
      </c>
      <c r="AB599" s="66">
        <f t="shared" si="906"/>
        <v>518840</v>
      </c>
      <c r="AC599" s="66">
        <v>875000</v>
      </c>
      <c r="AD599" s="66">
        <f t="shared" si="907"/>
        <v>166250</v>
      </c>
      <c r="AE599" s="66">
        <f t="shared" si="908"/>
        <v>1041250</v>
      </c>
      <c r="AF599" s="22"/>
      <c r="AG599" s="67" t="str">
        <f t="shared" si="909"/>
        <v>MANTENIMIENTO - REVISIÓN, MANTENIMIENTO DE LA RED CONTRA INCENDIO EDIFICIO CCOES, MANTENIMIENTO ASPERSORES Y PRUEBA DE TODO EL SISTEMA CONTRA INCENDIOS (INLUYE MATERIALES NECESARIOS) - EQUIPO CONTRA I</v>
      </c>
      <c r="AH599" s="58" t="str">
        <f t="shared" si="910"/>
        <v>ÚNICO</v>
      </c>
      <c r="AI599" s="58" t="str">
        <f t="shared" si="911"/>
        <v>ÚNICO</v>
      </c>
      <c r="AJ599" s="59" t="str">
        <f t="shared" si="912"/>
        <v>ÚNICO</v>
      </c>
      <c r="AK599" s="59" t="str">
        <f t="shared" si="913"/>
        <v>ÚNICO</v>
      </c>
      <c r="AL599" s="59" t="str">
        <f t="shared" si="914"/>
        <v/>
      </c>
      <c r="AM599" s="59" t="str">
        <f t="shared" si="915"/>
        <v/>
      </c>
      <c r="AN599" s="60" t="str">
        <f t="shared" si="916"/>
        <v/>
      </c>
      <c r="AP599" s="61">
        <f t="shared" si="917"/>
        <v>582333</v>
      </c>
      <c r="AQ599" s="61">
        <f t="shared" si="918"/>
        <v>436000</v>
      </c>
      <c r="AR599" s="61">
        <f t="shared" si="919"/>
        <v>253457</v>
      </c>
      <c r="AS599" s="62">
        <f t="shared" si="920"/>
        <v>0.43524409573216699</v>
      </c>
      <c r="AT599" s="61">
        <f t="shared" si="921"/>
        <v>436000</v>
      </c>
      <c r="AU599" s="61">
        <f t="shared" si="922"/>
        <v>875000</v>
      </c>
      <c r="AV599" s="61">
        <f>IF(NOT(ISNUMBER(A599)),"",ROUND(_xlfn.QUARTILE.INC(CHOOSE({1;2;3},W599,Z599,AC599),1),0))</f>
        <v>436000</v>
      </c>
      <c r="AW599" s="61">
        <f>IF(NOT(ISNUMBER(A599)),"",ROUND(_xlfn.QUARTILE.INC(CHOOSE({1;2;3},W599,Z599,AC599),3),0))</f>
        <v>655500</v>
      </c>
      <c r="AX599" s="61">
        <f t="shared" si="923"/>
        <v>219500</v>
      </c>
      <c r="AY599" s="61">
        <f t="shared" si="924"/>
        <v>436000</v>
      </c>
      <c r="AZ599" s="61">
        <f t="shared" si="925"/>
        <v>82840</v>
      </c>
      <c r="BA599" s="61">
        <f t="shared" si="926"/>
        <v>518840</v>
      </c>
      <c r="BB599" s="68" t="str">
        <f t="shared" si="927"/>
        <v>MEDIANA</v>
      </c>
      <c r="BD599" s="69" t="str">
        <f t="shared" si="928"/>
        <v>MANTENIMIENTO - REVISIÓN, MANTENIMIENTO DE LA RED CONTRA INCENDIO EDIFICIO CCOES, MANTENIMIENTO ASPERSORES Y PRUEBA DE TODO EL SISTEMA CONTRA INCENDIOS (INLUYE MATERIALES NECESARIOS) - EQUIPO CONTRA I</v>
      </c>
      <c r="BE599" s="58" t="str">
        <f t="shared" si="929"/>
        <v>ÚNICO</v>
      </c>
      <c r="BF599" s="58" t="str" cm="1">
        <f t="array" ref="BF599">IF(BE599&lt;&gt;"REPETIDO","",_xlfn.TEXTJOIN(", ",TRUE,IF($AG$14:$AG$1000=$AG599,$A$14:$A$1000,"")))</f>
        <v/>
      </c>
      <c r="BG599" s="70" t="str">
        <f t="shared" si="930"/>
        <v>NO APLICA</v>
      </c>
      <c r="BH599" s="58" t="str">
        <f t="shared" si="931"/>
        <v>REVISAR DISPERSIÓN</v>
      </c>
    </row>
    <row r="600" spans="1:60" ht="127.5" x14ac:dyDescent="0.35">
      <c r="A600" s="64">
        <f>IF(C600="","",MAX($A$14:A599)+1)</f>
        <v>550</v>
      </c>
      <c r="B600" s="125">
        <v>87110</v>
      </c>
      <c r="C600" s="65" t="s">
        <v>551</v>
      </c>
      <c r="D600" s="64" t="s">
        <v>65</v>
      </c>
      <c r="E600" s="64">
        <v>0</v>
      </c>
      <c r="F600" s="64">
        <v>0</v>
      </c>
      <c r="G600" s="64">
        <v>0</v>
      </c>
      <c r="H600" s="64">
        <v>0</v>
      </c>
      <c r="I600" s="64">
        <v>0</v>
      </c>
      <c r="J600" s="64">
        <v>0</v>
      </c>
      <c r="K600" s="64">
        <v>0</v>
      </c>
      <c r="L600" s="64">
        <v>0</v>
      </c>
      <c r="M600" s="125">
        <v>0</v>
      </c>
      <c r="N600" s="125">
        <v>1</v>
      </c>
      <c r="O600" s="125">
        <v>0</v>
      </c>
      <c r="P600" s="125">
        <v>0</v>
      </c>
      <c r="Q600" s="125">
        <v>0</v>
      </c>
      <c r="R600" s="125">
        <v>1</v>
      </c>
      <c r="S600" s="125">
        <v>72101509</v>
      </c>
      <c r="T600" s="125" t="s">
        <v>66</v>
      </c>
      <c r="U600" s="125" t="s">
        <v>66</v>
      </c>
      <c r="W600" s="66">
        <v>152000</v>
      </c>
      <c r="X600" s="66">
        <f t="shared" si="932"/>
        <v>28880</v>
      </c>
      <c r="Y600" s="66">
        <f t="shared" si="933"/>
        <v>180880</v>
      </c>
      <c r="Z600" s="66">
        <v>152000</v>
      </c>
      <c r="AA600" s="66">
        <f t="shared" si="905"/>
        <v>28880</v>
      </c>
      <c r="AB600" s="66">
        <f t="shared" si="906"/>
        <v>180880</v>
      </c>
      <c r="AC600" s="66">
        <v>195000</v>
      </c>
      <c r="AD600" s="66">
        <f t="shared" si="907"/>
        <v>37050</v>
      </c>
      <c r="AE600" s="66">
        <f t="shared" si="908"/>
        <v>232050</v>
      </c>
      <c r="AF600" s="22"/>
      <c r="AG600" s="67" t="str">
        <f t="shared" si="909"/>
        <v>MANTENIMIENTO PREVENTIVO TANQUE DE PRESIÓN HIDROFLOT CONSISTENTE EN CALIBRACIÓN DE PRESIÓN EN GENERAL, REVISIÓN MANÓMETROS DE PRESIÓN Y TUBERÍAS DE CONEXIÓN, VÁLVULA DE 1-1/2”. - PARA SISTEMA HIDRAULI</v>
      </c>
      <c r="AH600" s="58" t="str">
        <f t="shared" si="910"/>
        <v>ÚNICO</v>
      </c>
      <c r="AI600" s="58" t="str">
        <f t="shared" si="911"/>
        <v>ÚNICO</v>
      </c>
      <c r="AJ600" s="59" t="str">
        <f t="shared" si="912"/>
        <v>ÚNICO</v>
      </c>
      <c r="AK600" s="59" t="str">
        <f t="shared" si="913"/>
        <v>ÚNICO</v>
      </c>
      <c r="AL600" s="59" t="str">
        <f t="shared" si="914"/>
        <v/>
      </c>
      <c r="AM600" s="59" t="str">
        <f t="shared" si="915"/>
        <v/>
      </c>
      <c r="AN600" s="60" t="str">
        <f t="shared" si="916"/>
        <v/>
      </c>
      <c r="AP600" s="61">
        <f t="shared" si="917"/>
        <v>166333</v>
      </c>
      <c r="AQ600" s="61">
        <f t="shared" si="918"/>
        <v>152000</v>
      </c>
      <c r="AR600" s="61">
        <f t="shared" si="919"/>
        <v>24826</v>
      </c>
      <c r="AS600" s="62">
        <f t="shared" si="920"/>
        <v>0.149254808125868</v>
      </c>
      <c r="AT600" s="61">
        <f t="shared" si="921"/>
        <v>152000</v>
      </c>
      <c r="AU600" s="61">
        <f t="shared" si="922"/>
        <v>195000</v>
      </c>
      <c r="AV600" s="61">
        <f>IF(NOT(ISNUMBER(A600)),"",ROUND(_xlfn.QUARTILE.INC(CHOOSE({1;2;3},W600,Z600,AC600),1),0))</f>
        <v>152000</v>
      </c>
      <c r="AW600" s="61">
        <f>IF(NOT(ISNUMBER(A600)),"",ROUND(_xlfn.QUARTILE.INC(CHOOSE({1;2;3},W600,Z600,AC600),3),0))</f>
        <v>173500</v>
      </c>
      <c r="AX600" s="61">
        <f t="shared" si="923"/>
        <v>21500</v>
      </c>
      <c r="AY600" s="61">
        <f t="shared" si="924"/>
        <v>152000</v>
      </c>
      <c r="AZ600" s="61">
        <f t="shared" si="925"/>
        <v>28880</v>
      </c>
      <c r="BA600" s="61">
        <f t="shared" si="926"/>
        <v>180880</v>
      </c>
      <c r="BB600" s="68" t="str">
        <f t="shared" si="927"/>
        <v>MENOR VALOR</v>
      </c>
      <c r="BD600" s="69" t="str">
        <f t="shared" si="928"/>
        <v>MANTENIMIENTO PREVENTIVO TANQUE DE PRESIÓN HIDROFLOT CONSISTENTE EN CALIBRACIÓN DE PRESIÓN EN GENERAL, REVISIÓN MANÓMETROS DE PRESIÓN Y TUBERÍAS DE CONEXIÓN, VÁLVULA DE 1-1/2”. - PARA SISTEMA HIDRAULI</v>
      </c>
      <c r="BE600" s="58" t="str">
        <f t="shared" si="929"/>
        <v>ÚNICO</v>
      </c>
      <c r="BF600" s="58" t="str" cm="1">
        <f t="array" ref="BF600">IF(BE600&lt;&gt;"REPETIDO","",_xlfn.TEXTJOIN(", ",TRUE,IF($AG$14:$AG$1000=$AG600,$A$14:$A$1000,"")))</f>
        <v/>
      </c>
      <c r="BG600" s="70" t="str">
        <f t="shared" si="930"/>
        <v>NO APLICA</v>
      </c>
      <c r="BH600" s="58" t="str">
        <f t="shared" si="931"/>
        <v>OK</v>
      </c>
    </row>
    <row r="601" spans="1:60" ht="76.5" x14ac:dyDescent="0.35">
      <c r="A601" s="64">
        <f>IF(C601="","",MAX($A$14:A600)+1)</f>
        <v>551</v>
      </c>
      <c r="B601" s="125">
        <v>87110</v>
      </c>
      <c r="C601" s="65" t="s">
        <v>552</v>
      </c>
      <c r="D601" s="64" t="s">
        <v>65</v>
      </c>
      <c r="E601" s="64">
        <v>0</v>
      </c>
      <c r="F601" s="64">
        <v>0</v>
      </c>
      <c r="G601" s="64">
        <v>0</v>
      </c>
      <c r="H601" s="64">
        <v>0</v>
      </c>
      <c r="I601" s="64">
        <v>0</v>
      </c>
      <c r="J601" s="64">
        <v>0</v>
      </c>
      <c r="K601" s="64">
        <v>0</v>
      </c>
      <c r="L601" s="64">
        <v>0</v>
      </c>
      <c r="M601" s="125">
        <v>0</v>
      </c>
      <c r="N601" s="125">
        <v>1</v>
      </c>
      <c r="O601" s="125">
        <v>0</v>
      </c>
      <c r="P601" s="125">
        <v>0</v>
      </c>
      <c r="Q601" s="125">
        <v>0</v>
      </c>
      <c r="R601" s="125">
        <v>1</v>
      </c>
      <c r="S601" s="125">
        <v>72101509</v>
      </c>
      <c r="T601" s="125" t="s">
        <v>66</v>
      </c>
      <c r="U601" s="125" t="s">
        <v>66</v>
      </c>
      <c r="W601" s="66">
        <v>244000</v>
      </c>
      <c r="X601" s="66">
        <f t="shared" si="932"/>
        <v>46360</v>
      </c>
      <c r="Y601" s="66">
        <f t="shared" si="933"/>
        <v>290360</v>
      </c>
      <c r="Z601" s="66">
        <v>244000</v>
      </c>
      <c r="AA601" s="66">
        <f t="shared" si="905"/>
        <v>46360</v>
      </c>
      <c r="AB601" s="66">
        <f t="shared" si="906"/>
        <v>290360</v>
      </c>
      <c r="AC601" s="66">
        <v>675000</v>
      </c>
      <c r="AD601" s="66">
        <f t="shared" si="907"/>
        <v>128250</v>
      </c>
      <c r="AE601" s="66">
        <f t="shared" si="908"/>
        <v>803250</v>
      </c>
      <c r="AF601" s="22"/>
      <c r="AG601" s="67" t="str">
        <f t="shared" si="909"/>
        <v>MANTENIMIENTO - REVISAR LOS MEDIDORES DE PRESIÓN- PARA SISTEMA HIDRAULICO DE PRESION PRENSAMBLADO –BOMBAS DE 7.5 HP</v>
      </c>
      <c r="AH601" s="58" t="str">
        <f t="shared" si="910"/>
        <v>ÚNICO</v>
      </c>
      <c r="AI601" s="58" t="str">
        <f t="shared" si="911"/>
        <v>DIFERENTE</v>
      </c>
      <c r="AJ601" s="59" t="str">
        <f t="shared" si="912"/>
        <v>ÚNICO</v>
      </c>
      <c r="AK601" s="59" t="str">
        <f t="shared" si="913"/>
        <v>REVISAR</v>
      </c>
      <c r="AL601" s="59" t="str">
        <f t="shared" si="914"/>
        <v/>
      </c>
      <c r="AM601" s="59">
        <f t="shared" si="915"/>
        <v>4000</v>
      </c>
      <c r="AN601" s="60" t="str">
        <f t="shared" si="916"/>
        <v/>
      </c>
      <c r="AP601" s="61">
        <f t="shared" si="917"/>
        <v>387667</v>
      </c>
      <c r="AQ601" s="61">
        <f t="shared" si="918"/>
        <v>244000</v>
      </c>
      <c r="AR601" s="61">
        <f t="shared" si="919"/>
        <v>248838</v>
      </c>
      <c r="AS601" s="62">
        <f t="shared" si="920"/>
        <v>0.64188594850735292</v>
      </c>
      <c r="AT601" s="61">
        <f t="shared" si="921"/>
        <v>244000</v>
      </c>
      <c r="AU601" s="61">
        <f t="shared" si="922"/>
        <v>675000</v>
      </c>
      <c r="AV601" s="61">
        <f>IF(NOT(ISNUMBER(A601)),"",ROUND(_xlfn.QUARTILE.INC(CHOOSE({1;2;3},W601,Z601,AC601),1),0))</f>
        <v>244000</v>
      </c>
      <c r="AW601" s="61">
        <f>IF(NOT(ISNUMBER(A601)),"",ROUND(_xlfn.QUARTILE.INC(CHOOSE({1;2;3},W601,Z601,AC601),3),0))</f>
        <v>459500</v>
      </c>
      <c r="AX601" s="61">
        <f t="shared" si="923"/>
        <v>215500</v>
      </c>
      <c r="AY601" s="61">
        <f t="shared" si="924"/>
        <v>244000</v>
      </c>
      <c r="AZ601" s="61">
        <f t="shared" si="925"/>
        <v>46360</v>
      </c>
      <c r="BA601" s="61">
        <f t="shared" si="926"/>
        <v>290360</v>
      </c>
      <c r="BB601" s="68" t="str">
        <f t="shared" si="927"/>
        <v>MEDIANA</v>
      </c>
      <c r="BD601" s="69" t="str">
        <f t="shared" si="928"/>
        <v>MANTENIMIENTO - REVISAR LOS MEDIDORES DE PRESIÓN- PARA SISTEMA HIDRAULICO DE PRESION PRENSAMBLADO –BOMBAS DE 7.5 HP</v>
      </c>
      <c r="BE601" s="58" t="str">
        <f t="shared" si="929"/>
        <v>REPETIDO</v>
      </c>
      <c r="BF601" s="58" t="str" cm="1">
        <f t="array" ref="BF601">IF(BE601&lt;&gt;"REPETIDO","",_xlfn.TEXTJOIN(", ",TRUE,IF($AG$14:$AG$1000=$AG601,$A$14:$A$1000,"")))</f>
        <v>551, 597</v>
      </c>
      <c r="BG601" s="70" t="str">
        <f t="shared" si="930"/>
        <v>PRECIO REF. DIFERENTE</v>
      </c>
      <c r="BH601" s="58" t="str">
        <f t="shared" si="931"/>
        <v>CRÍTICO - PRECIO REF. INCONSISTENTE</v>
      </c>
    </row>
    <row r="602" spans="1:60" ht="89.25" x14ac:dyDescent="0.35">
      <c r="A602" s="64">
        <f>IF(C602="","",MAX($A$14:A601)+1)</f>
        <v>552</v>
      </c>
      <c r="B602" s="64">
        <v>87110</v>
      </c>
      <c r="C602" s="65" t="s">
        <v>553</v>
      </c>
      <c r="D602" s="64" t="s">
        <v>65</v>
      </c>
      <c r="E602" s="64">
        <v>0</v>
      </c>
      <c r="F602" s="64">
        <v>0</v>
      </c>
      <c r="G602" s="64">
        <v>0</v>
      </c>
      <c r="H602" s="64">
        <v>0</v>
      </c>
      <c r="I602" s="64">
        <v>0</v>
      </c>
      <c r="J602" s="64">
        <v>0</v>
      </c>
      <c r="K602" s="64">
        <v>0</v>
      </c>
      <c r="L602" s="64">
        <v>0</v>
      </c>
      <c r="M602" s="125">
        <v>0</v>
      </c>
      <c r="N602" s="125">
        <v>1</v>
      </c>
      <c r="O602" s="125">
        <v>0</v>
      </c>
      <c r="P602" s="125">
        <v>0</v>
      </c>
      <c r="Q602" s="125">
        <v>0</v>
      </c>
      <c r="R602" s="125">
        <v>1</v>
      </c>
      <c r="S602" s="64">
        <v>72101509</v>
      </c>
      <c r="T602" s="64" t="s">
        <v>66</v>
      </c>
      <c r="U602" s="64" t="s">
        <v>66</v>
      </c>
      <c r="W602" s="66">
        <v>164000</v>
      </c>
      <c r="X602" s="66">
        <f t="shared" si="932"/>
        <v>31160</v>
      </c>
      <c r="Y602" s="66">
        <f t="shared" si="933"/>
        <v>195160</v>
      </c>
      <c r="Z602" s="66">
        <v>164000</v>
      </c>
      <c r="AA602" s="66">
        <f t="shared" si="905"/>
        <v>31160</v>
      </c>
      <c r="AB602" s="66">
        <f t="shared" si="906"/>
        <v>195160</v>
      </c>
      <c r="AC602" s="66">
        <v>205000</v>
      </c>
      <c r="AD602" s="66">
        <f t="shared" si="907"/>
        <v>38950</v>
      </c>
      <c r="AE602" s="66">
        <f t="shared" si="908"/>
        <v>243950</v>
      </c>
      <c r="AF602" s="22"/>
      <c r="AG602" s="67" t="str">
        <f t="shared" si="909"/>
        <v>MANTENIMIENTO - CONDENSADORES: VERIFICACIÓN Y CORRECCIÓN DE FUGAS DE REFRIGERANTE SI ES NECESARIO, CEPILLADO DE ALETAS</v>
      </c>
      <c r="AH602" s="58" t="str">
        <f t="shared" si="910"/>
        <v>ÚNICO</v>
      </c>
      <c r="AI602" s="58" t="str">
        <f t="shared" si="911"/>
        <v>ÚNICO</v>
      </c>
      <c r="AJ602" s="59" t="str">
        <f t="shared" si="912"/>
        <v>ÚNICO</v>
      </c>
      <c r="AK602" s="59" t="str">
        <f t="shared" si="913"/>
        <v>ÚNICO</v>
      </c>
      <c r="AL602" s="59" t="str">
        <f t="shared" si="914"/>
        <v/>
      </c>
      <c r="AM602" s="59" t="str">
        <f t="shared" si="915"/>
        <v/>
      </c>
      <c r="AN602" s="60" t="str">
        <f t="shared" si="916"/>
        <v/>
      </c>
      <c r="AP602" s="61">
        <f t="shared" si="917"/>
        <v>177667</v>
      </c>
      <c r="AQ602" s="61">
        <f t="shared" si="918"/>
        <v>164000</v>
      </c>
      <c r="AR602" s="61">
        <f t="shared" si="919"/>
        <v>23671</v>
      </c>
      <c r="AS602" s="62">
        <f t="shared" si="920"/>
        <v>0.1332323954364063</v>
      </c>
      <c r="AT602" s="61">
        <f t="shared" si="921"/>
        <v>164000</v>
      </c>
      <c r="AU602" s="61">
        <f t="shared" si="922"/>
        <v>205000</v>
      </c>
      <c r="AV602" s="61">
        <f>IF(NOT(ISNUMBER(A602)),"",ROUND(_xlfn.QUARTILE.INC(CHOOSE({1;2;3},W602,Z602,AC602),1),0))</f>
        <v>164000</v>
      </c>
      <c r="AW602" s="61">
        <f>IF(NOT(ISNUMBER(A602)),"",ROUND(_xlfn.QUARTILE.INC(CHOOSE({1;2;3},W602,Z602,AC602),3),0))</f>
        <v>184500</v>
      </c>
      <c r="AX602" s="61">
        <f t="shared" si="923"/>
        <v>20500</v>
      </c>
      <c r="AY602" s="61">
        <f t="shared" si="924"/>
        <v>164000</v>
      </c>
      <c r="AZ602" s="61">
        <f t="shared" si="925"/>
        <v>31160</v>
      </c>
      <c r="BA602" s="61">
        <f t="shared" si="926"/>
        <v>195160</v>
      </c>
      <c r="BB602" s="68" t="str">
        <f t="shared" si="927"/>
        <v>MENOR VALOR</v>
      </c>
      <c r="BD602" s="69" t="str">
        <f t="shared" si="928"/>
        <v>MANTENIMIENTO - CONDENSADORES: VERIFICACIÓN Y CORRECCIÓN DE FUGAS DE REFRIGERANTE SI ES NECESARIO, CEPILLADO DE ALETAS</v>
      </c>
      <c r="BE602" s="58" t="str">
        <f t="shared" si="929"/>
        <v>ÚNICO</v>
      </c>
      <c r="BF602" s="58" t="str" cm="1">
        <f t="array" ref="BF602">IF(BE602&lt;&gt;"REPETIDO","",_xlfn.TEXTJOIN(", ",TRUE,IF($AG$14:$AG$1000=$AG602,$A$14:$A$1000,"")))</f>
        <v/>
      </c>
      <c r="BG602" s="70" t="str">
        <f t="shared" si="930"/>
        <v>NO APLICA</v>
      </c>
      <c r="BH602" s="58" t="str">
        <f t="shared" si="931"/>
        <v>OK</v>
      </c>
    </row>
    <row r="603" spans="1:60" ht="38.25" x14ac:dyDescent="0.35">
      <c r="A603" s="64">
        <f>IF(C603="","",MAX($A$14:A602)+1)</f>
        <v>553</v>
      </c>
      <c r="B603" s="64">
        <v>87110</v>
      </c>
      <c r="C603" s="65" t="s">
        <v>554</v>
      </c>
      <c r="D603" s="64" t="s">
        <v>65</v>
      </c>
      <c r="E603" s="64">
        <v>0</v>
      </c>
      <c r="F603" s="64">
        <v>0</v>
      </c>
      <c r="G603" s="64">
        <v>0</v>
      </c>
      <c r="H603" s="64">
        <v>0</v>
      </c>
      <c r="I603" s="64">
        <v>0</v>
      </c>
      <c r="J603" s="64">
        <v>0</v>
      </c>
      <c r="K603" s="64">
        <v>0</v>
      </c>
      <c r="L603" s="64">
        <v>0</v>
      </c>
      <c r="M603" s="125">
        <v>0</v>
      </c>
      <c r="N603" s="125">
        <v>1</v>
      </c>
      <c r="O603" s="125">
        <v>0</v>
      </c>
      <c r="P603" s="125">
        <v>0</v>
      </c>
      <c r="Q603" s="125">
        <v>0</v>
      </c>
      <c r="R603" s="125">
        <v>1</v>
      </c>
      <c r="S603" s="64">
        <v>72101509</v>
      </c>
      <c r="T603" s="64" t="s">
        <v>66</v>
      </c>
      <c r="U603" s="64" t="s">
        <v>66</v>
      </c>
      <c r="W603" s="66">
        <v>156000</v>
      </c>
      <c r="X603" s="66">
        <f t="shared" si="932"/>
        <v>29640</v>
      </c>
      <c r="Y603" s="66">
        <f t="shared" si="933"/>
        <v>185640</v>
      </c>
      <c r="Z603" s="66">
        <v>156000</v>
      </c>
      <c r="AA603" s="66">
        <f t="shared" si="905"/>
        <v>29640</v>
      </c>
      <c r="AB603" s="66">
        <f t="shared" si="906"/>
        <v>185640</v>
      </c>
      <c r="AC603" s="66">
        <v>195000</v>
      </c>
      <c r="AD603" s="66">
        <f t="shared" si="907"/>
        <v>37050</v>
      </c>
      <c r="AE603" s="66">
        <f t="shared" si="908"/>
        <v>232050</v>
      </c>
      <c r="AF603" s="22"/>
      <c r="AG603" s="67" t="str">
        <f t="shared" si="909"/>
        <v>MANTENIMIENTO - VENTILADORES: REVISIÓN, AJUSTE, ENGRASE.</v>
      </c>
      <c r="AH603" s="58" t="str">
        <f t="shared" si="910"/>
        <v>ÚNICO</v>
      </c>
      <c r="AI603" s="58" t="str">
        <f t="shared" si="911"/>
        <v>ÚNICO</v>
      </c>
      <c r="AJ603" s="59" t="str">
        <f t="shared" si="912"/>
        <v>ÚNICO</v>
      </c>
      <c r="AK603" s="59" t="str">
        <f t="shared" si="913"/>
        <v>ÚNICO</v>
      </c>
      <c r="AL603" s="59" t="str">
        <f t="shared" si="914"/>
        <v/>
      </c>
      <c r="AM603" s="59" t="str">
        <f t="shared" si="915"/>
        <v/>
      </c>
      <c r="AN603" s="60" t="str">
        <f t="shared" si="916"/>
        <v/>
      </c>
      <c r="AP603" s="61">
        <f t="shared" si="917"/>
        <v>169000</v>
      </c>
      <c r="AQ603" s="61">
        <f t="shared" si="918"/>
        <v>156000</v>
      </c>
      <c r="AR603" s="61">
        <f t="shared" si="919"/>
        <v>22517</v>
      </c>
      <c r="AS603" s="62">
        <f t="shared" si="920"/>
        <v>0.13323668639053254</v>
      </c>
      <c r="AT603" s="61">
        <f t="shared" si="921"/>
        <v>156000</v>
      </c>
      <c r="AU603" s="61">
        <f t="shared" si="922"/>
        <v>195000</v>
      </c>
      <c r="AV603" s="61">
        <f>IF(NOT(ISNUMBER(A603)),"",ROUND(_xlfn.QUARTILE.INC(CHOOSE({1;2;3},W603,Z603,AC603),1),0))</f>
        <v>156000</v>
      </c>
      <c r="AW603" s="61">
        <f>IF(NOT(ISNUMBER(A603)),"",ROUND(_xlfn.QUARTILE.INC(CHOOSE({1;2;3},W603,Z603,AC603),3),0))</f>
        <v>175500</v>
      </c>
      <c r="AX603" s="61">
        <f t="shared" si="923"/>
        <v>19500</v>
      </c>
      <c r="AY603" s="61">
        <f t="shared" si="924"/>
        <v>156000</v>
      </c>
      <c r="AZ603" s="61">
        <f t="shared" si="925"/>
        <v>29640</v>
      </c>
      <c r="BA603" s="61">
        <f t="shared" si="926"/>
        <v>185640</v>
      </c>
      <c r="BB603" s="68" t="str">
        <f t="shared" si="927"/>
        <v>MENOR VALOR</v>
      </c>
      <c r="BD603" s="69" t="str">
        <f t="shared" si="928"/>
        <v>MANTENIMIENTO - VENTILADORES: REVISIÓN, AJUSTE, ENGRASE.</v>
      </c>
      <c r="BE603" s="58" t="str">
        <f t="shared" si="929"/>
        <v>ÚNICO</v>
      </c>
      <c r="BF603" s="58" t="str" cm="1">
        <f t="array" ref="BF603">IF(BE603&lt;&gt;"REPETIDO","",_xlfn.TEXTJOIN(", ",TRUE,IF($AG$14:$AG$1000=$AG603,$A$14:$A$1000,"")))</f>
        <v/>
      </c>
      <c r="BG603" s="70" t="str">
        <f t="shared" si="930"/>
        <v>NO APLICA</v>
      </c>
      <c r="BH603" s="58" t="str">
        <f t="shared" si="931"/>
        <v>OK</v>
      </c>
    </row>
    <row r="604" spans="1:60" ht="38.25" x14ac:dyDescent="0.35">
      <c r="A604" s="64">
        <f>IF(C604="","",MAX($A$14:A603)+1)</f>
        <v>554</v>
      </c>
      <c r="B604" s="64">
        <v>87110</v>
      </c>
      <c r="C604" s="65" t="s">
        <v>555</v>
      </c>
      <c r="D604" s="64" t="s">
        <v>65</v>
      </c>
      <c r="E604" s="64">
        <v>0</v>
      </c>
      <c r="F604" s="64">
        <v>0</v>
      </c>
      <c r="G604" s="64">
        <v>0</v>
      </c>
      <c r="H604" s="64">
        <v>0</v>
      </c>
      <c r="I604" s="64">
        <v>0</v>
      </c>
      <c r="J604" s="64">
        <v>0</v>
      </c>
      <c r="K604" s="64">
        <v>0</v>
      </c>
      <c r="L604" s="64">
        <v>0</v>
      </c>
      <c r="M604" s="125">
        <v>0</v>
      </c>
      <c r="N604" s="125">
        <v>1</v>
      </c>
      <c r="O604" s="125">
        <v>0</v>
      </c>
      <c r="P604" s="125">
        <v>0</v>
      </c>
      <c r="Q604" s="125">
        <v>0</v>
      </c>
      <c r="R604" s="125">
        <v>1</v>
      </c>
      <c r="S604" s="64">
        <v>72101509</v>
      </c>
      <c r="T604" s="64" t="s">
        <v>66</v>
      </c>
      <c r="U604" s="64" t="s">
        <v>66</v>
      </c>
      <c r="W604" s="66">
        <v>248000</v>
      </c>
      <c r="X604" s="66">
        <f t="shared" si="932"/>
        <v>47120</v>
      </c>
      <c r="Y604" s="66">
        <f t="shared" si="933"/>
        <v>295120</v>
      </c>
      <c r="Z604" s="66">
        <v>248000</v>
      </c>
      <c r="AA604" s="66">
        <f t="shared" si="905"/>
        <v>47120</v>
      </c>
      <c r="AB604" s="66">
        <f t="shared" si="906"/>
        <v>295120</v>
      </c>
      <c r="AC604" s="66">
        <v>485000</v>
      </c>
      <c r="AD604" s="66">
        <f t="shared" si="907"/>
        <v>92150</v>
      </c>
      <c r="AE604" s="66">
        <f t="shared" si="908"/>
        <v>577150</v>
      </c>
      <c r="AF604" s="22"/>
      <c r="AG604" s="67" t="str">
        <f t="shared" si="909"/>
        <v>MANTENIMIENTO - REVISION CONTROLES DEL MICROPROCESADOR:</v>
      </c>
      <c r="AH604" s="58" t="str">
        <f t="shared" si="910"/>
        <v>ÚNICO</v>
      </c>
      <c r="AI604" s="58" t="str">
        <f t="shared" si="911"/>
        <v>ÚNICO</v>
      </c>
      <c r="AJ604" s="59" t="str">
        <f t="shared" si="912"/>
        <v>ÚNICO</v>
      </c>
      <c r="AK604" s="59" t="str">
        <f t="shared" si="913"/>
        <v>ÚNICO</v>
      </c>
      <c r="AL604" s="59" t="str">
        <f t="shared" si="914"/>
        <v/>
      </c>
      <c r="AM604" s="59" t="str">
        <f t="shared" si="915"/>
        <v/>
      </c>
      <c r="AN604" s="60" t="str">
        <f t="shared" si="916"/>
        <v/>
      </c>
      <c r="AP604" s="61">
        <f t="shared" si="917"/>
        <v>327000</v>
      </c>
      <c r="AQ604" s="61">
        <f t="shared" si="918"/>
        <v>248000</v>
      </c>
      <c r="AR604" s="61">
        <f t="shared" si="919"/>
        <v>136832</v>
      </c>
      <c r="AS604" s="62">
        <f t="shared" si="920"/>
        <v>0.41844648318042815</v>
      </c>
      <c r="AT604" s="61">
        <f t="shared" si="921"/>
        <v>248000</v>
      </c>
      <c r="AU604" s="61">
        <f t="shared" si="922"/>
        <v>485000</v>
      </c>
      <c r="AV604" s="61">
        <f>IF(NOT(ISNUMBER(A604)),"",ROUND(_xlfn.QUARTILE.INC(CHOOSE({1;2;3},W604,Z604,AC604),1),0))</f>
        <v>248000</v>
      </c>
      <c r="AW604" s="61">
        <f>IF(NOT(ISNUMBER(A604)),"",ROUND(_xlfn.QUARTILE.INC(CHOOSE({1;2;3},W604,Z604,AC604),3),0))</f>
        <v>366500</v>
      </c>
      <c r="AX604" s="61">
        <f t="shared" si="923"/>
        <v>118500</v>
      </c>
      <c r="AY604" s="61">
        <f t="shared" si="924"/>
        <v>248000</v>
      </c>
      <c r="AZ604" s="61">
        <f t="shared" si="925"/>
        <v>47120</v>
      </c>
      <c r="BA604" s="61">
        <f t="shared" si="926"/>
        <v>295120</v>
      </c>
      <c r="BB604" s="68" t="str">
        <f t="shared" si="927"/>
        <v>MEDIANA</v>
      </c>
      <c r="BD604" s="69" t="str">
        <f t="shared" si="928"/>
        <v>MANTENIMIENTO - REVISION CONTROLES DEL MICROPROCESADOR:</v>
      </c>
      <c r="BE604" s="58" t="str">
        <f t="shared" si="929"/>
        <v>ÚNICO</v>
      </c>
      <c r="BF604" s="58" t="str" cm="1">
        <f t="array" ref="BF604">IF(BE604&lt;&gt;"REPETIDO","",_xlfn.TEXTJOIN(", ",TRUE,IF($AG$14:$AG$1000=$AG604,$A$14:$A$1000,"")))</f>
        <v/>
      </c>
      <c r="BG604" s="70" t="str">
        <f t="shared" si="930"/>
        <v>NO APLICA</v>
      </c>
      <c r="BH604" s="58" t="str">
        <f t="shared" si="931"/>
        <v>REVISAR DISPERSIÓN</v>
      </c>
    </row>
    <row r="605" spans="1:60" ht="38.25" x14ac:dyDescent="0.35">
      <c r="A605" s="64">
        <f>IF(C605="","",MAX($A$14:A604)+1)</f>
        <v>555</v>
      </c>
      <c r="B605" s="64">
        <v>87110</v>
      </c>
      <c r="C605" s="65" t="s">
        <v>556</v>
      </c>
      <c r="D605" s="64" t="s">
        <v>65</v>
      </c>
      <c r="E605" s="64">
        <v>0</v>
      </c>
      <c r="F605" s="64">
        <v>0</v>
      </c>
      <c r="G605" s="64">
        <v>0</v>
      </c>
      <c r="H605" s="64">
        <v>0</v>
      </c>
      <c r="I605" s="64">
        <v>0</v>
      </c>
      <c r="J605" s="64">
        <v>0</v>
      </c>
      <c r="K605" s="64">
        <v>0</v>
      </c>
      <c r="L605" s="64">
        <v>0</v>
      </c>
      <c r="M605" s="125">
        <v>0</v>
      </c>
      <c r="N605" s="125">
        <v>1</v>
      </c>
      <c r="O605" s="125">
        <v>0</v>
      </c>
      <c r="P605" s="125">
        <v>0</v>
      </c>
      <c r="Q605" s="125">
        <v>0</v>
      </c>
      <c r="R605" s="125">
        <v>1</v>
      </c>
      <c r="S605" s="64">
        <v>72101509</v>
      </c>
      <c r="T605" s="64" t="s">
        <v>66</v>
      </c>
      <c r="U605" s="64" t="s">
        <v>66</v>
      </c>
      <c r="W605" s="66">
        <v>232000</v>
      </c>
      <c r="X605" s="66">
        <f t="shared" si="932"/>
        <v>44080</v>
      </c>
      <c r="Y605" s="66">
        <f t="shared" si="933"/>
        <v>276080</v>
      </c>
      <c r="Z605" s="66">
        <v>232000</v>
      </c>
      <c r="AA605" s="66">
        <f t="shared" si="905"/>
        <v>44080</v>
      </c>
      <c r="AB605" s="66">
        <f t="shared" si="906"/>
        <v>276080</v>
      </c>
      <c r="AC605" s="66">
        <v>650000</v>
      </c>
      <c r="AD605" s="66">
        <f t="shared" si="907"/>
        <v>123500</v>
      </c>
      <c r="AE605" s="66">
        <f t="shared" si="908"/>
        <v>773500</v>
      </c>
      <c r="AF605" s="22"/>
      <c r="AG605" s="67" t="str">
        <f t="shared" si="909"/>
        <v>MANTENIMIENTO - REVISIÓN DEL HISTORIAL DE ALARMAS.</v>
      </c>
      <c r="AH605" s="58" t="str">
        <f t="shared" si="910"/>
        <v>ÚNICO</v>
      </c>
      <c r="AI605" s="58" t="str">
        <f t="shared" si="911"/>
        <v>ÚNICO</v>
      </c>
      <c r="AJ605" s="59" t="str">
        <f t="shared" si="912"/>
        <v>ÚNICO</v>
      </c>
      <c r="AK605" s="59" t="str">
        <f t="shared" si="913"/>
        <v>ÚNICO</v>
      </c>
      <c r="AL605" s="59" t="str">
        <f t="shared" si="914"/>
        <v/>
      </c>
      <c r="AM605" s="59" t="str">
        <f t="shared" si="915"/>
        <v/>
      </c>
      <c r="AN605" s="60" t="str">
        <f t="shared" si="916"/>
        <v/>
      </c>
      <c r="AP605" s="61">
        <f t="shared" si="917"/>
        <v>371333</v>
      </c>
      <c r="AQ605" s="61">
        <f t="shared" si="918"/>
        <v>232000</v>
      </c>
      <c r="AR605" s="61">
        <f t="shared" si="919"/>
        <v>241332</v>
      </c>
      <c r="AS605" s="62">
        <f t="shared" si="920"/>
        <v>0.64990722612856922</v>
      </c>
      <c r="AT605" s="61">
        <f t="shared" si="921"/>
        <v>232000</v>
      </c>
      <c r="AU605" s="61">
        <f t="shared" si="922"/>
        <v>650000</v>
      </c>
      <c r="AV605" s="61">
        <f>IF(NOT(ISNUMBER(A605)),"",ROUND(_xlfn.QUARTILE.INC(CHOOSE({1;2;3},W605,Z605,AC605),1),0))</f>
        <v>232000</v>
      </c>
      <c r="AW605" s="61">
        <f>IF(NOT(ISNUMBER(A605)),"",ROUND(_xlfn.QUARTILE.INC(CHOOSE({1;2;3},W605,Z605,AC605),3),0))</f>
        <v>441000</v>
      </c>
      <c r="AX605" s="61">
        <f t="shared" si="923"/>
        <v>209000</v>
      </c>
      <c r="AY605" s="61">
        <f t="shared" si="924"/>
        <v>232000</v>
      </c>
      <c r="AZ605" s="61">
        <f t="shared" si="925"/>
        <v>44080</v>
      </c>
      <c r="BA605" s="61">
        <f t="shared" si="926"/>
        <v>276080</v>
      </c>
      <c r="BB605" s="68" t="str">
        <f t="shared" si="927"/>
        <v>MEDIANA</v>
      </c>
      <c r="BD605" s="69" t="str">
        <f t="shared" si="928"/>
        <v>MANTENIMIENTO - REVISIÓN DEL HISTORIAL DE ALARMAS.</v>
      </c>
      <c r="BE605" s="58" t="str">
        <f t="shared" si="929"/>
        <v>ÚNICO</v>
      </c>
      <c r="BF605" s="58" t="str" cm="1">
        <f t="array" ref="BF605">IF(BE605&lt;&gt;"REPETIDO","",_xlfn.TEXTJOIN(", ",TRUE,IF($AG$14:$AG$1000=$AG605,$A$14:$A$1000,"")))</f>
        <v/>
      </c>
      <c r="BG605" s="70" t="str">
        <f t="shared" si="930"/>
        <v>NO APLICA</v>
      </c>
      <c r="BH605" s="58" t="str">
        <f t="shared" si="931"/>
        <v>ALERTA ALTA - REVISAR MERCADO</v>
      </c>
    </row>
    <row r="606" spans="1:60" ht="63.75" x14ac:dyDescent="0.35">
      <c r="A606" s="64">
        <f>IF(C606="","",MAX($A$14:A605)+1)</f>
        <v>556</v>
      </c>
      <c r="B606" s="64">
        <v>87110</v>
      </c>
      <c r="C606" s="65" t="s">
        <v>557</v>
      </c>
      <c r="D606" s="64" t="s">
        <v>65</v>
      </c>
      <c r="E606" s="64">
        <v>0</v>
      </c>
      <c r="F606" s="64">
        <v>0</v>
      </c>
      <c r="G606" s="64">
        <v>0</v>
      </c>
      <c r="H606" s="64">
        <v>0</v>
      </c>
      <c r="I606" s="64">
        <v>0</v>
      </c>
      <c r="J606" s="64">
        <v>0</v>
      </c>
      <c r="K606" s="64">
        <v>0</v>
      </c>
      <c r="L606" s="64">
        <v>0</v>
      </c>
      <c r="M606" s="125">
        <v>0</v>
      </c>
      <c r="N606" s="125">
        <v>1</v>
      </c>
      <c r="O606" s="125">
        <v>0</v>
      </c>
      <c r="P606" s="125">
        <v>0</v>
      </c>
      <c r="Q606" s="125">
        <v>0</v>
      </c>
      <c r="R606" s="125">
        <v>1</v>
      </c>
      <c r="S606" s="64">
        <v>72101509</v>
      </c>
      <c r="T606" s="64" t="s">
        <v>66</v>
      </c>
      <c r="U606" s="64" t="s">
        <v>66</v>
      </c>
      <c r="W606" s="66">
        <v>240000</v>
      </c>
      <c r="X606" s="66">
        <f t="shared" si="932"/>
        <v>45600</v>
      </c>
      <c r="Y606" s="66">
        <f t="shared" si="933"/>
        <v>285600</v>
      </c>
      <c r="Z606" s="66">
        <v>240000</v>
      </c>
      <c r="AA606" s="66">
        <f t="shared" si="905"/>
        <v>45600</v>
      </c>
      <c r="AB606" s="66">
        <f t="shared" si="906"/>
        <v>285600</v>
      </c>
      <c r="AC606" s="66">
        <v>515000</v>
      </c>
      <c r="AD606" s="66">
        <f t="shared" si="907"/>
        <v>97850</v>
      </c>
      <c r="AE606" s="66">
        <f t="shared" si="908"/>
        <v>612850</v>
      </c>
      <c r="AF606" s="22"/>
      <c r="AG606" s="67" t="str">
        <f t="shared" si="909"/>
        <v>MANTENIMIENTO - REVISIÓN DE CONFIGURACIÓN DE PROGRAMACIÓN REPROGRAMAR SI ES NECESARIO.</v>
      </c>
      <c r="AH606" s="58" t="str">
        <f t="shared" si="910"/>
        <v>ÚNICO</v>
      </c>
      <c r="AI606" s="58" t="str">
        <f t="shared" si="911"/>
        <v>ÚNICO</v>
      </c>
      <c r="AJ606" s="59" t="str">
        <f t="shared" si="912"/>
        <v>ÚNICO</v>
      </c>
      <c r="AK606" s="59" t="str">
        <f t="shared" si="913"/>
        <v>ÚNICO</v>
      </c>
      <c r="AL606" s="59" t="str">
        <f t="shared" si="914"/>
        <v/>
      </c>
      <c r="AM606" s="59" t="str">
        <f t="shared" si="915"/>
        <v/>
      </c>
      <c r="AN606" s="60" t="str">
        <f t="shared" si="916"/>
        <v/>
      </c>
      <c r="AP606" s="61">
        <f t="shared" si="917"/>
        <v>331667</v>
      </c>
      <c r="AQ606" s="61">
        <f t="shared" si="918"/>
        <v>240000</v>
      </c>
      <c r="AR606" s="61">
        <f t="shared" si="919"/>
        <v>158771</v>
      </c>
      <c r="AS606" s="62">
        <f t="shared" si="920"/>
        <v>0.47870605155170698</v>
      </c>
      <c r="AT606" s="61">
        <f t="shared" si="921"/>
        <v>240000</v>
      </c>
      <c r="AU606" s="61">
        <f t="shared" si="922"/>
        <v>515000</v>
      </c>
      <c r="AV606" s="61">
        <f>IF(NOT(ISNUMBER(A606)),"",ROUND(_xlfn.QUARTILE.INC(CHOOSE({1;2;3},W606,Z606,AC606),1),0))</f>
        <v>240000</v>
      </c>
      <c r="AW606" s="61">
        <f>IF(NOT(ISNUMBER(A606)),"",ROUND(_xlfn.QUARTILE.INC(CHOOSE({1;2;3},W606,Z606,AC606),3),0))</f>
        <v>377500</v>
      </c>
      <c r="AX606" s="61">
        <f t="shared" si="923"/>
        <v>137500</v>
      </c>
      <c r="AY606" s="61">
        <f t="shared" si="924"/>
        <v>240000</v>
      </c>
      <c r="AZ606" s="61">
        <f t="shared" si="925"/>
        <v>45600</v>
      </c>
      <c r="BA606" s="61">
        <f t="shared" si="926"/>
        <v>285600</v>
      </c>
      <c r="BB606" s="68" t="str">
        <f t="shared" si="927"/>
        <v>MEDIANA</v>
      </c>
      <c r="BD606" s="69" t="str">
        <f t="shared" si="928"/>
        <v>MANTENIMIENTO - REVISIÓN DE CONFIGURACIÓN DE PROGRAMACIÓN REPROGRAMAR SI ES NECESARIO.</v>
      </c>
      <c r="BE606" s="58" t="str">
        <f t="shared" si="929"/>
        <v>ÚNICO</v>
      </c>
      <c r="BF606" s="58" t="str" cm="1">
        <f t="array" ref="BF606">IF(BE606&lt;&gt;"REPETIDO","",_xlfn.TEXTJOIN(", ",TRUE,IF($AG$14:$AG$1000=$AG606,$A$14:$A$1000,"")))</f>
        <v/>
      </c>
      <c r="BG606" s="70" t="str">
        <f t="shared" si="930"/>
        <v>NO APLICA</v>
      </c>
      <c r="BH606" s="58" t="str">
        <f t="shared" si="931"/>
        <v>REVISAR DISPERSIÓN</v>
      </c>
    </row>
    <row r="607" spans="1:60" ht="63.75" x14ac:dyDescent="0.35">
      <c r="A607" s="64">
        <f>IF(C607="","",MAX($A$14:A606)+1)</f>
        <v>557</v>
      </c>
      <c r="B607" s="64">
        <v>87110</v>
      </c>
      <c r="C607" s="65" t="s">
        <v>558</v>
      </c>
      <c r="D607" s="64" t="s">
        <v>65</v>
      </c>
      <c r="E607" s="64">
        <v>0</v>
      </c>
      <c r="F607" s="64">
        <v>0</v>
      </c>
      <c r="G607" s="64">
        <v>0</v>
      </c>
      <c r="H607" s="64">
        <v>0</v>
      </c>
      <c r="I607" s="64">
        <v>0</v>
      </c>
      <c r="J607" s="64">
        <v>0</v>
      </c>
      <c r="K607" s="64">
        <v>0</v>
      </c>
      <c r="L607" s="64">
        <v>0</v>
      </c>
      <c r="M607" s="125">
        <v>0</v>
      </c>
      <c r="N607" s="125">
        <v>1</v>
      </c>
      <c r="O607" s="125">
        <v>0</v>
      </c>
      <c r="P607" s="125">
        <v>0</v>
      </c>
      <c r="Q607" s="125">
        <v>0</v>
      </c>
      <c r="R607" s="125">
        <v>1</v>
      </c>
      <c r="S607" s="64">
        <v>72101509</v>
      </c>
      <c r="T607" s="64" t="s">
        <v>66</v>
      </c>
      <c r="U607" s="64" t="s">
        <v>66</v>
      </c>
      <c r="W607" s="66">
        <v>232000</v>
      </c>
      <c r="X607" s="66">
        <f t="shared" si="932"/>
        <v>44080</v>
      </c>
      <c r="Y607" s="66">
        <f t="shared" si="933"/>
        <v>276080</v>
      </c>
      <c r="Z607" s="66">
        <v>232000</v>
      </c>
      <c r="AA607" s="66">
        <f t="shared" si="905"/>
        <v>44080</v>
      </c>
      <c r="AB607" s="66">
        <f t="shared" si="906"/>
        <v>276080</v>
      </c>
      <c r="AC607" s="66">
        <v>465000</v>
      </c>
      <c r="AD607" s="66">
        <f t="shared" si="907"/>
        <v>88350</v>
      </c>
      <c r="AE607" s="66">
        <f t="shared" si="908"/>
        <v>553350</v>
      </c>
      <c r="AF607" s="22"/>
      <c r="AG607" s="67" t="str">
        <f t="shared" si="909"/>
        <v>MANTENIMIENTO - LAVADO CON QUÍMICO ANTI-DESINCRUSTANTE, LAVADO CON CHORRO A PRESIÓN DE AGUA.</v>
      </c>
      <c r="AH607" s="58" t="str">
        <f t="shared" si="910"/>
        <v>ÚNICO</v>
      </c>
      <c r="AI607" s="58" t="str">
        <f t="shared" si="911"/>
        <v>ÚNICO</v>
      </c>
      <c r="AJ607" s="59" t="str">
        <f t="shared" si="912"/>
        <v>ÚNICO</v>
      </c>
      <c r="AK607" s="59" t="str">
        <f t="shared" si="913"/>
        <v>ÚNICO</v>
      </c>
      <c r="AL607" s="59" t="str">
        <f t="shared" si="914"/>
        <v/>
      </c>
      <c r="AM607" s="59" t="str">
        <f t="shared" si="915"/>
        <v/>
      </c>
      <c r="AN607" s="60" t="str">
        <f t="shared" si="916"/>
        <v/>
      </c>
      <c r="AP607" s="61">
        <f t="shared" si="917"/>
        <v>309667</v>
      </c>
      <c r="AQ607" s="61">
        <f t="shared" si="918"/>
        <v>232000</v>
      </c>
      <c r="AR607" s="61">
        <f t="shared" si="919"/>
        <v>134523</v>
      </c>
      <c r="AS607" s="62">
        <f t="shared" si="920"/>
        <v>0.43441180364714355</v>
      </c>
      <c r="AT607" s="61">
        <f t="shared" si="921"/>
        <v>232000</v>
      </c>
      <c r="AU607" s="61">
        <f t="shared" si="922"/>
        <v>465000</v>
      </c>
      <c r="AV607" s="61">
        <f>IF(NOT(ISNUMBER(A607)),"",ROUND(_xlfn.QUARTILE.INC(CHOOSE({1;2;3},W607,Z607,AC607),1),0))</f>
        <v>232000</v>
      </c>
      <c r="AW607" s="61">
        <f>IF(NOT(ISNUMBER(A607)),"",ROUND(_xlfn.QUARTILE.INC(CHOOSE({1;2;3},W607,Z607,AC607),3),0))</f>
        <v>348500</v>
      </c>
      <c r="AX607" s="61">
        <f t="shared" si="923"/>
        <v>116500</v>
      </c>
      <c r="AY607" s="61">
        <f t="shared" si="924"/>
        <v>232000</v>
      </c>
      <c r="AZ607" s="61">
        <f t="shared" si="925"/>
        <v>44080</v>
      </c>
      <c r="BA607" s="61">
        <f t="shared" si="926"/>
        <v>276080</v>
      </c>
      <c r="BB607" s="68" t="str">
        <f t="shared" si="927"/>
        <v>MEDIANA</v>
      </c>
      <c r="BD607" s="69" t="str">
        <f t="shared" si="928"/>
        <v>MANTENIMIENTO - LAVADO CON QUÍMICO ANTI-DESINCRUSTANTE, LAVADO CON CHORRO A PRESIÓN DE AGUA.</v>
      </c>
      <c r="BE607" s="58" t="str">
        <f t="shared" si="929"/>
        <v>ÚNICO</v>
      </c>
      <c r="BF607" s="58" t="str" cm="1">
        <f t="array" ref="BF607">IF(BE607&lt;&gt;"REPETIDO","",_xlfn.TEXTJOIN(", ",TRUE,IF($AG$14:$AG$1000=$AG607,$A$14:$A$1000,"")))</f>
        <v/>
      </c>
      <c r="BG607" s="70" t="str">
        <f t="shared" si="930"/>
        <v>NO APLICA</v>
      </c>
      <c r="BH607" s="58" t="str">
        <f t="shared" si="931"/>
        <v>REVISAR DISPERSIÓN</v>
      </c>
    </row>
    <row r="608" spans="1:60" ht="89.25" x14ac:dyDescent="0.35">
      <c r="A608" s="64">
        <f>IF(C608="","",MAX($A$14:A607)+1)</f>
        <v>558</v>
      </c>
      <c r="B608" s="64">
        <v>87110</v>
      </c>
      <c r="C608" s="65" t="s">
        <v>559</v>
      </c>
      <c r="D608" s="64" t="s">
        <v>65</v>
      </c>
      <c r="E608" s="64">
        <v>0</v>
      </c>
      <c r="F608" s="64">
        <v>0</v>
      </c>
      <c r="G608" s="64">
        <v>0</v>
      </c>
      <c r="H608" s="64">
        <v>0</v>
      </c>
      <c r="I608" s="64">
        <v>0</v>
      </c>
      <c r="J608" s="64">
        <v>0</v>
      </c>
      <c r="K608" s="64">
        <v>0</v>
      </c>
      <c r="L608" s="64">
        <v>0</v>
      </c>
      <c r="M608" s="125">
        <v>0</v>
      </c>
      <c r="N608" s="125">
        <v>1</v>
      </c>
      <c r="O608" s="125">
        <v>0</v>
      </c>
      <c r="P608" s="125">
        <v>0</v>
      </c>
      <c r="Q608" s="125">
        <v>0</v>
      </c>
      <c r="R608" s="125">
        <v>1</v>
      </c>
      <c r="S608" s="64">
        <v>72101509</v>
      </c>
      <c r="T608" s="64" t="s">
        <v>66</v>
      </c>
      <c r="U608" s="64" t="s">
        <v>66</v>
      </c>
      <c r="W608" s="66">
        <v>336000</v>
      </c>
      <c r="X608" s="66">
        <f t="shared" si="932"/>
        <v>63840</v>
      </c>
      <c r="Y608" s="66">
        <f t="shared" si="933"/>
        <v>399840</v>
      </c>
      <c r="Z608" s="66">
        <v>336000</v>
      </c>
      <c r="AA608" s="66">
        <f t="shared" si="905"/>
        <v>63840</v>
      </c>
      <c r="AB608" s="66">
        <f t="shared" si="906"/>
        <v>399840</v>
      </c>
      <c r="AC608" s="66">
        <v>700000</v>
      </c>
      <c r="AD608" s="66">
        <f t="shared" si="907"/>
        <v>133000</v>
      </c>
      <c r="AE608" s="66">
        <f t="shared" si="908"/>
        <v>833000</v>
      </c>
      <c r="AF608" s="22"/>
      <c r="AG608" s="67" t="str">
        <f t="shared" si="909"/>
        <v>MANTENIMIENTO - APLICACIÓN DE PINTURA ANTICORROSIVA Y ACABADO SI ES NECESARIO. PARA MANTENIMIENTO PREVENTIVO</v>
      </c>
      <c r="AH608" s="58" t="str">
        <f t="shared" si="910"/>
        <v>ÚNICO</v>
      </c>
      <c r="AI608" s="58" t="str">
        <f t="shared" si="911"/>
        <v>ÚNICO</v>
      </c>
      <c r="AJ608" s="59" t="str">
        <f t="shared" si="912"/>
        <v>ÚNICO</v>
      </c>
      <c r="AK608" s="59" t="str">
        <f t="shared" si="913"/>
        <v>ÚNICO</v>
      </c>
      <c r="AL608" s="59" t="str">
        <f t="shared" si="914"/>
        <v/>
      </c>
      <c r="AM608" s="59" t="str">
        <f t="shared" si="915"/>
        <v/>
      </c>
      <c r="AN608" s="60" t="str">
        <f t="shared" si="916"/>
        <v/>
      </c>
      <c r="AP608" s="61">
        <f t="shared" si="917"/>
        <v>457333</v>
      </c>
      <c r="AQ608" s="61">
        <f t="shared" si="918"/>
        <v>336000</v>
      </c>
      <c r="AR608" s="61">
        <f t="shared" si="919"/>
        <v>210155</v>
      </c>
      <c r="AS608" s="62">
        <f t="shared" si="920"/>
        <v>0.45952292968143565</v>
      </c>
      <c r="AT608" s="61">
        <f t="shared" si="921"/>
        <v>336000</v>
      </c>
      <c r="AU608" s="61">
        <f t="shared" si="922"/>
        <v>700000</v>
      </c>
      <c r="AV608" s="61">
        <f>IF(NOT(ISNUMBER(A608)),"",ROUND(_xlfn.QUARTILE.INC(CHOOSE({1;2;3},W608,Z608,AC608),1),0))</f>
        <v>336000</v>
      </c>
      <c r="AW608" s="61">
        <f>IF(NOT(ISNUMBER(A608)),"",ROUND(_xlfn.QUARTILE.INC(CHOOSE({1;2;3},W608,Z608,AC608),3),0))</f>
        <v>518000</v>
      </c>
      <c r="AX608" s="61">
        <f t="shared" si="923"/>
        <v>182000</v>
      </c>
      <c r="AY608" s="61">
        <f t="shared" si="924"/>
        <v>336000</v>
      </c>
      <c r="AZ608" s="61">
        <f t="shared" si="925"/>
        <v>63840</v>
      </c>
      <c r="BA608" s="61">
        <f t="shared" si="926"/>
        <v>399840</v>
      </c>
      <c r="BB608" s="68" t="str">
        <f t="shared" si="927"/>
        <v>MEDIANA</v>
      </c>
      <c r="BD608" s="69" t="str">
        <f t="shared" si="928"/>
        <v>MANTENIMIENTO - APLICACIÓN DE PINTURA ANTICORROSIVA Y ACABADO SI ES NECESARIO. PARA MANTENIMIENTO PREVENTIVO</v>
      </c>
      <c r="BE608" s="58" t="str">
        <f t="shared" si="929"/>
        <v>ÚNICO</v>
      </c>
      <c r="BF608" s="58" t="str" cm="1">
        <f t="array" ref="BF608">IF(BE608&lt;&gt;"REPETIDO","",_xlfn.TEXTJOIN(", ",TRUE,IF($AG$14:$AG$1000=$AG608,$A$14:$A$1000,"")))</f>
        <v/>
      </c>
      <c r="BG608" s="70" t="str">
        <f t="shared" si="930"/>
        <v>NO APLICA</v>
      </c>
      <c r="BH608" s="58" t="str">
        <f t="shared" si="931"/>
        <v>REVISAR DISPERSIÓN</v>
      </c>
    </row>
    <row r="609" spans="1:60" ht="51" x14ac:dyDescent="0.35">
      <c r="A609" s="64">
        <f>IF(C609="","",MAX($A$14:A608)+1)</f>
        <v>559</v>
      </c>
      <c r="B609" s="64">
        <v>87110</v>
      </c>
      <c r="C609" s="65" t="s">
        <v>560</v>
      </c>
      <c r="D609" s="64" t="s">
        <v>65</v>
      </c>
      <c r="E609" s="64">
        <v>0</v>
      </c>
      <c r="F609" s="64">
        <v>0</v>
      </c>
      <c r="G609" s="64">
        <v>0</v>
      </c>
      <c r="H609" s="64">
        <v>0</v>
      </c>
      <c r="I609" s="64">
        <v>0</v>
      </c>
      <c r="J609" s="64">
        <v>0</v>
      </c>
      <c r="K609" s="64">
        <v>0</v>
      </c>
      <c r="L609" s="64">
        <v>0</v>
      </c>
      <c r="M609" s="125">
        <v>0</v>
      </c>
      <c r="N609" s="125">
        <v>1</v>
      </c>
      <c r="O609" s="125">
        <v>0</v>
      </c>
      <c r="P609" s="125">
        <v>0</v>
      </c>
      <c r="Q609" s="125">
        <v>0</v>
      </c>
      <c r="R609" s="125">
        <v>1</v>
      </c>
      <c r="S609" s="64">
        <v>72101509</v>
      </c>
      <c r="T609" s="64" t="s">
        <v>66</v>
      </c>
      <c r="U609" s="64" t="s">
        <v>66</v>
      </c>
      <c r="W609" s="66">
        <v>384000</v>
      </c>
      <c r="X609" s="66">
        <f t="shared" si="932"/>
        <v>72960</v>
      </c>
      <c r="Y609" s="66">
        <f t="shared" si="933"/>
        <v>456960</v>
      </c>
      <c r="Z609" s="66">
        <v>384000</v>
      </c>
      <c r="AA609" s="66">
        <f t="shared" si="905"/>
        <v>72960</v>
      </c>
      <c r="AB609" s="66">
        <f t="shared" si="906"/>
        <v>456960</v>
      </c>
      <c r="AC609" s="66">
        <v>500000</v>
      </c>
      <c r="AD609" s="66">
        <f t="shared" si="907"/>
        <v>95000</v>
      </c>
      <c r="AE609" s="66">
        <f t="shared" si="908"/>
        <v>595000</v>
      </c>
      <c r="AF609" s="22"/>
      <c r="AG609" s="67" t="str">
        <f t="shared" si="909"/>
        <v>MANTENIMIENTO (CAMBIO DE Y POSTURA PRECALENTADOR RESITIVO COMPLETO)</v>
      </c>
      <c r="AH609" s="58" t="str">
        <f t="shared" si="910"/>
        <v>ÚNICO</v>
      </c>
      <c r="AI609" s="58" t="str">
        <f t="shared" si="911"/>
        <v>ÚNICO</v>
      </c>
      <c r="AJ609" s="59" t="str">
        <f t="shared" si="912"/>
        <v>ÚNICO</v>
      </c>
      <c r="AK609" s="59" t="str">
        <f t="shared" si="913"/>
        <v>ÚNICO</v>
      </c>
      <c r="AL609" s="59" t="str">
        <f t="shared" si="914"/>
        <v/>
      </c>
      <c r="AM609" s="59" t="str">
        <f t="shared" si="915"/>
        <v/>
      </c>
      <c r="AN609" s="60" t="str">
        <f t="shared" si="916"/>
        <v/>
      </c>
      <c r="AP609" s="61">
        <f t="shared" si="917"/>
        <v>422667</v>
      </c>
      <c r="AQ609" s="61">
        <f t="shared" si="918"/>
        <v>384000</v>
      </c>
      <c r="AR609" s="61">
        <f t="shared" si="919"/>
        <v>66973</v>
      </c>
      <c r="AS609" s="62">
        <f t="shared" si="920"/>
        <v>0.15845334506833986</v>
      </c>
      <c r="AT609" s="61">
        <f t="shared" si="921"/>
        <v>384000</v>
      </c>
      <c r="AU609" s="61">
        <f t="shared" si="922"/>
        <v>500000</v>
      </c>
      <c r="AV609" s="61">
        <f>IF(NOT(ISNUMBER(A609)),"",ROUND(_xlfn.QUARTILE.INC(CHOOSE({1;2;3},W609,Z609,AC609),1),0))</f>
        <v>384000</v>
      </c>
      <c r="AW609" s="61">
        <f>IF(NOT(ISNUMBER(A609)),"",ROUND(_xlfn.QUARTILE.INC(CHOOSE({1;2;3},W609,Z609,AC609),3),0))</f>
        <v>442000</v>
      </c>
      <c r="AX609" s="61">
        <f t="shared" si="923"/>
        <v>58000</v>
      </c>
      <c r="AY609" s="61">
        <f t="shared" si="924"/>
        <v>384000</v>
      </c>
      <c r="AZ609" s="61">
        <f t="shared" si="925"/>
        <v>72960</v>
      </c>
      <c r="BA609" s="61">
        <f t="shared" si="926"/>
        <v>456960</v>
      </c>
      <c r="BB609" s="68" t="str">
        <f t="shared" si="927"/>
        <v>MENOR VALOR</v>
      </c>
      <c r="BD609" s="69" t="str">
        <f t="shared" si="928"/>
        <v>MANTENIMIENTO (CAMBIO DE Y POSTURA PRECALENTADOR RESITIVO COMPLETO)</v>
      </c>
      <c r="BE609" s="58" t="str">
        <f t="shared" si="929"/>
        <v>ÚNICO</v>
      </c>
      <c r="BF609" s="58" t="str" cm="1">
        <f t="array" ref="BF609">IF(BE609&lt;&gt;"REPETIDO","",_xlfn.TEXTJOIN(", ",TRUE,IF($AG$14:$AG$1000=$AG609,$A$14:$A$1000,"")))</f>
        <v/>
      </c>
      <c r="BG609" s="70" t="str">
        <f t="shared" si="930"/>
        <v>NO APLICA</v>
      </c>
      <c r="BH609" s="58" t="str">
        <f t="shared" si="931"/>
        <v>OK</v>
      </c>
    </row>
    <row r="610" spans="1:60" ht="51" x14ac:dyDescent="0.35">
      <c r="A610" s="64">
        <f>IF(C610="","",MAX($A$14:A609)+1)</f>
        <v>560</v>
      </c>
      <c r="B610" s="125">
        <v>87110</v>
      </c>
      <c r="C610" s="65" t="s">
        <v>561</v>
      </c>
      <c r="D610" s="64" t="s">
        <v>65</v>
      </c>
      <c r="E610" s="64">
        <v>0</v>
      </c>
      <c r="F610" s="64">
        <v>0</v>
      </c>
      <c r="G610" s="64">
        <v>0</v>
      </c>
      <c r="H610" s="64">
        <v>0</v>
      </c>
      <c r="I610" s="64">
        <v>0</v>
      </c>
      <c r="J610" s="64">
        <v>0</v>
      </c>
      <c r="K610" s="64">
        <v>0</v>
      </c>
      <c r="L610" s="64">
        <v>0</v>
      </c>
      <c r="M610" s="125">
        <v>0</v>
      </c>
      <c r="N610" s="125">
        <v>1</v>
      </c>
      <c r="O610" s="125">
        <v>0</v>
      </c>
      <c r="P610" s="125">
        <v>0</v>
      </c>
      <c r="Q610" s="125">
        <v>0</v>
      </c>
      <c r="R610" s="125">
        <v>1</v>
      </c>
      <c r="S610" s="125">
        <v>72101509</v>
      </c>
      <c r="T610" s="125" t="s">
        <v>66</v>
      </c>
      <c r="U610" s="125" t="s">
        <v>66</v>
      </c>
      <c r="W610" s="66">
        <v>384000</v>
      </c>
      <c r="X610" s="66">
        <f t="shared" si="932"/>
        <v>72960</v>
      </c>
      <c r="Y610" s="66">
        <f t="shared" si="933"/>
        <v>456960</v>
      </c>
      <c r="Z610" s="66">
        <v>384000</v>
      </c>
      <c r="AA610" s="66">
        <f t="shared" si="905"/>
        <v>72960</v>
      </c>
      <c r="AB610" s="66">
        <f t="shared" si="906"/>
        <v>456960</v>
      </c>
      <c r="AC610" s="66">
        <v>510000</v>
      </c>
      <c r="AD610" s="66">
        <f t="shared" si="907"/>
        <v>96900</v>
      </c>
      <c r="AE610" s="66">
        <f t="shared" si="908"/>
        <v>606900</v>
      </c>
      <c r="AF610" s="22"/>
      <c r="AG610" s="67" t="str">
        <f t="shared" si="909"/>
        <v>MANTENIMIENTO (CAMBIO DE Y POSTURA BATERIA REFERENCIA 1350 4DT 12 VOLTIOS)</v>
      </c>
      <c r="AH610" s="58" t="str">
        <f t="shared" si="910"/>
        <v>ÚNICO</v>
      </c>
      <c r="AI610" s="58" t="str">
        <f t="shared" si="911"/>
        <v>DIFERENTE</v>
      </c>
      <c r="AJ610" s="59" t="str">
        <f t="shared" si="912"/>
        <v>DIFERENTE</v>
      </c>
      <c r="AK610" s="59" t="str">
        <f t="shared" si="913"/>
        <v>REVISAR</v>
      </c>
      <c r="AL610" s="59" t="str">
        <f t="shared" si="914"/>
        <v/>
      </c>
      <c r="AM610" s="59">
        <f t="shared" si="915"/>
        <v>344000</v>
      </c>
      <c r="AN610" s="60">
        <f t="shared" si="916"/>
        <v>545000</v>
      </c>
      <c r="AP610" s="61">
        <f t="shared" si="917"/>
        <v>426000</v>
      </c>
      <c r="AQ610" s="61">
        <f t="shared" si="918"/>
        <v>384000</v>
      </c>
      <c r="AR610" s="61">
        <f t="shared" si="919"/>
        <v>72746</v>
      </c>
      <c r="AS610" s="62">
        <f t="shared" si="920"/>
        <v>0.17076525821596245</v>
      </c>
      <c r="AT610" s="61">
        <f t="shared" si="921"/>
        <v>384000</v>
      </c>
      <c r="AU610" s="61">
        <f t="shared" si="922"/>
        <v>510000</v>
      </c>
      <c r="AV610" s="61">
        <f>IF(NOT(ISNUMBER(A610)),"",ROUND(_xlfn.QUARTILE.INC(CHOOSE({1;2;3},W610,Z610,AC610),1),0))</f>
        <v>384000</v>
      </c>
      <c r="AW610" s="61">
        <f>IF(NOT(ISNUMBER(A610)),"",ROUND(_xlfn.QUARTILE.INC(CHOOSE({1;2;3},W610,Z610,AC610),3),0))</f>
        <v>447000</v>
      </c>
      <c r="AX610" s="61">
        <f t="shared" si="923"/>
        <v>63000</v>
      </c>
      <c r="AY610" s="61">
        <f t="shared" si="924"/>
        <v>384000</v>
      </c>
      <c r="AZ610" s="61">
        <f t="shared" si="925"/>
        <v>72960</v>
      </c>
      <c r="BA610" s="61">
        <f t="shared" si="926"/>
        <v>456960</v>
      </c>
      <c r="BB610" s="68" t="str">
        <f t="shared" si="927"/>
        <v>MENOR VALOR</v>
      </c>
      <c r="BD610" s="69" t="str">
        <f t="shared" si="928"/>
        <v>MANTENIMIENTO (CAMBIO DE Y POSTURA BATERIA REFERENCIA 1350 4DT 12 VOLTIOS)</v>
      </c>
      <c r="BE610" s="58" t="str">
        <f t="shared" si="929"/>
        <v>REPETIDO</v>
      </c>
      <c r="BF610" s="58" t="str" cm="1">
        <f t="array" ref="BF610">IF(BE610&lt;&gt;"REPETIDO","",_xlfn.TEXTJOIN(", ",TRUE,IF($AG$14:$AG$1000=$AG610,$A$14:$A$1000,"")))</f>
        <v>560, 592</v>
      </c>
      <c r="BG610" s="70" t="str">
        <f t="shared" si="930"/>
        <v>PRECIO REF. DIFERENTE</v>
      </c>
      <c r="BH610" s="58" t="str">
        <f t="shared" si="931"/>
        <v>CRÍTICO - PRECIO REF. INCONSISTENTE</v>
      </c>
    </row>
    <row r="611" spans="1:60" ht="409.5" x14ac:dyDescent="0.35">
      <c r="A611" s="64">
        <f>IF(C611="","",MAX($A$14:A610)+1)</f>
        <v>561</v>
      </c>
      <c r="B611" s="125">
        <v>87110</v>
      </c>
      <c r="C611" s="65" t="s">
        <v>562</v>
      </c>
      <c r="D611" s="64" t="s">
        <v>65</v>
      </c>
      <c r="E611" s="64">
        <v>0</v>
      </c>
      <c r="F611" s="64">
        <v>0</v>
      </c>
      <c r="G611" s="64">
        <v>0</v>
      </c>
      <c r="H611" s="64">
        <v>0</v>
      </c>
      <c r="I611" s="64">
        <v>0</v>
      </c>
      <c r="J611" s="64">
        <v>0</v>
      </c>
      <c r="K611" s="64">
        <v>0</v>
      </c>
      <c r="L611" s="64">
        <v>0</v>
      </c>
      <c r="M611" s="125">
        <v>0</v>
      </c>
      <c r="N611" s="125">
        <v>1</v>
      </c>
      <c r="O611" s="125">
        <v>0</v>
      </c>
      <c r="P611" s="125">
        <v>0</v>
      </c>
      <c r="Q611" s="125">
        <v>0</v>
      </c>
      <c r="R611" s="125">
        <v>1</v>
      </c>
      <c r="S611" s="125">
        <v>72101509</v>
      </c>
      <c r="T611" s="125" t="s">
        <v>66</v>
      </c>
      <c r="U611" s="125" t="s">
        <v>66</v>
      </c>
      <c r="W611" s="66">
        <v>488000</v>
      </c>
      <c r="X611" s="66">
        <f t="shared" si="932"/>
        <v>92720</v>
      </c>
      <c r="Y611" s="66">
        <f t="shared" si="933"/>
        <v>580720</v>
      </c>
      <c r="Z611" s="66">
        <v>488000</v>
      </c>
      <c r="AA611" s="66">
        <f t="shared" si="905"/>
        <v>92720</v>
      </c>
      <c r="AB611" s="66">
        <f t="shared" si="906"/>
        <v>580720</v>
      </c>
      <c r="AC611" s="66">
        <v>1000000</v>
      </c>
      <c r="AD611" s="66">
        <f t="shared" si="907"/>
        <v>190000</v>
      </c>
      <c r="AE611" s="66">
        <f t="shared" si="908"/>
        <v>1190000</v>
      </c>
      <c r="AF611" s="22"/>
      <c r="AG611" s="67" t="str">
        <f t="shared" si="909"/>
        <v>MANTENIMIENTO - SERVICIO DE DESAZOLVE Y LIMPIEZA DEL SISTEMA DE SUCCIÓN – EQUIPO CONTRA INCENDIO SERVICIO ESPECIALIZADO PARA LA DESAZOLVE, LIMPIEZA Y RETIRO DE SEDIMENTOS EN LA CISTERNA, LÍNEAS DE SUC</v>
      </c>
      <c r="AH611" s="58" t="str">
        <f t="shared" si="910"/>
        <v>ÚNICO</v>
      </c>
      <c r="AI611" s="58" t="str">
        <f t="shared" si="911"/>
        <v>ÚNICO</v>
      </c>
      <c r="AJ611" s="59" t="str">
        <f t="shared" si="912"/>
        <v>ÚNICO</v>
      </c>
      <c r="AK611" s="59" t="str">
        <f t="shared" si="913"/>
        <v>ÚNICO</v>
      </c>
      <c r="AL611" s="59" t="str">
        <f t="shared" si="914"/>
        <v/>
      </c>
      <c r="AM611" s="59" t="str">
        <f t="shared" si="915"/>
        <v/>
      </c>
      <c r="AN611" s="60" t="str">
        <f t="shared" si="916"/>
        <v/>
      </c>
      <c r="AP611" s="61">
        <f t="shared" si="917"/>
        <v>658667</v>
      </c>
      <c r="AQ611" s="61">
        <f t="shared" si="918"/>
        <v>488000</v>
      </c>
      <c r="AR611" s="61">
        <f t="shared" si="919"/>
        <v>295603</v>
      </c>
      <c r="AS611" s="62">
        <f t="shared" si="920"/>
        <v>0.44878975263676485</v>
      </c>
      <c r="AT611" s="61">
        <f t="shared" si="921"/>
        <v>488000</v>
      </c>
      <c r="AU611" s="61">
        <f t="shared" si="922"/>
        <v>1000000</v>
      </c>
      <c r="AV611" s="61">
        <f>IF(NOT(ISNUMBER(A611)),"",ROUND(_xlfn.QUARTILE.INC(CHOOSE({1;2;3},W611,Z611,AC611),1),0))</f>
        <v>488000</v>
      </c>
      <c r="AW611" s="61">
        <f>IF(NOT(ISNUMBER(A611)),"",ROUND(_xlfn.QUARTILE.INC(CHOOSE({1;2;3},W611,Z611,AC611),3),0))</f>
        <v>744000</v>
      </c>
      <c r="AX611" s="61">
        <f t="shared" si="923"/>
        <v>256000</v>
      </c>
      <c r="AY611" s="61">
        <f t="shared" si="924"/>
        <v>488000</v>
      </c>
      <c r="AZ611" s="61">
        <f t="shared" si="925"/>
        <v>92720</v>
      </c>
      <c r="BA611" s="61">
        <f t="shared" si="926"/>
        <v>580720</v>
      </c>
      <c r="BB611" s="68" t="str">
        <f t="shared" si="927"/>
        <v>MEDIANA</v>
      </c>
      <c r="BD611" s="69" t="str">
        <f t="shared" si="928"/>
        <v>MANTENIMIENTO - SERVICIO DE DESAZOLVE Y LIMPIEZA DEL SISTEMA DE SUCCIÓN – EQUIPO CONTRA INCENDIO SERVICIO ESPECIALIZADO PARA LA DESAZOLVE, LIMPIEZA Y RETIRO DE SEDIMENTOS EN LA CISTERNA, LÍNEAS DE SUC</v>
      </c>
      <c r="BE611" s="58" t="str">
        <f t="shared" si="929"/>
        <v>ÚNICO</v>
      </c>
      <c r="BF611" s="58" t="str" cm="1">
        <f t="array" ref="BF611">IF(BE611&lt;&gt;"REPETIDO","",_xlfn.TEXTJOIN(", ",TRUE,IF($AG$14:$AG$1000=$AG611,$A$14:$A$1000,"")))</f>
        <v/>
      </c>
      <c r="BG611" s="70" t="str">
        <f t="shared" si="930"/>
        <v>NO APLICA</v>
      </c>
      <c r="BH611" s="58" t="str">
        <f t="shared" si="931"/>
        <v>REVISAR DISPERSIÓN</v>
      </c>
    </row>
    <row r="612" spans="1:60" x14ac:dyDescent="0.35">
      <c r="A612" s="137" t="s">
        <v>563</v>
      </c>
      <c r="B612" s="137"/>
      <c r="C612" s="137"/>
      <c r="D612" s="137"/>
      <c r="E612" s="137"/>
      <c r="F612" s="137"/>
      <c r="G612" s="137"/>
      <c r="H612" s="137"/>
      <c r="I612" s="137"/>
      <c r="J612" s="137"/>
      <c r="K612" s="137"/>
      <c r="L612" s="137"/>
      <c r="M612" s="137"/>
      <c r="N612" s="137"/>
      <c r="O612" s="137"/>
      <c r="P612" s="137"/>
      <c r="Q612" s="137"/>
      <c r="R612" s="137"/>
      <c r="S612" s="137"/>
      <c r="T612" s="137"/>
      <c r="U612" s="137"/>
      <c r="W612" s="66"/>
      <c r="X612" s="66"/>
      <c r="Y612" s="66"/>
      <c r="Z612" s="74"/>
      <c r="AA612" s="74"/>
      <c r="AB612" s="74"/>
      <c r="AC612" s="74"/>
      <c r="AD612" s="74"/>
      <c r="AE612" s="74"/>
      <c r="AF612" s="22"/>
      <c r="AG612" s="67"/>
      <c r="AH612" s="58"/>
      <c r="AI612" s="58"/>
      <c r="AJ612" s="59"/>
      <c r="AK612" s="59"/>
      <c r="AL612" s="59"/>
      <c r="AM612" s="59"/>
      <c r="AN612" s="60"/>
      <c r="AP612" s="75"/>
      <c r="AQ612" s="75"/>
      <c r="AR612" s="75"/>
      <c r="AS612" s="76"/>
      <c r="AT612" s="75"/>
      <c r="AU612" s="61"/>
      <c r="AV612" s="75"/>
      <c r="AW612" s="75"/>
      <c r="AX612" s="75"/>
      <c r="AY612" s="75"/>
      <c r="AZ612" s="75"/>
      <c r="BA612" s="75"/>
      <c r="BB612" s="75"/>
      <c r="BD612" s="63"/>
      <c r="BE612" s="63"/>
      <c r="BF612" s="63"/>
      <c r="BG612" s="63"/>
      <c r="BH612" s="63"/>
    </row>
    <row r="613" spans="1:60" x14ac:dyDescent="0.35">
      <c r="A613" s="138" t="s">
        <v>564</v>
      </c>
      <c r="B613" s="138"/>
      <c r="C613" s="138"/>
      <c r="D613" s="138"/>
      <c r="E613" s="138"/>
      <c r="F613" s="138"/>
      <c r="G613" s="138"/>
      <c r="H613" s="138"/>
      <c r="I613" s="138"/>
      <c r="J613" s="138"/>
      <c r="K613" s="138"/>
      <c r="L613" s="138"/>
      <c r="M613" s="138"/>
      <c r="N613" s="138"/>
      <c r="O613" s="138"/>
      <c r="P613" s="138"/>
      <c r="Q613" s="138"/>
      <c r="R613" s="138"/>
      <c r="S613" s="138"/>
      <c r="T613" s="138"/>
      <c r="U613" s="138"/>
      <c r="W613" s="66"/>
      <c r="X613" s="66"/>
      <c r="Y613" s="66"/>
      <c r="Z613" s="74"/>
      <c r="AA613" s="74"/>
      <c r="AB613" s="74"/>
      <c r="AC613" s="74"/>
      <c r="AD613" s="74"/>
      <c r="AE613" s="74"/>
      <c r="AF613" s="22"/>
      <c r="AG613" s="67"/>
      <c r="AH613" s="58"/>
      <c r="AI613" s="58"/>
      <c r="AJ613" s="59"/>
      <c r="AK613" s="59"/>
      <c r="AL613" s="59"/>
      <c r="AM613" s="59"/>
      <c r="AN613" s="60"/>
      <c r="AP613" s="61"/>
      <c r="AQ613" s="61"/>
      <c r="AR613" s="61"/>
      <c r="AS613" s="62"/>
      <c r="AT613" s="61"/>
      <c r="AU613" s="61"/>
      <c r="AV613" s="61"/>
      <c r="AW613" s="61"/>
      <c r="AX613" s="61"/>
      <c r="AY613" s="61"/>
      <c r="AZ613" s="61"/>
      <c r="BA613" s="61"/>
      <c r="BB613" s="61"/>
      <c r="BD613" s="63"/>
      <c r="BE613" s="63"/>
      <c r="BF613" s="63"/>
      <c r="BG613" s="63"/>
      <c r="BH613" s="63"/>
    </row>
    <row r="614" spans="1:60" ht="76.5" x14ac:dyDescent="0.35">
      <c r="A614" s="64">
        <f>IF(C614="","",MAX($A$14:A613)+1)</f>
        <v>562</v>
      </c>
      <c r="B614" s="91">
        <v>8711001</v>
      </c>
      <c r="C614" s="65" t="s">
        <v>565</v>
      </c>
      <c r="D614" s="64" t="s">
        <v>214</v>
      </c>
      <c r="E614" s="64">
        <v>0</v>
      </c>
      <c r="F614" s="64">
        <v>0</v>
      </c>
      <c r="G614" s="64">
        <v>0</v>
      </c>
      <c r="H614" s="64">
        <v>0</v>
      </c>
      <c r="I614" s="64">
        <v>0</v>
      </c>
      <c r="J614" s="64">
        <v>0</v>
      </c>
      <c r="K614" s="64">
        <v>0</v>
      </c>
      <c r="L614" s="64">
        <v>0</v>
      </c>
      <c r="M614" s="91">
        <v>0</v>
      </c>
      <c r="N614" s="91">
        <v>1</v>
      </c>
      <c r="O614" s="91">
        <v>0</v>
      </c>
      <c r="P614" s="91">
        <v>0</v>
      </c>
      <c r="Q614" s="91">
        <v>0</v>
      </c>
      <c r="R614" s="91">
        <v>1</v>
      </c>
      <c r="S614" s="91">
        <v>72101517</v>
      </c>
      <c r="T614" s="91" t="s">
        <v>66</v>
      </c>
      <c r="U614" s="91" t="s">
        <v>66</v>
      </c>
      <c r="W614" s="106">
        <v>175000</v>
      </c>
      <c r="X614" s="106">
        <v>33250</v>
      </c>
      <c r="Y614" s="106">
        <v>208250</v>
      </c>
      <c r="Z614" s="66">
        <v>424000</v>
      </c>
      <c r="AA614" s="66">
        <f t="shared" ref="AA614:AA644" si="934">Z614*19%</f>
        <v>80560</v>
      </c>
      <c r="AB614" s="66">
        <f t="shared" ref="AB614:AB644" si="935">Z614+AA614</f>
        <v>504560</v>
      </c>
      <c r="AC614" s="66">
        <v>550000</v>
      </c>
      <c r="AD614" s="66">
        <f t="shared" ref="AD614:AD644" si="936">AC614*19%</f>
        <v>104500</v>
      </c>
      <c r="AE614" s="66">
        <f t="shared" ref="AE614:AE644" si="937">AC614+AD614</f>
        <v>654500</v>
      </c>
      <c r="AF614" s="22"/>
      <c r="AG614" s="67" t="str">
        <f t="shared" ref="AG614:AG644" si="938">IF(NOT(ISNUMBER(A614)),"",LEFT(C614,200))</f>
        <v>MANTENIMIENTO - REVISIÓN DE PARÁMETROS ELÉCTRICOS Y ELECTRÓNICOS CARGA DE BATERÍA INTERNAS DEL EQUIPO</v>
      </c>
      <c r="AH614" s="58" t="str">
        <f t="shared" ref="AH614:AH644" si="939">IF($AG614="","",IF(COUNTIFS($AG:$AG,$AG614,$W:$W,"&lt;&gt;"&amp;$W614)&gt;0,"DIFERENTE","ÚNICO"))</f>
        <v>ÚNICO</v>
      </c>
      <c r="AI614" s="58" t="str">
        <f t="shared" ref="AI614:AI644" si="940">IF($AG614="","",IF(COUNTIFS($AG:$AG,$AG614,$Z:$Z,"&lt;&gt;"&amp;$Z614)&gt;0,"DIFERENTE","ÚNICO"))</f>
        <v>ÚNICO</v>
      </c>
      <c r="AJ614" s="59" t="str">
        <f t="shared" ref="AJ614:AJ644" si="941">IF($AG614="","",IF(COUNTIFS($AG:$AG,$AG614,$AC:$AC,"&lt;&gt;"&amp;$AC614)&gt;0,"DIFERENTE","ÚNICO"))</f>
        <v>ÚNICO</v>
      </c>
      <c r="AK614" s="59" t="str">
        <f t="shared" ref="AK614:AK644" si="942">IF($AG614="","",IF(OR(AH614="DIFERENTE",AI614="DIFERENTE",AJ614="DIFERENTE"),"REVISAR","ÚNICO"))</f>
        <v>ÚNICO</v>
      </c>
      <c r="AL614" s="59" t="str">
        <f t="shared" ref="AL614:AL644" si="943">IF(AH614="DIFERENTE",_xlfn.MAXIFS($W:$W,$AG:$AG,$AG614)-_xlfn.MINIFS($W:$W,$AG:$AG,$AG614),"")</f>
        <v/>
      </c>
      <c r="AM614" s="59" t="str">
        <f t="shared" ref="AM614:AM644" si="944">IF(AI614="DIFERENTE",_xlfn.MAXIFS($Z:$Z,$AG:$AG,$AG614)-_xlfn.MINIFS($Z:$Z,$AG:$AG,$AG614),"")</f>
        <v/>
      </c>
      <c r="AN614" s="60" t="str">
        <f t="shared" ref="AN614:AN644" si="945">IF(AJ614="DIFERENTE",_xlfn.MAXIFS($AC:$AC,$AG:$AG,$AG614)-_xlfn.MINIFS($AC:$AC,$AG:$AG,$AG614),"")</f>
        <v/>
      </c>
      <c r="AP614" s="61">
        <f t="shared" ref="AP614:AP644" si="946">IF(NOT(ISNUMBER(A614)),"",ROUND(AVERAGE(W614,Z614,AC614),0))</f>
        <v>383000</v>
      </c>
      <c r="AQ614" s="61">
        <f t="shared" ref="AQ614:AQ644" si="947">IF(NOT(ISNUMBER(A614)),"",ROUND(MEDIAN(W614,Z614,AC614),0))</f>
        <v>424000</v>
      </c>
      <c r="AR614" s="61">
        <f t="shared" ref="AR614:AR644" si="948">IF(NOT(ISNUMBER(A614)),"",ROUND(_xlfn.STDEV.S(W614,Z614,AC614),0))</f>
        <v>190832</v>
      </c>
      <c r="AS614" s="62">
        <f t="shared" ref="AS614:AS644" si="949">IF(NOT(ISNUMBER(A614)),"",IFERROR(AR614/AP614,0))</f>
        <v>0.49825587467362925</v>
      </c>
      <c r="AT614" s="61">
        <f t="shared" ref="AT614:AT644" si="950">IF(NOT(ISNUMBER(A614)),"",ROUND(MIN(W614,Z614,AC614),0))</f>
        <v>175000</v>
      </c>
      <c r="AU614" s="61">
        <f t="shared" ref="AU614:AU644" si="951">IF(NOT(ISNUMBER(A614)),"",ROUND(MAX(W614,Z614,AC614),0))</f>
        <v>550000</v>
      </c>
      <c r="AV614" s="61">
        <f>IF(NOT(ISNUMBER(A614)),"",ROUND(_xlfn.QUARTILE.INC(CHOOSE({1;2;3},W614,Z614,AC614),1),0))</f>
        <v>299500</v>
      </c>
      <c r="AW614" s="61">
        <f>IF(NOT(ISNUMBER(A614)),"",ROUND(_xlfn.QUARTILE.INC(CHOOSE({1;2;3},W614,Z614,AC614),3),0))</f>
        <v>487000</v>
      </c>
      <c r="AX614" s="61">
        <f t="shared" ref="AX614:AX644" si="952">IF(NOT(ISNUMBER(A614)),"",ROUND(AW614-AV614,0))</f>
        <v>187500</v>
      </c>
      <c r="AY614" s="61">
        <f t="shared" ref="AY614:AY644" si="953">IF(NOT(ISNUMBER(A614)),"",IF(BB614="MENOR VALOR",ROUND(MIN(W614,Z614,AC614),0),IF(BB614="PROMEDIO 2 MENORES",ROUND((SUM(W614,Z614,AC614)-MAX(W614,Z614,AC614))/2,0),IF(BB614="MEDIANA",ROUND(MEDIAN(W614,Z614,AC614),0),""))))</f>
        <v>424000</v>
      </c>
      <c r="AZ614" s="61">
        <f t="shared" ref="AZ614:AZ644" si="954">+AY614*19%</f>
        <v>80560</v>
      </c>
      <c r="BA614" s="61">
        <f t="shared" ref="BA614:BA644" si="955">IF(AY614="","",AY614+AZ614)</f>
        <v>504560</v>
      </c>
      <c r="BB614" s="68" t="str">
        <f t="shared" ref="BB614:BB644" si="956">IF(NOT(ISNUMBER(A614)),"",IF(AS614&lt;=20%,"MENOR VALOR",IF(AS614&lt;=40%,"PROMEDIO 2 MENORES","MEDIANA")))</f>
        <v>MEDIANA</v>
      </c>
      <c r="BD614" s="69" t="str">
        <f t="shared" ref="BD614:BD644" si="957">IF(NOT(ISNUMBER(A614)),"",UPPER(TRIM(CLEAN(LEFT(C614,200)))))</f>
        <v>MANTENIMIENTO - REVISIÓN DE PARÁMETROS ELÉCTRICOS Y ELECTRÓNICOS CARGA DE BATERÍA INTERNAS DEL EQUIPO</v>
      </c>
      <c r="BE614" s="58" t="str">
        <f t="shared" ref="BE614:BE644" si="958">IF($AG614="","",IF(COUNTIF($AG:$AG,$AG614)&gt;1,"REPETIDO","ÚNICO"))</f>
        <v>ÚNICO</v>
      </c>
      <c r="BF614" s="58" t="str" cm="1">
        <f t="array" ref="BF614">IF(BE614&lt;&gt;"REPETIDO","",_xlfn.TEXTJOIN(", ",TRUE,IF($AG$14:$AG$1000=$AG614,$A$14:$A$1000,"")))</f>
        <v/>
      </c>
      <c r="BG614" s="70" t="str">
        <f t="shared" ref="BG614:BG644" si="959">IF($AG614="","",IF(BE614&lt;&gt;"REPETIDO","NO APLICA",IF(COUNTIFS($AG:$AG,$AG614,$AY:$AY,"&lt;&gt;"&amp;$AY614)&gt;0,"PRECIO REF. DIFERENTE","MISMO PRECIO REF.")))</f>
        <v>NO APLICA</v>
      </c>
      <c r="BH614" s="58" t="str">
        <f t="shared" ref="BH614:BH644" si="960">IF($AG614="","",IF(BG614="PRECIO REF. DIFERENTE","CRÍTICO - PRECIO REF. INCONSISTENTE",IF(AS614&gt;50%,"ALERTA ALTA - REVISAR MERCADO",IF(AS614&gt;30%,"REVISAR DISPERSIÓN","OK"))))</f>
        <v>REVISAR DISPERSIÓN</v>
      </c>
    </row>
    <row r="615" spans="1:60" ht="89.25" x14ac:dyDescent="0.35">
      <c r="A615" s="64">
        <f>IF(C615="","",MAX($A$14:A614)+1)</f>
        <v>563</v>
      </c>
      <c r="B615" s="64">
        <v>8711001</v>
      </c>
      <c r="C615" s="65" t="s">
        <v>566</v>
      </c>
      <c r="D615" s="64" t="s">
        <v>65</v>
      </c>
      <c r="E615" s="64">
        <v>0</v>
      </c>
      <c r="F615" s="64">
        <v>0</v>
      </c>
      <c r="G615" s="64">
        <v>0</v>
      </c>
      <c r="H615" s="64">
        <v>0</v>
      </c>
      <c r="I615" s="64">
        <v>0</v>
      </c>
      <c r="J615" s="64">
        <v>0</v>
      </c>
      <c r="K615" s="64">
        <v>0</v>
      </c>
      <c r="L615" s="64">
        <v>0</v>
      </c>
      <c r="M615" s="91">
        <v>0</v>
      </c>
      <c r="N615" s="91">
        <v>1</v>
      </c>
      <c r="O615" s="91">
        <v>0</v>
      </c>
      <c r="P615" s="91">
        <v>0</v>
      </c>
      <c r="Q615" s="91">
        <v>0</v>
      </c>
      <c r="R615" s="91">
        <v>1</v>
      </c>
      <c r="S615" s="64">
        <v>72101517</v>
      </c>
      <c r="T615" s="64" t="s">
        <v>66</v>
      </c>
      <c r="U615" s="64" t="s">
        <v>66</v>
      </c>
      <c r="W615" s="66">
        <v>52000</v>
      </c>
      <c r="X615" s="66">
        <f t="shared" ref="X615:X644" si="961">ROUND(W615*19%,0)</f>
        <v>9880</v>
      </c>
      <c r="Y615" s="66">
        <f t="shared" ref="Y615:Y644" si="962">ROUND(W615+X615,0)</f>
        <v>61880</v>
      </c>
      <c r="Z615" s="66">
        <v>52000</v>
      </c>
      <c r="AA615" s="66">
        <f t="shared" si="934"/>
        <v>9880</v>
      </c>
      <c r="AB615" s="66">
        <f t="shared" si="935"/>
        <v>61880</v>
      </c>
      <c r="AC615" s="66">
        <v>715000</v>
      </c>
      <c r="AD615" s="66">
        <f t="shared" si="936"/>
        <v>135850</v>
      </c>
      <c r="AE615" s="66">
        <f t="shared" si="937"/>
        <v>850850</v>
      </c>
      <c r="AF615" s="22"/>
      <c r="AG615" s="67" t="str">
        <f t="shared" si="938"/>
        <v>MANTENIMIENTO - LIMPIEZA GENERAL Y REVISIÓN DE CABLEADOS ELÉCTRICOS TERMINALES AJUSTE DE TORNILLERÍA Y VERIFICACIÓN DE TARJETAS ELECTRÓNICAS</v>
      </c>
      <c r="AH615" s="58" t="str">
        <f t="shared" si="939"/>
        <v>ÚNICO</v>
      </c>
      <c r="AI615" s="58" t="str">
        <f t="shared" si="940"/>
        <v>ÚNICO</v>
      </c>
      <c r="AJ615" s="59" t="str">
        <f t="shared" si="941"/>
        <v>ÚNICO</v>
      </c>
      <c r="AK615" s="59" t="str">
        <f t="shared" si="942"/>
        <v>ÚNICO</v>
      </c>
      <c r="AL615" s="59" t="str">
        <f t="shared" si="943"/>
        <v/>
      </c>
      <c r="AM615" s="59" t="str">
        <f t="shared" si="944"/>
        <v/>
      </c>
      <c r="AN615" s="60" t="str">
        <f t="shared" si="945"/>
        <v/>
      </c>
      <c r="AP615" s="61">
        <f t="shared" si="946"/>
        <v>273000</v>
      </c>
      <c r="AQ615" s="61">
        <f t="shared" si="947"/>
        <v>52000</v>
      </c>
      <c r="AR615" s="61">
        <f t="shared" si="948"/>
        <v>382783</v>
      </c>
      <c r="AS615" s="62">
        <f t="shared" si="949"/>
        <v>1.4021355311355312</v>
      </c>
      <c r="AT615" s="61">
        <f t="shared" si="950"/>
        <v>52000</v>
      </c>
      <c r="AU615" s="61">
        <f t="shared" si="951"/>
        <v>715000</v>
      </c>
      <c r="AV615" s="61">
        <f>IF(NOT(ISNUMBER(A615)),"",ROUND(_xlfn.QUARTILE.INC(CHOOSE({1;2;3},W615,Z615,AC615),1),0))</f>
        <v>52000</v>
      </c>
      <c r="AW615" s="61">
        <f>IF(NOT(ISNUMBER(A615)),"",ROUND(_xlfn.QUARTILE.INC(CHOOSE({1;2;3},W615,Z615,AC615),3),0))</f>
        <v>383500</v>
      </c>
      <c r="AX615" s="61">
        <f t="shared" si="952"/>
        <v>331500</v>
      </c>
      <c r="AY615" s="61">
        <f t="shared" si="953"/>
        <v>52000</v>
      </c>
      <c r="AZ615" s="61">
        <f t="shared" si="954"/>
        <v>9880</v>
      </c>
      <c r="BA615" s="61">
        <f t="shared" si="955"/>
        <v>61880</v>
      </c>
      <c r="BB615" s="68" t="str">
        <f t="shared" si="956"/>
        <v>MEDIANA</v>
      </c>
      <c r="BD615" s="69" t="str">
        <f t="shared" si="957"/>
        <v>MANTENIMIENTO - LIMPIEZA GENERAL Y REVISIÓN DE CABLEADOS ELÉCTRICOS TERMINALES AJUSTE DE TORNILLERÍA Y VERIFICACIÓN DE TARJETAS ELECTRÓNICAS</v>
      </c>
      <c r="BE615" s="58" t="str">
        <f t="shared" si="958"/>
        <v>ÚNICO</v>
      </c>
      <c r="BF615" s="58" t="str" cm="1">
        <f t="array" ref="BF615">IF(BE615&lt;&gt;"REPETIDO","",_xlfn.TEXTJOIN(", ",TRUE,IF($AG$14:$AG$1000=$AG615,$A$14:$A$1000,"")))</f>
        <v/>
      </c>
      <c r="BG615" s="70" t="str">
        <f t="shared" si="959"/>
        <v>NO APLICA</v>
      </c>
      <c r="BH615" s="58" t="str">
        <f t="shared" si="960"/>
        <v>ALERTA ALTA - REVISAR MERCADO</v>
      </c>
    </row>
    <row r="616" spans="1:60" ht="51" x14ac:dyDescent="0.35">
      <c r="A616" s="64">
        <f>IF(C616="","",MAX($A$14:A615)+1)</f>
        <v>564</v>
      </c>
      <c r="B616" s="125">
        <v>8711001</v>
      </c>
      <c r="C616" s="65" t="s">
        <v>567</v>
      </c>
      <c r="D616" s="64" t="s">
        <v>65</v>
      </c>
      <c r="E616" s="64">
        <v>0</v>
      </c>
      <c r="F616" s="64">
        <v>0</v>
      </c>
      <c r="G616" s="64">
        <v>0</v>
      </c>
      <c r="H616" s="64">
        <v>0</v>
      </c>
      <c r="I616" s="64">
        <v>0</v>
      </c>
      <c r="J616" s="64">
        <v>0</v>
      </c>
      <c r="K616" s="64">
        <v>0</v>
      </c>
      <c r="L616" s="64">
        <v>0</v>
      </c>
      <c r="M616" s="91">
        <v>0</v>
      </c>
      <c r="N616" s="91">
        <v>1</v>
      </c>
      <c r="O616" s="91">
        <v>0</v>
      </c>
      <c r="P616" s="91">
        <v>0</v>
      </c>
      <c r="Q616" s="91">
        <v>0</v>
      </c>
      <c r="R616" s="91">
        <v>1</v>
      </c>
      <c r="S616" s="125">
        <v>72101517</v>
      </c>
      <c r="T616" s="125" t="s">
        <v>66</v>
      </c>
      <c r="U616" s="125" t="s">
        <v>66</v>
      </c>
      <c r="W616" s="66">
        <v>136000</v>
      </c>
      <c r="X616" s="66">
        <f t="shared" si="961"/>
        <v>25840</v>
      </c>
      <c r="Y616" s="66">
        <f t="shared" si="962"/>
        <v>161840</v>
      </c>
      <c r="Z616" s="66">
        <v>136000</v>
      </c>
      <c r="AA616" s="66">
        <f t="shared" si="934"/>
        <v>25840</v>
      </c>
      <c r="AB616" s="66">
        <f t="shared" si="935"/>
        <v>161840</v>
      </c>
      <c r="AC616" s="66">
        <v>185000</v>
      </c>
      <c r="AD616" s="66">
        <f t="shared" si="936"/>
        <v>35150</v>
      </c>
      <c r="AE616" s="66">
        <f t="shared" si="937"/>
        <v>220150</v>
      </c>
      <c r="AG616" s="67" t="str">
        <f t="shared" si="938"/>
        <v>MANTENIMIENTO (CAMBIO DE FILTROS ACEITE, SEPARADOR DE AGUA, FILTRO DE AIRE)</v>
      </c>
      <c r="AH616" s="58" t="str">
        <f t="shared" si="939"/>
        <v>ÚNICO</v>
      </c>
      <c r="AI616" s="58" t="str">
        <f t="shared" si="940"/>
        <v>ÚNICO</v>
      </c>
      <c r="AJ616" s="59" t="str">
        <f t="shared" si="941"/>
        <v>ÚNICO</v>
      </c>
      <c r="AK616" s="59" t="str">
        <f t="shared" si="942"/>
        <v>ÚNICO</v>
      </c>
      <c r="AL616" s="59" t="str">
        <f t="shared" si="943"/>
        <v/>
      </c>
      <c r="AM616" s="59" t="str">
        <f t="shared" si="944"/>
        <v/>
      </c>
      <c r="AN616" s="60" t="str">
        <f t="shared" si="945"/>
        <v/>
      </c>
      <c r="AP616" s="61">
        <f t="shared" si="946"/>
        <v>152333</v>
      </c>
      <c r="AQ616" s="61">
        <f t="shared" si="947"/>
        <v>136000</v>
      </c>
      <c r="AR616" s="61">
        <f t="shared" si="948"/>
        <v>28290</v>
      </c>
      <c r="AS616" s="62">
        <f t="shared" si="949"/>
        <v>0.18571156610845976</v>
      </c>
      <c r="AT616" s="61">
        <f t="shared" si="950"/>
        <v>136000</v>
      </c>
      <c r="AU616" s="61">
        <f t="shared" si="951"/>
        <v>185000</v>
      </c>
      <c r="AV616" s="61">
        <f>IF(NOT(ISNUMBER(A616)),"",ROUND(_xlfn.QUARTILE.INC(CHOOSE({1;2;3},W616,Z616,AC616),1),0))</f>
        <v>136000</v>
      </c>
      <c r="AW616" s="61">
        <f>IF(NOT(ISNUMBER(A616)),"",ROUND(_xlfn.QUARTILE.INC(CHOOSE({1;2;3},W616,Z616,AC616),3),0))</f>
        <v>160500</v>
      </c>
      <c r="AX616" s="61">
        <f t="shared" si="952"/>
        <v>24500</v>
      </c>
      <c r="AY616" s="61">
        <f t="shared" si="953"/>
        <v>136000</v>
      </c>
      <c r="AZ616" s="61">
        <f t="shared" si="954"/>
        <v>25840</v>
      </c>
      <c r="BA616" s="61">
        <f t="shared" si="955"/>
        <v>161840</v>
      </c>
      <c r="BB616" s="68" t="str">
        <f t="shared" si="956"/>
        <v>MENOR VALOR</v>
      </c>
      <c r="BD616" s="69" t="str">
        <f t="shared" si="957"/>
        <v>MANTENIMIENTO (CAMBIO DE FILTROS ACEITE, SEPARADOR DE AGUA, FILTRO DE AIRE)</v>
      </c>
      <c r="BE616" s="58" t="str">
        <f t="shared" si="958"/>
        <v>ÚNICO</v>
      </c>
      <c r="BF616" s="58" t="str" cm="1">
        <f t="array" ref="BF616">IF(BE616&lt;&gt;"REPETIDO","",_xlfn.TEXTJOIN(", ",TRUE,IF($AG$14:$AG$1000=$AG616,$A$14:$A$1000,"")))</f>
        <v/>
      </c>
      <c r="BG616" s="70" t="str">
        <f t="shared" si="959"/>
        <v>NO APLICA</v>
      </c>
      <c r="BH616" s="58" t="str">
        <f t="shared" si="960"/>
        <v>OK</v>
      </c>
    </row>
    <row r="617" spans="1:60" ht="51" x14ac:dyDescent="0.35">
      <c r="A617" s="64">
        <f>IF(C617="","",MAX($A$14:A616)+1)</f>
        <v>565</v>
      </c>
      <c r="B617" s="64">
        <v>8711001</v>
      </c>
      <c r="C617" s="65" t="s">
        <v>568</v>
      </c>
      <c r="D617" s="64" t="s">
        <v>65</v>
      </c>
      <c r="E617" s="64">
        <v>0</v>
      </c>
      <c r="F617" s="64">
        <v>0</v>
      </c>
      <c r="G617" s="64">
        <v>0</v>
      </c>
      <c r="H617" s="64">
        <v>0</v>
      </c>
      <c r="I617" s="64">
        <v>0</v>
      </c>
      <c r="J617" s="64">
        <v>0</v>
      </c>
      <c r="K617" s="64">
        <v>0</v>
      </c>
      <c r="L617" s="64">
        <v>0</v>
      </c>
      <c r="M617" s="91">
        <v>0</v>
      </c>
      <c r="N617" s="91">
        <v>1</v>
      </c>
      <c r="O617" s="91">
        <v>0</v>
      </c>
      <c r="P617" s="91">
        <v>0</v>
      </c>
      <c r="Q617" s="91">
        <v>0</v>
      </c>
      <c r="R617" s="91">
        <v>1</v>
      </c>
      <c r="S617" s="64">
        <v>72101517</v>
      </c>
      <c r="T617" s="64" t="s">
        <v>66</v>
      </c>
      <c r="U617" s="64" t="s">
        <v>66</v>
      </c>
      <c r="W617" s="66">
        <v>488000</v>
      </c>
      <c r="X617" s="66">
        <f t="shared" si="961"/>
        <v>92720</v>
      </c>
      <c r="Y617" s="66">
        <f t="shared" si="962"/>
        <v>580720</v>
      </c>
      <c r="Z617" s="66">
        <v>488000</v>
      </c>
      <c r="AA617" s="66">
        <f t="shared" si="934"/>
        <v>92720</v>
      </c>
      <c r="AB617" s="66">
        <f t="shared" si="935"/>
        <v>580720</v>
      </c>
      <c r="AC617" s="66">
        <v>945000</v>
      </c>
      <c r="AD617" s="66">
        <f t="shared" si="936"/>
        <v>179550</v>
      </c>
      <c r="AE617" s="66">
        <f t="shared" si="937"/>
        <v>1124550</v>
      </c>
      <c r="AF617" s="22"/>
      <c r="AG617" s="67" t="str">
        <f t="shared" si="938"/>
        <v>MANTENIMIENTO - PRUEBA DE ARRANQUE Y MEDICIÓN DE VOLTAJE Y CONSUMO ELÉCTRICO</v>
      </c>
      <c r="AH617" s="58" t="str">
        <f t="shared" si="939"/>
        <v>ÚNICO</v>
      </c>
      <c r="AI617" s="58" t="str">
        <f t="shared" si="940"/>
        <v>ÚNICO</v>
      </c>
      <c r="AJ617" s="59" t="str">
        <f t="shared" si="941"/>
        <v>ÚNICO</v>
      </c>
      <c r="AK617" s="59" t="str">
        <f t="shared" si="942"/>
        <v>ÚNICO</v>
      </c>
      <c r="AL617" s="59" t="str">
        <f t="shared" si="943"/>
        <v/>
      </c>
      <c r="AM617" s="59" t="str">
        <f t="shared" si="944"/>
        <v/>
      </c>
      <c r="AN617" s="60" t="str">
        <f t="shared" si="945"/>
        <v/>
      </c>
      <c r="AP617" s="61">
        <f t="shared" si="946"/>
        <v>640333</v>
      </c>
      <c r="AQ617" s="61">
        <f t="shared" si="947"/>
        <v>488000</v>
      </c>
      <c r="AR617" s="61">
        <f t="shared" si="948"/>
        <v>263849</v>
      </c>
      <c r="AS617" s="62">
        <f t="shared" si="949"/>
        <v>0.41204966790716707</v>
      </c>
      <c r="AT617" s="61">
        <f t="shared" si="950"/>
        <v>488000</v>
      </c>
      <c r="AU617" s="61">
        <f t="shared" si="951"/>
        <v>945000</v>
      </c>
      <c r="AV617" s="61">
        <f>IF(NOT(ISNUMBER(A617)),"",ROUND(_xlfn.QUARTILE.INC(CHOOSE({1;2;3},W617,Z617,AC617),1),0))</f>
        <v>488000</v>
      </c>
      <c r="AW617" s="61">
        <f>IF(NOT(ISNUMBER(A617)),"",ROUND(_xlfn.QUARTILE.INC(CHOOSE({1;2;3},W617,Z617,AC617),3),0))</f>
        <v>716500</v>
      </c>
      <c r="AX617" s="61">
        <f t="shared" si="952"/>
        <v>228500</v>
      </c>
      <c r="AY617" s="61">
        <f t="shared" si="953"/>
        <v>488000</v>
      </c>
      <c r="AZ617" s="61">
        <f t="shared" si="954"/>
        <v>92720</v>
      </c>
      <c r="BA617" s="61">
        <f t="shared" si="955"/>
        <v>580720</v>
      </c>
      <c r="BB617" s="68" t="str">
        <f t="shared" si="956"/>
        <v>MEDIANA</v>
      </c>
      <c r="BD617" s="69" t="str">
        <f t="shared" si="957"/>
        <v>MANTENIMIENTO - PRUEBA DE ARRANQUE Y MEDICIÓN DE VOLTAJE Y CONSUMO ELÉCTRICO</v>
      </c>
      <c r="BE617" s="58" t="str">
        <f t="shared" si="958"/>
        <v>ÚNICO</v>
      </c>
      <c r="BF617" s="58" t="str" cm="1">
        <f t="array" ref="BF617">IF(BE617&lt;&gt;"REPETIDO","",_xlfn.TEXTJOIN(", ",TRUE,IF($AG$14:$AG$1000=$AG617,$A$14:$A$1000,"")))</f>
        <v/>
      </c>
      <c r="BG617" s="70" t="str">
        <f t="shared" si="959"/>
        <v>NO APLICA</v>
      </c>
      <c r="BH617" s="58" t="str">
        <f t="shared" si="960"/>
        <v>REVISAR DISPERSIÓN</v>
      </c>
    </row>
    <row r="618" spans="1:60" ht="127.5" x14ac:dyDescent="0.35">
      <c r="A618" s="64">
        <f>IF(C618="","",MAX($A$14:A617)+1)</f>
        <v>566</v>
      </c>
      <c r="B618" s="64">
        <v>8711001</v>
      </c>
      <c r="C618" s="65" t="s">
        <v>569</v>
      </c>
      <c r="D618" s="64" t="s">
        <v>65</v>
      </c>
      <c r="E618" s="64">
        <v>0</v>
      </c>
      <c r="F618" s="64">
        <v>0</v>
      </c>
      <c r="G618" s="64">
        <v>0</v>
      </c>
      <c r="H618" s="64">
        <v>0</v>
      </c>
      <c r="I618" s="64">
        <v>0</v>
      </c>
      <c r="J618" s="64">
        <v>0</v>
      </c>
      <c r="K618" s="64">
        <v>0</v>
      </c>
      <c r="L618" s="64">
        <v>0</v>
      </c>
      <c r="M618" s="91">
        <v>0</v>
      </c>
      <c r="N618" s="91">
        <v>1</v>
      </c>
      <c r="O618" s="91">
        <v>0</v>
      </c>
      <c r="P618" s="91">
        <v>0</v>
      </c>
      <c r="Q618" s="91">
        <v>0</v>
      </c>
      <c r="R618" s="91">
        <v>1</v>
      </c>
      <c r="S618" s="64">
        <v>72101517</v>
      </c>
      <c r="T618" s="64" t="s">
        <v>66</v>
      </c>
      <c r="U618" s="64" t="s">
        <v>66</v>
      </c>
      <c r="W618" s="66">
        <v>944000</v>
      </c>
      <c r="X618" s="66">
        <f t="shared" si="961"/>
        <v>179360</v>
      </c>
      <c r="Y618" s="66">
        <f t="shared" si="962"/>
        <v>1123360</v>
      </c>
      <c r="Z618" s="66">
        <v>944000</v>
      </c>
      <c r="AA618" s="66">
        <f t="shared" si="934"/>
        <v>179360</v>
      </c>
      <c r="AB618" s="66">
        <f t="shared" si="935"/>
        <v>1123360</v>
      </c>
      <c r="AC618" s="66">
        <v>1230000</v>
      </c>
      <c r="AD618" s="66">
        <f t="shared" si="936"/>
        <v>233700</v>
      </c>
      <c r="AE618" s="66">
        <f t="shared" si="937"/>
        <v>1463700</v>
      </c>
      <c r="AF618" s="22"/>
      <c r="AG618" s="67" t="str">
        <f t="shared" si="938"/>
        <v>MANTENIMIENTO DEL SISTEMA DE LUBRICACIÓN DE LA PLANTA ELÉCTRICA TIPO 488 KVA - 375 KW, CON ACEITE 15W-40, VERIFICACIÓN DE NIVEL, FUGAS Y PRUEBA DE FUNCIONAMIENTO. (CAMBIO DE ACEITE 15W-40 (INCLUYE MAT</v>
      </c>
      <c r="AH618" s="58" t="str">
        <f t="shared" si="939"/>
        <v>ÚNICO</v>
      </c>
      <c r="AI618" s="58" t="str">
        <f t="shared" si="940"/>
        <v>ÚNICO</v>
      </c>
      <c r="AJ618" s="59" t="str">
        <f t="shared" si="941"/>
        <v>ÚNICO</v>
      </c>
      <c r="AK618" s="59" t="str">
        <f t="shared" si="942"/>
        <v>ÚNICO</v>
      </c>
      <c r="AL618" s="59" t="str">
        <f t="shared" si="943"/>
        <v/>
      </c>
      <c r="AM618" s="59" t="str">
        <f t="shared" si="944"/>
        <v/>
      </c>
      <c r="AN618" s="60" t="str">
        <f t="shared" si="945"/>
        <v/>
      </c>
      <c r="AP618" s="61">
        <f t="shared" si="946"/>
        <v>1039333</v>
      </c>
      <c r="AQ618" s="61">
        <f t="shared" si="947"/>
        <v>944000</v>
      </c>
      <c r="AR618" s="61">
        <f t="shared" si="948"/>
        <v>165122</v>
      </c>
      <c r="AS618" s="62">
        <f t="shared" si="949"/>
        <v>0.15887304646345302</v>
      </c>
      <c r="AT618" s="61">
        <f t="shared" si="950"/>
        <v>944000</v>
      </c>
      <c r="AU618" s="61">
        <f t="shared" si="951"/>
        <v>1230000</v>
      </c>
      <c r="AV618" s="61">
        <f>IF(NOT(ISNUMBER(A618)),"",ROUND(_xlfn.QUARTILE.INC(CHOOSE({1;2;3},W618,Z618,AC618),1),0))</f>
        <v>944000</v>
      </c>
      <c r="AW618" s="61">
        <f>IF(NOT(ISNUMBER(A618)),"",ROUND(_xlfn.QUARTILE.INC(CHOOSE({1;2;3},W618,Z618,AC618),3),0))</f>
        <v>1087000</v>
      </c>
      <c r="AX618" s="61">
        <f t="shared" si="952"/>
        <v>143000</v>
      </c>
      <c r="AY618" s="61">
        <f t="shared" si="953"/>
        <v>944000</v>
      </c>
      <c r="AZ618" s="61">
        <f t="shared" si="954"/>
        <v>179360</v>
      </c>
      <c r="BA618" s="61">
        <f t="shared" si="955"/>
        <v>1123360</v>
      </c>
      <c r="BB618" s="68" t="str">
        <f t="shared" si="956"/>
        <v>MENOR VALOR</v>
      </c>
      <c r="BD618" s="69" t="str">
        <f t="shared" si="957"/>
        <v>MANTENIMIENTO DEL SISTEMA DE LUBRICACIÓN DE LA PLANTA ELÉCTRICA TIPO 488 KVA - 375 KW, CON ACEITE 15W-40, VERIFICACIÓN DE NIVEL, FUGAS Y PRUEBA DE FUNCIONAMIENTO. (CAMBIO DE ACEITE 15W-40 (INCLUYE MAT</v>
      </c>
      <c r="BE618" s="58" t="str">
        <f t="shared" si="958"/>
        <v>ÚNICO</v>
      </c>
      <c r="BF618" s="58" t="str" cm="1">
        <f t="array" ref="BF618">IF(BE618&lt;&gt;"REPETIDO","",_xlfn.TEXTJOIN(", ",TRUE,IF($AG$14:$AG$1000=$AG618,$A$14:$A$1000,"")))</f>
        <v/>
      </c>
      <c r="BG618" s="70" t="str">
        <f t="shared" si="959"/>
        <v>NO APLICA</v>
      </c>
      <c r="BH618" s="58" t="str">
        <f t="shared" si="960"/>
        <v>OK</v>
      </c>
    </row>
    <row r="619" spans="1:60" ht="102" x14ac:dyDescent="0.35">
      <c r="A619" s="64">
        <f>IF(C619="","",MAX($A$14:A618)+1)</f>
        <v>567</v>
      </c>
      <c r="B619" s="64">
        <v>8711001</v>
      </c>
      <c r="C619" s="65" t="s">
        <v>570</v>
      </c>
      <c r="D619" s="64" t="s">
        <v>65</v>
      </c>
      <c r="E619" s="64">
        <v>0</v>
      </c>
      <c r="F619" s="64">
        <v>0</v>
      </c>
      <c r="G619" s="64">
        <v>0</v>
      </c>
      <c r="H619" s="64">
        <v>0</v>
      </c>
      <c r="I619" s="64">
        <v>0</v>
      </c>
      <c r="J619" s="64">
        <v>0</v>
      </c>
      <c r="K619" s="64">
        <v>0</v>
      </c>
      <c r="L619" s="64">
        <v>0</v>
      </c>
      <c r="M619" s="91">
        <v>0</v>
      </c>
      <c r="N619" s="91">
        <v>1</v>
      </c>
      <c r="O619" s="91">
        <v>0</v>
      </c>
      <c r="P619" s="91">
        <v>0</v>
      </c>
      <c r="Q619" s="91">
        <v>0</v>
      </c>
      <c r="R619" s="91">
        <v>1</v>
      </c>
      <c r="S619" s="64">
        <v>72101517</v>
      </c>
      <c r="T619" s="64" t="s">
        <v>66</v>
      </c>
      <c r="U619" s="64" t="s">
        <v>66</v>
      </c>
      <c r="W619" s="66">
        <v>380000</v>
      </c>
      <c r="X619" s="66">
        <f t="shared" si="961"/>
        <v>72200</v>
      </c>
      <c r="Y619" s="66">
        <f t="shared" si="962"/>
        <v>452200</v>
      </c>
      <c r="Z619" s="66">
        <v>380000</v>
      </c>
      <c r="AA619" s="66">
        <f t="shared" si="934"/>
        <v>72200</v>
      </c>
      <c r="AB619" s="66">
        <f t="shared" si="935"/>
        <v>452200</v>
      </c>
      <c r="AC619" s="66">
        <v>750000</v>
      </c>
      <c r="AD619" s="66">
        <f t="shared" si="936"/>
        <v>142500</v>
      </c>
      <c r="AE619" s="66">
        <f t="shared" si="937"/>
        <v>892500</v>
      </c>
      <c r="AF619" s="22"/>
      <c r="AG619" s="67" t="str">
        <f t="shared" si="938"/>
        <v>MANTENIMIENTO - LAVADO GENERAL DEL EQUIPO, CON DESENGRASANTE Y CONTROL ÓXIDO, INCLUYE LAVADO DE TANQUE DE COMBUSTIBLE PARA PLANTA ELECTRICA TIPO DE 488 KVA-375 KW.</v>
      </c>
      <c r="AH619" s="58" t="str">
        <f t="shared" si="939"/>
        <v>ÚNICO</v>
      </c>
      <c r="AI619" s="58" t="str">
        <f t="shared" si="940"/>
        <v>ÚNICO</v>
      </c>
      <c r="AJ619" s="59" t="str">
        <f t="shared" si="941"/>
        <v>ÚNICO</v>
      </c>
      <c r="AK619" s="59" t="str">
        <f t="shared" si="942"/>
        <v>ÚNICO</v>
      </c>
      <c r="AL619" s="59" t="str">
        <f t="shared" si="943"/>
        <v/>
      </c>
      <c r="AM619" s="59" t="str">
        <f t="shared" si="944"/>
        <v/>
      </c>
      <c r="AN619" s="60" t="str">
        <f t="shared" si="945"/>
        <v/>
      </c>
      <c r="AP619" s="61">
        <f t="shared" si="946"/>
        <v>503333</v>
      </c>
      <c r="AQ619" s="61">
        <f t="shared" si="947"/>
        <v>380000</v>
      </c>
      <c r="AR619" s="61">
        <f t="shared" si="948"/>
        <v>213620</v>
      </c>
      <c r="AS619" s="62">
        <f t="shared" si="949"/>
        <v>0.42441087709329611</v>
      </c>
      <c r="AT619" s="61">
        <f t="shared" si="950"/>
        <v>380000</v>
      </c>
      <c r="AU619" s="61">
        <f t="shared" si="951"/>
        <v>750000</v>
      </c>
      <c r="AV619" s="61">
        <f>IF(NOT(ISNUMBER(A619)),"",ROUND(_xlfn.QUARTILE.INC(CHOOSE({1;2;3},W619,Z619,AC619),1),0))</f>
        <v>380000</v>
      </c>
      <c r="AW619" s="61">
        <f>IF(NOT(ISNUMBER(A619)),"",ROUND(_xlfn.QUARTILE.INC(CHOOSE({1;2;3},W619,Z619,AC619),3),0))</f>
        <v>565000</v>
      </c>
      <c r="AX619" s="61">
        <f t="shared" si="952"/>
        <v>185000</v>
      </c>
      <c r="AY619" s="61">
        <f t="shared" si="953"/>
        <v>380000</v>
      </c>
      <c r="AZ619" s="61">
        <f t="shared" si="954"/>
        <v>72200</v>
      </c>
      <c r="BA619" s="61">
        <f t="shared" si="955"/>
        <v>452200</v>
      </c>
      <c r="BB619" s="68" t="str">
        <f t="shared" si="956"/>
        <v>MEDIANA</v>
      </c>
      <c r="BD619" s="69" t="str">
        <f t="shared" si="957"/>
        <v>MANTENIMIENTO - LAVADO GENERAL DEL EQUIPO, CON DESENGRASANTE Y CONTROL ÓXIDO, INCLUYE LAVADO DE TANQUE DE COMBUSTIBLE PARA PLANTA ELECTRICA TIPO DE 488 KVA-375 KW.</v>
      </c>
      <c r="BE619" s="58" t="str">
        <f t="shared" si="958"/>
        <v>ÚNICO</v>
      </c>
      <c r="BF619" s="58" t="str" cm="1">
        <f t="array" ref="BF619">IF(BE619&lt;&gt;"REPETIDO","",_xlfn.TEXTJOIN(", ",TRUE,IF($AG$14:$AG$1000=$AG619,$A$14:$A$1000,"")))</f>
        <v/>
      </c>
      <c r="BG619" s="70" t="str">
        <f t="shared" si="959"/>
        <v>NO APLICA</v>
      </c>
      <c r="BH619" s="58" t="str">
        <f t="shared" si="960"/>
        <v>REVISAR DISPERSIÓN</v>
      </c>
    </row>
    <row r="620" spans="1:60" ht="114.75" x14ac:dyDescent="0.35">
      <c r="A620" s="64">
        <f>IF(C620="","",MAX($A$14:A619)+1)</f>
        <v>568</v>
      </c>
      <c r="B620" s="64">
        <v>8711001</v>
      </c>
      <c r="C620" s="65" t="s">
        <v>571</v>
      </c>
      <c r="D620" s="64" t="s">
        <v>65</v>
      </c>
      <c r="E620" s="64">
        <v>0</v>
      </c>
      <c r="F620" s="64">
        <v>0</v>
      </c>
      <c r="G620" s="64">
        <v>0</v>
      </c>
      <c r="H620" s="64">
        <v>0</v>
      </c>
      <c r="I620" s="64">
        <v>0</v>
      </c>
      <c r="J620" s="64">
        <v>0</v>
      </c>
      <c r="K620" s="64">
        <v>0</v>
      </c>
      <c r="L620" s="64">
        <v>0</v>
      </c>
      <c r="M620" s="91">
        <v>0</v>
      </c>
      <c r="N620" s="91">
        <v>1</v>
      </c>
      <c r="O620" s="91">
        <v>0</v>
      </c>
      <c r="P620" s="91">
        <v>0</v>
      </c>
      <c r="Q620" s="91">
        <v>0</v>
      </c>
      <c r="R620" s="91">
        <v>1</v>
      </c>
      <c r="S620" s="64">
        <v>72101517</v>
      </c>
      <c r="T620" s="64" t="s">
        <v>66</v>
      </c>
      <c r="U620" s="64" t="s">
        <v>66</v>
      </c>
      <c r="W620" s="66">
        <v>356000</v>
      </c>
      <c r="X620" s="66">
        <f t="shared" si="961"/>
        <v>67640</v>
      </c>
      <c r="Y620" s="66">
        <f t="shared" si="962"/>
        <v>423640</v>
      </c>
      <c r="Z620" s="66">
        <v>356000</v>
      </c>
      <c r="AA620" s="66">
        <f t="shared" si="934"/>
        <v>67640</v>
      </c>
      <c r="AB620" s="66">
        <f t="shared" si="935"/>
        <v>423640</v>
      </c>
      <c r="AC620" s="66">
        <v>685000</v>
      </c>
      <c r="AD620" s="66">
        <f t="shared" si="936"/>
        <v>130150</v>
      </c>
      <c r="AE620" s="66">
        <f t="shared" si="937"/>
        <v>815150</v>
      </c>
      <c r="AF620" s="22"/>
      <c r="AG620" s="67" t="str">
        <f t="shared" si="938"/>
        <v>MANTENIMIENTO - REVISIÓN PUESTA EN MARCHA Y EN CORRECTO FUNCIONAMIENTO DEL EQUIPO ELECTRÓGENO INCLUYE MOTOR Y GENERADOR PARA PLANTA ELECTRICA TIPO DE 488 KVA-375 KW</v>
      </c>
      <c r="AH620" s="58" t="str">
        <f t="shared" si="939"/>
        <v>ÚNICO</v>
      </c>
      <c r="AI620" s="58" t="str">
        <f t="shared" si="940"/>
        <v>ÚNICO</v>
      </c>
      <c r="AJ620" s="59" t="str">
        <f t="shared" si="941"/>
        <v>ÚNICO</v>
      </c>
      <c r="AK620" s="59" t="str">
        <f t="shared" si="942"/>
        <v>ÚNICO</v>
      </c>
      <c r="AL620" s="59" t="str">
        <f t="shared" si="943"/>
        <v/>
      </c>
      <c r="AM620" s="59" t="str">
        <f t="shared" si="944"/>
        <v/>
      </c>
      <c r="AN620" s="60" t="str">
        <f t="shared" si="945"/>
        <v/>
      </c>
      <c r="AP620" s="61">
        <f t="shared" si="946"/>
        <v>465667</v>
      </c>
      <c r="AQ620" s="61">
        <f t="shared" si="947"/>
        <v>356000</v>
      </c>
      <c r="AR620" s="61">
        <f t="shared" si="948"/>
        <v>189948</v>
      </c>
      <c r="AS620" s="62">
        <f t="shared" si="949"/>
        <v>0.40790521982446681</v>
      </c>
      <c r="AT620" s="61">
        <f t="shared" si="950"/>
        <v>356000</v>
      </c>
      <c r="AU620" s="61">
        <f t="shared" si="951"/>
        <v>685000</v>
      </c>
      <c r="AV620" s="61">
        <f>IF(NOT(ISNUMBER(A620)),"",ROUND(_xlfn.QUARTILE.INC(CHOOSE({1;2;3},W620,Z620,AC620),1),0))</f>
        <v>356000</v>
      </c>
      <c r="AW620" s="61">
        <f>IF(NOT(ISNUMBER(A620)),"",ROUND(_xlfn.QUARTILE.INC(CHOOSE({1;2;3},W620,Z620,AC620),3),0))</f>
        <v>520500</v>
      </c>
      <c r="AX620" s="61">
        <f t="shared" si="952"/>
        <v>164500</v>
      </c>
      <c r="AY620" s="61">
        <f t="shared" si="953"/>
        <v>356000</v>
      </c>
      <c r="AZ620" s="61">
        <f t="shared" si="954"/>
        <v>67640</v>
      </c>
      <c r="BA620" s="61">
        <f t="shared" si="955"/>
        <v>423640</v>
      </c>
      <c r="BB620" s="68" t="str">
        <f t="shared" si="956"/>
        <v>MEDIANA</v>
      </c>
      <c r="BD620" s="69" t="str">
        <f t="shared" si="957"/>
        <v>MANTENIMIENTO - REVISIÓN PUESTA EN MARCHA Y EN CORRECTO FUNCIONAMIENTO DEL EQUIPO ELECTRÓGENO INCLUYE MOTOR Y GENERADOR PARA PLANTA ELECTRICA TIPO DE 488 KVA-375 KW</v>
      </c>
      <c r="BE620" s="58" t="str">
        <f t="shared" si="958"/>
        <v>ÚNICO</v>
      </c>
      <c r="BF620" s="58" t="str" cm="1">
        <f t="array" ref="BF620">IF(BE620&lt;&gt;"REPETIDO","",_xlfn.TEXTJOIN(", ",TRUE,IF($AG$14:$AG$1000=$AG620,$A$14:$A$1000,"")))</f>
        <v/>
      </c>
      <c r="BG620" s="70" t="str">
        <f t="shared" si="959"/>
        <v>NO APLICA</v>
      </c>
      <c r="BH620" s="58" t="str">
        <f t="shared" si="960"/>
        <v>REVISAR DISPERSIÓN</v>
      </c>
    </row>
    <row r="621" spans="1:60" ht="63.75" x14ac:dyDescent="0.35">
      <c r="A621" s="64">
        <f>IF(C621="","",MAX($A$14:A620)+1)</f>
        <v>569</v>
      </c>
      <c r="B621" s="64">
        <v>8711001</v>
      </c>
      <c r="C621" s="65" t="s">
        <v>572</v>
      </c>
      <c r="D621" s="64" t="s">
        <v>65</v>
      </c>
      <c r="E621" s="64">
        <v>0</v>
      </c>
      <c r="F621" s="64">
        <v>0</v>
      </c>
      <c r="G621" s="64">
        <v>0</v>
      </c>
      <c r="H621" s="64">
        <v>0</v>
      </c>
      <c r="I621" s="64">
        <v>0</v>
      </c>
      <c r="J621" s="64">
        <v>0</v>
      </c>
      <c r="K621" s="64">
        <v>0</v>
      </c>
      <c r="L621" s="64">
        <v>0</v>
      </c>
      <c r="M621" s="91">
        <v>0</v>
      </c>
      <c r="N621" s="91">
        <v>1</v>
      </c>
      <c r="O621" s="91">
        <v>0</v>
      </c>
      <c r="P621" s="91">
        <v>0</v>
      </c>
      <c r="Q621" s="91">
        <v>0</v>
      </c>
      <c r="R621" s="91">
        <v>1</v>
      </c>
      <c r="S621" s="64">
        <v>72101517</v>
      </c>
      <c r="T621" s="64" t="s">
        <v>66</v>
      </c>
      <c r="U621" s="64" t="s">
        <v>66</v>
      </c>
      <c r="W621" s="66">
        <v>768000</v>
      </c>
      <c r="X621" s="66">
        <f t="shared" si="961"/>
        <v>145920</v>
      </c>
      <c r="Y621" s="66">
        <f t="shared" si="962"/>
        <v>913920</v>
      </c>
      <c r="Z621" s="66">
        <v>768000</v>
      </c>
      <c r="AA621" s="66">
        <f t="shared" si="934"/>
        <v>145920</v>
      </c>
      <c r="AB621" s="66">
        <f t="shared" si="935"/>
        <v>913920</v>
      </c>
      <c r="AC621" s="66">
        <v>1540000</v>
      </c>
      <c r="AD621" s="66">
        <f t="shared" si="936"/>
        <v>292600</v>
      </c>
      <c r="AE621" s="66">
        <f t="shared" si="937"/>
        <v>1832600</v>
      </c>
      <c r="AG621" s="67" t="str">
        <f t="shared" si="938"/>
        <v>MANTENIMIENTO (CAMBIO DE AMORTIGUADORES DE VIBRACION PARA PLANTA ELECTRICA TIPO DE 488 KVA-375 KW)</v>
      </c>
      <c r="AH621" s="58" t="str">
        <f t="shared" si="939"/>
        <v>ÚNICO</v>
      </c>
      <c r="AI621" s="58" t="str">
        <f t="shared" si="940"/>
        <v>ÚNICO</v>
      </c>
      <c r="AJ621" s="59" t="str">
        <f t="shared" si="941"/>
        <v>ÚNICO</v>
      </c>
      <c r="AK621" s="59" t="str">
        <f t="shared" si="942"/>
        <v>ÚNICO</v>
      </c>
      <c r="AL621" s="59" t="str">
        <f t="shared" si="943"/>
        <v/>
      </c>
      <c r="AM621" s="59" t="str">
        <f t="shared" si="944"/>
        <v/>
      </c>
      <c r="AN621" s="60" t="str">
        <f t="shared" si="945"/>
        <v/>
      </c>
      <c r="AP621" s="61">
        <f t="shared" si="946"/>
        <v>1025333</v>
      </c>
      <c r="AQ621" s="61">
        <f t="shared" si="947"/>
        <v>768000</v>
      </c>
      <c r="AR621" s="61">
        <f t="shared" si="948"/>
        <v>445714</v>
      </c>
      <c r="AS621" s="62">
        <f t="shared" si="949"/>
        <v>0.43470170178858963</v>
      </c>
      <c r="AT621" s="61">
        <f t="shared" si="950"/>
        <v>768000</v>
      </c>
      <c r="AU621" s="61">
        <f t="shared" si="951"/>
        <v>1540000</v>
      </c>
      <c r="AV621" s="61">
        <f>IF(NOT(ISNUMBER(A621)),"",ROUND(_xlfn.QUARTILE.INC(CHOOSE({1;2;3},W621,Z621,AC621),1),0))</f>
        <v>768000</v>
      </c>
      <c r="AW621" s="61">
        <f>IF(NOT(ISNUMBER(A621)),"",ROUND(_xlfn.QUARTILE.INC(CHOOSE({1;2;3},W621,Z621,AC621),3),0))</f>
        <v>1154000</v>
      </c>
      <c r="AX621" s="61">
        <f t="shared" si="952"/>
        <v>386000</v>
      </c>
      <c r="AY621" s="61">
        <f t="shared" si="953"/>
        <v>768000</v>
      </c>
      <c r="AZ621" s="61">
        <f t="shared" si="954"/>
        <v>145920</v>
      </c>
      <c r="BA621" s="61">
        <f t="shared" si="955"/>
        <v>913920</v>
      </c>
      <c r="BB621" s="68" t="str">
        <f t="shared" si="956"/>
        <v>MEDIANA</v>
      </c>
      <c r="BD621" s="69" t="str">
        <f t="shared" si="957"/>
        <v>MANTENIMIENTO (CAMBIO DE AMORTIGUADORES DE VIBRACION PARA PLANTA ELECTRICA TIPO DE 488 KVA-375 KW)</v>
      </c>
      <c r="BE621" s="58" t="str">
        <f t="shared" si="958"/>
        <v>ÚNICO</v>
      </c>
      <c r="BF621" s="58" t="str" cm="1">
        <f t="array" ref="BF621">IF(BE621&lt;&gt;"REPETIDO","",_xlfn.TEXTJOIN(", ",TRUE,IF($AG$14:$AG$1000=$AG621,$A$14:$A$1000,"")))</f>
        <v/>
      </c>
      <c r="BG621" s="70" t="str">
        <f t="shared" si="959"/>
        <v>NO APLICA</v>
      </c>
      <c r="BH621" s="58" t="str">
        <f t="shared" si="960"/>
        <v>REVISAR DISPERSIÓN</v>
      </c>
    </row>
    <row r="622" spans="1:60" ht="76.5" x14ac:dyDescent="0.35">
      <c r="A622" s="64">
        <f>IF(C622="","",MAX($A$14:A621)+1)</f>
        <v>570</v>
      </c>
      <c r="B622" s="64">
        <v>8711001</v>
      </c>
      <c r="C622" s="65" t="s">
        <v>573</v>
      </c>
      <c r="D622" s="64" t="s">
        <v>65</v>
      </c>
      <c r="E622" s="64">
        <v>0</v>
      </c>
      <c r="F622" s="64">
        <v>0</v>
      </c>
      <c r="G622" s="64">
        <v>0</v>
      </c>
      <c r="H622" s="64">
        <v>0</v>
      </c>
      <c r="I622" s="64">
        <v>0</v>
      </c>
      <c r="J622" s="64">
        <v>0</v>
      </c>
      <c r="K622" s="64">
        <v>0</v>
      </c>
      <c r="L622" s="64">
        <v>0</v>
      </c>
      <c r="M622" s="91">
        <v>0</v>
      </c>
      <c r="N622" s="91">
        <v>1</v>
      </c>
      <c r="O622" s="91">
        <v>0</v>
      </c>
      <c r="P622" s="91">
        <v>0</v>
      </c>
      <c r="Q622" s="91">
        <v>0</v>
      </c>
      <c r="R622" s="91">
        <v>1</v>
      </c>
      <c r="S622" s="64">
        <v>72101517</v>
      </c>
      <c r="T622" s="64" t="s">
        <v>66</v>
      </c>
      <c r="U622" s="64" t="s">
        <v>66</v>
      </c>
      <c r="W622" s="66">
        <v>520000</v>
      </c>
      <c r="X622" s="66">
        <f t="shared" si="961"/>
        <v>98800</v>
      </c>
      <c r="Y622" s="66">
        <f t="shared" si="962"/>
        <v>618800</v>
      </c>
      <c r="Z622" s="66">
        <v>520000</v>
      </c>
      <c r="AA622" s="66">
        <f t="shared" si="934"/>
        <v>98800</v>
      </c>
      <c r="AB622" s="66">
        <f t="shared" si="935"/>
        <v>618800</v>
      </c>
      <c r="AC622" s="66">
        <v>1035000</v>
      </c>
      <c r="AD622" s="66">
        <f t="shared" si="936"/>
        <v>196650</v>
      </c>
      <c r="AE622" s="66">
        <f t="shared" si="937"/>
        <v>1231650</v>
      </c>
      <c r="AF622" s="22"/>
      <c r="AG622" s="67" t="str">
        <f t="shared" si="938"/>
        <v>MANTENIMIENTO - SERVICIO PROTECCION SOBRECORRIENTE DE TABLERO PARA PLANTA ELECTRICA TIPO DE 488 KVA-375 KW</v>
      </c>
      <c r="AH622" s="58" t="str">
        <f t="shared" si="939"/>
        <v>ÚNICO</v>
      </c>
      <c r="AI622" s="58" t="str">
        <f t="shared" si="940"/>
        <v>ÚNICO</v>
      </c>
      <c r="AJ622" s="59" t="str">
        <f t="shared" si="941"/>
        <v>ÚNICO</v>
      </c>
      <c r="AK622" s="59" t="str">
        <f t="shared" si="942"/>
        <v>ÚNICO</v>
      </c>
      <c r="AL622" s="59" t="str">
        <f t="shared" si="943"/>
        <v/>
      </c>
      <c r="AM622" s="59" t="str">
        <f t="shared" si="944"/>
        <v/>
      </c>
      <c r="AN622" s="60" t="str">
        <f t="shared" si="945"/>
        <v/>
      </c>
      <c r="AP622" s="61">
        <f t="shared" si="946"/>
        <v>691667</v>
      </c>
      <c r="AQ622" s="61">
        <f t="shared" si="947"/>
        <v>520000</v>
      </c>
      <c r="AR622" s="61">
        <f t="shared" si="948"/>
        <v>297335</v>
      </c>
      <c r="AS622" s="62">
        <f t="shared" si="949"/>
        <v>0.42988172053892987</v>
      </c>
      <c r="AT622" s="61">
        <f t="shared" si="950"/>
        <v>520000</v>
      </c>
      <c r="AU622" s="61">
        <f t="shared" si="951"/>
        <v>1035000</v>
      </c>
      <c r="AV622" s="61">
        <f>IF(NOT(ISNUMBER(A622)),"",ROUND(_xlfn.QUARTILE.INC(CHOOSE({1;2;3},W622,Z622,AC622),1),0))</f>
        <v>520000</v>
      </c>
      <c r="AW622" s="61">
        <f>IF(NOT(ISNUMBER(A622)),"",ROUND(_xlfn.QUARTILE.INC(CHOOSE({1;2;3},W622,Z622,AC622),3),0))</f>
        <v>777500</v>
      </c>
      <c r="AX622" s="61">
        <f t="shared" si="952"/>
        <v>257500</v>
      </c>
      <c r="AY622" s="61">
        <f t="shared" si="953"/>
        <v>520000</v>
      </c>
      <c r="AZ622" s="61">
        <f t="shared" si="954"/>
        <v>98800</v>
      </c>
      <c r="BA622" s="61">
        <f t="shared" si="955"/>
        <v>618800</v>
      </c>
      <c r="BB622" s="68" t="str">
        <f t="shared" si="956"/>
        <v>MEDIANA</v>
      </c>
      <c r="BD622" s="69" t="str">
        <f t="shared" si="957"/>
        <v>MANTENIMIENTO - SERVICIO PROTECCION SOBRECORRIENTE DE TABLERO PARA PLANTA ELECTRICA TIPO DE 488 KVA-375 KW</v>
      </c>
      <c r="BE622" s="58" t="str">
        <f t="shared" si="958"/>
        <v>ÚNICO</v>
      </c>
      <c r="BF622" s="58" t="str" cm="1">
        <f t="array" ref="BF622">IF(BE622&lt;&gt;"REPETIDO","",_xlfn.TEXTJOIN(", ",TRUE,IF($AG$14:$AG$1000=$AG622,$A$14:$A$1000,"")))</f>
        <v/>
      </c>
      <c r="BG622" s="70" t="str">
        <f t="shared" si="959"/>
        <v>NO APLICA</v>
      </c>
      <c r="BH622" s="58" t="str">
        <f t="shared" si="960"/>
        <v>REVISAR DISPERSIÓN</v>
      </c>
    </row>
    <row r="623" spans="1:60" ht="63.75" x14ac:dyDescent="0.35">
      <c r="A623" s="64">
        <f>IF(C623="","",MAX($A$14:A622)+1)</f>
        <v>571</v>
      </c>
      <c r="B623" s="93">
        <v>8711001</v>
      </c>
      <c r="C623" s="65" t="s">
        <v>574</v>
      </c>
      <c r="D623" s="64" t="s">
        <v>65</v>
      </c>
      <c r="E623" s="64">
        <v>0</v>
      </c>
      <c r="F623" s="64">
        <v>0</v>
      </c>
      <c r="G623" s="64">
        <v>0</v>
      </c>
      <c r="H623" s="64">
        <v>0</v>
      </c>
      <c r="I623" s="64">
        <v>0</v>
      </c>
      <c r="J623" s="64">
        <v>0</v>
      </c>
      <c r="K623" s="64">
        <v>0</v>
      </c>
      <c r="L623" s="64">
        <v>0</v>
      </c>
      <c r="M623" s="91">
        <v>0</v>
      </c>
      <c r="N623" s="91">
        <v>1</v>
      </c>
      <c r="O623" s="91">
        <v>0</v>
      </c>
      <c r="P623" s="91">
        <v>0</v>
      </c>
      <c r="Q623" s="91">
        <v>0</v>
      </c>
      <c r="R623" s="91">
        <v>1</v>
      </c>
      <c r="S623" s="93">
        <v>72101517</v>
      </c>
      <c r="T623" s="93" t="s">
        <v>66</v>
      </c>
      <c r="U623" s="93" t="s">
        <v>66</v>
      </c>
      <c r="W623" s="66">
        <v>500000</v>
      </c>
      <c r="X623" s="66">
        <f t="shared" si="961"/>
        <v>95000</v>
      </c>
      <c r="Y623" s="66">
        <f t="shared" si="962"/>
        <v>595000</v>
      </c>
      <c r="Z623" s="66">
        <v>500000</v>
      </c>
      <c r="AA623" s="66">
        <f t="shared" si="934"/>
        <v>95000</v>
      </c>
      <c r="AB623" s="66">
        <f t="shared" si="935"/>
        <v>595000</v>
      </c>
      <c r="AC623" s="66">
        <v>965000</v>
      </c>
      <c r="AD623" s="66">
        <f t="shared" si="936"/>
        <v>183350</v>
      </c>
      <c r="AE623" s="66">
        <f t="shared" si="937"/>
        <v>1148350</v>
      </c>
      <c r="AF623" s="22"/>
      <c r="AG623" s="67" t="str">
        <f t="shared" si="938"/>
        <v>MANTENIMIENTO DEL SILENCIADOR DE ESCAPE RESIDENCIAL PARA LA PLANTA ELÉCTRICA TIPO DE 488 KVA-375 KW</v>
      </c>
      <c r="AH623" s="58" t="str">
        <f t="shared" si="939"/>
        <v>ÚNICO</v>
      </c>
      <c r="AI623" s="58" t="str">
        <f t="shared" si="940"/>
        <v>ÚNICO</v>
      </c>
      <c r="AJ623" s="59" t="str">
        <f t="shared" si="941"/>
        <v>ÚNICO</v>
      </c>
      <c r="AK623" s="59" t="str">
        <f t="shared" si="942"/>
        <v>ÚNICO</v>
      </c>
      <c r="AL623" s="59" t="str">
        <f t="shared" si="943"/>
        <v/>
      </c>
      <c r="AM623" s="59" t="str">
        <f t="shared" si="944"/>
        <v/>
      </c>
      <c r="AN623" s="60" t="str">
        <f t="shared" si="945"/>
        <v/>
      </c>
      <c r="AP623" s="61">
        <f t="shared" si="946"/>
        <v>655000</v>
      </c>
      <c r="AQ623" s="61">
        <f t="shared" si="947"/>
        <v>500000</v>
      </c>
      <c r="AR623" s="61">
        <f t="shared" si="948"/>
        <v>268468</v>
      </c>
      <c r="AS623" s="62">
        <f t="shared" si="949"/>
        <v>0.40987480916030533</v>
      </c>
      <c r="AT623" s="61">
        <f t="shared" si="950"/>
        <v>500000</v>
      </c>
      <c r="AU623" s="61">
        <f t="shared" si="951"/>
        <v>965000</v>
      </c>
      <c r="AV623" s="61">
        <f>IF(NOT(ISNUMBER(A623)),"",ROUND(_xlfn.QUARTILE.INC(CHOOSE({1;2;3},W623,Z623,AC623),1),0))</f>
        <v>500000</v>
      </c>
      <c r="AW623" s="61">
        <f>IF(NOT(ISNUMBER(A623)),"",ROUND(_xlfn.QUARTILE.INC(CHOOSE({1;2;3},W623,Z623,AC623),3),0))</f>
        <v>732500</v>
      </c>
      <c r="AX623" s="61">
        <f t="shared" si="952"/>
        <v>232500</v>
      </c>
      <c r="AY623" s="61">
        <f t="shared" si="953"/>
        <v>500000</v>
      </c>
      <c r="AZ623" s="61">
        <f t="shared" si="954"/>
        <v>95000</v>
      </c>
      <c r="BA623" s="61">
        <f t="shared" si="955"/>
        <v>595000</v>
      </c>
      <c r="BB623" s="68" t="str">
        <f t="shared" si="956"/>
        <v>MEDIANA</v>
      </c>
      <c r="BD623" s="69" t="str">
        <f t="shared" si="957"/>
        <v>MANTENIMIENTO DEL SILENCIADOR DE ESCAPE RESIDENCIAL PARA LA PLANTA ELÉCTRICA TIPO DE 488 KVA-375 KW</v>
      </c>
      <c r="BE623" s="58" t="str">
        <f t="shared" si="958"/>
        <v>ÚNICO</v>
      </c>
      <c r="BF623" s="58" t="str" cm="1">
        <f t="array" ref="BF623">IF(BE623&lt;&gt;"REPETIDO","",_xlfn.TEXTJOIN(", ",TRUE,IF($AG$14:$AG$1000=$AG623,$A$14:$A$1000,"")))</f>
        <v/>
      </c>
      <c r="BG623" s="70" t="str">
        <f t="shared" si="959"/>
        <v>NO APLICA</v>
      </c>
      <c r="BH623" s="58" t="str">
        <f t="shared" si="960"/>
        <v>REVISAR DISPERSIÓN</v>
      </c>
    </row>
    <row r="624" spans="1:60" ht="63.75" x14ac:dyDescent="0.35">
      <c r="A624" s="64">
        <f>IF(C624="","",MAX($A$14:A623)+1)</f>
        <v>572</v>
      </c>
      <c r="B624" s="64">
        <v>8711001</v>
      </c>
      <c r="C624" s="65" t="s">
        <v>575</v>
      </c>
      <c r="D624" s="64" t="s">
        <v>65</v>
      </c>
      <c r="E624" s="64">
        <v>0</v>
      </c>
      <c r="F624" s="64">
        <v>0</v>
      </c>
      <c r="G624" s="64">
        <v>0</v>
      </c>
      <c r="H624" s="64">
        <v>0</v>
      </c>
      <c r="I624" s="64">
        <v>0</v>
      </c>
      <c r="J624" s="64">
        <v>0</v>
      </c>
      <c r="K624" s="64">
        <v>0</v>
      </c>
      <c r="L624" s="64">
        <v>0</v>
      </c>
      <c r="M624" s="64">
        <v>0</v>
      </c>
      <c r="N624" s="64">
        <v>1</v>
      </c>
      <c r="O624" s="64">
        <v>0</v>
      </c>
      <c r="P624" s="64">
        <v>0</v>
      </c>
      <c r="Q624" s="64">
        <v>0</v>
      </c>
      <c r="R624" s="64">
        <v>1</v>
      </c>
      <c r="S624" s="64">
        <v>72101517</v>
      </c>
      <c r="T624" s="64" t="s">
        <v>66</v>
      </c>
      <c r="U624" s="64" t="s">
        <v>66</v>
      </c>
      <c r="W624" s="66">
        <v>520000</v>
      </c>
      <c r="X624" s="66">
        <f t="shared" si="961"/>
        <v>98800</v>
      </c>
      <c r="Y624" s="66">
        <f t="shared" si="962"/>
        <v>618800</v>
      </c>
      <c r="Z624" s="66">
        <v>520000</v>
      </c>
      <c r="AA624" s="66">
        <f t="shared" si="934"/>
        <v>98800</v>
      </c>
      <c r="AB624" s="66">
        <f t="shared" si="935"/>
        <v>618800</v>
      </c>
      <c r="AC624" s="66">
        <v>1090000</v>
      </c>
      <c r="AD624" s="66">
        <f t="shared" si="936"/>
        <v>207100</v>
      </c>
      <c r="AE624" s="66">
        <f t="shared" si="937"/>
        <v>1297100</v>
      </c>
      <c r="AF624" s="22"/>
      <c r="AG624" s="67" t="str">
        <f t="shared" si="938"/>
        <v>MANTENIMIENTO DEL ARRANQUE AUTOMATICO PARA LA PLANTA ELECTRICA TIPO DE 488 KVA-375 KW</v>
      </c>
      <c r="AH624" s="58" t="str">
        <f t="shared" si="939"/>
        <v>ÚNICO</v>
      </c>
      <c r="AI624" s="58" t="str">
        <f t="shared" si="940"/>
        <v>ÚNICO</v>
      </c>
      <c r="AJ624" s="59" t="str">
        <f t="shared" si="941"/>
        <v>ÚNICO</v>
      </c>
      <c r="AK624" s="59" t="str">
        <f t="shared" si="942"/>
        <v>ÚNICO</v>
      </c>
      <c r="AL624" s="59" t="str">
        <f t="shared" si="943"/>
        <v/>
      </c>
      <c r="AM624" s="59" t="str">
        <f t="shared" si="944"/>
        <v/>
      </c>
      <c r="AN624" s="60" t="str">
        <f t="shared" si="945"/>
        <v/>
      </c>
      <c r="AP624" s="61">
        <f t="shared" si="946"/>
        <v>710000</v>
      </c>
      <c r="AQ624" s="61">
        <f t="shared" si="947"/>
        <v>520000</v>
      </c>
      <c r="AR624" s="61">
        <f t="shared" si="948"/>
        <v>329090</v>
      </c>
      <c r="AS624" s="62">
        <f t="shared" si="949"/>
        <v>0.46350704225352113</v>
      </c>
      <c r="AT624" s="61">
        <f t="shared" si="950"/>
        <v>520000</v>
      </c>
      <c r="AU624" s="61">
        <f t="shared" si="951"/>
        <v>1090000</v>
      </c>
      <c r="AV624" s="61">
        <f>IF(NOT(ISNUMBER(A624)),"",ROUND(_xlfn.QUARTILE.INC(CHOOSE({1;2;3},W624,Z624,AC624),1),0))</f>
        <v>520000</v>
      </c>
      <c r="AW624" s="61">
        <f>IF(NOT(ISNUMBER(A624)),"",ROUND(_xlfn.QUARTILE.INC(CHOOSE({1;2;3},W624,Z624,AC624),3),0))</f>
        <v>805000</v>
      </c>
      <c r="AX624" s="61">
        <f t="shared" si="952"/>
        <v>285000</v>
      </c>
      <c r="AY624" s="61">
        <f t="shared" si="953"/>
        <v>520000</v>
      </c>
      <c r="AZ624" s="61">
        <f t="shared" si="954"/>
        <v>98800</v>
      </c>
      <c r="BA624" s="61">
        <f t="shared" si="955"/>
        <v>618800</v>
      </c>
      <c r="BB624" s="68" t="str">
        <f t="shared" si="956"/>
        <v>MEDIANA</v>
      </c>
      <c r="BD624" s="69" t="str">
        <f t="shared" si="957"/>
        <v>MANTENIMIENTO DEL ARRANQUE AUTOMATICO PARA LA PLANTA ELECTRICA TIPO DE 488 KVA-375 KW</v>
      </c>
      <c r="BE624" s="58" t="str">
        <f t="shared" si="958"/>
        <v>ÚNICO</v>
      </c>
      <c r="BF624" s="58" t="str" cm="1">
        <f t="array" ref="BF624">IF(BE624&lt;&gt;"REPETIDO","",_xlfn.TEXTJOIN(", ",TRUE,IF($AG$14:$AG$1000=$AG624,$A$14:$A$1000,"")))</f>
        <v/>
      </c>
      <c r="BG624" s="70" t="str">
        <f t="shared" si="959"/>
        <v>NO APLICA</v>
      </c>
      <c r="BH624" s="58" t="str">
        <f t="shared" si="960"/>
        <v>REVISAR DISPERSIÓN</v>
      </c>
    </row>
    <row r="625" spans="1:60" ht="76.5" x14ac:dyDescent="0.35">
      <c r="A625" s="64">
        <f>IF(C625="","",MAX($A$14:A624)+1)</f>
        <v>573</v>
      </c>
      <c r="B625" s="64">
        <v>8711001</v>
      </c>
      <c r="C625" s="65" t="s">
        <v>576</v>
      </c>
      <c r="D625" s="64" t="s">
        <v>65</v>
      </c>
      <c r="E625" s="64">
        <v>0</v>
      </c>
      <c r="F625" s="64">
        <v>0</v>
      </c>
      <c r="G625" s="64">
        <v>0</v>
      </c>
      <c r="H625" s="64">
        <v>0</v>
      </c>
      <c r="I625" s="64">
        <v>0</v>
      </c>
      <c r="J625" s="64">
        <v>0</v>
      </c>
      <c r="K625" s="64">
        <v>0</v>
      </c>
      <c r="L625" s="64">
        <v>0</v>
      </c>
      <c r="M625" s="64">
        <v>0</v>
      </c>
      <c r="N625" s="64">
        <v>1</v>
      </c>
      <c r="O625" s="64">
        <v>0</v>
      </c>
      <c r="P625" s="64">
        <v>0</v>
      </c>
      <c r="Q625" s="64">
        <v>0</v>
      </c>
      <c r="R625" s="64">
        <v>1</v>
      </c>
      <c r="S625" s="64">
        <v>72101517</v>
      </c>
      <c r="T625" s="64" t="s">
        <v>66</v>
      </c>
      <c r="U625" s="64" t="s">
        <v>66</v>
      </c>
      <c r="W625" s="66">
        <v>312000</v>
      </c>
      <c r="X625" s="66">
        <f t="shared" si="961"/>
        <v>59280</v>
      </c>
      <c r="Y625" s="66">
        <f t="shared" si="962"/>
        <v>371280</v>
      </c>
      <c r="Z625" s="66">
        <v>312000</v>
      </c>
      <c r="AA625" s="66">
        <f t="shared" si="934"/>
        <v>59280</v>
      </c>
      <c r="AB625" s="66">
        <f t="shared" si="935"/>
        <v>371280</v>
      </c>
      <c r="AC625" s="66">
        <v>455000</v>
      </c>
      <c r="AD625" s="66">
        <f t="shared" si="936"/>
        <v>86450</v>
      </c>
      <c r="AE625" s="66">
        <f t="shared" si="937"/>
        <v>541450</v>
      </c>
      <c r="AF625" s="22"/>
      <c r="AG625" s="67" t="str">
        <f t="shared" si="938"/>
        <v>MANTENIMIENTO Y VERIFICACION DE NIVEL DE REFRIGERANTE PARA LA PLANTA ELECTRICA TIPO DE 488 KVA-375 KW (CAMBIO DE REFRIGERANTE)</v>
      </c>
      <c r="AH625" s="58" t="str">
        <f t="shared" si="939"/>
        <v>ÚNICO</v>
      </c>
      <c r="AI625" s="58" t="str">
        <f t="shared" si="940"/>
        <v>ÚNICO</v>
      </c>
      <c r="AJ625" s="59" t="str">
        <f t="shared" si="941"/>
        <v>ÚNICO</v>
      </c>
      <c r="AK625" s="59" t="str">
        <f t="shared" si="942"/>
        <v>ÚNICO</v>
      </c>
      <c r="AL625" s="59" t="str">
        <f t="shared" si="943"/>
        <v/>
      </c>
      <c r="AM625" s="59" t="str">
        <f t="shared" si="944"/>
        <v/>
      </c>
      <c r="AN625" s="60" t="str">
        <f t="shared" si="945"/>
        <v/>
      </c>
      <c r="AP625" s="61">
        <f t="shared" si="946"/>
        <v>359667</v>
      </c>
      <c r="AQ625" s="61">
        <f t="shared" si="947"/>
        <v>312000</v>
      </c>
      <c r="AR625" s="61">
        <f t="shared" si="948"/>
        <v>82561</v>
      </c>
      <c r="AS625" s="62">
        <f t="shared" si="949"/>
        <v>0.22954844342127578</v>
      </c>
      <c r="AT625" s="61">
        <f t="shared" si="950"/>
        <v>312000</v>
      </c>
      <c r="AU625" s="61">
        <f t="shared" si="951"/>
        <v>455000</v>
      </c>
      <c r="AV625" s="61">
        <f>IF(NOT(ISNUMBER(A625)),"",ROUND(_xlfn.QUARTILE.INC(CHOOSE({1;2;3},W625,Z625,AC625),1),0))</f>
        <v>312000</v>
      </c>
      <c r="AW625" s="61">
        <f>IF(NOT(ISNUMBER(A625)),"",ROUND(_xlfn.QUARTILE.INC(CHOOSE({1;2;3},W625,Z625,AC625),3),0))</f>
        <v>383500</v>
      </c>
      <c r="AX625" s="61">
        <f t="shared" si="952"/>
        <v>71500</v>
      </c>
      <c r="AY625" s="61">
        <f t="shared" si="953"/>
        <v>312000</v>
      </c>
      <c r="AZ625" s="61">
        <f t="shared" si="954"/>
        <v>59280</v>
      </c>
      <c r="BA625" s="61">
        <f t="shared" si="955"/>
        <v>371280</v>
      </c>
      <c r="BB625" s="68" t="str">
        <f t="shared" si="956"/>
        <v>PROMEDIO 2 MENORES</v>
      </c>
      <c r="BD625" s="69" t="str">
        <f t="shared" si="957"/>
        <v>MANTENIMIENTO Y VERIFICACION DE NIVEL DE REFRIGERANTE PARA LA PLANTA ELECTRICA TIPO DE 488 KVA-375 KW (CAMBIO DE REFRIGERANTE)</v>
      </c>
      <c r="BE625" s="58" t="str">
        <f t="shared" si="958"/>
        <v>ÚNICO</v>
      </c>
      <c r="BF625" s="58" t="str" cm="1">
        <f t="array" ref="BF625">IF(BE625&lt;&gt;"REPETIDO","",_xlfn.TEXTJOIN(", ",TRUE,IF($AG$14:$AG$1000=$AG625,$A$14:$A$1000,"")))</f>
        <v/>
      </c>
      <c r="BG625" s="70" t="str">
        <f t="shared" si="959"/>
        <v>NO APLICA</v>
      </c>
      <c r="BH625" s="58" t="str">
        <f t="shared" si="960"/>
        <v>OK</v>
      </c>
    </row>
    <row r="626" spans="1:60" ht="40.5" x14ac:dyDescent="0.35">
      <c r="A626" s="64">
        <f>IF(C626="","",MAX($A$14:A625)+1)</f>
        <v>574</v>
      </c>
      <c r="B626" s="64">
        <v>8711001</v>
      </c>
      <c r="C626" s="65" t="s">
        <v>577</v>
      </c>
      <c r="D626" s="64" t="s">
        <v>65</v>
      </c>
      <c r="E626" s="64">
        <v>0</v>
      </c>
      <c r="F626" s="64">
        <v>0</v>
      </c>
      <c r="G626" s="64">
        <v>0</v>
      </c>
      <c r="H626" s="64">
        <v>0</v>
      </c>
      <c r="I626" s="64">
        <v>0</v>
      </c>
      <c r="J626" s="64">
        <v>0</v>
      </c>
      <c r="K626" s="64">
        <v>0</v>
      </c>
      <c r="L626" s="64">
        <v>0</v>
      </c>
      <c r="M626" s="64">
        <v>0</v>
      </c>
      <c r="N626" s="64">
        <v>1</v>
      </c>
      <c r="O626" s="64">
        <v>0</v>
      </c>
      <c r="P626" s="64">
        <v>0</v>
      </c>
      <c r="Q626" s="64">
        <v>0</v>
      </c>
      <c r="R626" s="64">
        <v>1</v>
      </c>
      <c r="S626" s="64">
        <v>72101517</v>
      </c>
      <c r="T626" s="64" t="s">
        <v>66</v>
      </c>
      <c r="U626" s="64" t="s">
        <v>66</v>
      </c>
      <c r="W626" s="66">
        <v>180000</v>
      </c>
      <c r="X626" s="66">
        <f t="shared" si="961"/>
        <v>34200</v>
      </c>
      <c r="Y626" s="66">
        <f t="shared" si="962"/>
        <v>214200</v>
      </c>
      <c r="Z626" s="66">
        <v>180000</v>
      </c>
      <c r="AA626" s="66">
        <f t="shared" si="934"/>
        <v>34200</v>
      </c>
      <c r="AB626" s="66">
        <f t="shared" si="935"/>
        <v>214200</v>
      </c>
      <c r="AC626" s="66">
        <v>240000</v>
      </c>
      <c r="AD626" s="66">
        <f t="shared" si="936"/>
        <v>45600</v>
      </c>
      <c r="AE626" s="66">
        <f t="shared" si="937"/>
        <v>285600</v>
      </c>
      <c r="AF626" s="22"/>
      <c r="AG626" s="67" t="str">
        <f t="shared" si="938"/>
        <v>MANTENIMIENTO - REVISION Y CALIBRACION DEL SISTESMA DE VÁLVULAS.</v>
      </c>
      <c r="AH626" s="58" t="str">
        <f t="shared" si="939"/>
        <v>ÚNICO</v>
      </c>
      <c r="AI626" s="58" t="str">
        <f t="shared" si="940"/>
        <v>ÚNICO</v>
      </c>
      <c r="AJ626" s="59" t="str">
        <f t="shared" si="941"/>
        <v>ÚNICO</v>
      </c>
      <c r="AK626" s="59" t="str">
        <f t="shared" si="942"/>
        <v>ÚNICO</v>
      </c>
      <c r="AL626" s="59" t="str">
        <f t="shared" si="943"/>
        <v/>
      </c>
      <c r="AM626" s="59" t="str">
        <f t="shared" si="944"/>
        <v/>
      </c>
      <c r="AN626" s="60" t="str">
        <f t="shared" si="945"/>
        <v/>
      </c>
      <c r="AP626" s="61">
        <f t="shared" si="946"/>
        <v>200000</v>
      </c>
      <c r="AQ626" s="61">
        <f t="shared" si="947"/>
        <v>180000</v>
      </c>
      <c r="AR626" s="61">
        <f t="shared" si="948"/>
        <v>34641</v>
      </c>
      <c r="AS626" s="62">
        <f t="shared" si="949"/>
        <v>0.173205</v>
      </c>
      <c r="AT626" s="61">
        <f t="shared" si="950"/>
        <v>180000</v>
      </c>
      <c r="AU626" s="61">
        <f t="shared" si="951"/>
        <v>240000</v>
      </c>
      <c r="AV626" s="61">
        <f>IF(NOT(ISNUMBER(A626)),"",ROUND(_xlfn.QUARTILE.INC(CHOOSE({1;2;3},W626,Z626,AC626),1),0))</f>
        <v>180000</v>
      </c>
      <c r="AW626" s="61">
        <f>IF(NOT(ISNUMBER(A626)),"",ROUND(_xlfn.QUARTILE.INC(CHOOSE({1;2;3},W626,Z626,AC626),3),0))</f>
        <v>210000</v>
      </c>
      <c r="AX626" s="61">
        <f t="shared" si="952"/>
        <v>30000</v>
      </c>
      <c r="AY626" s="61">
        <f t="shared" si="953"/>
        <v>180000</v>
      </c>
      <c r="AZ626" s="61">
        <f t="shared" si="954"/>
        <v>34200</v>
      </c>
      <c r="BA626" s="61">
        <f t="shared" si="955"/>
        <v>214200</v>
      </c>
      <c r="BB626" s="68" t="str">
        <f t="shared" si="956"/>
        <v>MENOR VALOR</v>
      </c>
      <c r="BD626" s="69" t="str">
        <f t="shared" si="957"/>
        <v>MANTENIMIENTO - REVISION Y CALIBRACION DEL SISTESMA DE VÁLVULAS.</v>
      </c>
      <c r="BE626" s="58" t="str">
        <f t="shared" si="958"/>
        <v>ÚNICO</v>
      </c>
      <c r="BF626" s="58" t="str" cm="1">
        <f t="array" ref="BF626">IF(BE626&lt;&gt;"REPETIDO","",_xlfn.TEXTJOIN(", ",TRUE,IF($AG$14:$AG$1000=$AG626,$A$14:$A$1000,"")))</f>
        <v/>
      </c>
      <c r="BG626" s="70" t="str">
        <f t="shared" si="959"/>
        <v>NO APLICA</v>
      </c>
      <c r="BH626" s="58" t="str">
        <f t="shared" si="960"/>
        <v>OK</v>
      </c>
    </row>
    <row r="627" spans="1:60" ht="63.75" x14ac:dyDescent="0.35">
      <c r="A627" s="64">
        <f>IF(C627="","",MAX($A$14:A626)+1)</f>
        <v>575</v>
      </c>
      <c r="B627" s="64">
        <v>8711001</v>
      </c>
      <c r="C627" s="65" t="s">
        <v>578</v>
      </c>
      <c r="D627" s="64" t="s">
        <v>65</v>
      </c>
      <c r="E627" s="64">
        <v>0</v>
      </c>
      <c r="F627" s="64">
        <v>0</v>
      </c>
      <c r="G627" s="64">
        <v>0</v>
      </c>
      <c r="H627" s="64">
        <v>0</v>
      </c>
      <c r="I627" s="64">
        <v>0</v>
      </c>
      <c r="J627" s="64">
        <v>0</v>
      </c>
      <c r="K627" s="64">
        <v>0</v>
      </c>
      <c r="L627" s="64">
        <v>0</v>
      </c>
      <c r="M627" s="64">
        <v>0</v>
      </c>
      <c r="N627" s="64">
        <v>1</v>
      </c>
      <c r="O627" s="64">
        <v>0</v>
      </c>
      <c r="P627" s="64">
        <v>0</v>
      </c>
      <c r="Q627" s="64">
        <v>0</v>
      </c>
      <c r="R627" s="64">
        <v>1</v>
      </c>
      <c r="S627" s="64">
        <v>72101517</v>
      </c>
      <c r="T627" s="64" t="s">
        <v>66</v>
      </c>
      <c r="U627" s="64" t="s">
        <v>66</v>
      </c>
      <c r="W627" s="66">
        <v>1280000</v>
      </c>
      <c r="X627" s="66">
        <f t="shared" si="961"/>
        <v>243200</v>
      </c>
      <c r="Y627" s="66">
        <f t="shared" si="962"/>
        <v>1523200</v>
      </c>
      <c r="Z627" s="66">
        <v>1280000</v>
      </c>
      <c r="AA627" s="66">
        <f t="shared" si="934"/>
        <v>243200</v>
      </c>
      <c r="AB627" s="66">
        <f t="shared" si="935"/>
        <v>1523200</v>
      </c>
      <c r="AC627" s="66">
        <v>2590000</v>
      </c>
      <c r="AD627" s="66">
        <f t="shared" si="936"/>
        <v>492100</v>
      </c>
      <c r="AE627" s="66">
        <f t="shared" si="937"/>
        <v>3082100</v>
      </c>
      <c r="AF627" s="22"/>
      <c r="AG627" s="67" t="str">
        <f t="shared" si="938"/>
        <v>MANTENIMIENTO - REVISION AL SISTEMA DE CALIBRACION Y MANTENIMIENTO CORRECTIVO DE TURBOS.</v>
      </c>
      <c r="AH627" s="58" t="str">
        <f t="shared" si="939"/>
        <v>ÚNICO</v>
      </c>
      <c r="AI627" s="58" t="str">
        <f t="shared" si="940"/>
        <v>ÚNICO</v>
      </c>
      <c r="AJ627" s="59" t="str">
        <f t="shared" si="941"/>
        <v>ÚNICO</v>
      </c>
      <c r="AK627" s="59" t="str">
        <f t="shared" si="942"/>
        <v>ÚNICO</v>
      </c>
      <c r="AL627" s="59" t="str">
        <f t="shared" si="943"/>
        <v/>
      </c>
      <c r="AM627" s="59" t="str">
        <f t="shared" si="944"/>
        <v/>
      </c>
      <c r="AN627" s="60" t="str">
        <f t="shared" si="945"/>
        <v/>
      </c>
      <c r="AP627" s="61">
        <f t="shared" si="946"/>
        <v>1716667</v>
      </c>
      <c r="AQ627" s="61">
        <f t="shared" si="947"/>
        <v>1280000</v>
      </c>
      <c r="AR627" s="61">
        <f t="shared" si="948"/>
        <v>756329</v>
      </c>
      <c r="AS627" s="62">
        <f t="shared" si="949"/>
        <v>0.44057991445050204</v>
      </c>
      <c r="AT627" s="61">
        <f t="shared" si="950"/>
        <v>1280000</v>
      </c>
      <c r="AU627" s="61">
        <f t="shared" si="951"/>
        <v>2590000</v>
      </c>
      <c r="AV627" s="61">
        <f>IF(NOT(ISNUMBER(A627)),"",ROUND(_xlfn.QUARTILE.INC(CHOOSE({1;2;3},W627,Z627,AC627),1),0))</f>
        <v>1280000</v>
      </c>
      <c r="AW627" s="61">
        <f>IF(NOT(ISNUMBER(A627)),"",ROUND(_xlfn.QUARTILE.INC(CHOOSE({1;2;3},W627,Z627,AC627),3),0))</f>
        <v>1935000</v>
      </c>
      <c r="AX627" s="61">
        <f t="shared" si="952"/>
        <v>655000</v>
      </c>
      <c r="AY627" s="61">
        <f t="shared" si="953"/>
        <v>1280000</v>
      </c>
      <c r="AZ627" s="61">
        <f t="shared" si="954"/>
        <v>243200</v>
      </c>
      <c r="BA627" s="61">
        <f t="shared" si="955"/>
        <v>1523200</v>
      </c>
      <c r="BB627" s="68" t="str">
        <f t="shared" si="956"/>
        <v>MEDIANA</v>
      </c>
      <c r="BD627" s="69" t="str">
        <f t="shared" si="957"/>
        <v>MANTENIMIENTO - REVISION AL SISTEMA DE CALIBRACION Y MANTENIMIENTO CORRECTIVO DE TURBOS.</v>
      </c>
      <c r="BE627" s="58" t="str">
        <f t="shared" si="958"/>
        <v>ÚNICO</v>
      </c>
      <c r="BF627" s="58" t="str" cm="1">
        <f t="array" ref="BF627">IF(BE627&lt;&gt;"REPETIDO","",_xlfn.TEXTJOIN(", ",TRUE,IF($AG$14:$AG$1000=$AG627,$A$14:$A$1000,"")))</f>
        <v/>
      </c>
      <c r="BG627" s="70" t="str">
        <f t="shared" si="959"/>
        <v>NO APLICA</v>
      </c>
      <c r="BH627" s="58" t="str">
        <f t="shared" si="960"/>
        <v>REVISAR DISPERSIÓN</v>
      </c>
    </row>
    <row r="628" spans="1:60" ht="76.5" x14ac:dyDescent="0.35">
      <c r="A628" s="64">
        <f>IF(C628="","",MAX($A$14:A627)+1)</f>
        <v>576</v>
      </c>
      <c r="B628" s="64">
        <v>8711001</v>
      </c>
      <c r="C628" s="65" t="s">
        <v>579</v>
      </c>
      <c r="D628" s="64" t="s">
        <v>65</v>
      </c>
      <c r="E628" s="64">
        <v>0</v>
      </c>
      <c r="F628" s="64">
        <v>0</v>
      </c>
      <c r="G628" s="64">
        <v>0</v>
      </c>
      <c r="H628" s="64">
        <v>0</v>
      </c>
      <c r="I628" s="64">
        <v>0</v>
      </c>
      <c r="J628" s="64">
        <v>0</v>
      </c>
      <c r="K628" s="64">
        <v>0</v>
      </c>
      <c r="L628" s="64">
        <v>0</v>
      </c>
      <c r="M628" s="64">
        <v>0</v>
      </c>
      <c r="N628" s="64">
        <v>1</v>
      </c>
      <c r="O628" s="64">
        <v>0</v>
      </c>
      <c r="P628" s="64">
        <v>0</v>
      </c>
      <c r="Q628" s="64">
        <v>0</v>
      </c>
      <c r="R628" s="64">
        <v>1</v>
      </c>
      <c r="S628" s="64">
        <v>72101517</v>
      </c>
      <c r="T628" s="64" t="s">
        <v>66</v>
      </c>
      <c r="U628" s="64" t="s">
        <v>66</v>
      </c>
      <c r="W628" s="66">
        <v>400000</v>
      </c>
      <c r="X628" s="66">
        <f t="shared" si="961"/>
        <v>76000</v>
      </c>
      <c r="Y628" s="66">
        <f t="shared" si="962"/>
        <v>476000</v>
      </c>
      <c r="Z628" s="66">
        <v>400000</v>
      </c>
      <c r="AA628" s="66">
        <f t="shared" si="934"/>
        <v>76000</v>
      </c>
      <c r="AB628" s="66">
        <f t="shared" si="935"/>
        <v>476000</v>
      </c>
      <c r="AC628" s="66">
        <v>735000</v>
      </c>
      <c r="AD628" s="66">
        <f t="shared" si="936"/>
        <v>139650</v>
      </c>
      <c r="AE628" s="66">
        <f t="shared" si="937"/>
        <v>874650</v>
      </c>
      <c r="AG628" s="67" t="str">
        <f t="shared" si="938"/>
        <v>MANTENIMIENTO A LOS AJUSTES DE SISTEMAS DE CONTROL DE TRANSFERENCIA PARA LA PLANTA ELECTRICA TIPO DE 488 KVA-375 KW</v>
      </c>
      <c r="AH628" s="58" t="str">
        <f t="shared" si="939"/>
        <v>ÚNICO</v>
      </c>
      <c r="AI628" s="58" t="str">
        <f t="shared" si="940"/>
        <v>ÚNICO</v>
      </c>
      <c r="AJ628" s="59" t="str">
        <f t="shared" si="941"/>
        <v>ÚNICO</v>
      </c>
      <c r="AK628" s="59" t="str">
        <f t="shared" si="942"/>
        <v>ÚNICO</v>
      </c>
      <c r="AL628" s="59" t="str">
        <f t="shared" si="943"/>
        <v/>
      </c>
      <c r="AM628" s="59" t="str">
        <f t="shared" si="944"/>
        <v/>
      </c>
      <c r="AN628" s="60" t="str">
        <f t="shared" si="945"/>
        <v/>
      </c>
      <c r="AP628" s="61">
        <f t="shared" si="946"/>
        <v>511667</v>
      </c>
      <c r="AQ628" s="61">
        <f t="shared" si="947"/>
        <v>400000</v>
      </c>
      <c r="AR628" s="61">
        <f t="shared" si="948"/>
        <v>193412</v>
      </c>
      <c r="AS628" s="62">
        <f t="shared" si="949"/>
        <v>0.37800366253833062</v>
      </c>
      <c r="AT628" s="61">
        <f t="shared" si="950"/>
        <v>400000</v>
      </c>
      <c r="AU628" s="61">
        <f t="shared" si="951"/>
        <v>735000</v>
      </c>
      <c r="AV628" s="61">
        <f>IF(NOT(ISNUMBER(A628)),"",ROUND(_xlfn.QUARTILE.INC(CHOOSE({1;2;3},W628,Z628,AC628),1),0))</f>
        <v>400000</v>
      </c>
      <c r="AW628" s="61">
        <f>IF(NOT(ISNUMBER(A628)),"",ROUND(_xlfn.QUARTILE.INC(CHOOSE({1;2;3},W628,Z628,AC628),3),0))</f>
        <v>567500</v>
      </c>
      <c r="AX628" s="61">
        <f t="shared" si="952"/>
        <v>167500</v>
      </c>
      <c r="AY628" s="61">
        <f t="shared" si="953"/>
        <v>400000</v>
      </c>
      <c r="AZ628" s="61">
        <f t="shared" si="954"/>
        <v>76000</v>
      </c>
      <c r="BA628" s="61">
        <f t="shared" si="955"/>
        <v>476000</v>
      </c>
      <c r="BB628" s="68" t="str">
        <f t="shared" si="956"/>
        <v>PROMEDIO 2 MENORES</v>
      </c>
      <c r="BD628" s="69" t="str">
        <f t="shared" si="957"/>
        <v>MANTENIMIENTO A LOS AJUSTES DE SISTEMAS DE CONTROL DE TRANSFERENCIA PARA LA PLANTA ELECTRICA TIPO DE 488 KVA-375 KW</v>
      </c>
      <c r="BE628" s="58" t="str">
        <f t="shared" si="958"/>
        <v>ÚNICO</v>
      </c>
      <c r="BF628" s="58" t="str" cm="1">
        <f t="array" ref="BF628">IF(BE628&lt;&gt;"REPETIDO","",_xlfn.TEXTJOIN(", ",TRUE,IF($AG$14:$AG$1000=$AG628,$A$14:$A$1000,"")))</f>
        <v/>
      </c>
      <c r="BG628" s="70" t="str">
        <f t="shared" si="959"/>
        <v>NO APLICA</v>
      </c>
      <c r="BH628" s="58" t="str">
        <f t="shared" si="960"/>
        <v>REVISAR DISPERSIÓN</v>
      </c>
    </row>
    <row r="629" spans="1:60" ht="63.75" x14ac:dyDescent="0.35">
      <c r="A629" s="64">
        <f>IF(C629="","",MAX($A$14:A628)+1)</f>
        <v>577</v>
      </c>
      <c r="B629" s="64">
        <v>8711001</v>
      </c>
      <c r="C629" s="65" t="s">
        <v>416</v>
      </c>
      <c r="D629" s="64" t="s">
        <v>65</v>
      </c>
      <c r="E629" s="64">
        <v>0</v>
      </c>
      <c r="F629" s="64">
        <v>0</v>
      </c>
      <c r="G629" s="64">
        <v>0</v>
      </c>
      <c r="H629" s="64">
        <v>0</v>
      </c>
      <c r="I629" s="64">
        <v>0</v>
      </c>
      <c r="J629" s="64">
        <v>0</v>
      </c>
      <c r="K629" s="64">
        <v>0</v>
      </c>
      <c r="L629" s="64">
        <v>0</v>
      </c>
      <c r="M629" s="64">
        <v>0</v>
      </c>
      <c r="N629" s="64">
        <v>1</v>
      </c>
      <c r="O629" s="64">
        <v>0</v>
      </c>
      <c r="P629" s="64">
        <v>0</v>
      </c>
      <c r="Q629" s="64">
        <v>0</v>
      </c>
      <c r="R629" s="64">
        <v>1</v>
      </c>
      <c r="S629" s="64">
        <v>72101517</v>
      </c>
      <c r="T629" s="64" t="s">
        <v>66</v>
      </c>
      <c r="U629" s="64" t="s">
        <v>66</v>
      </c>
      <c r="W629" s="66">
        <v>320000</v>
      </c>
      <c r="X629" s="66">
        <f t="shared" si="961"/>
        <v>60800</v>
      </c>
      <c r="Y629" s="66">
        <f t="shared" si="962"/>
        <v>380800</v>
      </c>
      <c r="Z629" s="66">
        <v>320000</v>
      </c>
      <c r="AA629" s="66">
        <f t="shared" si="934"/>
        <v>60800</v>
      </c>
      <c r="AB629" s="66">
        <f t="shared" si="935"/>
        <v>380800</v>
      </c>
      <c r="AC629" s="66">
        <v>585000</v>
      </c>
      <c r="AD629" s="66">
        <f t="shared" si="936"/>
        <v>111150</v>
      </c>
      <c r="AE629" s="66">
        <f t="shared" si="937"/>
        <v>696150</v>
      </c>
      <c r="AF629" s="22"/>
      <c r="AG629" s="67" t="str">
        <f t="shared" si="938"/>
        <v>MANTENIMIENTO DEL PRECALENTADOR DE CAMISAS DE LA PLANTA ELECTRICA TIPO DE 488 KVA-375 KW</v>
      </c>
      <c r="AH629" s="58" t="str">
        <f t="shared" si="939"/>
        <v>ÚNICO</v>
      </c>
      <c r="AI629" s="58" t="str">
        <f t="shared" si="940"/>
        <v>ÚNICO</v>
      </c>
      <c r="AJ629" s="59" t="str">
        <f t="shared" si="941"/>
        <v>ÚNICO</v>
      </c>
      <c r="AK629" s="59" t="str">
        <f t="shared" si="942"/>
        <v>ÚNICO</v>
      </c>
      <c r="AL629" s="59" t="str">
        <f t="shared" si="943"/>
        <v/>
      </c>
      <c r="AM629" s="59" t="str">
        <f t="shared" si="944"/>
        <v/>
      </c>
      <c r="AN629" s="60" t="str">
        <f t="shared" si="945"/>
        <v/>
      </c>
      <c r="AP629" s="61">
        <f t="shared" si="946"/>
        <v>408333</v>
      </c>
      <c r="AQ629" s="61">
        <f t="shared" si="947"/>
        <v>320000</v>
      </c>
      <c r="AR629" s="61">
        <f t="shared" si="948"/>
        <v>152998</v>
      </c>
      <c r="AS629" s="62">
        <f t="shared" si="949"/>
        <v>0.37468928546064117</v>
      </c>
      <c r="AT629" s="61">
        <f t="shared" si="950"/>
        <v>320000</v>
      </c>
      <c r="AU629" s="61">
        <f t="shared" si="951"/>
        <v>585000</v>
      </c>
      <c r="AV629" s="61">
        <f>IF(NOT(ISNUMBER(A629)),"",ROUND(_xlfn.QUARTILE.INC(CHOOSE({1;2;3},W629,Z629,AC629),1),0))</f>
        <v>320000</v>
      </c>
      <c r="AW629" s="61">
        <f>IF(NOT(ISNUMBER(A629)),"",ROUND(_xlfn.QUARTILE.INC(CHOOSE({1;2;3},W629,Z629,AC629),3),0))</f>
        <v>452500</v>
      </c>
      <c r="AX629" s="61">
        <f t="shared" si="952"/>
        <v>132500</v>
      </c>
      <c r="AY629" s="61">
        <f t="shared" si="953"/>
        <v>320000</v>
      </c>
      <c r="AZ629" s="61">
        <f t="shared" si="954"/>
        <v>60800</v>
      </c>
      <c r="BA629" s="61">
        <f t="shared" si="955"/>
        <v>380800</v>
      </c>
      <c r="BB629" s="68" t="str">
        <f t="shared" si="956"/>
        <v>PROMEDIO 2 MENORES</v>
      </c>
      <c r="BD629" s="69" t="str">
        <f t="shared" si="957"/>
        <v>MANTENIMIENTO DEL PRECALENTADOR DE CAMISAS DE LA PLANTA ELECTRICA TIPO DE 488 KVA-375 KW</v>
      </c>
      <c r="BE629" s="58" t="str">
        <f t="shared" si="958"/>
        <v>REPETIDO</v>
      </c>
      <c r="BF629" s="58" t="str" cm="1">
        <f t="array" ref="BF629">IF(BE629&lt;&gt;"REPETIDO","",_xlfn.TEXTJOIN(", ",TRUE,IF($AG$14:$AG$1000=$AG629,$A$14:$A$1000,"")))</f>
        <v>405, 577</v>
      </c>
      <c r="BG629" s="70" t="str">
        <f t="shared" si="959"/>
        <v>MISMO PRECIO REF.</v>
      </c>
      <c r="BH629" s="58" t="str">
        <f t="shared" si="960"/>
        <v>REVISAR DISPERSIÓN</v>
      </c>
    </row>
    <row r="630" spans="1:60" ht="27" x14ac:dyDescent="0.35">
      <c r="A630" s="64">
        <f>IF(C630="","",MAX($A$14:A629)+1)</f>
        <v>578</v>
      </c>
      <c r="B630" s="64">
        <v>8711001</v>
      </c>
      <c r="C630" s="65" t="s">
        <v>580</v>
      </c>
      <c r="D630" s="64" t="s">
        <v>65</v>
      </c>
      <c r="E630" s="64">
        <v>0</v>
      </c>
      <c r="F630" s="64">
        <v>0</v>
      </c>
      <c r="G630" s="64">
        <v>0</v>
      </c>
      <c r="H630" s="64">
        <v>0</v>
      </c>
      <c r="I630" s="64">
        <v>0</v>
      </c>
      <c r="J630" s="64">
        <v>0</v>
      </c>
      <c r="K630" s="64">
        <v>0</v>
      </c>
      <c r="L630" s="64">
        <v>0</v>
      </c>
      <c r="M630" s="64">
        <v>0</v>
      </c>
      <c r="N630" s="64">
        <v>1</v>
      </c>
      <c r="O630" s="64">
        <v>0</v>
      </c>
      <c r="P630" s="64">
        <v>0</v>
      </c>
      <c r="Q630" s="64">
        <v>0</v>
      </c>
      <c r="R630" s="64">
        <v>1</v>
      </c>
      <c r="S630" s="64">
        <v>72101517</v>
      </c>
      <c r="T630" s="64" t="s">
        <v>66</v>
      </c>
      <c r="U630" s="64" t="s">
        <v>66</v>
      </c>
      <c r="W630" s="66">
        <v>304000</v>
      </c>
      <c r="X630" s="66">
        <f t="shared" si="961"/>
        <v>57760</v>
      </c>
      <c r="Y630" s="66">
        <f t="shared" si="962"/>
        <v>361760</v>
      </c>
      <c r="Z630" s="66">
        <v>304000</v>
      </c>
      <c r="AA630" s="66">
        <f t="shared" si="934"/>
        <v>57760</v>
      </c>
      <c r="AB630" s="66">
        <f t="shared" si="935"/>
        <v>361760</v>
      </c>
      <c r="AC630" s="66">
        <v>600000</v>
      </c>
      <c r="AD630" s="66">
        <f t="shared" si="936"/>
        <v>114000</v>
      </c>
      <c r="AE630" s="66">
        <f t="shared" si="937"/>
        <v>714000</v>
      </c>
      <c r="AF630" s="22"/>
      <c r="AG630" s="67" t="str">
        <f t="shared" si="938"/>
        <v>MANTENIMIENTO - LAVADO TANQUE COMBUSTIBLE</v>
      </c>
      <c r="AH630" s="58" t="str">
        <f t="shared" si="939"/>
        <v>ÚNICO</v>
      </c>
      <c r="AI630" s="58" t="str">
        <f t="shared" si="940"/>
        <v>ÚNICO</v>
      </c>
      <c r="AJ630" s="59" t="str">
        <f t="shared" si="941"/>
        <v>ÚNICO</v>
      </c>
      <c r="AK630" s="59" t="str">
        <f t="shared" si="942"/>
        <v>ÚNICO</v>
      </c>
      <c r="AL630" s="59" t="str">
        <f t="shared" si="943"/>
        <v/>
      </c>
      <c r="AM630" s="59" t="str">
        <f t="shared" si="944"/>
        <v/>
      </c>
      <c r="AN630" s="60" t="str">
        <f t="shared" si="945"/>
        <v/>
      </c>
      <c r="AP630" s="61">
        <f t="shared" si="946"/>
        <v>402667</v>
      </c>
      <c r="AQ630" s="61">
        <f t="shared" si="947"/>
        <v>304000</v>
      </c>
      <c r="AR630" s="61">
        <f t="shared" si="948"/>
        <v>170896</v>
      </c>
      <c r="AS630" s="62">
        <f t="shared" si="949"/>
        <v>0.42441024469350602</v>
      </c>
      <c r="AT630" s="61">
        <f t="shared" si="950"/>
        <v>304000</v>
      </c>
      <c r="AU630" s="61">
        <f t="shared" si="951"/>
        <v>600000</v>
      </c>
      <c r="AV630" s="61">
        <f>IF(NOT(ISNUMBER(A630)),"",ROUND(_xlfn.QUARTILE.INC(CHOOSE({1;2;3},W630,Z630,AC630),1),0))</f>
        <v>304000</v>
      </c>
      <c r="AW630" s="61">
        <f>IF(NOT(ISNUMBER(A630)),"",ROUND(_xlfn.QUARTILE.INC(CHOOSE({1;2;3},W630,Z630,AC630),3),0))</f>
        <v>452000</v>
      </c>
      <c r="AX630" s="61">
        <f t="shared" si="952"/>
        <v>148000</v>
      </c>
      <c r="AY630" s="61">
        <f t="shared" si="953"/>
        <v>304000</v>
      </c>
      <c r="AZ630" s="61">
        <f t="shared" si="954"/>
        <v>57760</v>
      </c>
      <c r="BA630" s="61">
        <f t="shared" si="955"/>
        <v>361760</v>
      </c>
      <c r="BB630" s="68" t="str">
        <f t="shared" si="956"/>
        <v>MEDIANA</v>
      </c>
      <c r="BD630" s="69" t="str">
        <f t="shared" si="957"/>
        <v>MANTENIMIENTO - LAVADO TANQUE COMBUSTIBLE</v>
      </c>
      <c r="BE630" s="58" t="str">
        <f t="shared" si="958"/>
        <v>ÚNICO</v>
      </c>
      <c r="BF630" s="58" t="str" cm="1">
        <f t="array" ref="BF630">IF(BE630&lt;&gt;"REPETIDO","",_xlfn.TEXTJOIN(", ",TRUE,IF($AG$14:$AG$1000=$AG630,$A$14:$A$1000,"")))</f>
        <v/>
      </c>
      <c r="BG630" s="70" t="str">
        <f t="shared" si="959"/>
        <v>NO APLICA</v>
      </c>
      <c r="BH630" s="58" t="str">
        <f t="shared" si="960"/>
        <v>REVISAR DISPERSIÓN</v>
      </c>
    </row>
    <row r="631" spans="1:60" ht="25.5" x14ac:dyDescent="0.35">
      <c r="A631" s="64">
        <f>IF(C631="","",MAX($A$14:A630)+1)</f>
        <v>579</v>
      </c>
      <c r="B631" s="64">
        <v>8711001</v>
      </c>
      <c r="C631" s="65" t="s">
        <v>581</v>
      </c>
      <c r="D631" s="64" t="s">
        <v>65</v>
      </c>
      <c r="E631" s="64">
        <v>0</v>
      </c>
      <c r="F631" s="64">
        <v>0</v>
      </c>
      <c r="G631" s="64">
        <v>0</v>
      </c>
      <c r="H631" s="64">
        <v>0</v>
      </c>
      <c r="I631" s="64">
        <v>0</v>
      </c>
      <c r="J631" s="64">
        <v>0</v>
      </c>
      <c r="K631" s="64">
        <v>0</v>
      </c>
      <c r="L631" s="64">
        <v>0</v>
      </c>
      <c r="M631" s="64">
        <v>0</v>
      </c>
      <c r="N631" s="64">
        <v>1</v>
      </c>
      <c r="O631" s="64">
        <v>0</v>
      </c>
      <c r="P631" s="64">
        <v>0</v>
      </c>
      <c r="Q631" s="64">
        <v>0</v>
      </c>
      <c r="R631" s="64">
        <v>1</v>
      </c>
      <c r="S631" s="64">
        <v>72101517</v>
      </c>
      <c r="T631" s="64" t="s">
        <v>66</v>
      </c>
      <c r="U631" s="64" t="s">
        <v>66</v>
      </c>
      <c r="W631" s="66">
        <v>360000</v>
      </c>
      <c r="X631" s="66">
        <f t="shared" si="961"/>
        <v>68400</v>
      </c>
      <c r="Y631" s="66">
        <f t="shared" si="962"/>
        <v>428400</v>
      </c>
      <c r="Z631" s="66">
        <v>360000</v>
      </c>
      <c r="AA631" s="66">
        <f t="shared" si="934"/>
        <v>68400</v>
      </c>
      <c r="AB631" s="66">
        <f t="shared" si="935"/>
        <v>428400</v>
      </c>
      <c r="AC631" s="66">
        <v>710000</v>
      </c>
      <c r="AD631" s="66">
        <f t="shared" si="936"/>
        <v>134900</v>
      </c>
      <c r="AE631" s="66">
        <f t="shared" si="937"/>
        <v>844900</v>
      </c>
      <c r="AF631" s="22"/>
      <c r="AG631" s="67" t="str">
        <f t="shared" si="938"/>
        <v>MANTENIMIENTO - REVISIÓN TURBOS</v>
      </c>
      <c r="AH631" s="58" t="str">
        <f t="shared" si="939"/>
        <v>ÚNICO</v>
      </c>
      <c r="AI631" s="58" t="str">
        <f t="shared" si="940"/>
        <v>ÚNICO</v>
      </c>
      <c r="AJ631" s="59" t="str">
        <f t="shared" si="941"/>
        <v>ÚNICO</v>
      </c>
      <c r="AK631" s="59" t="str">
        <f t="shared" si="942"/>
        <v>ÚNICO</v>
      </c>
      <c r="AL631" s="59" t="str">
        <f t="shared" si="943"/>
        <v/>
      </c>
      <c r="AM631" s="59" t="str">
        <f t="shared" si="944"/>
        <v/>
      </c>
      <c r="AN631" s="60" t="str">
        <f t="shared" si="945"/>
        <v/>
      </c>
      <c r="AP631" s="61">
        <f t="shared" si="946"/>
        <v>476667</v>
      </c>
      <c r="AQ631" s="61">
        <f t="shared" si="947"/>
        <v>360000</v>
      </c>
      <c r="AR631" s="61">
        <f t="shared" si="948"/>
        <v>202073</v>
      </c>
      <c r="AS631" s="62">
        <f t="shared" si="949"/>
        <v>0.4239290741754726</v>
      </c>
      <c r="AT631" s="61">
        <f t="shared" si="950"/>
        <v>360000</v>
      </c>
      <c r="AU631" s="61">
        <f t="shared" si="951"/>
        <v>710000</v>
      </c>
      <c r="AV631" s="61">
        <f>IF(NOT(ISNUMBER(A631)),"",ROUND(_xlfn.QUARTILE.INC(CHOOSE({1;2;3},W631,Z631,AC631),1),0))</f>
        <v>360000</v>
      </c>
      <c r="AW631" s="61">
        <f>IF(NOT(ISNUMBER(A631)),"",ROUND(_xlfn.QUARTILE.INC(CHOOSE({1;2;3},W631,Z631,AC631),3),0))</f>
        <v>535000</v>
      </c>
      <c r="AX631" s="61">
        <f t="shared" si="952"/>
        <v>175000</v>
      </c>
      <c r="AY631" s="61">
        <f t="shared" si="953"/>
        <v>360000</v>
      </c>
      <c r="AZ631" s="61">
        <f t="shared" si="954"/>
        <v>68400</v>
      </c>
      <c r="BA631" s="61">
        <f t="shared" si="955"/>
        <v>428400</v>
      </c>
      <c r="BB631" s="68" t="str">
        <f t="shared" si="956"/>
        <v>MEDIANA</v>
      </c>
      <c r="BD631" s="69" t="str">
        <f t="shared" si="957"/>
        <v>MANTENIMIENTO - REVISIÓN TURBOS</v>
      </c>
      <c r="BE631" s="58" t="str">
        <f t="shared" si="958"/>
        <v>ÚNICO</v>
      </c>
      <c r="BF631" s="58" t="str" cm="1">
        <f t="array" ref="BF631">IF(BE631&lt;&gt;"REPETIDO","",_xlfn.TEXTJOIN(", ",TRUE,IF($AG$14:$AG$1000=$AG631,$A$14:$A$1000,"")))</f>
        <v/>
      </c>
      <c r="BG631" s="70" t="str">
        <f t="shared" si="959"/>
        <v>NO APLICA</v>
      </c>
      <c r="BH631" s="58" t="str">
        <f t="shared" si="960"/>
        <v>REVISAR DISPERSIÓN</v>
      </c>
    </row>
    <row r="632" spans="1:60" ht="27" x14ac:dyDescent="0.35">
      <c r="A632" s="64">
        <f>IF(C632="","",MAX($A$14:A631)+1)</f>
        <v>580</v>
      </c>
      <c r="B632" s="64">
        <v>8711001</v>
      </c>
      <c r="C632" s="65" t="s">
        <v>582</v>
      </c>
      <c r="D632" s="64" t="s">
        <v>65</v>
      </c>
      <c r="E632" s="64">
        <v>0</v>
      </c>
      <c r="F632" s="64">
        <v>0</v>
      </c>
      <c r="G632" s="64">
        <v>0</v>
      </c>
      <c r="H632" s="64">
        <v>0</v>
      </c>
      <c r="I632" s="64">
        <v>0</v>
      </c>
      <c r="J632" s="64">
        <v>0</v>
      </c>
      <c r="K632" s="64">
        <v>0</v>
      </c>
      <c r="L632" s="64">
        <v>0</v>
      </c>
      <c r="M632" s="64">
        <v>0</v>
      </c>
      <c r="N632" s="64">
        <v>1</v>
      </c>
      <c r="O632" s="64">
        <v>0</v>
      </c>
      <c r="P632" s="64">
        <v>0</v>
      </c>
      <c r="Q632" s="64">
        <v>0</v>
      </c>
      <c r="R632" s="64">
        <v>1</v>
      </c>
      <c r="S632" s="64">
        <v>72101517</v>
      </c>
      <c r="T632" s="64" t="s">
        <v>66</v>
      </c>
      <c r="U632" s="64" t="s">
        <v>66</v>
      </c>
      <c r="W632" s="66">
        <v>192000</v>
      </c>
      <c r="X632" s="66">
        <f t="shared" si="961"/>
        <v>36480</v>
      </c>
      <c r="Y632" s="66">
        <f t="shared" si="962"/>
        <v>228480</v>
      </c>
      <c r="Z632" s="66">
        <v>192000</v>
      </c>
      <c r="AA632" s="66">
        <f t="shared" si="934"/>
        <v>36480</v>
      </c>
      <c r="AB632" s="66">
        <f t="shared" si="935"/>
        <v>228480</v>
      </c>
      <c r="AC632" s="66">
        <v>250000</v>
      </c>
      <c r="AD632" s="66">
        <f t="shared" si="936"/>
        <v>47500</v>
      </c>
      <c r="AE632" s="66">
        <f t="shared" si="937"/>
        <v>297500</v>
      </c>
      <c r="AF632" s="22"/>
      <c r="AG632" s="67" t="str">
        <f t="shared" si="938"/>
        <v>MANTENIMIENTO - CALIBRACIÓN VÁLVULAS</v>
      </c>
      <c r="AH632" s="58" t="str">
        <f t="shared" si="939"/>
        <v>ÚNICO</v>
      </c>
      <c r="AI632" s="58" t="str">
        <f t="shared" si="940"/>
        <v>ÚNICO</v>
      </c>
      <c r="AJ632" s="59" t="str">
        <f t="shared" si="941"/>
        <v>ÚNICO</v>
      </c>
      <c r="AK632" s="59" t="str">
        <f t="shared" si="942"/>
        <v>ÚNICO</v>
      </c>
      <c r="AL632" s="59" t="str">
        <f t="shared" si="943"/>
        <v/>
      </c>
      <c r="AM632" s="59" t="str">
        <f t="shared" si="944"/>
        <v/>
      </c>
      <c r="AN632" s="60" t="str">
        <f t="shared" si="945"/>
        <v/>
      </c>
      <c r="AP632" s="61">
        <f t="shared" si="946"/>
        <v>211333</v>
      </c>
      <c r="AQ632" s="61">
        <f t="shared" si="947"/>
        <v>192000</v>
      </c>
      <c r="AR632" s="61">
        <f t="shared" si="948"/>
        <v>33486</v>
      </c>
      <c r="AS632" s="62">
        <f t="shared" si="949"/>
        <v>0.1584513540242177</v>
      </c>
      <c r="AT632" s="61">
        <f t="shared" si="950"/>
        <v>192000</v>
      </c>
      <c r="AU632" s="61">
        <f t="shared" si="951"/>
        <v>250000</v>
      </c>
      <c r="AV632" s="61">
        <f>IF(NOT(ISNUMBER(A632)),"",ROUND(_xlfn.QUARTILE.INC(CHOOSE({1;2;3},W632,Z632,AC632),1),0))</f>
        <v>192000</v>
      </c>
      <c r="AW632" s="61">
        <f>IF(NOT(ISNUMBER(A632)),"",ROUND(_xlfn.QUARTILE.INC(CHOOSE({1;2;3},W632,Z632,AC632),3),0))</f>
        <v>221000</v>
      </c>
      <c r="AX632" s="61">
        <f t="shared" si="952"/>
        <v>29000</v>
      </c>
      <c r="AY632" s="61">
        <f t="shared" si="953"/>
        <v>192000</v>
      </c>
      <c r="AZ632" s="61">
        <f t="shared" si="954"/>
        <v>36480</v>
      </c>
      <c r="BA632" s="61">
        <f t="shared" si="955"/>
        <v>228480</v>
      </c>
      <c r="BB632" s="68" t="str">
        <f t="shared" si="956"/>
        <v>MENOR VALOR</v>
      </c>
      <c r="BD632" s="69" t="str">
        <f t="shared" si="957"/>
        <v>MANTENIMIENTO - CALIBRACIÓN VÁLVULAS</v>
      </c>
      <c r="BE632" s="58" t="str">
        <f t="shared" si="958"/>
        <v>ÚNICO</v>
      </c>
      <c r="BF632" s="58" t="str" cm="1">
        <f t="array" ref="BF632">IF(BE632&lt;&gt;"REPETIDO","",_xlfn.TEXTJOIN(", ",TRUE,IF($AG$14:$AG$1000=$AG632,$A$14:$A$1000,"")))</f>
        <v/>
      </c>
      <c r="BG632" s="70" t="str">
        <f t="shared" si="959"/>
        <v>NO APLICA</v>
      </c>
      <c r="BH632" s="58" t="str">
        <f t="shared" si="960"/>
        <v>OK</v>
      </c>
    </row>
    <row r="633" spans="1:60" ht="27" x14ac:dyDescent="0.35">
      <c r="A633" s="64">
        <f>IF(C633="","",MAX($A$14:A632)+1)</f>
        <v>581</v>
      </c>
      <c r="B633" s="64">
        <v>8711001</v>
      </c>
      <c r="C633" s="65" t="s">
        <v>583</v>
      </c>
      <c r="D633" s="64" t="s">
        <v>65</v>
      </c>
      <c r="E633" s="64">
        <v>0</v>
      </c>
      <c r="F633" s="64">
        <v>0</v>
      </c>
      <c r="G633" s="64">
        <v>0</v>
      </c>
      <c r="H633" s="64">
        <v>0</v>
      </c>
      <c r="I633" s="64">
        <v>0</v>
      </c>
      <c r="J633" s="64">
        <v>0</v>
      </c>
      <c r="K633" s="64">
        <v>0</v>
      </c>
      <c r="L633" s="64">
        <v>0</v>
      </c>
      <c r="M633" s="64">
        <v>0</v>
      </c>
      <c r="N633" s="64">
        <v>1</v>
      </c>
      <c r="O633" s="64">
        <v>0</v>
      </c>
      <c r="P633" s="64">
        <v>0</v>
      </c>
      <c r="Q633" s="64">
        <v>0</v>
      </c>
      <c r="R633" s="64">
        <v>1</v>
      </c>
      <c r="S633" s="64">
        <v>72101517</v>
      </c>
      <c r="T633" s="64" t="s">
        <v>66</v>
      </c>
      <c r="U633" s="64" t="s">
        <v>66</v>
      </c>
      <c r="W633" s="66">
        <v>480000</v>
      </c>
      <c r="X633" s="66">
        <f t="shared" si="961"/>
        <v>91200</v>
      </c>
      <c r="Y633" s="66">
        <f t="shared" si="962"/>
        <v>571200</v>
      </c>
      <c r="Z633" s="66">
        <v>480000</v>
      </c>
      <c r="AA633" s="66">
        <f t="shared" si="934"/>
        <v>91200</v>
      </c>
      <c r="AB633" s="66">
        <f t="shared" si="935"/>
        <v>571200</v>
      </c>
      <c r="AC633" s="66">
        <v>1010000</v>
      </c>
      <c r="AD633" s="66">
        <f t="shared" si="936"/>
        <v>191900</v>
      </c>
      <c r="AE633" s="66">
        <f t="shared" si="937"/>
        <v>1201900</v>
      </c>
      <c r="AF633" s="22"/>
      <c r="AG633" s="67" t="str">
        <f t="shared" si="938"/>
        <v>MANTENIMIENTO - TERMOGRAFÍA TABLERO</v>
      </c>
      <c r="AH633" s="58" t="str">
        <f t="shared" si="939"/>
        <v>ÚNICO</v>
      </c>
      <c r="AI633" s="58" t="str">
        <f t="shared" si="940"/>
        <v>ÚNICO</v>
      </c>
      <c r="AJ633" s="59" t="str">
        <f t="shared" si="941"/>
        <v>ÚNICO</v>
      </c>
      <c r="AK633" s="59" t="str">
        <f t="shared" si="942"/>
        <v>ÚNICO</v>
      </c>
      <c r="AL633" s="59" t="str">
        <f t="shared" si="943"/>
        <v/>
      </c>
      <c r="AM633" s="59" t="str">
        <f t="shared" si="944"/>
        <v/>
      </c>
      <c r="AN633" s="60" t="str">
        <f t="shared" si="945"/>
        <v/>
      </c>
      <c r="AP633" s="61">
        <f t="shared" si="946"/>
        <v>656667</v>
      </c>
      <c r="AQ633" s="61">
        <f t="shared" si="947"/>
        <v>480000</v>
      </c>
      <c r="AR633" s="61">
        <f t="shared" si="948"/>
        <v>305996</v>
      </c>
      <c r="AS633" s="62">
        <f t="shared" si="949"/>
        <v>0.46598351980531988</v>
      </c>
      <c r="AT633" s="61">
        <f t="shared" si="950"/>
        <v>480000</v>
      </c>
      <c r="AU633" s="61">
        <f t="shared" si="951"/>
        <v>1010000</v>
      </c>
      <c r="AV633" s="61">
        <f>IF(NOT(ISNUMBER(A633)),"",ROUND(_xlfn.QUARTILE.INC(CHOOSE({1;2;3},W633,Z633,AC633),1),0))</f>
        <v>480000</v>
      </c>
      <c r="AW633" s="61">
        <f>IF(NOT(ISNUMBER(A633)),"",ROUND(_xlfn.QUARTILE.INC(CHOOSE({1;2;3},W633,Z633,AC633),3),0))</f>
        <v>745000</v>
      </c>
      <c r="AX633" s="61">
        <f t="shared" si="952"/>
        <v>265000</v>
      </c>
      <c r="AY633" s="61">
        <f t="shared" si="953"/>
        <v>480000</v>
      </c>
      <c r="AZ633" s="61">
        <f t="shared" si="954"/>
        <v>91200</v>
      </c>
      <c r="BA633" s="61">
        <f t="shared" si="955"/>
        <v>571200</v>
      </c>
      <c r="BB633" s="68" t="str">
        <f t="shared" si="956"/>
        <v>MEDIANA</v>
      </c>
      <c r="BD633" s="69" t="str">
        <f t="shared" si="957"/>
        <v>MANTENIMIENTO - TERMOGRAFÍA TABLERO</v>
      </c>
      <c r="BE633" s="58" t="str">
        <f t="shared" si="958"/>
        <v>ÚNICO</v>
      </c>
      <c r="BF633" s="58" t="str" cm="1">
        <f t="array" ref="BF633">IF(BE633&lt;&gt;"REPETIDO","",_xlfn.TEXTJOIN(", ",TRUE,IF($AG$14:$AG$1000=$AG633,$A$14:$A$1000,"")))</f>
        <v/>
      </c>
      <c r="BG633" s="70" t="str">
        <f t="shared" si="959"/>
        <v>NO APLICA</v>
      </c>
      <c r="BH633" s="58" t="str">
        <f t="shared" si="960"/>
        <v>REVISAR DISPERSIÓN</v>
      </c>
    </row>
    <row r="634" spans="1:60" ht="38.25" x14ac:dyDescent="0.35">
      <c r="A634" s="64">
        <f>IF(C634="","",MAX($A$14:A633)+1)</f>
        <v>582</v>
      </c>
      <c r="B634" s="64">
        <v>8711001</v>
      </c>
      <c r="C634" s="65" t="s">
        <v>584</v>
      </c>
      <c r="D634" s="64" t="s">
        <v>65</v>
      </c>
      <c r="E634" s="64">
        <v>0</v>
      </c>
      <c r="F634" s="64">
        <v>0</v>
      </c>
      <c r="G634" s="64">
        <v>0</v>
      </c>
      <c r="H634" s="64">
        <v>0</v>
      </c>
      <c r="I634" s="64">
        <v>0</v>
      </c>
      <c r="J634" s="64">
        <v>0</v>
      </c>
      <c r="K634" s="64">
        <v>0</v>
      </c>
      <c r="L634" s="64">
        <v>0</v>
      </c>
      <c r="M634" s="64">
        <v>0</v>
      </c>
      <c r="N634" s="64">
        <v>1</v>
      </c>
      <c r="O634" s="64">
        <v>0</v>
      </c>
      <c r="P634" s="64">
        <v>0</v>
      </c>
      <c r="Q634" s="64">
        <v>0</v>
      </c>
      <c r="R634" s="64">
        <v>1</v>
      </c>
      <c r="S634" s="64">
        <v>72101517</v>
      </c>
      <c r="T634" s="64" t="s">
        <v>66</v>
      </c>
      <c r="U634" s="64" t="s">
        <v>66</v>
      </c>
      <c r="W634" s="66">
        <v>744000</v>
      </c>
      <c r="X634" s="66">
        <f t="shared" si="961"/>
        <v>141360</v>
      </c>
      <c r="Y634" s="66">
        <f t="shared" si="962"/>
        <v>885360</v>
      </c>
      <c r="Z634" s="66">
        <v>744000</v>
      </c>
      <c r="AA634" s="66">
        <f t="shared" si="934"/>
        <v>141360</v>
      </c>
      <c r="AB634" s="66">
        <f t="shared" si="935"/>
        <v>885360</v>
      </c>
      <c r="AC634" s="66">
        <v>1580000</v>
      </c>
      <c r="AD634" s="66">
        <f t="shared" si="936"/>
        <v>300200</v>
      </c>
      <c r="AE634" s="66">
        <f t="shared" si="937"/>
        <v>1880200</v>
      </c>
      <c r="AG634" s="67" t="str">
        <f t="shared" si="938"/>
        <v>MANTENIMIENTO - VERIFICACIÓN MÓDULO ATS.</v>
      </c>
      <c r="AH634" s="58" t="str">
        <f t="shared" si="939"/>
        <v>ÚNICO</v>
      </c>
      <c r="AI634" s="58" t="str">
        <f t="shared" si="940"/>
        <v>ÚNICO</v>
      </c>
      <c r="AJ634" s="59" t="str">
        <f t="shared" si="941"/>
        <v>ÚNICO</v>
      </c>
      <c r="AK634" s="59" t="str">
        <f t="shared" si="942"/>
        <v>ÚNICO</v>
      </c>
      <c r="AL634" s="59" t="str">
        <f t="shared" si="943"/>
        <v/>
      </c>
      <c r="AM634" s="59" t="str">
        <f t="shared" si="944"/>
        <v/>
      </c>
      <c r="AN634" s="60" t="str">
        <f t="shared" si="945"/>
        <v/>
      </c>
      <c r="AP634" s="61">
        <f t="shared" si="946"/>
        <v>1022667</v>
      </c>
      <c r="AQ634" s="61">
        <f t="shared" si="947"/>
        <v>744000</v>
      </c>
      <c r="AR634" s="61">
        <f t="shared" si="948"/>
        <v>482665</v>
      </c>
      <c r="AS634" s="62">
        <f t="shared" si="949"/>
        <v>0.47196692569526544</v>
      </c>
      <c r="AT634" s="61">
        <f t="shared" si="950"/>
        <v>744000</v>
      </c>
      <c r="AU634" s="61">
        <f t="shared" si="951"/>
        <v>1580000</v>
      </c>
      <c r="AV634" s="61">
        <f>IF(NOT(ISNUMBER(A634)),"",ROUND(_xlfn.QUARTILE.INC(CHOOSE({1;2;3},W634,Z634,AC634),1),0))</f>
        <v>744000</v>
      </c>
      <c r="AW634" s="61">
        <f>IF(NOT(ISNUMBER(A634)),"",ROUND(_xlfn.QUARTILE.INC(CHOOSE({1;2;3},W634,Z634,AC634),3),0))</f>
        <v>1162000</v>
      </c>
      <c r="AX634" s="61">
        <f t="shared" si="952"/>
        <v>418000</v>
      </c>
      <c r="AY634" s="61">
        <f t="shared" si="953"/>
        <v>744000</v>
      </c>
      <c r="AZ634" s="61">
        <f t="shared" si="954"/>
        <v>141360</v>
      </c>
      <c r="BA634" s="61">
        <f t="shared" si="955"/>
        <v>885360</v>
      </c>
      <c r="BB634" s="68" t="str">
        <f t="shared" si="956"/>
        <v>MEDIANA</v>
      </c>
      <c r="BD634" s="69" t="str">
        <f t="shared" si="957"/>
        <v>MANTENIMIENTO - VERIFICACIÓN MÓDULO ATS.</v>
      </c>
      <c r="BE634" s="58" t="str">
        <f t="shared" si="958"/>
        <v>ÚNICO</v>
      </c>
      <c r="BF634" s="58" t="str" cm="1">
        <f t="array" ref="BF634">IF(BE634&lt;&gt;"REPETIDO","",_xlfn.TEXTJOIN(", ",TRUE,IF($AG$14:$AG$1000=$AG634,$A$14:$A$1000,"")))</f>
        <v/>
      </c>
      <c r="BG634" s="70" t="str">
        <f t="shared" si="959"/>
        <v>NO APLICA</v>
      </c>
      <c r="BH634" s="58" t="str">
        <f t="shared" si="960"/>
        <v>REVISAR DISPERSIÓN</v>
      </c>
    </row>
    <row r="635" spans="1:60" ht="38.25" x14ac:dyDescent="0.35">
      <c r="A635" s="64">
        <f>IF(C635="","",MAX($A$14:A634)+1)</f>
        <v>583</v>
      </c>
      <c r="B635" s="64">
        <v>8711001</v>
      </c>
      <c r="C635" s="65" t="s">
        <v>585</v>
      </c>
      <c r="D635" s="64" t="s">
        <v>65</v>
      </c>
      <c r="E635" s="64">
        <v>0</v>
      </c>
      <c r="F635" s="64">
        <v>0</v>
      </c>
      <c r="G635" s="64">
        <v>0</v>
      </c>
      <c r="H635" s="64">
        <v>0</v>
      </c>
      <c r="I635" s="64">
        <v>0</v>
      </c>
      <c r="J635" s="64">
        <v>0</v>
      </c>
      <c r="K635" s="64">
        <v>0</v>
      </c>
      <c r="L635" s="64">
        <v>0</v>
      </c>
      <c r="M635" s="64">
        <v>0</v>
      </c>
      <c r="N635" s="64">
        <v>1</v>
      </c>
      <c r="O635" s="64">
        <v>0</v>
      </c>
      <c r="P635" s="64">
        <v>0</v>
      </c>
      <c r="Q635" s="64">
        <v>0</v>
      </c>
      <c r="R635" s="64">
        <v>1</v>
      </c>
      <c r="S635" s="64">
        <v>72101517</v>
      </c>
      <c r="T635" s="64" t="s">
        <v>66</v>
      </c>
      <c r="U635" s="64" t="s">
        <v>66</v>
      </c>
      <c r="W635" s="66">
        <v>984000</v>
      </c>
      <c r="X635" s="66">
        <f t="shared" si="961"/>
        <v>186960</v>
      </c>
      <c r="Y635" s="66">
        <f t="shared" si="962"/>
        <v>1170960</v>
      </c>
      <c r="Z635" s="66">
        <v>984000</v>
      </c>
      <c r="AA635" s="66">
        <f t="shared" si="934"/>
        <v>186960</v>
      </c>
      <c r="AB635" s="66">
        <f t="shared" si="935"/>
        <v>1170960</v>
      </c>
      <c r="AC635" s="66">
        <v>1915000</v>
      </c>
      <c r="AD635" s="66">
        <f t="shared" si="936"/>
        <v>363850</v>
      </c>
      <c r="AE635" s="66">
        <f t="shared" si="937"/>
        <v>2278850</v>
      </c>
      <c r="AF635" s="22"/>
      <c r="AG635" s="67" t="str">
        <f t="shared" si="938"/>
        <v>MANTENIMIENTO - CONTROLADOR DE ARRANQUE AUTOMÁTICO</v>
      </c>
      <c r="AH635" s="58" t="str">
        <f t="shared" si="939"/>
        <v>ÚNICO</v>
      </c>
      <c r="AI635" s="58" t="str">
        <f t="shared" si="940"/>
        <v>ÚNICO</v>
      </c>
      <c r="AJ635" s="59" t="str">
        <f t="shared" si="941"/>
        <v>ÚNICO</v>
      </c>
      <c r="AK635" s="59" t="str">
        <f t="shared" si="942"/>
        <v>ÚNICO</v>
      </c>
      <c r="AL635" s="59" t="str">
        <f t="shared" si="943"/>
        <v/>
      </c>
      <c r="AM635" s="59" t="str">
        <f t="shared" si="944"/>
        <v/>
      </c>
      <c r="AN635" s="60" t="str">
        <f t="shared" si="945"/>
        <v/>
      </c>
      <c r="AP635" s="61">
        <f t="shared" si="946"/>
        <v>1294333</v>
      </c>
      <c r="AQ635" s="61">
        <f t="shared" si="947"/>
        <v>984000</v>
      </c>
      <c r="AR635" s="61">
        <f t="shared" si="948"/>
        <v>537513</v>
      </c>
      <c r="AS635" s="62">
        <f t="shared" si="949"/>
        <v>0.41528184787067934</v>
      </c>
      <c r="AT635" s="61">
        <f t="shared" si="950"/>
        <v>984000</v>
      </c>
      <c r="AU635" s="61">
        <f t="shared" si="951"/>
        <v>1915000</v>
      </c>
      <c r="AV635" s="61">
        <f>IF(NOT(ISNUMBER(A635)),"",ROUND(_xlfn.QUARTILE.INC(CHOOSE({1;2;3},W635,Z635,AC635),1),0))</f>
        <v>984000</v>
      </c>
      <c r="AW635" s="61">
        <f>IF(NOT(ISNUMBER(A635)),"",ROUND(_xlfn.QUARTILE.INC(CHOOSE({1;2;3},W635,Z635,AC635),3),0))</f>
        <v>1449500</v>
      </c>
      <c r="AX635" s="61">
        <f t="shared" si="952"/>
        <v>465500</v>
      </c>
      <c r="AY635" s="61">
        <f t="shared" si="953"/>
        <v>984000</v>
      </c>
      <c r="AZ635" s="61">
        <f t="shared" si="954"/>
        <v>186960</v>
      </c>
      <c r="BA635" s="61">
        <f t="shared" si="955"/>
        <v>1170960</v>
      </c>
      <c r="BB635" s="68" t="str">
        <f t="shared" si="956"/>
        <v>MEDIANA</v>
      </c>
      <c r="BD635" s="69" t="str">
        <f t="shared" si="957"/>
        <v>MANTENIMIENTO - CONTROLADOR DE ARRANQUE AUTOMÁTICO</v>
      </c>
      <c r="BE635" s="58" t="str">
        <f t="shared" si="958"/>
        <v>ÚNICO</v>
      </c>
      <c r="BF635" s="58" t="str" cm="1">
        <f t="array" ref="BF635">IF(BE635&lt;&gt;"REPETIDO","",_xlfn.TEXTJOIN(", ",TRUE,IF($AG$14:$AG$1000=$AG635,$A$14:$A$1000,"")))</f>
        <v/>
      </c>
      <c r="BG635" s="70" t="str">
        <f t="shared" si="959"/>
        <v>NO APLICA</v>
      </c>
      <c r="BH635" s="58" t="str">
        <f t="shared" si="960"/>
        <v>REVISAR DISPERSIÓN</v>
      </c>
    </row>
    <row r="636" spans="1:60" ht="38.25" x14ac:dyDescent="0.35">
      <c r="A636" s="64">
        <f>IF(C636="","",MAX($A$14:A635)+1)</f>
        <v>584</v>
      </c>
      <c r="B636" s="64">
        <v>8711001</v>
      </c>
      <c r="C636" s="65" t="s">
        <v>586</v>
      </c>
      <c r="D636" s="64" t="s">
        <v>65</v>
      </c>
      <c r="E636" s="64">
        <v>0</v>
      </c>
      <c r="F636" s="64">
        <v>0</v>
      </c>
      <c r="G636" s="64">
        <v>0</v>
      </c>
      <c r="H636" s="64">
        <v>0</v>
      </c>
      <c r="I636" s="64">
        <v>0</v>
      </c>
      <c r="J636" s="64">
        <v>0</v>
      </c>
      <c r="K636" s="64">
        <v>0</v>
      </c>
      <c r="L636" s="64">
        <v>0</v>
      </c>
      <c r="M636" s="64">
        <v>0</v>
      </c>
      <c r="N636" s="64">
        <v>1</v>
      </c>
      <c r="O636" s="64">
        <v>0</v>
      </c>
      <c r="P636" s="64">
        <v>0</v>
      </c>
      <c r="Q636" s="64">
        <v>0</v>
      </c>
      <c r="R636" s="64">
        <v>1</v>
      </c>
      <c r="S636" s="64">
        <v>72101517</v>
      </c>
      <c r="T636" s="64" t="s">
        <v>66</v>
      </c>
      <c r="U636" s="64" t="s">
        <v>66</v>
      </c>
      <c r="W636" s="66">
        <v>484000</v>
      </c>
      <c r="X636" s="66">
        <f t="shared" si="961"/>
        <v>91960</v>
      </c>
      <c r="Y636" s="66">
        <f t="shared" si="962"/>
        <v>575960</v>
      </c>
      <c r="Z636" s="66">
        <v>484000</v>
      </c>
      <c r="AA636" s="66">
        <f t="shared" si="934"/>
        <v>91960</v>
      </c>
      <c r="AB636" s="66">
        <f t="shared" si="935"/>
        <v>575960</v>
      </c>
      <c r="AC636" s="66">
        <v>1095000</v>
      </c>
      <c r="AD636" s="66">
        <f t="shared" si="936"/>
        <v>208050</v>
      </c>
      <c r="AE636" s="66">
        <f t="shared" si="937"/>
        <v>1303050</v>
      </c>
      <c r="AF636" s="22"/>
      <c r="AG636" s="67" t="str">
        <f t="shared" si="938"/>
        <v>MANTENIMIENTO - PRUEBA SIMULADA DE FALLA DE RED</v>
      </c>
      <c r="AH636" s="58" t="str">
        <f t="shared" si="939"/>
        <v>ÚNICO</v>
      </c>
      <c r="AI636" s="58" t="str">
        <f t="shared" si="940"/>
        <v>ÚNICO</v>
      </c>
      <c r="AJ636" s="59" t="str">
        <f t="shared" si="941"/>
        <v>ÚNICO</v>
      </c>
      <c r="AK636" s="59" t="str">
        <f t="shared" si="942"/>
        <v>ÚNICO</v>
      </c>
      <c r="AL636" s="59" t="str">
        <f t="shared" si="943"/>
        <v/>
      </c>
      <c r="AM636" s="59" t="str">
        <f t="shared" si="944"/>
        <v/>
      </c>
      <c r="AN636" s="60" t="str">
        <f t="shared" si="945"/>
        <v/>
      </c>
      <c r="AP636" s="61">
        <f t="shared" si="946"/>
        <v>687667</v>
      </c>
      <c r="AQ636" s="61">
        <f t="shared" si="947"/>
        <v>484000</v>
      </c>
      <c r="AR636" s="61">
        <f t="shared" si="948"/>
        <v>352761</v>
      </c>
      <c r="AS636" s="62">
        <f t="shared" si="949"/>
        <v>0.51298230102651432</v>
      </c>
      <c r="AT636" s="61">
        <f t="shared" si="950"/>
        <v>484000</v>
      </c>
      <c r="AU636" s="61">
        <f t="shared" si="951"/>
        <v>1095000</v>
      </c>
      <c r="AV636" s="61">
        <f>IF(NOT(ISNUMBER(A636)),"",ROUND(_xlfn.QUARTILE.INC(CHOOSE({1;2;3},W636,Z636,AC636),1),0))</f>
        <v>484000</v>
      </c>
      <c r="AW636" s="61">
        <f>IF(NOT(ISNUMBER(A636)),"",ROUND(_xlfn.QUARTILE.INC(CHOOSE({1;2;3},W636,Z636,AC636),3),0))</f>
        <v>789500</v>
      </c>
      <c r="AX636" s="61">
        <f t="shared" si="952"/>
        <v>305500</v>
      </c>
      <c r="AY636" s="61">
        <f t="shared" si="953"/>
        <v>484000</v>
      </c>
      <c r="AZ636" s="61">
        <f t="shared" si="954"/>
        <v>91960</v>
      </c>
      <c r="BA636" s="61">
        <f t="shared" si="955"/>
        <v>575960</v>
      </c>
      <c r="BB636" s="68" t="str">
        <f t="shared" si="956"/>
        <v>MEDIANA</v>
      </c>
      <c r="BD636" s="69" t="str">
        <f t="shared" si="957"/>
        <v>MANTENIMIENTO - PRUEBA SIMULADA DE FALLA DE RED</v>
      </c>
      <c r="BE636" s="58" t="str">
        <f t="shared" si="958"/>
        <v>ÚNICO</v>
      </c>
      <c r="BF636" s="58" t="str" cm="1">
        <f t="array" ref="BF636">IF(BE636&lt;&gt;"REPETIDO","",_xlfn.TEXTJOIN(", ",TRUE,IF($AG$14:$AG$1000=$AG636,$A$14:$A$1000,"")))</f>
        <v/>
      </c>
      <c r="BG636" s="70" t="str">
        <f t="shared" si="959"/>
        <v>NO APLICA</v>
      </c>
      <c r="BH636" s="58" t="str">
        <f t="shared" si="960"/>
        <v>ALERTA ALTA - REVISAR MERCADO</v>
      </c>
    </row>
    <row r="637" spans="1:60" ht="27" x14ac:dyDescent="0.35">
      <c r="A637" s="64">
        <f>IF(C637="","",MAX($A$14:A636)+1)</f>
        <v>585</v>
      </c>
      <c r="B637" s="64">
        <v>8711001</v>
      </c>
      <c r="C637" s="65" t="s">
        <v>587</v>
      </c>
      <c r="D637" s="64" t="s">
        <v>65</v>
      </c>
      <c r="E637" s="64">
        <v>0</v>
      </c>
      <c r="F637" s="64">
        <v>0</v>
      </c>
      <c r="G637" s="64">
        <v>0</v>
      </c>
      <c r="H637" s="64">
        <v>0</v>
      </c>
      <c r="I637" s="64">
        <v>0</v>
      </c>
      <c r="J637" s="64">
        <v>0</v>
      </c>
      <c r="K637" s="64">
        <v>0</v>
      </c>
      <c r="L637" s="64">
        <v>0</v>
      </c>
      <c r="M637" s="64">
        <v>0</v>
      </c>
      <c r="N637" s="64">
        <v>1</v>
      </c>
      <c r="O637" s="64">
        <v>0</v>
      </c>
      <c r="P637" s="64">
        <v>0</v>
      </c>
      <c r="Q637" s="64">
        <v>0</v>
      </c>
      <c r="R637" s="64">
        <v>1</v>
      </c>
      <c r="S637" s="64">
        <v>72101517</v>
      </c>
      <c r="T637" s="64" t="s">
        <v>66</v>
      </c>
      <c r="U637" s="64" t="s">
        <v>66</v>
      </c>
      <c r="W637" s="66">
        <v>112000</v>
      </c>
      <c r="X637" s="66">
        <f t="shared" si="961"/>
        <v>21280</v>
      </c>
      <c r="Y637" s="66">
        <f t="shared" si="962"/>
        <v>133280</v>
      </c>
      <c r="Z637" s="66">
        <v>112000</v>
      </c>
      <c r="AA637" s="66">
        <f t="shared" si="934"/>
        <v>21280</v>
      </c>
      <c r="AB637" s="66">
        <f t="shared" si="935"/>
        <v>133280</v>
      </c>
      <c r="AC637" s="66">
        <v>240000</v>
      </c>
      <c r="AD637" s="66">
        <f t="shared" si="936"/>
        <v>45600</v>
      </c>
      <c r="AE637" s="66">
        <f t="shared" si="937"/>
        <v>285600</v>
      </c>
      <c r="AF637" s="22"/>
      <c r="AG637" s="67" t="str">
        <f t="shared" si="938"/>
        <v>MANTENIMIENTO - REVISIÓN RELÉS DE TRANSFERENCIA.</v>
      </c>
      <c r="AH637" s="58" t="str">
        <f t="shared" si="939"/>
        <v>ÚNICO</v>
      </c>
      <c r="AI637" s="58" t="str">
        <f t="shared" si="940"/>
        <v>ÚNICO</v>
      </c>
      <c r="AJ637" s="59" t="str">
        <f t="shared" si="941"/>
        <v>ÚNICO</v>
      </c>
      <c r="AK637" s="59" t="str">
        <f t="shared" si="942"/>
        <v>ÚNICO</v>
      </c>
      <c r="AL637" s="59" t="str">
        <f t="shared" si="943"/>
        <v/>
      </c>
      <c r="AM637" s="59" t="str">
        <f t="shared" si="944"/>
        <v/>
      </c>
      <c r="AN637" s="60" t="str">
        <f t="shared" si="945"/>
        <v/>
      </c>
      <c r="AP637" s="61">
        <f t="shared" si="946"/>
        <v>154667</v>
      </c>
      <c r="AQ637" s="61">
        <f t="shared" si="947"/>
        <v>112000</v>
      </c>
      <c r="AR637" s="61">
        <f t="shared" si="948"/>
        <v>73901</v>
      </c>
      <c r="AS637" s="62">
        <f t="shared" si="949"/>
        <v>0.47780715989836231</v>
      </c>
      <c r="AT637" s="61">
        <f t="shared" si="950"/>
        <v>112000</v>
      </c>
      <c r="AU637" s="61">
        <f t="shared" si="951"/>
        <v>240000</v>
      </c>
      <c r="AV637" s="61">
        <f>IF(NOT(ISNUMBER(A637)),"",ROUND(_xlfn.QUARTILE.INC(CHOOSE({1;2;3},W637,Z637,AC637),1),0))</f>
        <v>112000</v>
      </c>
      <c r="AW637" s="61">
        <f>IF(NOT(ISNUMBER(A637)),"",ROUND(_xlfn.QUARTILE.INC(CHOOSE({1;2;3},W637,Z637,AC637),3),0))</f>
        <v>176000</v>
      </c>
      <c r="AX637" s="61">
        <f t="shared" si="952"/>
        <v>64000</v>
      </c>
      <c r="AY637" s="61">
        <f t="shared" si="953"/>
        <v>112000</v>
      </c>
      <c r="AZ637" s="61">
        <f t="shared" si="954"/>
        <v>21280</v>
      </c>
      <c r="BA637" s="61">
        <f t="shared" si="955"/>
        <v>133280</v>
      </c>
      <c r="BB637" s="68" t="str">
        <f t="shared" si="956"/>
        <v>MEDIANA</v>
      </c>
      <c r="BD637" s="69" t="str">
        <f t="shared" si="957"/>
        <v>MANTENIMIENTO - REVISIÓN RELÉS DE TRANSFERENCIA.</v>
      </c>
      <c r="BE637" s="58" t="str">
        <f t="shared" si="958"/>
        <v>ÚNICO</v>
      </c>
      <c r="BF637" s="58" t="str" cm="1">
        <f t="array" ref="BF637">IF(BE637&lt;&gt;"REPETIDO","",_xlfn.TEXTJOIN(", ",TRUE,IF($AG$14:$AG$1000=$AG637,$A$14:$A$1000,"")))</f>
        <v/>
      </c>
      <c r="BG637" s="70" t="str">
        <f t="shared" si="959"/>
        <v>NO APLICA</v>
      </c>
      <c r="BH637" s="58" t="str">
        <f t="shared" si="960"/>
        <v>REVISAR DISPERSIÓN</v>
      </c>
    </row>
    <row r="638" spans="1:60" ht="27" x14ac:dyDescent="0.35">
      <c r="A638" s="64">
        <f>IF(C638="","",MAX($A$14:A637)+1)</f>
        <v>586</v>
      </c>
      <c r="B638" s="64">
        <v>8711001</v>
      </c>
      <c r="C638" s="65" t="s">
        <v>588</v>
      </c>
      <c r="D638" s="64" t="s">
        <v>65</v>
      </c>
      <c r="E638" s="64">
        <v>0</v>
      </c>
      <c r="F638" s="64">
        <v>0</v>
      </c>
      <c r="G638" s="64">
        <v>0</v>
      </c>
      <c r="H638" s="64">
        <v>0</v>
      </c>
      <c r="I638" s="64">
        <v>0</v>
      </c>
      <c r="J638" s="64">
        <v>0</v>
      </c>
      <c r="K638" s="64">
        <v>0</v>
      </c>
      <c r="L638" s="64">
        <v>0</v>
      </c>
      <c r="M638" s="64">
        <v>0</v>
      </c>
      <c r="N638" s="64">
        <v>1</v>
      </c>
      <c r="O638" s="64">
        <v>0</v>
      </c>
      <c r="P638" s="64">
        <v>0</v>
      </c>
      <c r="Q638" s="64">
        <v>0</v>
      </c>
      <c r="R638" s="64">
        <v>1</v>
      </c>
      <c r="S638" s="64">
        <v>72101517</v>
      </c>
      <c r="T638" s="64" t="s">
        <v>66</v>
      </c>
      <c r="U638" s="64" t="s">
        <v>66</v>
      </c>
      <c r="W638" s="66">
        <v>288000</v>
      </c>
      <c r="X638" s="66">
        <f t="shared" si="961"/>
        <v>54720</v>
      </c>
      <c r="Y638" s="66">
        <f t="shared" si="962"/>
        <v>342720</v>
      </c>
      <c r="Z638" s="66">
        <v>288000</v>
      </c>
      <c r="AA638" s="66">
        <f t="shared" si="934"/>
        <v>54720</v>
      </c>
      <c r="AB638" s="66">
        <f t="shared" si="935"/>
        <v>342720</v>
      </c>
      <c r="AC638" s="66">
        <v>570000</v>
      </c>
      <c r="AD638" s="66">
        <f t="shared" si="936"/>
        <v>108300</v>
      </c>
      <c r="AE638" s="66">
        <f t="shared" si="937"/>
        <v>678300</v>
      </c>
      <c r="AF638" s="22"/>
      <c r="AG638" s="67" t="str">
        <f t="shared" si="938"/>
        <v>MANTENIMIENTO - SISTEMA DE CARGA DE BATERÍA</v>
      </c>
      <c r="AH638" s="58" t="str">
        <f t="shared" si="939"/>
        <v>ÚNICO</v>
      </c>
      <c r="AI638" s="58" t="str">
        <f t="shared" si="940"/>
        <v>ÚNICO</v>
      </c>
      <c r="AJ638" s="59" t="str">
        <f t="shared" si="941"/>
        <v>ÚNICO</v>
      </c>
      <c r="AK638" s="59" t="str">
        <f t="shared" si="942"/>
        <v>ÚNICO</v>
      </c>
      <c r="AL638" s="59" t="str">
        <f t="shared" si="943"/>
        <v/>
      </c>
      <c r="AM638" s="59" t="str">
        <f t="shared" si="944"/>
        <v/>
      </c>
      <c r="AN638" s="60" t="str">
        <f t="shared" si="945"/>
        <v/>
      </c>
      <c r="AP638" s="61">
        <f t="shared" si="946"/>
        <v>382000</v>
      </c>
      <c r="AQ638" s="61">
        <f t="shared" si="947"/>
        <v>288000</v>
      </c>
      <c r="AR638" s="61">
        <f t="shared" si="948"/>
        <v>162813</v>
      </c>
      <c r="AS638" s="62">
        <f t="shared" si="949"/>
        <v>0.42621204188481676</v>
      </c>
      <c r="AT638" s="61">
        <f t="shared" si="950"/>
        <v>288000</v>
      </c>
      <c r="AU638" s="61">
        <f t="shared" si="951"/>
        <v>570000</v>
      </c>
      <c r="AV638" s="61">
        <f>IF(NOT(ISNUMBER(A638)),"",ROUND(_xlfn.QUARTILE.INC(CHOOSE({1;2;3},W638,Z638,AC638),1),0))</f>
        <v>288000</v>
      </c>
      <c r="AW638" s="61">
        <f>IF(NOT(ISNUMBER(A638)),"",ROUND(_xlfn.QUARTILE.INC(CHOOSE({1;2;3},W638,Z638,AC638),3),0))</f>
        <v>429000</v>
      </c>
      <c r="AX638" s="61">
        <f t="shared" si="952"/>
        <v>141000</v>
      </c>
      <c r="AY638" s="61">
        <f t="shared" si="953"/>
        <v>288000</v>
      </c>
      <c r="AZ638" s="61">
        <f t="shared" si="954"/>
        <v>54720</v>
      </c>
      <c r="BA638" s="61">
        <f t="shared" si="955"/>
        <v>342720</v>
      </c>
      <c r="BB638" s="68" t="str">
        <f t="shared" si="956"/>
        <v>MEDIANA</v>
      </c>
      <c r="BD638" s="69" t="str">
        <f t="shared" si="957"/>
        <v>MANTENIMIENTO - SISTEMA DE CARGA DE BATERÍA</v>
      </c>
      <c r="BE638" s="58" t="str">
        <f t="shared" si="958"/>
        <v>ÚNICO</v>
      </c>
      <c r="BF638" s="58" t="str" cm="1">
        <f t="array" ref="BF638">IF(BE638&lt;&gt;"REPETIDO","",_xlfn.TEXTJOIN(", ",TRUE,IF($AG$14:$AG$1000=$AG638,$A$14:$A$1000,"")))</f>
        <v/>
      </c>
      <c r="BG638" s="70" t="str">
        <f t="shared" si="959"/>
        <v>NO APLICA</v>
      </c>
      <c r="BH638" s="58" t="str">
        <f t="shared" si="960"/>
        <v>REVISAR DISPERSIÓN</v>
      </c>
    </row>
    <row r="639" spans="1:60" ht="27" x14ac:dyDescent="0.35">
      <c r="A639" s="64">
        <f>IF(C639="","",MAX($A$14:A638)+1)</f>
        <v>587</v>
      </c>
      <c r="B639" s="64">
        <v>8711001</v>
      </c>
      <c r="C639" s="65" t="s">
        <v>589</v>
      </c>
      <c r="D639" s="64" t="s">
        <v>65</v>
      </c>
      <c r="E639" s="64">
        <v>0</v>
      </c>
      <c r="F639" s="64">
        <v>0</v>
      </c>
      <c r="G639" s="64">
        <v>0</v>
      </c>
      <c r="H639" s="64">
        <v>0</v>
      </c>
      <c r="I639" s="64">
        <v>0</v>
      </c>
      <c r="J639" s="64">
        <v>0</v>
      </c>
      <c r="K639" s="64">
        <v>0</v>
      </c>
      <c r="L639" s="64">
        <v>0</v>
      </c>
      <c r="M639" s="64">
        <v>0</v>
      </c>
      <c r="N639" s="64">
        <v>1</v>
      </c>
      <c r="O639" s="64">
        <v>0</v>
      </c>
      <c r="P639" s="64">
        <v>0</v>
      </c>
      <c r="Q639" s="64">
        <v>0</v>
      </c>
      <c r="R639" s="64">
        <v>1</v>
      </c>
      <c r="S639" s="64">
        <v>72101517</v>
      </c>
      <c r="T639" s="64" t="s">
        <v>66</v>
      </c>
      <c r="U639" s="64" t="s">
        <v>66</v>
      </c>
      <c r="W639" s="66">
        <v>380000</v>
      </c>
      <c r="X639" s="66">
        <f t="shared" si="961"/>
        <v>72200</v>
      </c>
      <c r="Y639" s="66">
        <f t="shared" si="962"/>
        <v>452200</v>
      </c>
      <c r="Z639" s="66">
        <v>380000</v>
      </c>
      <c r="AA639" s="66">
        <f t="shared" si="934"/>
        <v>72200</v>
      </c>
      <c r="AB639" s="66">
        <f t="shared" si="935"/>
        <v>452200</v>
      </c>
      <c r="AC639" s="66">
        <v>715000</v>
      </c>
      <c r="AD639" s="66">
        <f t="shared" si="936"/>
        <v>135850</v>
      </c>
      <c r="AE639" s="66">
        <f t="shared" si="937"/>
        <v>850850</v>
      </c>
      <c r="AF639" s="22"/>
      <c r="AG639" s="67" t="str">
        <f t="shared" si="938"/>
        <v>MANTENIMIENTO - REVISIÓN TARJETA DE CONTROL.</v>
      </c>
      <c r="AH639" s="58" t="str">
        <f t="shared" si="939"/>
        <v>ÚNICO</v>
      </c>
      <c r="AI639" s="58" t="str">
        <f t="shared" si="940"/>
        <v>ÚNICO</v>
      </c>
      <c r="AJ639" s="59" t="str">
        <f t="shared" si="941"/>
        <v>ÚNICO</v>
      </c>
      <c r="AK639" s="59" t="str">
        <f t="shared" si="942"/>
        <v>ÚNICO</v>
      </c>
      <c r="AL639" s="59" t="str">
        <f t="shared" si="943"/>
        <v/>
      </c>
      <c r="AM639" s="59" t="str">
        <f t="shared" si="944"/>
        <v/>
      </c>
      <c r="AN639" s="60" t="str">
        <f t="shared" si="945"/>
        <v/>
      </c>
      <c r="AP639" s="61">
        <f t="shared" si="946"/>
        <v>491667</v>
      </c>
      <c r="AQ639" s="61">
        <f t="shared" si="947"/>
        <v>380000</v>
      </c>
      <c r="AR639" s="61">
        <f t="shared" si="948"/>
        <v>193412</v>
      </c>
      <c r="AS639" s="62">
        <f t="shared" si="949"/>
        <v>0.39338007228469674</v>
      </c>
      <c r="AT639" s="61">
        <f t="shared" si="950"/>
        <v>380000</v>
      </c>
      <c r="AU639" s="61">
        <f t="shared" si="951"/>
        <v>715000</v>
      </c>
      <c r="AV639" s="61">
        <f>IF(NOT(ISNUMBER(A639)),"",ROUND(_xlfn.QUARTILE.INC(CHOOSE({1;2;3},W639,Z639,AC639),1),0))</f>
        <v>380000</v>
      </c>
      <c r="AW639" s="61">
        <f>IF(NOT(ISNUMBER(A639)),"",ROUND(_xlfn.QUARTILE.INC(CHOOSE({1;2;3},W639,Z639,AC639),3),0))</f>
        <v>547500</v>
      </c>
      <c r="AX639" s="61">
        <f t="shared" si="952"/>
        <v>167500</v>
      </c>
      <c r="AY639" s="61">
        <f t="shared" si="953"/>
        <v>380000</v>
      </c>
      <c r="AZ639" s="61">
        <f t="shared" si="954"/>
        <v>72200</v>
      </c>
      <c r="BA639" s="61">
        <f t="shared" si="955"/>
        <v>452200</v>
      </c>
      <c r="BB639" s="68" t="str">
        <f t="shared" si="956"/>
        <v>PROMEDIO 2 MENORES</v>
      </c>
      <c r="BD639" s="69" t="str">
        <f t="shared" si="957"/>
        <v>MANTENIMIENTO - REVISIÓN TARJETA DE CONTROL.</v>
      </c>
      <c r="BE639" s="58" t="str">
        <f t="shared" si="958"/>
        <v>ÚNICO</v>
      </c>
      <c r="BF639" s="58" t="str" cm="1">
        <f t="array" ref="BF639">IF(BE639&lt;&gt;"REPETIDO","",_xlfn.TEXTJOIN(", ",TRUE,IF($AG$14:$AG$1000=$AG639,$A$14:$A$1000,"")))</f>
        <v/>
      </c>
      <c r="BG639" s="70" t="str">
        <f t="shared" si="959"/>
        <v>NO APLICA</v>
      </c>
      <c r="BH639" s="58" t="str">
        <f t="shared" si="960"/>
        <v>REVISAR DISPERSIÓN</v>
      </c>
    </row>
    <row r="640" spans="1:60" ht="38.25" x14ac:dyDescent="0.35">
      <c r="A640" s="64">
        <f>IF(C640="","",MAX($A$14:A639)+1)</f>
        <v>588</v>
      </c>
      <c r="B640" s="64">
        <v>8711001</v>
      </c>
      <c r="C640" s="65" t="s">
        <v>590</v>
      </c>
      <c r="D640" s="64" t="s">
        <v>65</v>
      </c>
      <c r="E640" s="64">
        <v>0</v>
      </c>
      <c r="F640" s="64">
        <v>0</v>
      </c>
      <c r="G640" s="64">
        <v>0</v>
      </c>
      <c r="H640" s="64">
        <v>0</v>
      </c>
      <c r="I640" s="64">
        <v>0</v>
      </c>
      <c r="J640" s="64">
        <v>0</v>
      </c>
      <c r="K640" s="64">
        <v>0</v>
      </c>
      <c r="L640" s="64">
        <v>0</v>
      </c>
      <c r="M640" s="64">
        <v>0</v>
      </c>
      <c r="N640" s="64">
        <v>1</v>
      </c>
      <c r="O640" s="64">
        <v>0</v>
      </c>
      <c r="P640" s="64">
        <v>0</v>
      </c>
      <c r="Q640" s="64">
        <v>0</v>
      </c>
      <c r="R640" s="64">
        <v>1</v>
      </c>
      <c r="S640" s="64">
        <v>72101517</v>
      </c>
      <c r="T640" s="64" t="s">
        <v>66</v>
      </c>
      <c r="U640" s="64" t="s">
        <v>66</v>
      </c>
      <c r="W640" s="66">
        <v>496000</v>
      </c>
      <c r="X640" s="66">
        <f t="shared" si="961"/>
        <v>94240</v>
      </c>
      <c r="Y640" s="66">
        <f t="shared" si="962"/>
        <v>590240</v>
      </c>
      <c r="Z640" s="66">
        <v>496000</v>
      </c>
      <c r="AA640" s="66">
        <f t="shared" si="934"/>
        <v>94240</v>
      </c>
      <c r="AB640" s="66">
        <f t="shared" si="935"/>
        <v>590240</v>
      </c>
      <c r="AC640" s="66">
        <v>1050000</v>
      </c>
      <c r="AD640" s="66">
        <f t="shared" si="936"/>
        <v>199500</v>
      </c>
      <c r="AE640" s="66">
        <f t="shared" si="937"/>
        <v>1249500</v>
      </c>
      <c r="AF640" s="22"/>
      <c r="AG640" s="67" t="str">
        <f t="shared" si="938"/>
        <v>MANTENIMIENTO - MEDICIÓN SEÑAL DE SENSADO DE RED.</v>
      </c>
      <c r="AH640" s="58" t="str">
        <f t="shared" si="939"/>
        <v>ÚNICO</v>
      </c>
      <c r="AI640" s="58" t="str">
        <f t="shared" si="940"/>
        <v>ÚNICO</v>
      </c>
      <c r="AJ640" s="59" t="str">
        <f t="shared" si="941"/>
        <v>ÚNICO</v>
      </c>
      <c r="AK640" s="59" t="str">
        <f t="shared" si="942"/>
        <v>ÚNICO</v>
      </c>
      <c r="AL640" s="59" t="str">
        <f t="shared" si="943"/>
        <v/>
      </c>
      <c r="AM640" s="59" t="str">
        <f t="shared" si="944"/>
        <v/>
      </c>
      <c r="AN640" s="60" t="str">
        <f t="shared" si="945"/>
        <v/>
      </c>
      <c r="AP640" s="61">
        <f t="shared" si="946"/>
        <v>680667</v>
      </c>
      <c r="AQ640" s="61">
        <f t="shared" si="947"/>
        <v>496000</v>
      </c>
      <c r="AR640" s="61">
        <f t="shared" si="948"/>
        <v>319852</v>
      </c>
      <c r="AS640" s="62">
        <f t="shared" si="949"/>
        <v>0.46990966214022423</v>
      </c>
      <c r="AT640" s="61">
        <f t="shared" si="950"/>
        <v>496000</v>
      </c>
      <c r="AU640" s="61">
        <f t="shared" si="951"/>
        <v>1050000</v>
      </c>
      <c r="AV640" s="61">
        <f>IF(NOT(ISNUMBER(A640)),"",ROUND(_xlfn.QUARTILE.INC(CHOOSE({1;2;3},W640,Z640,AC640),1),0))</f>
        <v>496000</v>
      </c>
      <c r="AW640" s="61">
        <f>IF(NOT(ISNUMBER(A640)),"",ROUND(_xlfn.QUARTILE.INC(CHOOSE({1;2;3},W640,Z640,AC640),3),0))</f>
        <v>773000</v>
      </c>
      <c r="AX640" s="61">
        <f t="shared" si="952"/>
        <v>277000</v>
      </c>
      <c r="AY640" s="61">
        <f t="shared" si="953"/>
        <v>496000</v>
      </c>
      <c r="AZ640" s="61">
        <f t="shared" si="954"/>
        <v>94240</v>
      </c>
      <c r="BA640" s="61">
        <f t="shared" si="955"/>
        <v>590240</v>
      </c>
      <c r="BB640" s="68" t="str">
        <f t="shared" si="956"/>
        <v>MEDIANA</v>
      </c>
      <c r="BD640" s="69" t="str">
        <f t="shared" si="957"/>
        <v>MANTENIMIENTO - MEDICIÓN SEÑAL DE SENSADO DE RED.</v>
      </c>
      <c r="BE640" s="58" t="str">
        <f t="shared" si="958"/>
        <v>ÚNICO</v>
      </c>
      <c r="BF640" s="58" t="str" cm="1">
        <f t="array" ref="BF640">IF(BE640&lt;&gt;"REPETIDO","",_xlfn.TEXTJOIN(", ",TRUE,IF($AG$14:$AG$1000=$AG640,$A$14:$A$1000,"")))</f>
        <v/>
      </c>
      <c r="BG640" s="70" t="str">
        <f t="shared" si="959"/>
        <v>NO APLICA</v>
      </c>
      <c r="BH640" s="58" t="str">
        <f t="shared" si="960"/>
        <v>REVISAR DISPERSIÓN</v>
      </c>
    </row>
    <row r="641" spans="1:60" ht="27" x14ac:dyDescent="0.35">
      <c r="A641" s="64">
        <f>IF(C641="","",MAX($A$14:A640)+1)</f>
        <v>589</v>
      </c>
      <c r="B641" s="64">
        <v>8711001</v>
      </c>
      <c r="C641" s="65" t="s">
        <v>591</v>
      </c>
      <c r="D641" s="64" t="s">
        <v>65</v>
      </c>
      <c r="E641" s="64">
        <v>0</v>
      </c>
      <c r="F641" s="64">
        <v>0</v>
      </c>
      <c r="G641" s="64">
        <v>0</v>
      </c>
      <c r="H641" s="64">
        <v>0</v>
      </c>
      <c r="I641" s="64">
        <v>0</v>
      </c>
      <c r="J641" s="64">
        <v>0</v>
      </c>
      <c r="K641" s="64">
        <v>0</v>
      </c>
      <c r="L641" s="64">
        <v>0</v>
      </c>
      <c r="M641" s="64">
        <v>0</v>
      </c>
      <c r="N641" s="64">
        <v>1</v>
      </c>
      <c r="O641" s="64">
        <v>0</v>
      </c>
      <c r="P641" s="64">
        <v>0</v>
      </c>
      <c r="Q641" s="64">
        <v>0</v>
      </c>
      <c r="R641" s="64">
        <v>1</v>
      </c>
      <c r="S641" s="64">
        <v>72101517</v>
      </c>
      <c r="T641" s="64" t="s">
        <v>66</v>
      </c>
      <c r="U641" s="64" t="s">
        <v>66</v>
      </c>
      <c r="W641" s="66">
        <v>344000</v>
      </c>
      <c r="X641" s="66">
        <f t="shared" si="961"/>
        <v>65360</v>
      </c>
      <c r="Y641" s="66">
        <f t="shared" si="962"/>
        <v>409360</v>
      </c>
      <c r="Z641" s="66">
        <v>344000</v>
      </c>
      <c r="AA641" s="66">
        <f t="shared" si="934"/>
        <v>65360</v>
      </c>
      <c r="AB641" s="66">
        <f t="shared" si="935"/>
        <v>409360</v>
      </c>
      <c r="AC641" s="66">
        <v>665000</v>
      </c>
      <c r="AD641" s="66">
        <f t="shared" si="936"/>
        <v>126350</v>
      </c>
      <c r="AE641" s="66">
        <f t="shared" si="937"/>
        <v>791350</v>
      </c>
      <c r="AF641" s="22"/>
      <c r="AG641" s="67" t="str">
        <f t="shared" si="938"/>
        <v>MANTENIMIENTO - REVISIÓN CABLEADO DE CONTROL.</v>
      </c>
      <c r="AH641" s="58" t="str">
        <f t="shared" si="939"/>
        <v>ÚNICO</v>
      </c>
      <c r="AI641" s="58" t="str">
        <f t="shared" si="940"/>
        <v>ÚNICO</v>
      </c>
      <c r="AJ641" s="59" t="str">
        <f t="shared" si="941"/>
        <v>ÚNICO</v>
      </c>
      <c r="AK641" s="59" t="str">
        <f t="shared" si="942"/>
        <v>ÚNICO</v>
      </c>
      <c r="AL641" s="59" t="str">
        <f t="shared" si="943"/>
        <v/>
      </c>
      <c r="AM641" s="59" t="str">
        <f t="shared" si="944"/>
        <v/>
      </c>
      <c r="AN641" s="60" t="str">
        <f t="shared" si="945"/>
        <v/>
      </c>
      <c r="AP641" s="61">
        <f t="shared" si="946"/>
        <v>451000</v>
      </c>
      <c r="AQ641" s="61">
        <f t="shared" si="947"/>
        <v>344000</v>
      </c>
      <c r="AR641" s="61">
        <f t="shared" si="948"/>
        <v>185329</v>
      </c>
      <c r="AS641" s="62">
        <f t="shared" si="949"/>
        <v>0.4109290465631929</v>
      </c>
      <c r="AT641" s="61">
        <f t="shared" si="950"/>
        <v>344000</v>
      </c>
      <c r="AU641" s="61">
        <f t="shared" si="951"/>
        <v>665000</v>
      </c>
      <c r="AV641" s="61">
        <f>IF(NOT(ISNUMBER(A641)),"",ROUND(_xlfn.QUARTILE.INC(CHOOSE({1;2;3},W641,Z641,AC641),1),0))</f>
        <v>344000</v>
      </c>
      <c r="AW641" s="61">
        <f>IF(NOT(ISNUMBER(A641)),"",ROUND(_xlfn.QUARTILE.INC(CHOOSE({1;2;3},W641,Z641,AC641),3),0))</f>
        <v>504500</v>
      </c>
      <c r="AX641" s="61">
        <f t="shared" si="952"/>
        <v>160500</v>
      </c>
      <c r="AY641" s="61">
        <f t="shared" si="953"/>
        <v>344000</v>
      </c>
      <c r="AZ641" s="61">
        <f t="shared" si="954"/>
        <v>65360</v>
      </c>
      <c r="BA641" s="61">
        <f t="shared" si="955"/>
        <v>409360</v>
      </c>
      <c r="BB641" s="68" t="str">
        <f t="shared" si="956"/>
        <v>MEDIANA</v>
      </c>
      <c r="BD641" s="69" t="str">
        <f t="shared" si="957"/>
        <v>MANTENIMIENTO - REVISIÓN CABLEADO DE CONTROL.</v>
      </c>
      <c r="BE641" s="58" t="str">
        <f t="shared" si="958"/>
        <v>ÚNICO</v>
      </c>
      <c r="BF641" s="58" t="str" cm="1">
        <f t="array" ref="BF641">IF(BE641&lt;&gt;"REPETIDO","",_xlfn.TEXTJOIN(", ",TRUE,IF($AG$14:$AG$1000=$AG641,$A$14:$A$1000,"")))</f>
        <v/>
      </c>
      <c r="BG641" s="70" t="str">
        <f t="shared" si="959"/>
        <v>NO APLICA</v>
      </c>
      <c r="BH641" s="58" t="str">
        <f t="shared" si="960"/>
        <v>REVISAR DISPERSIÓN</v>
      </c>
    </row>
    <row r="642" spans="1:60" ht="51" x14ac:dyDescent="0.35">
      <c r="A642" s="64">
        <f>IF(C642="","",MAX($A$14:A641)+1)</f>
        <v>590</v>
      </c>
      <c r="B642" s="64">
        <v>8711001</v>
      </c>
      <c r="C642" s="65" t="s">
        <v>592</v>
      </c>
      <c r="D642" s="64" t="s">
        <v>65</v>
      </c>
      <c r="E642" s="64">
        <v>0</v>
      </c>
      <c r="F642" s="64">
        <v>0</v>
      </c>
      <c r="G642" s="64">
        <v>0</v>
      </c>
      <c r="H642" s="64">
        <v>0</v>
      </c>
      <c r="I642" s="64">
        <v>0</v>
      </c>
      <c r="J642" s="64">
        <v>0</v>
      </c>
      <c r="K642" s="64">
        <v>0</v>
      </c>
      <c r="L642" s="64">
        <v>0</v>
      </c>
      <c r="M642" s="64">
        <v>0</v>
      </c>
      <c r="N642" s="64">
        <v>1</v>
      </c>
      <c r="O642" s="64">
        <v>0</v>
      </c>
      <c r="P642" s="64">
        <v>0</v>
      </c>
      <c r="Q642" s="64">
        <v>0</v>
      </c>
      <c r="R642" s="64">
        <v>1</v>
      </c>
      <c r="S642" s="64">
        <v>72101517</v>
      </c>
      <c r="T642" s="64" t="s">
        <v>66</v>
      </c>
      <c r="U642" s="64" t="s">
        <v>66</v>
      </c>
      <c r="W642" s="66">
        <v>380000</v>
      </c>
      <c r="X642" s="66">
        <f t="shared" si="961"/>
        <v>72200</v>
      </c>
      <c r="Y642" s="66">
        <f t="shared" si="962"/>
        <v>452200</v>
      </c>
      <c r="Z642" s="66">
        <v>380000</v>
      </c>
      <c r="AA642" s="66">
        <f t="shared" si="934"/>
        <v>72200</v>
      </c>
      <c r="AB642" s="66">
        <f t="shared" si="935"/>
        <v>452200</v>
      </c>
      <c r="AC642" s="66">
        <v>755000</v>
      </c>
      <c r="AD642" s="66">
        <f t="shared" si="936"/>
        <v>143450</v>
      </c>
      <c r="AE642" s="66">
        <f t="shared" si="937"/>
        <v>898450</v>
      </c>
      <c r="AF642" s="22"/>
      <c r="AG642" s="67" t="str">
        <f t="shared" si="938"/>
        <v>MANTENIMIENTO - VERIFICACIÓN ESTADO CONTACTORES DE POTENCIA.</v>
      </c>
      <c r="AH642" s="58" t="str">
        <f t="shared" si="939"/>
        <v>ÚNICO</v>
      </c>
      <c r="AI642" s="58" t="str">
        <f t="shared" si="940"/>
        <v>ÚNICO</v>
      </c>
      <c r="AJ642" s="59" t="str">
        <f t="shared" si="941"/>
        <v>ÚNICO</v>
      </c>
      <c r="AK642" s="59" t="str">
        <f t="shared" si="942"/>
        <v>ÚNICO</v>
      </c>
      <c r="AL642" s="59" t="str">
        <f t="shared" si="943"/>
        <v/>
      </c>
      <c r="AM642" s="59" t="str">
        <f t="shared" si="944"/>
        <v/>
      </c>
      <c r="AN642" s="60" t="str">
        <f t="shared" si="945"/>
        <v/>
      </c>
      <c r="AP642" s="61">
        <f t="shared" si="946"/>
        <v>505000</v>
      </c>
      <c r="AQ642" s="61">
        <f t="shared" si="947"/>
        <v>380000</v>
      </c>
      <c r="AR642" s="61">
        <f t="shared" si="948"/>
        <v>216506</v>
      </c>
      <c r="AS642" s="62">
        <f t="shared" si="949"/>
        <v>0.42872475247524755</v>
      </c>
      <c r="AT642" s="61">
        <f t="shared" si="950"/>
        <v>380000</v>
      </c>
      <c r="AU642" s="61">
        <f t="shared" si="951"/>
        <v>755000</v>
      </c>
      <c r="AV642" s="61">
        <f>IF(NOT(ISNUMBER(A642)),"",ROUND(_xlfn.QUARTILE.INC(CHOOSE({1;2;3},W642,Z642,AC642),1),0))</f>
        <v>380000</v>
      </c>
      <c r="AW642" s="61">
        <f>IF(NOT(ISNUMBER(A642)),"",ROUND(_xlfn.QUARTILE.INC(CHOOSE({1;2;3},W642,Z642,AC642),3),0))</f>
        <v>567500</v>
      </c>
      <c r="AX642" s="61">
        <f t="shared" si="952"/>
        <v>187500</v>
      </c>
      <c r="AY642" s="61">
        <f t="shared" si="953"/>
        <v>380000</v>
      </c>
      <c r="AZ642" s="61">
        <f t="shared" si="954"/>
        <v>72200</v>
      </c>
      <c r="BA642" s="61">
        <f t="shared" si="955"/>
        <v>452200</v>
      </c>
      <c r="BB642" s="68" t="str">
        <f t="shared" si="956"/>
        <v>MEDIANA</v>
      </c>
      <c r="BD642" s="69" t="str">
        <f t="shared" si="957"/>
        <v>MANTENIMIENTO - VERIFICACIÓN ESTADO CONTACTORES DE POTENCIA.</v>
      </c>
      <c r="BE642" s="58" t="str">
        <f t="shared" si="958"/>
        <v>ÚNICO</v>
      </c>
      <c r="BF642" s="58" t="str" cm="1">
        <f t="array" ref="BF642">IF(BE642&lt;&gt;"REPETIDO","",_xlfn.TEXTJOIN(", ",TRUE,IF($AG$14:$AG$1000=$AG642,$A$14:$A$1000,"")))</f>
        <v/>
      </c>
      <c r="BG642" s="70" t="str">
        <f t="shared" si="959"/>
        <v>NO APLICA</v>
      </c>
      <c r="BH642" s="58" t="str">
        <f t="shared" si="960"/>
        <v>REVISAR DISPERSIÓN</v>
      </c>
    </row>
    <row r="643" spans="1:60" ht="102" x14ac:dyDescent="0.35">
      <c r="A643" s="64">
        <f>IF(C643="","",MAX($A$14:A642)+1)</f>
        <v>591</v>
      </c>
      <c r="B643" s="64">
        <v>8711001</v>
      </c>
      <c r="C643" s="65" t="s">
        <v>593</v>
      </c>
      <c r="D643" s="64" t="s">
        <v>65</v>
      </c>
      <c r="E643" s="64">
        <v>0</v>
      </c>
      <c r="F643" s="64">
        <v>0</v>
      </c>
      <c r="G643" s="64">
        <v>0</v>
      </c>
      <c r="H643" s="64">
        <v>0</v>
      </c>
      <c r="I643" s="64">
        <v>0</v>
      </c>
      <c r="J643" s="64">
        <v>0</v>
      </c>
      <c r="K643" s="64">
        <v>0</v>
      </c>
      <c r="L643" s="64">
        <v>0</v>
      </c>
      <c r="M643" s="64">
        <v>0</v>
      </c>
      <c r="N643" s="64">
        <v>1</v>
      </c>
      <c r="O643" s="64">
        <v>0</v>
      </c>
      <c r="P643" s="64">
        <v>0</v>
      </c>
      <c r="Q643" s="64">
        <v>0</v>
      </c>
      <c r="R643" s="64">
        <v>1</v>
      </c>
      <c r="S643" s="64">
        <v>72101517</v>
      </c>
      <c r="T643" s="64" t="s">
        <v>66</v>
      </c>
      <c r="U643" s="64" t="s">
        <v>66</v>
      </c>
      <c r="W643" s="66">
        <v>320000</v>
      </c>
      <c r="X643" s="66">
        <f t="shared" si="961"/>
        <v>60800</v>
      </c>
      <c r="Y643" s="66">
        <f t="shared" si="962"/>
        <v>380800</v>
      </c>
      <c r="Z643" s="66">
        <v>320000</v>
      </c>
      <c r="AA643" s="66">
        <f t="shared" si="934"/>
        <v>60800</v>
      </c>
      <c r="AB643" s="66">
        <f t="shared" si="935"/>
        <v>380800</v>
      </c>
      <c r="AC643" s="66">
        <v>720000</v>
      </c>
      <c r="AD643" s="66">
        <f t="shared" si="936"/>
        <v>136800</v>
      </c>
      <c r="AE643" s="66">
        <f t="shared" si="937"/>
        <v>856800</v>
      </c>
      <c r="AF643" s="22"/>
      <c r="AG643" s="67" t="str">
        <f t="shared" si="938"/>
        <v>MANTENIMIENTO - REVISIÓN DEL SISTEMA DE ARRANQUE AUTOMÁTICO Y VERIFICACIÓN DE COMPONENTES SEGÚN DIAGNÓSTICO. (CAMBIO DE COMPONENTES SEGÚN DIAGNÓSTICO)</v>
      </c>
      <c r="AH643" s="58" t="str">
        <f t="shared" si="939"/>
        <v>ÚNICO</v>
      </c>
      <c r="AI643" s="58" t="str">
        <f t="shared" si="940"/>
        <v>ÚNICO</v>
      </c>
      <c r="AJ643" s="59" t="str">
        <f t="shared" si="941"/>
        <v>ÚNICO</v>
      </c>
      <c r="AK643" s="59" t="str">
        <f t="shared" si="942"/>
        <v>ÚNICO</v>
      </c>
      <c r="AL643" s="59" t="str">
        <f t="shared" si="943"/>
        <v/>
      </c>
      <c r="AM643" s="59" t="str">
        <f t="shared" si="944"/>
        <v/>
      </c>
      <c r="AN643" s="60" t="str">
        <f t="shared" si="945"/>
        <v/>
      </c>
      <c r="AP643" s="61">
        <f t="shared" si="946"/>
        <v>453333</v>
      </c>
      <c r="AQ643" s="61">
        <f t="shared" si="947"/>
        <v>320000</v>
      </c>
      <c r="AR643" s="61">
        <f t="shared" si="948"/>
        <v>230940</v>
      </c>
      <c r="AS643" s="62">
        <f t="shared" si="949"/>
        <v>0.50942684516679793</v>
      </c>
      <c r="AT643" s="61">
        <f t="shared" si="950"/>
        <v>320000</v>
      </c>
      <c r="AU643" s="61">
        <f t="shared" si="951"/>
        <v>720000</v>
      </c>
      <c r="AV643" s="61">
        <f>IF(NOT(ISNUMBER(A643)),"",ROUND(_xlfn.QUARTILE.INC(CHOOSE({1;2;3},W643,Z643,AC643),1),0))</f>
        <v>320000</v>
      </c>
      <c r="AW643" s="61">
        <f>IF(NOT(ISNUMBER(A643)),"",ROUND(_xlfn.QUARTILE.INC(CHOOSE({1;2;3},W643,Z643,AC643),3),0))</f>
        <v>520000</v>
      </c>
      <c r="AX643" s="61">
        <f t="shared" si="952"/>
        <v>200000</v>
      </c>
      <c r="AY643" s="61">
        <f t="shared" si="953"/>
        <v>320000</v>
      </c>
      <c r="AZ643" s="61">
        <f t="shared" si="954"/>
        <v>60800</v>
      </c>
      <c r="BA643" s="61">
        <f t="shared" si="955"/>
        <v>380800</v>
      </c>
      <c r="BB643" s="68" t="str">
        <f t="shared" si="956"/>
        <v>MEDIANA</v>
      </c>
      <c r="BD643" s="69" t="str">
        <f t="shared" si="957"/>
        <v>MANTENIMIENTO - REVISIÓN DEL SISTEMA DE ARRANQUE AUTOMÁTICO Y VERIFICACIÓN DE COMPONENTES SEGÚN DIAGNÓSTICO. (CAMBIO DE COMPONENTES SEGÚN DIAGNÓSTICO)</v>
      </c>
      <c r="BE643" s="58" t="str">
        <f t="shared" si="958"/>
        <v>ÚNICO</v>
      </c>
      <c r="BF643" s="58" t="str" cm="1">
        <f t="array" ref="BF643">IF(BE643&lt;&gt;"REPETIDO","",_xlfn.TEXTJOIN(", ",TRUE,IF($AG$14:$AG$1000=$AG643,$A$14:$A$1000,"")))</f>
        <v/>
      </c>
      <c r="BG643" s="70" t="str">
        <f t="shared" si="959"/>
        <v>NO APLICA</v>
      </c>
      <c r="BH643" s="58" t="str">
        <f t="shared" si="960"/>
        <v>ALERTA ALTA - REVISAR MERCADO</v>
      </c>
    </row>
    <row r="644" spans="1:60" ht="51" x14ac:dyDescent="0.35">
      <c r="A644" s="64">
        <f>IF(C644="","",MAX($A$14:A643)+1)</f>
        <v>592</v>
      </c>
      <c r="B644" s="64">
        <v>8711001</v>
      </c>
      <c r="C644" s="65" t="s">
        <v>561</v>
      </c>
      <c r="D644" s="64" t="s">
        <v>65</v>
      </c>
      <c r="E644" s="64">
        <v>0</v>
      </c>
      <c r="F644" s="64">
        <v>0</v>
      </c>
      <c r="G644" s="64">
        <v>0</v>
      </c>
      <c r="H644" s="64">
        <v>0</v>
      </c>
      <c r="I644" s="64">
        <v>0</v>
      </c>
      <c r="J644" s="64">
        <v>0</v>
      </c>
      <c r="K644" s="64">
        <v>0</v>
      </c>
      <c r="L644" s="64">
        <v>0</v>
      </c>
      <c r="M644" s="64">
        <v>0</v>
      </c>
      <c r="N644" s="64">
        <v>1</v>
      </c>
      <c r="O644" s="64">
        <v>0</v>
      </c>
      <c r="P644" s="64">
        <v>0</v>
      </c>
      <c r="Q644" s="64">
        <v>0</v>
      </c>
      <c r="R644" s="64">
        <v>1</v>
      </c>
      <c r="S644" s="64">
        <v>72101517</v>
      </c>
      <c r="T644" s="64" t="s">
        <v>66</v>
      </c>
      <c r="U644" s="64" t="s">
        <v>66</v>
      </c>
      <c r="W644" s="66">
        <v>384000</v>
      </c>
      <c r="X644" s="66">
        <f t="shared" si="961"/>
        <v>72960</v>
      </c>
      <c r="Y644" s="66">
        <f t="shared" si="962"/>
        <v>456960</v>
      </c>
      <c r="Z644" s="66">
        <v>728000</v>
      </c>
      <c r="AA644" s="66">
        <f t="shared" si="934"/>
        <v>138320</v>
      </c>
      <c r="AB644" s="66">
        <f t="shared" si="935"/>
        <v>866320</v>
      </c>
      <c r="AC644" s="66">
        <v>1055000</v>
      </c>
      <c r="AD644" s="66">
        <f t="shared" si="936"/>
        <v>200450</v>
      </c>
      <c r="AE644" s="66">
        <f t="shared" si="937"/>
        <v>1255450</v>
      </c>
      <c r="AF644" s="22"/>
      <c r="AG644" s="67" t="str">
        <f t="shared" si="938"/>
        <v>MANTENIMIENTO (CAMBIO DE Y POSTURA BATERIA REFERENCIA 1350 4DT 12 VOLTIOS)</v>
      </c>
      <c r="AH644" s="58" t="str">
        <f t="shared" si="939"/>
        <v>ÚNICO</v>
      </c>
      <c r="AI644" s="58" t="str">
        <f t="shared" si="940"/>
        <v>DIFERENTE</v>
      </c>
      <c r="AJ644" s="59" t="str">
        <f t="shared" si="941"/>
        <v>DIFERENTE</v>
      </c>
      <c r="AK644" s="59" t="str">
        <f t="shared" si="942"/>
        <v>REVISAR</v>
      </c>
      <c r="AL644" s="59" t="str">
        <f t="shared" si="943"/>
        <v/>
      </c>
      <c r="AM644" s="59">
        <f t="shared" si="944"/>
        <v>344000</v>
      </c>
      <c r="AN644" s="60">
        <f t="shared" si="945"/>
        <v>545000</v>
      </c>
      <c r="AP644" s="61">
        <f t="shared" si="946"/>
        <v>722333</v>
      </c>
      <c r="AQ644" s="61">
        <f t="shared" si="947"/>
        <v>728000</v>
      </c>
      <c r="AR644" s="61">
        <f t="shared" si="948"/>
        <v>335536</v>
      </c>
      <c r="AS644" s="62">
        <f t="shared" si="949"/>
        <v>0.46451705792203873</v>
      </c>
      <c r="AT644" s="61">
        <f t="shared" si="950"/>
        <v>384000</v>
      </c>
      <c r="AU644" s="61">
        <f t="shared" si="951"/>
        <v>1055000</v>
      </c>
      <c r="AV644" s="61">
        <f>IF(NOT(ISNUMBER(A644)),"",ROUND(_xlfn.QUARTILE.INC(CHOOSE({1;2;3},W644,Z644,AC644),1),0))</f>
        <v>556000</v>
      </c>
      <c r="AW644" s="61">
        <f>IF(NOT(ISNUMBER(A644)),"",ROUND(_xlfn.QUARTILE.INC(CHOOSE({1;2;3},W644,Z644,AC644),3),0))</f>
        <v>891500</v>
      </c>
      <c r="AX644" s="61">
        <f t="shared" si="952"/>
        <v>335500</v>
      </c>
      <c r="AY644" s="61">
        <f t="shared" si="953"/>
        <v>728000</v>
      </c>
      <c r="AZ644" s="61">
        <f t="shared" si="954"/>
        <v>138320</v>
      </c>
      <c r="BA644" s="61">
        <f t="shared" si="955"/>
        <v>866320</v>
      </c>
      <c r="BB644" s="68" t="str">
        <f t="shared" si="956"/>
        <v>MEDIANA</v>
      </c>
      <c r="BD644" s="69" t="str">
        <f t="shared" si="957"/>
        <v>MANTENIMIENTO (CAMBIO DE Y POSTURA BATERIA REFERENCIA 1350 4DT 12 VOLTIOS)</v>
      </c>
      <c r="BE644" s="58" t="str">
        <f t="shared" si="958"/>
        <v>REPETIDO</v>
      </c>
      <c r="BF644" s="58" t="str" cm="1">
        <f t="array" ref="BF644">IF(BE644&lt;&gt;"REPETIDO","",_xlfn.TEXTJOIN(", ",TRUE,IF($AG$14:$AG$1000=$AG644,$A$14:$A$1000,"")))</f>
        <v>560, 592</v>
      </c>
      <c r="BG644" s="70" t="str">
        <f t="shared" si="959"/>
        <v>PRECIO REF. DIFERENTE</v>
      </c>
      <c r="BH644" s="58" t="str">
        <f t="shared" si="960"/>
        <v>CRÍTICO - PRECIO REF. INCONSISTENTE</v>
      </c>
    </row>
    <row r="645" spans="1:60" x14ac:dyDescent="0.35">
      <c r="A645" s="137" t="s">
        <v>594</v>
      </c>
      <c r="B645" s="137"/>
      <c r="C645" s="137"/>
      <c r="D645" s="137"/>
      <c r="E645" s="137"/>
      <c r="F645" s="137"/>
      <c r="G645" s="137"/>
      <c r="H645" s="137"/>
      <c r="I645" s="137"/>
      <c r="J645" s="137"/>
      <c r="K645" s="137"/>
      <c r="L645" s="137"/>
      <c r="M645" s="137"/>
      <c r="N645" s="137"/>
      <c r="O645" s="137"/>
      <c r="P645" s="137"/>
      <c r="Q645" s="137"/>
      <c r="R645" s="137"/>
      <c r="S645" s="137"/>
      <c r="T645" s="137"/>
      <c r="U645" s="137"/>
      <c r="W645" s="66"/>
      <c r="X645" s="66"/>
      <c r="Y645" s="66"/>
      <c r="Z645" s="74"/>
      <c r="AA645" s="74"/>
      <c r="AB645" s="74"/>
      <c r="AC645" s="74"/>
      <c r="AD645" s="74"/>
      <c r="AE645" s="74"/>
      <c r="AF645" s="22"/>
      <c r="AG645" s="67"/>
      <c r="AH645" s="58"/>
      <c r="AI645" s="58"/>
      <c r="AJ645" s="59"/>
      <c r="AK645" s="59"/>
      <c r="AL645" s="59"/>
      <c r="AM645" s="59"/>
      <c r="AN645" s="60"/>
      <c r="AP645" s="75"/>
      <c r="AQ645" s="75"/>
      <c r="AR645" s="75"/>
      <c r="AS645" s="76"/>
      <c r="AT645" s="75"/>
      <c r="AU645" s="61"/>
      <c r="AV645" s="75"/>
      <c r="AW645" s="75"/>
      <c r="AX645" s="75"/>
      <c r="AY645" s="75"/>
      <c r="AZ645" s="75"/>
      <c r="BA645" s="75"/>
      <c r="BB645" s="75"/>
      <c r="BD645" s="63"/>
      <c r="BE645" s="63"/>
      <c r="BF645" s="63"/>
      <c r="BG645" s="63"/>
      <c r="BH645" s="63"/>
    </row>
    <row r="646" spans="1:60" x14ac:dyDescent="0.35">
      <c r="A646" s="139" t="s">
        <v>595</v>
      </c>
      <c r="B646" s="139"/>
      <c r="C646" s="139"/>
      <c r="D646" s="139"/>
      <c r="E646" s="139"/>
      <c r="F646" s="139"/>
      <c r="G646" s="139"/>
      <c r="H646" s="139"/>
      <c r="I646" s="139"/>
      <c r="J646" s="139"/>
      <c r="K646" s="139"/>
      <c r="L646" s="139"/>
      <c r="M646" s="139"/>
      <c r="N646" s="139"/>
      <c r="O646" s="139"/>
      <c r="P646" s="139"/>
      <c r="Q646" s="139"/>
      <c r="R646" s="139"/>
      <c r="S646" s="139"/>
      <c r="T646" s="139"/>
      <c r="U646" s="139"/>
      <c r="W646" s="66"/>
      <c r="X646" s="66"/>
      <c r="Y646" s="66"/>
      <c r="Z646" s="74"/>
      <c r="AA646" s="74"/>
      <c r="AB646" s="74"/>
      <c r="AC646" s="74"/>
      <c r="AD646" s="74"/>
      <c r="AE646" s="74"/>
      <c r="AF646" s="22"/>
      <c r="AG646" s="67"/>
      <c r="AH646" s="58"/>
      <c r="AI646" s="58"/>
      <c r="AJ646" s="59"/>
      <c r="AK646" s="59"/>
      <c r="AL646" s="59"/>
      <c r="AM646" s="59"/>
      <c r="AN646" s="60"/>
      <c r="AP646" s="61"/>
      <c r="AQ646" s="61"/>
      <c r="AR646" s="61"/>
      <c r="AS646" s="62"/>
      <c r="AT646" s="61"/>
      <c r="AU646" s="61"/>
      <c r="AV646" s="61"/>
      <c r="AW646" s="61"/>
      <c r="AX646" s="61"/>
      <c r="AY646" s="61"/>
      <c r="AZ646" s="61"/>
      <c r="BA646" s="61"/>
      <c r="BB646" s="61"/>
      <c r="BD646" s="63"/>
      <c r="BE646" s="63"/>
      <c r="BF646" s="63"/>
      <c r="BG646" s="63"/>
      <c r="BH646" s="63"/>
    </row>
    <row r="647" spans="1:60" ht="127.5" x14ac:dyDescent="0.35">
      <c r="A647" s="64">
        <f>IF(C647="","",MAX($A$14:A646)+1)</f>
        <v>593</v>
      </c>
      <c r="B647" s="64">
        <v>8711001</v>
      </c>
      <c r="C647" s="65" t="s">
        <v>596</v>
      </c>
      <c r="D647" s="64" t="s">
        <v>214</v>
      </c>
      <c r="E647" s="64">
        <v>0</v>
      </c>
      <c r="F647" s="64">
        <v>0</v>
      </c>
      <c r="G647" s="64">
        <v>0</v>
      </c>
      <c r="H647" s="64">
        <v>0</v>
      </c>
      <c r="I647" s="64">
        <v>0</v>
      </c>
      <c r="J647" s="64">
        <v>0</v>
      </c>
      <c r="K647" s="64">
        <v>0</v>
      </c>
      <c r="L647" s="64">
        <v>0</v>
      </c>
      <c r="M647" s="78">
        <v>0</v>
      </c>
      <c r="N647" s="78">
        <v>1</v>
      </c>
      <c r="O647" s="78">
        <v>0</v>
      </c>
      <c r="P647" s="78">
        <v>0</v>
      </c>
      <c r="Q647" s="78">
        <v>0</v>
      </c>
      <c r="R647" s="78">
        <v>1</v>
      </c>
      <c r="S647" s="78">
        <v>72102900</v>
      </c>
      <c r="T647" s="78" t="s">
        <v>66</v>
      </c>
      <c r="U647" s="78" t="s">
        <v>66</v>
      </c>
      <c r="W647" s="106">
        <v>160000</v>
      </c>
      <c r="X647" s="106">
        <f>ROUND(W647*19%,0)</f>
        <v>30400</v>
      </c>
      <c r="Y647" s="106">
        <f>ROUND(W647+X647,0)</f>
        <v>190400</v>
      </c>
      <c r="Z647" s="66">
        <v>160000</v>
      </c>
      <c r="AA647" s="66">
        <f t="shared" ref="AA647:AA658" si="963">Z647*19%</f>
        <v>30400</v>
      </c>
      <c r="AB647" s="66">
        <f t="shared" ref="AB647:AB658" si="964">Z647+AA647</f>
        <v>190400</v>
      </c>
      <c r="AC647" s="66">
        <v>200000</v>
      </c>
      <c r="AD647" s="66">
        <f t="shared" ref="AD647:AD658" si="965">AC647*19%</f>
        <v>38000</v>
      </c>
      <c r="AE647" s="66">
        <f t="shared" ref="AE647:AE658" si="966">AC647+AD647</f>
        <v>238000</v>
      </c>
      <c r="AF647" s="22"/>
      <c r="AG647" s="67" t="str">
        <f t="shared" ref="AG647:AG658" si="967">IF(NOT(ISNUMBER(A647)),"",LEFT(C647,200))</f>
        <v>MANTENIMIENTO PREVENTIVO TANQUE DE PRESIÓN HIDROFLOT CONSISTENTE EN CALIBRACIÓN DE PRESIÓN EN GENERAL, REVISIÓN MANÓMETROS DE PRESIÓN Y TUBERÍAS DE CONEXIÓN, VÁLVULA DE 1-1/2.- PARA SISTEMA HIDRAULICO</v>
      </c>
      <c r="AH647" s="58" t="str">
        <f t="shared" ref="AH647:AH658" si="968">IF($AG647="","",IF(COUNTIFS($AG:$AG,$AG647,$W:$W,"&lt;&gt;"&amp;$W647)&gt;0,"DIFERENTE","ÚNICO"))</f>
        <v>ÚNICO</v>
      </c>
      <c r="AI647" s="58" t="str">
        <f t="shared" ref="AI647:AI658" si="969">IF($AG647="","",IF(COUNTIFS($AG:$AG,$AG647,$Z:$Z,"&lt;&gt;"&amp;$Z647)&gt;0,"DIFERENTE","ÚNICO"))</f>
        <v>ÚNICO</v>
      </c>
      <c r="AJ647" s="59" t="str">
        <f t="shared" ref="AJ647:AJ658" si="970">IF($AG647="","",IF(COUNTIFS($AG:$AG,$AG647,$AC:$AC,"&lt;&gt;"&amp;$AC647)&gt;0,"DIFERENTE","ÚNICO"))</f>
        <v>ÚNICO</v>
      </c>
      <c r="AK647" s="59" t="str">
        <f t="shared" ref="AK647:AK658" si="971">IF($AG647="","",IF(OR(AH647="DIFERENTE",AI647="DIFERENTE",AJ647="DIFERENTE"),"REVISAR","ÚNICO"))</f>
        <v>ÚNICO</v>
      </c>
      <c r="AL647" s="59" t="str">
        <f t="shared" ref="AL647:AL658" si="972">IF(AH647="DIFERENTE",_xlfn.MAXIFS($W:$W,$AG:$AG,$AG647)-_xlfn.MINIFS($W:$W,$AG:$AG,$AG647),"")</f>
        <v/>
      </c>
      <c r="AM647" s="59" t="str">
        <f t="shared" ref="AM647:AM658" si="973">IF(AI647="DIFERENTE",_xlfn.MAXIFS($Z:$Z,$AG:$AG,$AG647)-_xlfn.MINIFS($Z:$Z,$AG:$AG,$AG647),"")</f>
        <v/>
      </c>
      <c r="AN647" s="60" t="str">
        <f t="shared" ref="AN647:AN658" si="974">IF(AJ647="DIFERENTE",_xlfn.MAXIFS($AC:$AC,$AG:$AG,$AG647)-_xlfn.MINIFS($AC:$AC,$AG:$AG,$AG647),"")</f>
        <v/>
      </c>
      <c r="AP647" s="61">
        <f t="shared" ref="AP647:AP658" si="975">IF(NOT(ISNUMBER(A647)),"",ROUND(AVERAGE(W647,Z647,AC647),0))</f>
        <v>173333</v>
      </c>
      <c r="AQ647" s="61">
        <f t="shared" ref="AQ647:AQ658" si="976">IF(NOT(ISNUMBER(A647)),"",ROUND(MEDIAN(W647,Z647,AC647),0))</f>
        <v>160000</v>
      </c>
      <c r="AR647" s="61">
        <f t="shared" ref="AR647:AR658" si="977">IF(NOT(ISNUMBER(A647)),"",ROUND(_xlfn.STDEV.S(W647,Z647,AC647),0))</f>
        <v>23094</v>
      </c>
      <c r="AS647" s="62">
        <f t="shared" ref="AS647:AS658" si="978">IF(NOT(ISNUMBER(A647)),"",IFERROR(AR647/AP647,0))</f>
        <v>0.13323487160552233</v>
      </c>
      <c r="AT647" s="61">
        <f t="shared" ref="AT647:AT658" si="979">IF(NOT(ISNUMBER(A647)),"",ROUND(MIN(W647,Z647,AC647),0))</f>
        <v>160000</v>
      </c>
      <c r="AU647" s="61">
        <f t="shared" ref="AU647:AU658" si="980">IF(NOT(ISNUMBER(A647)),"",ROUND(MAX(W647,Z647,AC647),0))</f>
        <v>200000</v>
      </c>
      <c r="AV647" s="61">
        <f>IF(NOT(ISNUMBER(A647)),"",ROUND(_xlfn.QUARTILE.INC(CHOOSE({1;2;3},W647,Z647,AC647),1),0))</f>
        <v>160000</v>
      </c>
      <c r="AW647" s="61">
        <f>IF(NOT(ISNUMBER(A647)),"",ROUND(_xlfn.QUARTILE.INC(CHOOSE({1;2;3},W647,Z647,AC647),3),0))</f>
        <v>180000</v>
      </c>
      <c r="AX647" s="61">
        <f t="shared" ref="AX647:AX658" si="981">IF(NOT(ISNUMBER(A647)),"",ROUND(AW647-AV647,0))</f>
        <v>20000</v>
      </c>
      <c r="AY647" s="61">
        <f t="shared" ref="AY647:AY658" si="982">IF(NOT(ISNUMBER(A647)),"",IF(BB647="MENOR VALOR",ROUND(MIN(W647,Z647,AC647),0),IF(BB647="PROMEDIO 2 MENORES",ROUND((SUM(W647,Z647,AC647)-MAX(W647,Z647,AC647))/2,0),IF(BB647="MEDIANA",ROUND(MEDIAN(W647,Z647,AC647),0),""))))</f>
        <v>160000</v>
      </c>
      <c r="AZ647" s="61">
        <f t="shared" ref="AZ647:AZ658" si="983">+AY647*19%</f>
        <v>30400</v>
      </c>
      <c r="BA647" s="61">
        <f t="shared" ref="BA647:BA658" si="984">IF(AY647="","",AY647+AZ647)</f>
        <v>190400</v>
      </c>
      <c r="BB647" s="68" t="str">
        <f t="shared" ref="BB647:BB658" si="985">IF(NOT(ISNUMBER(A647)),"",IF(AS647&lt;=20%,"MENOR VALOR",IF(AS647&lt;=40%,"PROMEDIO 2 MENORES","MEDIANA")))</f>
        <v>MENOR VALOR</v>
      </c>
      <c r="BD647" s="69" t="str">
        <f t="shared" ref="BD647:BD658" si="986">IF(NOT(ISNUMBER(A647)),"",UPPER(TRIM(CLEAN(LEFT(C647,200)))))</f>
        <v>MANTENIMIENTO PREVENTIVO TANQUE DE PRESIÓN HIDROFLOT CONSISTENTE EN CALIBRACIÓN DE PRESIÓN EN GENERAL, REVISIÓN MANÓMETROS DE PRESIÓN Y TUBERÍAS DE CONEXIÓN, VÁLVULA DE 1-1/2.- PARA SISTEMA HIDRAULICO</v>
      </c>
      <c r="BE647" s="58" t="str">
        <f t="shared" ref="BE647:BE658" si="987">IF($AG647="","",IF(COUNTIF($AG:$AG,$AG647)&gt;1,"REPETIDO","ÚNICO"))</f>
        <v>ÚNICO</v>
      </c>
      <c r="BF647" s="58" t="str" cm="1">
        <f t="array" ref="BF647">IF(BE647&lt;&gt;"REPETIDO","",_xlfn.TEXTJOIN(", ",TRUE,IF($AG$14:$AG$1000=$AG647,$A$14:$A$1000,"")))</f>
        <v/>
      </c>
      <c r="BG647" s="70" t="str">
        <f t="shared" ref="BG647:BG658" si="988">IF($AG647="","",IF(BE647&lt;&gt;"REPETIDO","NO APLICA",IF(COUNTIFS($AG:$AG,$AG647,$AY:$AY,"&lt;&gt;"&amp;$AY647)&gt;0,"PRECIO REF. DIFERENTE","MISMO PRECIO REF.")))</f>
        <v>NO APLICA</v>
      </c>
      <c r="BH647" s="58" t="str">
        <f t="shared" ref="BH647:BH658" si="989">IF($AG647="","",IF(BG647="PRECIO REF. DIFERENTE","CRÍTICO - PRECIO REF. INCONSISTENTE",IF(AS647&gt;50%,"ALERTA ALTA - REVISAR MERCADO",IF(AS647&gt;30%,"REVISAR DISPERSIÓN","OK"))))</f>
        <v>OK</v>
      </c>
    </row>
    <row r="648" spans="1:60" ht="148.5" x14ac:dyDescent="0.35">
      <c r="A648" s="64">
        <f>IF(C648="","",MAX($A$14:A647)+1)</f>
        <v>594</v>
      </c>
      <c r="B648" s="64">
        <v>8711001</v>
      </c>
      <c r="C648" s="65" t="s">
        <v>597</v>
      </c>
      <c r="D648" s="64" t="s">
        <v>65</v>
      </c>
      <c r="E648" s="64">
        <v>0</v>
      </c>
      <c r="F648" s="64">
        <v>0</v>
      </c>
      <c r="G648" s="64">
        <v>0</v>
      </c>
      <c r="H648" s="64">
        <v>0</v>
      </c>
      <c r="I648" s="64">
        <v>0</v>
      </c>
      <c r="J648" s="64">
        <v>0</v>
      </c>
      <c r="K648" s="64">
        <v>0</v>
      </c>
      <c r="L648" s="64">
        <v>0</v>
      </c>
      <c r="M648" s="92">
        <v>0</v>
      </c>
      <c r="N648" s="92">
        <v>1</v>
      </c>
      <c r="O648" s="92">
        <v>0</v>
      </c>
      <c r="P648" s="92">
        <v>0</v>
      </c>
      <c r="Q648" s="92">
        <v>0</v>
      </c>
      <c r="R648" s="92">
        <v>1</v>
      </c>
      <c r="S648" s="78">
        <v>72102900</v>
      </c>
      <c r="T648" s="78" t="s">
        <v>66</v>
      </c>
      <c r="U648" s="78" t="s">
        <v>66</v>
      </c>
      <c r="W648" s="66">
        <v>144000</v>
      </c>
      <c r="X648" s="66">
        <f t="shared" ref="X648:X658" si="990">ROUND(W648*19%,0)</f>
        <v>27360</v>
      </c>
      <c r="Y648" s="66">
        <f t="shared" ref="Y648:Y658" si="991">ROUND(W648+X648,0)</f>
        <v>171360</v>
      </c>
      <c r="Z648" s="66">
        <v>144000</v>
      </c>
      <c r="AA648" s="66">
        <f t="shared" si="963"/>
        <v>27360</v>
      </c>
      <c r="AB648" s="66">
        <f t="shared" si="964"/>
        <v>171360</v>
      </c>
      <c r="AC648" s="66">
        <v>630000</v>
      </c>
      <c r="AD648" s="66">
        <f t="shared" si="965"/>
        <v>119700</v>
      </c>
      <c r="AE648" s="66">
        <f t="shared" si="966"/>
        <v>749700</v>
      </c>
      <c r="AF648" s="22"/>
      <c r="AG648" s="67" t="str">
        <f t="shared" si="967"/>
        <v>MANTENIMIENTO - DESMOTE, DESARME, DE 02 ELECTROBOMBA DE ALTA PRESIÓN, TRIFÁSICA REPOSICIÓN Y/O MANTENIMIENTO SELLOS MECÁNICOS, EMPAQUES, RODAMIENTOS, REVISIÓN DE IMPULSORES Y TORNILLERÍA, ARME, AJUSTE</v>
      </c>
      <c r="AH648" s="58" t="str">
        <f t="shared" si="968"/>
        <v>ÚNICO</v>
      </c>
      <c r="AI648" s="58" t="str">
        <f t="shared" si="969"/>
        <v>ÚNICO</v>
      </c>
      <c r="AJ648" s="59" t="str">
        <f t="shared" si="970"/>
        <v>ÚNICO</v>
      </c>
      <c r="AK648" s="59" t="str">
        <f t="shared" si="971"/>
        <v>ÚNICO</v>
      </c>
      <c r="AL648" s="59" t="str">
        <f t="shared" si="972"/>
        <v/>
      </c>
      <c r="AM648" s="59" t="str">
        <f t="shared" si="973"/>
        <v/>
      </c>
      <c r="AN648" s="60" t="str">
        <f t="shared" si="974"/>
        <v/>
      </c>
      <c r="AP648" s="61">
        <f t="shared" si="975"/>
        <v>306000</v>
      </c>
      <c r="AQ648" s="61">
        <f t="shared" si="976"/>
        <v>144000</v>
      </c>
      <c r="AR648" s="61">
        <f t="shared" si="977"/>
        <v>280592</v>
      </c>
      <c r="AS648" s="62">
        <f t="shared" si="978"/>
        <v>0.9169673202614379</v>
      </c>
      <c r="AT648" s="61">
        <f t="shared" si="979"/>
        <v>144000</v>
      </c>
      <c r="AU648" s="61">
        <f t="shared" si="980"/>
        <v>630000</v>
      </c>
      <c r="AV648" s="61">
        <f>IF(NOT(ISNUMBER(A648)),"",ROUND(_xlfn.QUARTILE.INC(CHOOSE({1;2;3},W648,Z648,AC648),1),0))</f>
        <v>144000</v>
      </c>
      <c r="AW648" s="61">
        <f>IF(NOT(ISNUMBER(A648)),"",ROUND(_xlfn.QUARTILE.INC(CHOOSE({1;2;3},W648,Z648,AC648),3),0))</f>
        <v>387000</v>
      </c>
      <c r="AX648" s="61">
        <f t="shared" si="981"/>
        <v>243000</v>
      </c>
      <c r="AY648" s="61">
        <f t="shared" si="982"/>
        <v>144000</v>
      </c>
      <c r="AZ648" s="61">
        <f t="shared" si="983"/>
        <v>27360</v>
      </c>
      <c r="BA648" s="61">
        <f t="shared" si="984"/>
        <v>171360</v>
      </c>
      <c r="BB648" s="68" t="str">
        <f t="shared" si="985"/>
        <v>MEDIANA</v>
      </c>
      <c r="BD648" s="69" t="str">
        <f t="shared" si="986"/>
        <v>MANTENIMIENTO - DESMOTE, DESARME, DE 02 ELECTROBOMBA DE ALTA PRESIÓN, TRIFÁSICA REPOSICIÓN Y/O MANTENIMIENTO SELLOS MECÁNICOS, EMPAQUES, RODAMIENTOS, REVISIÓN DE IMPULSORES Y TORNILLERÍA, ARME, AJUSTE</v>
      </c>
      <c r="BE648" s="58" t="str">
        <f t="shared" si="987"/>
        <v>ÚNICO</v>
      </c>
      <c r="BF648" s="58" t="str" cm="1">
        <f t="array" ref="BF648">IF(BE648&lt;&gt;"REPETIDO","",_xlfn.TEXTJOIN(", ",TRUE,IF($AG$14:$AG$1000=$AG648,$A$14:$A$1000,"")))</f>
        <v/>
      </c>
      <c r="BG648" s="70" t="str">
        <f t="shared" si="988"/>
        <v>NO APLICA</v>
      </c>
      <c r="BH648" s="58" t="str">
        <f t="shared" si="989"/>
        <v>ALERTA ALTA - REVISAR MERCADO</v>
      </c>
    </row>
    <row r="649" spans="1:60" ht="76.5" x14ac:dyDescent="0.35">
      <c r="A649" s="64">
        <f>IF(C649="","",MAX($A$14:A648)+1)</f>
        <v>595</v>
      </c>
      <c r="B649" s="64">
        <v>8711001</v>
      </c>
      <c r="C649" s="65" t="s">
        <v>598</v>
      </c>
      <c r="D649" s="64" t="s">
        <v>65</v>
      </c>
      <c r="E649" s="64">
        <v>0</v>
      </c>
      <c r="F649" s="64">
        <v>0</v>
      </c>
      <c r="G649" s="64">
        <v>0</v>
      </c>
      <c r="H649" s="64">
        <v>0</v>
      </c>
      <c r="I649" s="64">
        <v>0</v>
      </c>
      <c r="J649" s="64">
        <v>0</v>
      </c>
      <c r="K649" s="64">
        <v>0</v>
      </c>
      <c r="L649" s="64">
        <v>0</v>
      </c>
      <c r="M649" s="92">
        <v>0</v>
      </c>
      <c r="N649" s="92">
        <v>1</v>
      </c>
      <c r="O649" s="92">
        <v>0</v>
      </c>
      <c r="P649" s="92">
        <v>0</v>
      </c>
      <c r="Q649" s="92">
        <v>0</v>
      </c>
      <c r="R649" s="92">
        <v>1</v>
      </c>
      <c r="S649" s="78">
        <v>72102900</v>
      </c>
      <c r="T649" s="78" t="s">
        <v>66</v>
      </c>
      <c r="U649" s="78" t="s">
        <v>66</v>
      </c>
      <c r="W649" s="66">
        <v>240000</v>
      </c>
      <c r="X649" s="66">
        <f t="shared" si="990"/>
        <v>45600</v>
      </c>
      <c r="Y649" s="66">
        <f t="shared" si="991"/>
        <v>285600</v>
      </c>
      <c r="Z649" s="66">
        <v>240000</v>
      </c>
      <c r="AA649" s="66">
        <f t="shared" si="963"/>
        <v>45600</v>
      </c>
      <c r="AB649" s="66">
        <f t="shared" si="964"/>
        <v>285600</v>
      </c>
      <c r="AC649" s="66">
        <v>345000</v>
      </c>
      <c r="AD649" s="66">
        <f t="shared" si="965"/>
        <v>65550</v>
      </c>
      <c r="AE649" s="66">
        <f t="shared" si="966"/>
        <v>410550</v>
      </c>
      <c r="AG649" s="67" t="str">
        <f t="shared" si="967"/>
        <v>MANTENIMIENTO - REVISIÓN Y MANTENIMIENTO TABLERO ELÉCTRICO- PARA SISTEMA HIDRAULICO DE PRESION PRENSAMBLADO –BOMBAS DE 7.5 HP</v>
      </c>
      <c r="AH649" s="58" t="str">
        <f t="shared" si="968"/>
        <v>ÚNICO</v>
      </c>
      <c r="AI649" s="58" t="str">
        <f t="shared" si="969"/>
        <v>ÚNICO</v>
      </c>
      <c r="AJ649" s="59" t="str">
        <f t="shared" si="970"/>
        <v>ÚNICO</v>
      </c>
      <c r="AK649" s="59" t="str">
        <f t="shared" si="971"/>
        <v>ÚNICO</v>
      </c>
      <c r="AL649" s="59" t="str">
        <f t="shared" si="972"/>
        <v/>
      </c>
      <c r="AM649" s="59" t="str">
        <f t="shared" si="973"/>
        <v/>
      </c>
      <c r="AN649" s="60" t="str">
        <f t="shared" si="974"/>
        <v/>
      </c>
      <c r="AP649" s="61">
        <f t="shared" si="975"/>
        <v>275000</v>
      </c>
      <c r="AQ649" s="61">
        <f t="shared" si="976"/>
        <v>240000</v>
      </c>
      <c r="AR649" s="61">
        <f t="shared" si="977"/>
        <v>60622</v>
      </c>
      <c r="AS649" s="62">
        <f t="shared" si="978"/>
        <v>0.22044363636363637</v>
      </c>
      <c r="AT649" s="61">
        <f t="shared" si="979"/>
        <v>240000</v>
      </c>
      <c r="AU649" s="61">
        <f t="shared" si="980"/>
        <v>345000</v>
      </c>
      <c r="AV649" s="61">
        <f>IF(NOT(ISNUMBER(A649)),"",ROUND(_xlfn.QUARTILE.INC(CHOOSE({1;2;3},W649,Z649,AC649),1),0))</f>
        <v>240000</v>
      </c>
      <c r="AW649" s="61">
        <f>IF(NOT(ISNUMBER(A649)),"",ROUND(_xlfn.QUARTILE.INC(CHOOSE({1;2;3},W649,Z649,AC649),3),0))</f>
        <v>292500</v>
      </c>
      <c r="AX649" s="61">
        <f t="shared" si="981"/>
        <v>52500</v>
      </c>
      <c r="AY649" s="61">
        <f t="shared" si="982"/>
        <v>240000</v>
      </c>
      <c r="AZ649" s="61">
        <f t="shared" si="983"/>
        <v>45600</v>
      </c>
      <c r="BA649" s="61">
        <f t="shared" si="984"/>
        <v>285600</v>
      </c>
      <c r="BB649" s="68" t="str">
        <f t="shared" si="985"/>
        <v>PROMEDIO 2 MENORES</v>
      </c>
      <c r="BD649" s="69" t="str">
        <f t="shared" si="986"/>
        <v>MANTENIMIENTO - REVISIÓN Y MANTENIMIENTO TABLERO ELÉCTRICO- PARA SISTEMA HIDRAULICO DE PRESION PRENSAMBLADO –BOMBAS DE 7.5 HP</v>
      </c>
      <c r="BE649" s="58" t="str">
        <f t="shared" si="987"/>
        <v>ÚNICO</v>
      </c>
      <c r="BF649" s="58" t="str" cm="1">
        <f t="array" ref="BF649">IF(BE649&lt;&gt;"REPETIDO","",_xlfn.TEXTJOIN(", ",TRUE,IF($AG$14:$AG$1000=$AG649,$A$14:$A$1000,"")))</f>
        <v/>
      </c>
      <c r="BG649" s="70" t="str">
        <f t="shared" si="988"/>
        <v>NO APLICA</v>
      </c>
      <c r="BH649" s="58" t="str">
        <f t="shared" si="989"/>
        <v>OK</v>
      </c>
    </row>
    <row r="650" spans="1:60" ht="89.25" x14ac:dyDescent="0.35">
      <c r="A650" s="64">
        <f>IF(C650="","",MAX($A$14:A649)+1)</f>
        <v>596</v>
      </c>
      <c r="B650" s="64">
        <v>8711001</v>
      </c>
      <c r="C650" s="65" t="s">
        <v>599</v>
      </c>
      <c r="D650" s="64" t="s">
        <v>65</v>
      </c>
      <c r="E650" s="64">
        <v>0</v>
      </c>
      <c r="F650" s="64">
        <v>0</v>
      </c>
      <c r="G650" s="64">
        <v>0</v>
      </c>
      <c r="H650" s="64">
        <v>0</v>
      </c>
      <c r="I650" s="64">
        <v>0</v>
      </c>
      <c r="J650" s="64">
        <v>0</v>
      </c>
      <c r="K650" s="64">
        <v>0</v>
      </c>
      <c r="L650" s="64">
        <v>0</v>
      </c>
      <c r="M650" s="92">
        <v>0</v>
      </c>
      <c r="N650" s="92">
        <v>1</v>
      </c>
      <c r="O650" s="92">
        <v>0</v>
      </c>
      <c r="P650" s="92">
        <v>0</v>
      </c>
      <c r="Q650" s="92">
        <v>0</v>
      </c>
      <c r="R650" s="92">
        <v>1</v>
      </c>
      <c r="S650" s="78">
        <v>72102900</v>
      </c>
      <c r="T650" s="78" t="s">
        <v>66</v>
      </c>
      <c r="U650" s="78" t="s">
        <v>66</v>
      </c>
      <c r="W650" s="66">
        <v>232000</v>
      </c>
      <c r="X650" s="66">
        <f t="shared" si="990"/>
        <v>44080</v>
      </c>
      <c r="Y650" s="66">
        <f t="shared" si="991"/>
        <v>276080</v>
      </c>
      <c r="Z650" s="66">
        <v>232000</v>
      </c>
      <c r="AA650" s="66">
        <f t="shared" si="963"/>
        <v>44080</v>
      </c>
      <c r="AB650" s="66">
        <f t="shared" si="964"/>
        <v>276080</v>
      </c>
      <c r="AC650" s="66">
        <v>350000</v>
      </c>
      <c r="AD650" s="66">
        <f t="shared" si="965"/>
        <v>66500</v>
      </c>
      <c r="AE650" s="66">
        <f t="shared" si="966"/>
        <v>416500</v>
      </c>
      <c r="AF650" s="22"/>
      <c r="AG650" s="67" t="str">
        <f t="shared" si="967"/>
        <v>MANTENIMIENTO - DETECTAR FUGAS DE ACEITE DEL SISTEMA DE LUBRICACIÓN- PARA SISTEMA HIDRAULICO DE PRESION PRENSAMBLADO –BOMBAS DE 7.5 HP</v>
      </c>
      <c r="AH650" s="58" t="str">
        <f t="shared" si="968"/>
        <v>ÚNICO</v>
      </c>
      <c r="AI650" s="58" t="str">
        <f t="shared" si="969"/>
        <v>ÚNICO</v>
      </c>
      <c r="AJ650" s="59" t="str">
        <f t="shared" si="970"/>
        <v>ÚNICO</v>
      </c>
      <c r="AK650" s="59" t="str">
        <f t="shared" si="971"/>
        <v>ÚNICO</v>
      </c>
      <c r="AL650" s="59" t="str">
        <f t="shared" si="972"/>
        <v/>
      </c>
      <c r="AM650" s="59" t="str">
        <f t="shared" si="973"/>
        <v/>
      </c>
      <c r="AN650" s="60" t="str">
        <f t="shared" si="974"/>
        <v/>
      </c>
      <c r="AP650" s="61">
        <f t="shared" si="975"/>
        <v>271333</v>
      </c>
      <c r="AQ650" s="61">
        <f t="shared" si="976"/>
        <v>232000</v>
      </c>
      <c r="AR650" s="61">
        <f t="shared" si="977"/>
        <v>68127</v>
      </c>
      <c r="AS650" s="62">
        <f t="shared" si="978"/>
        <v>0.25108261803761428</v>
      </c>
      <c r="AT650" s="61">
        <f t="shared" si="979"/>
        <v>232000</v>
      </c>
      <c r="AU650" s="61">
        <f t="shared" si="980"/>
        <v>350000</v>
      </c>
      <c r="AV650" s="61">
        <f>IF(NOT(ISNUMBER(A650)),"",ROUND(_xlfn.QUARTILE.INC(CHOOSE({1;2;3},W650,Z650,AC650),1),0))</f>
        <v>232000</v>
      </c>
      <c r="AW650" s="61">
        <f>IF(NOT(ISNUMBER(A650)),"",ROUND(_xlfn.QUARTILE.INC(CHOOSE({1;2;3},W650,Z650,AC650),3),0))</f>
        <v>291000</v>
      </c>
      <c r="AX650" s="61">
        <f t="shared" si="981"/>
        <v>59000</v>
      </c>
      <c r="AY650" s="61">
        <f t="shared" si="982"/>
        <v>232000</v>
      </c>
      <c r="AZ650" s="61">
        <f t="shared" si="983"/>
        <v>44080</v>
      </c>
      <c r="BA650" s="61">
        <f t="shared" si="984"/>
        <v>276080</v>
      </c>
      <c r="BB650" s="68" t="str">
        <f t="shared" si="985"/>
        <v>PROMEDIO 2 MENORES</v>
      </c>
      <c r="BD650" s="69" t="str">
        <f t="shared" si="986"/>
        <v>MANTENIMIENTO - DETECTAR FUGAS DE ACEITE DEL SISTEMA DE LUBRICACIÓN- PARA SISTEMA HIDRAULICO DE PRESION PRENSAMBLADO –BOMBAS DE 7.5 HP</v>
      </c>
      <c r="BE650" s="58" t="str">
        <f t="shared" si="987"/>
        <v>ÚNICO</v>
      </c>
      <c r="BF650" s="58" t="str" cm="1">
        <f t="array" ref="BF650">IF(BE650&lt;&gt;"REPETIDO","",_xlfn.TEXTJOIN(", ",TRUE,IF($AG$14:$AG$1000=$AG650,$A$14:$A$1000,"")))</f>
        <v/>
      </c>
      <c r="BG650" s="70" t="str">
        <f t="shared" si="988"/>
        <v>NO APLICA</v>
      </c>
      <c r="BH650" s="58" t="str">
        <f t="shared" si="989"/>
        <v>OK</v>
      </c>
    </row>
    <row r="651" spans="1:60" ht="76.5" x14ac:dyDescent="0.35">
      <c r="A651" s="64">
        <f>IF(C651="","",MAX($A$14:A650)+1)</f>
        <v>597</v>
      </c>
      <c r="B651" s="64">
        <v>8711001</v>
      </c>
      <c r="C651" s="65" t="s">
        <v>552</v>
      </c>
      <c r="D651" s="64" t="s">
        <v>65</v>
      </c>
      <c r="E651" s="64">
        <v>0</v>
      </c>
      <c r="F651" s="64">
        <v>0</v>
      </c>
      <c r="G651" s="64">
        <v>0</v>
      </c>
      <c r="H651" s="64">
        <v>0</v>
      </c>
      <c r="I651" s="64">
        <v>0</v>
      </c>
      <c r="J651" s="64">
        <v>0</v>
      </c>
      <c r="K651" s="64">
        <v>0</v>
      </c>
      <c r="L651" s="64">
        <v>0</v>
      </c>
      <c r="M651" s="92">
        <v>0</v>
      </c>
      <c r="N651" s="92">
        <v>1</v>
      </c>
      <c r="O651" s="92">
        <v>0</v>
      </c>
      <c r="P651" s="92">
        <v>0</v>
      </c>
      <c r="Q651" s="92">
        <v>0</v>
      </c>
      <c r="R651" s="92">
        <v>1</v>
      </c>
      <c r="S651" s="78">
        <v>72102900</v>
      </c>
      <c r="T651" s="78" t="s">
        <v>66</v>
      </c>
      <c r="U651" s="78" t="s">
        <v>66</v>
      </c>
      <c r="W651" s="66">
        <v>244000</v>
      </c>
      <c r="X651" s="66">
        <f t="shared" si="990"/>
        <v>46360</v>
      </c>
      <c r="Y651" s="66">
        <f t="shared" si="991"/>
        <v>290360</v>
      </c>
      <c r="Z651" s="66">
        <v>248000</v>
      </c>
      <c r="AA651" s="66">
        <f t="shared" si="963"/>
        <v>47120</v>
      </c>
      <c r="AB651" s="66">
        <f t="shared" si="964"/>
        <v>295120</v>
      </c>
      <c r="AC651" s="66">
        <v>675000</v>
      </c>
      <c r="AD651" s="66">
        <f t="shared" si="965"/>
        <v>128250</v>
      </c>
      <c r="AE651" s="66">
        <f t="shared" si="966"/>
        <v>803250</v>
      </c>
      <c r="AF651" s="22"/>
      <c r="AG651" s="67" t="str">
        <f t="shared" si="967"/>
        <v>MANTENIMIENTO - REVISAR LOS MEDIDORES DE PRESIÓN- PARA SISTEMA HIDRAULICO DE PRESION PRENSAMBLADO –BOMBAS DE 7.5 HP</v>
      </c>
      <c r="AH651" s="58" t="str">
        <f t="shared" si="968"/>
        <v>ÚNICO</v>
      </c>
      <c r="AI651" s="58" t="str">
        <f t="shared" si="969"/>
        <v>DIFERENTE</v>
      </c>
      <c r="AJ651" s="59" t="str">
        <f t="shared" si="970"/>
        <v>ÚNICO</v>
      </c>
      <c r="AK651" s="59" t="str">
        <f t="shared" si="971"/>
        <v>REVISAR</v>
      </c>
      <c r="AL651" s="59" t="str">
        <f t="shared" si="972"/>
        <v/>
      </c>
      <c r="AM651" s="59">
        <f t="shared" si="973"/>
        <v>4000</v>
      </c>
      <c r="AN651" s="60" t="str">
        <f t="shared" si="974"/>
        <v/>
      </c>
      <c r="AP651" s="61">
        <f t="shared" si="975"/>
        <v>389000</v>
      </c>
      <c r="AQ651" s="61">
        <f t="shared" si="976"/>
        <v>248000</v>
      </c>
      <c r="AR651" s="61">
        <f t="shared" si="977"/>
        <v>247691</v>
      </c>
      <c r="AS651" s="62">
        <f t="shared" si="978"/>
        <v>0.63673778920308488</v>
      </c>
      <c r="AT651" s="61">
        <f t="shared" si="979"/>
        <v>244000</v>
      </c>
      <c r="AU651" s="61">
        <f t="shared" si="980"/>
        <v>675000</v>
      </c>
      <c r="AV651" s="61">
        <f>IF(NOT(ISNUMBER(A651)),"",ROUND(_xlfn.QUARTILE.INC(CHOOSE({1;2;3},W651,Z651,AC651),1),0))</f>
        <v>246000</v>
      </c>
      <c r="AW651" s="61">
        <f>IF(NOT(ISNUMBER(A651)),"",ROUND(_xlfn.QUARTILE.INC(CHOOSE({1;2;3},W651,Z651,AC651),3),0))</f>
        <v>461500</v>
      </c>
      <c r="AX651" s="61">
        <f t="shared" si="981"/>
        <v>215500</v>
      </c>
      <c r="AY651" s="61">
        <f t="shared" si="982"/>
        <v>248000</v>
      </c>
      <c r="AZ651" s="61">
        <f t="shared" si="983"/>
        <v>47120</v>
      </c>
      <c r="BA651" s="61">
        <f t="shared" si="984"/>
        <v>295120</v>
      </c>
      <c r="BB651" s="68" t="str">
        <f t="shared" si="985"/>
        <v>MEDIANA</v>
      </c>
      <c r="BD651" s="69" t="str">
        <f t="shared" si="986"/>
        <v>MANTENIMIENTO - REVISAR LOS MEDIDORES DE PRESIÓN- PARA SISTEMA HIDRAULICO DE PRESION PRENSAMBLADO –BOMBAS DE 7.5 HP</v>
      </c>
      <c r="BE651" s="58" t="str">
        <f t="shared" si="987"/>
        <v>REPETIDO</v>
      </c>
      <c r="BF651" s="58" t="str" cm="1">
        <f t="array" ref="BF651">IF(BE651&lt;&gt;"REPETIDO","",_xlfn.TEXTJOIN(", ",TRUE,IF($AG$14:$AG$1000=$AG651,$A$14:$A$1000,"")))</f>
        <v>551, 597</v>
      </c>
      <c r="BG651" s="70" t="str">
        <f t="shared" si="988"/>
        <v>PRECIO REF. DIFERENTE</v>
      </c>
      <c r="BH651" s="58" t="str">
        <f t="shared" si="989"/>
        <v>CRÍTICO - PRECIO REF. INCONSISTENTE</v>
      </c>
    </row>
    <row r="652" spans="1:60" ht="76.5" x14ac:dyDescent="0.35">
      <c r="A652" s="64">
        <f>IF(C652="","",MAX($A$14:A651)+1)</f>
        <v>598</v>
      </c>
      <c r="B652" s="64">
        <v>8711001</v>
      </c>
      <c r="C652" s="65" t="s">
        <v>600</v>
      </c>
      <c r="D652" s="64" t="s">
        <v>65</v>
      </c>
      <c r="E652" s="64">
        <v>0</v>
      </c>
      <c r="F652" s="64">
        <v>0</v>
      </c>
      <c r="G652" s="64">
        <v>0</v>
      </c>
      <c r="H652" s="64">
        <v>0</v>
      </c>
      <c r="I652" s="64">
        <v>0</v>
      </c>
      <c r="J652" s="64">
        <v>0</v>
      </c>
      <c r="K652" s="64">
        <v>0</v>
      </c>
      <c r="L652" s="64">
        <v>0</v>
      </c>
      <c r="M652" s="92">
        <v>0</v>
      </c>
      <c r="N652" s="92">
        <v>1</v>
      </c>
      <c r="O652" s="92">
        <v>0</v>
      </c>
      <c r="P652" s="92">
        <v>0</v>
      </c>
      <c r="Q652" s="92">
        <v>0</v>
      </c>
      <c r="R652" s="92">
        <v>1</v>
      </c>
      <c r="S652" s="78">
        <v>72102900</v>
      </c>
      <c r="T652" s="78" t="s">
        <v>66</v>
      </c>
      <c r="U652" s="78" t="s">
        <v>66</v>
      </c>
      <c r="W652" s="66">
        <v>260000</v>
      </c>
      <c r="X652" s="66">
        <f t="shared" si="990"/>
        <v>49400</v>
      </c>
      <c r="Y652" s="66">
        <f t="shared" si="991"/>
        <v>309400</v>
      </c>
      <c r="Z652" s="66">
        <v>260000</v>
      </c>
      <c r="AA652" s="66">
        <f t="shared" si="963"/>
        <v>49400</v>
      </c>
      <c r="AB652" s="66">
        <f t="shared" si="964"/>
        <v>309400</v>
      </c>
      <c r="AC652" s="66">
        <v>525000</v>
      </c>
      <c r="AD652" s="66">
        <f t="shared" si="965"/>
        <v>99750</v>
      </c>
      <c r="AE652" s="66">
        <f t="shared" si="966"/>
        <v>624750</v>
      </c>
      <c r="AF652" s="22"/>
      <c r="AG652" s="67" t="str">
        <f t="shared" si="967"/>
        <v>MANTENIMIENTO - REVISAR EMPAQUES DE TURBINA- PARA SISTEMA HIDRAULICO DE PRESION PRENSAMBLADO –BOMBAS DE 7.5 HP</v>
      </c>
      <c r="AH652" s="58" t="str">
        <f t="shared" si="968"/>
        <v>ÚNICO</v>
      </c>
      <c r="AI652" s="58" t="str">
        <f t="shared" si="969"/>
        <v>ÚNICO</v>
      </c>
      <c r="AJ652" s="59" t="str">
        <f t="shared" si="970"/>
        <v>ÚNICO</v>
      </c>
      <c r="AK652" s="59" t="str">
        <f t="shared" si="971"/>
        <v>ÚNICO</v>
      </c>
      <c r="AL652" s="59" t="str">
        <f t="shared" si="972"/>
        <v/>
      </c>
      <c r="AM652" s="59" t="str">
        <f t="shared" si="973"/>
        <v/>
      </c>
      <c r="AN652" s="60" t="str">
        <f t="shared" si="974"/>
        <v/>
      </c>
      <c r="AP652" s="61">
        <f t="shared" si="975"/>
        <v>348333</v>
      </c>
      <c r="AQ652" s="61">
        <f t="shared" si="976"/>
        <v>260000</v>
      </c>
      <c r="AR652" s="61">
        <f t="shared" si="977"/>
        <v>152998</v>
      </c>
      <c r="AS652" s="62">
        <f t="shared" si="978"/>
        <v>0.43922912844892675</v>
      </c>
      <c r="AT652" s="61">
        <f t="shared" si="979"/>
        <v>260000</v>
      </c>
      <c r="AU652" s="61">
        <f t="shared" si="980"/>
        <v>525000</v>
      </c>
      <c r="AV652" s="61">
        <f>IF(NOT(ISNUMBER(A652)),"",ROUND(_xlfn.QUARTILE.INC(CHOOSE({1;2;3},W652,Z652,AC652),1),0))</f>
        <v>260000</v>
      </c>
      <c r="AW652" s="61">
        <f>IF(NOT(ISNUMBER(A652)),"",ROUND(_xlfn.QUARTILE.INC(CHOOSE({1;2;3},W652,Z652,AC652),3),0))</f>
        <v>392500</v>
      </c>
      <c r="AX652" s="61">
        <f t="shared" si="981"/>
        <v>132500</v>
      </c>
      <c r="AY652" s="61">
        <f t="shared" si="982"/>
        <v>260000</v>
      </c>
      <c r="AZ652" s="61">
        <f t="shared" si="983"/>
        <v>49400</v>
      </c>
      <c r="BA652" s="61">
        <f t="shared" si="984"/>
        <v>309400</v>
      </c>
      <c r="BB652" s="68" t="str">
        <f t="shared" si="985"/>
        <v>MEDIANA</v>
      </c>
      <c r="BD652" s="69" t="str">
        <f t="shared" si="986"/>
        <v>MANTENIMIENTO - REVISAR EMPAQUES DE TURBINA- PARA SISTEMA HIDRAULICO DE PRESION PRENSAMBLADO –BOMBAS DE 7.5 HP</v>
      </c>
      <c r="BE652" s="58" t="str">
        <f t="shared" si="987"/>
        <v>ÚNICO</v>
      </c>
      <c r="BF652" s="58" t="str" cm="1">
        <f t="array" ref="BF652">IF(BE652&lt;&gt;"REPETIDO","",_xlfn.TEXTJOIN(", ",TRUE,IF($AG$14:$AG$1000=$AG652,$A$14:$A$1000,"")))</f>
        <v/>
      </c>
      <c r="BG652" s="70" t="str">
        <f t="shared" si="988"/>
        <v>NO APLICA</v>
      </c>
      <c r="BH652" s="58" t="str">
        <f t="shared" si="989"/>
        <v>REVISAR DISPERSIÓN</v>
      </c>
    </row>
    <row r="653" spans="1:60" ht="63.75" x14ac:dyDescent="0.35">
      <c r="A653" s="64">
        <f>IF(C653="","",MAX($A$14:A652)+1)</f>
        <v>599</v>
      </c>
      <c r="B653" s="64">
        <v>8711001</v>
      </c>
      <c r="C653" s="65" t="s">
        <v>601</v>
      </c>
      <c r="D653" s="64" t="s">
        <v>65</v>
      </c>
      <c r="E653" s="64">
        <v>0</v>
      </c>
      <c r="F653" s="64">
        <v>0</v>
      </c>
      <c r="G653" s="64">
        <v>0</v>
      </c>
      <c r="H653" s="64">
        <v>0</v>
      </c>
      <c r="I653" s="64">
        <v>0</v>
      </c>
      <c r="J653" s="64">
        <v>0</v>
      </c>
      <c r="K653" s="64">
        <v>0</v>
      </c>
      <c r="L653" s="64">
        <v>0</v>
      </c>
      <c r="M653" s="92">
        <v>0</v>
      </c>
      <c r="N653" s="92">
        <v>1</v>
      </c>
      <c r="O653" s="92">
        <v>0</v>
      </c>
      <c r="P653" s="92">
        <v>0</v>
      </c>
      <c r="Q653" s="92">
        <v>0</v>
      </c>
      <c r="R653" s="92">
        <v>1</v>
      </c>
      <c r="S653" s="78">
        <v>72102900</v>
      </c>
      <c r="T653" s="78" t="s">
        <v>66</v>
      </c>
      <c r="U653" s="78" t="s">
        <v>66</v>
      </c>
      <c r="W653" s="66">
        <v>252000</v>
      </c>
      <c r="X653" s="66">
        <f t="shared" si="990"/>
        <v>47880</v>
      </c>
      <c r="Y653" s="66">
        <f t="shared" si="991"/>
        <v>299880</v>
      </c>
      <c r="Z653" s="66">
        <v>252000</v>
      </c>
      <c r="AA653" s="66">
        <f t="shared" si="963"/>
        <v>47880</v>
      </c>
      <c r="AB653" s="66">
        <f t="shared" si="964"/>
        <v>299880</v>
      </c>
      <c r="AC653" s="66">
        <v>505000</v>
      </c>
      <c r="AD653" s="66">
        <f t="shared" si="965"/>
        <v>95950</v>
      </c>
      <c r="AE653" s="66">
        <f t="shared" si="966"/>
        <v>600950</v>
      </c>
      <c r="AF653" s="22"/>
      <c r="AG653" s="67" t="str">
        <f t="shared" si="967"/>
        <v>MANTENIMIENTO - REVISAR SELLOS MECÁNICOS- PARA SISTEMA HIDRAULICO DE PRESION PRENSAMBLADO –BOMBAS DE 7.5 HP</v>
      </c>
      <c r="AH653" s="58" t="str">
        <f t="shared" si="968"/>
        <v>ÚNICO</v>
      </c>
      <c r="AI653" s="58" t="str">
        <f t="shared" si="969"/>
        <v>ÚNICO</v>
      </c>
      <c r="AJ653" s="59" t="str">
        <f t="shared" si="970"/>
        <v>ÚNICO</v>
      </c>
      <c r="AK653" s="59" t="str">
        <f t="shared" si="971"/>
        <v>ÚNICO</v>
      </c>
      <c r="AL653" s="59" t="str">
        <f t="shared" si="972"/>
        <v/>
      </c>
      <c r="AM653" s="59" t="str">
        <f t="shared" si="973"/>
        <v/>
      </c>
      <c r="AN653" s="60" t="str">
        <f t="shared" si="974"/>
        <v/>
      </c>
      <c r="AP653" s="61">
        <f t="shared" si="975"/>
        <v>336333</v>
      </c>
      <c r="AQ653" s="61">
        <f t="shared" si="976"/>
        <v>252000</v>
      </c>
      <c r="AR653" s="61">
        <f t="shared" si="977"/>
        <v>146070</v>
      </c>
      <c r="AS653" s="62">
        <f t="shared" si="978"/>
        <v>0.43430171883222879</v>
      </c>
      <c r="AT653" s="61">
        <f t="shared" si="979"/>
        <v>252000</v>
      </c>
      <c r="AU653" s="61">
        <f t="shared" si="980"/>
        <v>505000</v>
      </c>
      <c r="AV653" s="61">
        <f>IF(NOT(ISNUMBER(A653)),"",ROUND(_xlfn.QUARTILE.INC(CHOOSE({1;2;3},W653,Z653,AC653),1),0))</f>
        <v>252000</v>
      </c>
      <c r="AW653" s="61">
        <f>IF(NOT(ISNUMBER(A653)),"",ROUND(_xlfn.QUARTILE.INC(CHOOSE({1;2;3},W653,Z653,AC653),3),0))</f>
        <v>378500</v>
      </c>
      <c r="AX653" s="61">
        <f t="shared" si="981"/>
        <v>126500</v>
      </c>
      <c r="AY653" s="61">
        <f t="shared" si="982"/>
        <v>252000</v>
      </c>
      <c r="AZ653" s="61">
        <f t="shared" si="983"/>
        <v>47880</v>
      </c>
      <c r="BA653" s="61">
        <f t="shared" si="984"/>
        <v>299880</v>
      </c>
      <c r="BB653" s="68" t="str">
        <f t="shared" si="985"/>
        <v>MEDIANA</v>
      </c>
      <c r="BD653" s="69" t="str">
        <f t="shared" si="986"/>
        <v>MANTENIMIENTO - REVISAR SELLOS MECÁNICOS- PARA SISTEMA HIDRAULICO DE PRESION PRENSAMBLADO –BOMBAS DE 7.5 HP</v>
      </c>
      <c r="BE653" s="58" t="str">
        <f t="shared" si="987"/>
        <v>ÚNICO</v>
      </c>
      <c r="BF653" s="58" t="str" cm="1">
        <f t="array" ref="BF653">IF(BE653&lt;&gt;"REPETIDO","",_xlfn.TEXTJOIN(", ",TRUE,IF($AG$14:$AG$1000=$AG653,$A$14:$A$1000,"")))</f>
        <v/>
      </c>
      <c r="BG653" s="70" t="str">
        <f t="shared" si="988"/>
        <v>NO APLICA</v>
      </c>
      <c r="BH653" s="58" t="str">
        <f t="shared" si="989"/>
        <v>REVISAR DISPERSIÓN</v>
      </c>
    </row>
    <row r="654" spans="1:60" ht="63.75" x14ac:dyDescent="0.35">
      <c r="A654" s="64">
        <f>IF(C654="","",MAX($A$14:A653)+1)</f>
        <v>600</v>
      </c>
      <c r="B654" s="64">
        <v>8711001</v>
      </c>
      <c r="C654" s="65" t="s">
        <v>602</v>
      </c>
      <c r="D654" s="64" t="s">
        <v>65</v>
      </c>
      <c r="E654" s="64">
        <v>0</v>
      </c>
      <c r="F654" s="64">
        <v>0</v>
      </c>
      <c r="G654" s="64">
        <v>0</v>
      </c>
      <c r="H654" s="64">
        <v>0</v>
      </c>
      <c r="I654" s="64">
        <v>0</v>
      </c>
      <c r="J654" s="64">
        <v>0</v>
      </c>
      <c r="K654" s="64">
        <v>0</v>
      </c>
      <c r="L654" s="64">
        <v>0</v>
      </c>
      <c r="M654" s="92">
        <v>0</v>
      </c>
      <c r="N654" s="92">
        <v>1</v>
      </c>
      <c r="O654" s="92">
        <v>0</v>
      </c>
      <c r="P654" s="92">
        <v>0</v>
      </c>
      <c r="Q654" s="92">
        <v>0</v>
      </c>
      <c r="R654" s="92">
        <v>1</v>
      </c>
      <c r="S654" s="78">
        <v>72102900</v>
      </c>
      <c r="T654" s="78" t="s">
        <v>66</v>
      </c>
      <c r="U654" s="78" t="s">
        <v>66</v>
      </c>
      <c r="W654" s="66">
        <v>188000</v>
      </c>
      <c r="X654" s="66">
        <f t="shared" si="990"/>
        <v>35720</v>
      </c>
      <c r="Y654" s="66">
        <f t="shared" si="991"/>
        <v>223720</v>
      </c>
      <c r="Z654" s="66">
        <v>188000</v>
      </c>
      <c r="AA654" s="66">
        <f t="shared" si="963"/>
        <v>35720</v>
      </c>
      <c r="AB654" s="66">
        <f t="shared" si="964"/>
        <v>223720</v>
      </c>
      <c r="AC654" s="66">
        <v>235000</v>
      </c>
      <c r="AD654" s="66">
        <f t="shared" si="965"/>
        <v>44650</v>
      </c>
      <c r="AE654" s="66">
        <f t="shared" si="966"/>
        <v>279650</v>
      </c>
      <c r="AF654" s="22"/>
      <c r="AG654" s="67" t="str">
        <f t="shared" si="967"/>
        <v>MANTENIMIENTO - REVISAR Y LIMPIAR VÁLVULAS- PARA SISTEMA HIDRAULICO DE PRESION PRENSAMBLADO –BOMBAS DE 7.5 HP</v>
      </c>
      <c r="AH654" s="58" t="str">
        <f t="shared" si="968"/>
        <v>ÚNICO</v>
      </c>
      <c r="AI654" s="58" t="str">
        <f t="shared" si="969"/>
        <v>ÚNICO</v>
      </c>
      <c r="AJ654" s="59" t="str">
        <f t="shared" si="970"/>
        <v>ÚNICO</v>
      </c>
      <c r="AK654" s="59" t="str">
        <f t="shared" si="971"/>
        <v>ÚNICO</v>
      </c>
      <c r="AL654" s="59" t="str">
        <f t="shared" si="972"/>
        <v/>
      </c>
      <c r="AM654" s="59" t="str">
        <f t="shared" si="973"/>
        <v/>
      </c>
      <c r="AN654" s="60" t="str">
        <f t="shared" si="974"/>
        <v/>
      </c>
      <c r="AP654" s="61">
        <f t="shared" si="975"/>
        <v>203667</v>
      </c>
      <c r="AQ654" s="61">
        <f t="shared" si="976"/>
        <v>188000</v>
      </c>
      <c r="AR654" s="61">
        <f t="shared" si="977"/>
        <v>27135</v>
      </c>
      <c r="AS654" s="62">
        <f t="shared" si="978"/>
        <v>0.13323218783602644</v>
      </c>
      <c r="AT654" s="61">
        <f t="shared" si="979"/>
        <v>188000</v>
      </c>
      <c r="AU654" s="61">
        <f t="shared" si="980"/>
        <v>235000</v>
      </c>
      <c r="AV654" s="61">
        <f>IF(NOT(ISNUMBER(A654)),"",ROUND(_xlfn.QUARTILE.INC(CHOOSE({1;2;3},W654,Z654,AC654),1),0))</f>
        <v>188000</v>
      </c>
      <c r="AW654" s="61">
        <f>IF(NOT(ISNUMBER(A654)),"",ROUND(_xlfn.QUARTILE.INC(CHOOSE({1;2;3},W654,Z654,AC654),3),0))</f>
        <v>211500</v>
      </c>
      <c r="AX654" s="61">
        <f t="shared" si="981"/>
        <v>23500</v>
      </c>
      <c r="AY654" s="61">
        <f t="shared" si="982"/>
        <v>188000</v>
      </c>
      <c r="AZ654" s="61">
        <f t="shared" si="983"/>
        <v>35720</v>
      </c>
      <c r="BA654" s="61">
        <f t="shared" si="984"/>
        <v>223720</v>
      </c>
      <c r="BB654" s="68" t="str">
        <f t="shared" si="985"/>
        <v>MENOR VALOR</v>
      </c>
      <c r="BD654" s="69" t="str">
        <f t="shared" si="986"/>
        <v>MANTENIMIENTO - REVISAR Y LIMPIAR VÁLVULAS- PARA SISTEMA HIDRAULICO DE PRESION PRENSAMBLADO –BOMBAS DE 7.5 HP</v>
      </c>
      <c r="BE654" s="58" t="str">
        <f t="shared" si="987"/>
        <v>ÚNICO</v>
      </c>
      <c r="BF654" s="58" t="str" cm="1">
        <f t="array" ref="BF654">IF(BE654&lt;&gt;"REPETIDO","",_xlfn.TEXTJOIN(", ",TRUE,IF($AG$14:$AG$1000=$AG654,$A$14:$A$1000,"")))</f>
        <v/>
      </c>
      <c r="BG654" s="70" t="str">
        <f t="shared" si="988"/>
        <v>NO APLICA</v>
      </c>
      <c r="BH654" s="58" t="str">
        <f t="shared" si="989"/>
        <v>OK</v>
      </c>
    </row>
    <row r="655" spans="1:60" ht="76.5" x14ac:dyDescent="0.35">
      <c r="A655" s="64">
        <f>IF(C655="","",MAX($A$14:A654)+1)</f>
        <v>601</v>
      </c>
      <c r="B655" s="64">
        <v>8711001</v>
      </c>
      <c r="C655" s="65" t="s">
        <v>603</v>
      </c>
      <c r="D655" s="64" t="s">
        <v>65</v>
      </c>
      <c r="E655" s="64">
        <v>0</v>
      </c>
      <c r="F655" s="64">
        <v>0</v>
      </c>
      <c r="G655" s="64">
        <v>0</v>
      </c>
      <c r="H655" s="64">
        <v>0</v>
      </c>
      <c r="I655" s="64">
        <v>0</v>
      </c>
      <c r="J655" s="64">
        <v>0</v>
      </c>
      <c r="K655" s="64">
        <v>0</v>
      </c>
      <c r="L655" s="64">
        <v>0</v>
      </c>
      <c r="M655" s="92">
        <v>0</v>
      </c>
      <c r="N655" s="92">
        <v>1</v>
      </c>
      <c r="O655" s="92">
        <v>0</v>
      </c>
      <c r="P655" s="92">
        <v>0</v>
      </c>
      <c r="Q655" s="92">
        <v>0</v>
      </c>
      <c r="R655" s="92">
        <v>1</v>
      </c>
      <c r="S655" s="78">
        <v>72102900</v>
      </c>
      <c r="T655" s="78" t="s">
        <v>66</v>
      </c>
      <c r="U655" s="78" t="s">
        <v>66</v>
      </c>
      <c r="W655" s="66">
        <v>252000</v>
      </c>
      <c r="X655" s="66">
        <f t="shared" si="990"/>
        <v>47880</v>
      </c>
      <c r="Y655" s="66">
        <f t="shared" si="991"/>
        <v>299880</v>
      </c>
      <c r="Z655" s="66">
        <v>252000</v>
      </c>
      <c r="AA655" s="66">
        <f t="shared" si="963"/>
        <v>47880</v>
      </c>
      <c r="AB655" s="66">
        <f t="shared" si="964"/>
        <v>299880</v>
      </c>
      <c r="AC655" s="66">
        <v>530000</v>
      </c>
      <c r="AD655" s="66">
        <f t="shared" si="965"/>
        <v>100700</v>
      </c>
      <c r="AE655" s="66">
        <f t="shared" si="966"/>
        <v>630700</v>
      </c>
      <c r="AF655" s="22"/>
      <c r="AG655" s="67" t="str">
        <f t="shared" si="967"/>
        <v>MANTENIMIENTO - VERIFICAR ALINEACIÓN DEL EJE- PARA SISTEMA HIDRAULICO DE PRESION PRENSAMBLADO –BOMBAS DE 7.5 HP</v>
      </c>
      <c r="AH655" s="58" t="str">
        <f t="shared" si="968"/>
        <v>ÚNICO</v>
      </c>
      <c r="AI655" s="58" t="str">
        <f t="shared" si="969"/>
        <v>ÚNICO</v>
      </c>
      <c r="AJ655" s="59" t="str">
        <f t="shared" si="970"/>
        <v>ÚNICO</v>
      </c>
      <c r="AK655" s="59" t="str">
        <f t="shared" si="971"/>
        <v>ÚNICO</v>
      </c>
      <c r="AL655" s="59" t="str">
        <f t="shared" si="972"/>
        <v/>
      </c>
      <c r="AM655" s="59" t="str">
        <f t="shared" si="973"/>
        <v/>
      </c>
      <c r="AN655" s="60" t="str">
        <f t="shared" si="974"/>
        <v/>
      </c>
      <c r="AP655" s="61">
        <f t="shared" si="975"/>
        <v>344667</v>
      </c>
      <c r="AQ655" s="61">
        <f t="shared" si="976"/>
        <v>252000</v>
      </c>
      <c r="AR655" s="61">
        <f t="shared" si="977"/>
        <v>160503</v>
      </c>
      <c r="AS655" s="62">
        <f t="shared" si="978"/>
        <v>0.46567556511067204</v>
      </c>
      <c r="AT655" s="61">
        <f t="shared" si="979"/>
        <v>252000</v>
      </c>
      <c r="AU655" s="61">
        <f t="shared" si="980"/>
        <v>530000</v>
      </c>
      <c r="AV655" s="61">
        <f>IF(NOT(ISNUMBER(A655)),"",ROUND(_xlfn.QUARTILE.INC(CHOOSE({1;2;3},W655,Z655,AC655),1),0))</f>
        <v>252000</v>
      </c>
      <c r="AW655" s="61">
        <f>IF(NOT(ISNUMBER(A655)),"",ROUND(_xlfn.QUARTILE.INC(CHOOSE({1;2;3},W655,Z655,AC655),3),0))</f>
        <v>391000</v>
      </c>
      <c r="AX655" s="61">
        <f t="shared" si="981"/>
        <v>139000</v>
      </c>
      <c r="AY655" s="61">
        <f t="shared" si="982"/>
        <v>252000</v>
      </c>
      <c r="AZ655" s="61">
        <f t="shared" si="983"/>
        <v>47880</v>
      </c>
      <c r="BA655" s="61">
        <f t="shared" si="984"/>
        <v>299880</v>
      </c>
      <c r="BB655" s="68" t="str">
        <f t="shared" si="985"/>
        <v>MEDIANA</v>
      </c>
      <c r="BD655" s="69" t="str">
        <f t="shared" si="986"/>
        <v>MANTENIMIENTO - VERIFICAR ALINEACIÓN DEL EJE- PARA SISTEMA HIDRAULICO DE PRESION PRENSAMBLADO –BOMBAS DE 7.5 HP</v>
      </c>
      <c r="BE655" s="58" t="str">
        <f t="shared" si="987"/>
        <v>ÚNICO</v>
      </c>
      <c r="BF655" s="58" t="str" cm="1">
        <f t="array" ref="BF655">IF(BE655&lt;&gt;"REPETIDO","",_xlfn.TEXTJOIN(", ",TRUE,IF($AG$14:$AG$1000=$AG655,$A$14:$A$1000,"")))</f>
        <v/>
      </c>
      <c r="BG655" s="70" t="str">
        <f t="shared" si="988"/>
        <v>NO APLICA</v>
      </c>
      <c r="BH655" s="58" t="str">
        <f t="shared" si="989"/>
        <v>REVISAR DISPERSIÓN</v>
      </c>
    </row>
    <row r="656" spans="1:60" ht="89.25" x14ac:dyDescent="0.35">
      <c r="A656" s="64">
        <f>IF(C656="","",MAX($A$14:A655)+1)</f>
        <v>602</v>
      </c>
      <c r="B656" s="64">
        <v>8711001</v>
      </c>
      <c r="C656" s="65" t="s">
        <v>604</v>
      </c>
      <c r="D656" s="64" t="s">
        <v>65</v>
      </c>
      <c r="E656" s="64">
        <v>0</v>
      </c>
      <c r="F656" s="64">
        <v>0</v>
      </c>
      <c r="G656" s="64">
        <v>0</v>
      </c>
      <c r="H656" s="64">
        <v>0</v>
      </c>
      <c r="I656" s="64">
        <v>0</v>
      </c>
      <c r="J656" s="64">
        <v>0</v>
      </c>
      <c r="K656" s="64">
        <v>0</v>
      </c>
      <c r="L656" s="64">
        <v>0</v>
      </c>
      <c r="M656" s="92">
        <v>0</v>
      </c>
      <c r="N656" s="92">
        <v>1</v>
      </c>
      <c r="O656" s="92">
        <v>0</v>
      </c>
      <c r="P656" s="92">
        <v>0</v>
      </c>
      <c r="Q656" s="92">
        <v>0</v>
      </c>
      <c r="R656" s="92">
        <v>1</v>
      </c>
      <c r="S656" s="78">
        <v>72102900</v>
      </c>
      <c r="T656" s="78" t="s">
        <v>66</v>
      </c>
      <c r="U656" s="78" t="s">
        <v>66</v>
      </c>
      <c r="W656" s="66">
        <v>236000</v>
      </c>
      <c r="X656" s="66">
        <f t="shared" si="990"/>
        <v>44840</v>
      </c>
      <c r="Y656" s="66">
        <f t="shared" si="991"/>
        <v>280840</v>
      </c>
      <c r="Z656" s="66">
        <v>236000</v>
      </c>
      <c r="AA656" s="66">
        <f t="shared" si="963"/>
        <v>44840</v>
      </c>
      <c r="AB656" s="66">
        <f t="shared" si="964"/>
        <v>280840</v>
      </c>
      <c r="AC656" s="66">
        <v>355000</v>
      </c>
      <c r="AD656" s="66">
        <f t="shared" si="965"/>
        <v>67450</v>
      </c>
      <c r="AE656" s="66">
        <f t="shared" si="966"/>
        <v>422450</v>
      </c>
      <c r="AF656" s="22"/>
      <c r="AG656" s="67" t="str">
        <f t="shared" si="967"/>
        <v>MANTENIMIENTO - REALIZAR LIMPIEZA EXTERNA DE LA BOMBA- PARA SISTEMA HIDRAULICO DE PRESION PRENSAMBLADO –BOMBAS DE 7.5 HP</v>
      </c>
      <c r="AH656" s="58" t="str">
        <f t="shared" si="968"/>
        <v>ÚNICO</v>
      </c>
      <c r="AI656" s="58" t="str">
        <f t="shared" si="969"/>
        <v>ÚNICO</v>
      </c>
      <c r="AJ656" s="59" t="str">
        <f t="shared" si="970"/>
        <v>ÚNICO</v>
      </c>
      <c r="AK656" s="59" t="str">
        <f t="shared" si="971"/>
        <v>ÚNICO</v>
      </c>
      <c r="AL656" s="59" t="str">
        <f t="shared" si="972"/>
        <v/>
      </c>
      <c r="AM656" s="59" t="str">
        <f t="shared" si="973"/>
        <v/>
      </c>
      <c r="AN656" s="60" t="str">
        <f t="shared" si="974"/>
        <v/>
      </c>
      <c r="AP656" s="61">
        <f t="shared" si="975"/>
        <v>275667</v>
      </c>
      <c r="AQ656" s="61">
        <f t="shared" si="976"/>
        <v>236000</v>
      </c>
      <c r="AR656" s="61">
        <f t="shared" si="977"/>
        <v>68705</v>
      </c>
      <c r="AS656" s="62">
        <f t="shared" si="978"/>
        <v>0.24923186308118128</v>
      </c>
      <c r="AT656" s="61">
        <f t="shared" si="979"/>
        <v>236000</v>
      </c>
      <c r="AU656" s="61">
        <f t="shared" si="980"/>
        <v>355000</v>
      </c>
      <c r="AV656" s="61">
        <f>IF(NOT(ISNUMBER(A656)),"",ROUND(_xlfn.QUARTILE.INC(CHOOSE({1;2;3},W656,Z656,AC656),1),0))</f>
        <v>236000</v>
      </c>
      <c r="AW656" s="61">
        <f>IF(NOT(ISNUMBER(A656)),"",ROUND(_xlfn.QUARTILE.INC(CHOOSE({1;2;3},W656,Z656,AC656),3),0))</f>
        <v>295500</v>
      </c>
      <c r="AX656" s="61">
        <f t="shared" si="981"/>
        <v>59500</v>
      </c>
      <c r="AY656" s="61">
        <f t="shared" si="982"/>
        <v>236000</v>
      </c>
      <c r="AZ656" s="61">
        <f t="shared" si="983"/>
        <v>44840</v>
      </c>
      <c r="BA656" s="61">
        <f t="shared" si="984"/>
        <v>280840</v>
      </c>
      <c r="BB656" s="68" t="str">
        <f t="shared" si="985"/>
        <v>PROMEDIO 2 MENORES</v>
      </c>
      <c r="BD656" s="69" t="str">
        <f t="shared" si="986"/>
        <v>MANTENIMIENTO - REALIZAR LIMPIEZA EXTERNA DE LA BOMBA- PARA SISTEMA HIDRAULICO DE PRESION PRENSAMBLADO –BOMBAS DE 7.5 HP</v>
      </c>
      <c r="BE656" s="58" t="str">
        <f t="shared" si="987"/>
        <v>ÚNICO</v>
      </c>
      <c r="BF656" s="58" t="str" cm="1">
        <f t="array" ref="BF656">IF(BE656&lt;&gt;"REPETIDO","",_xlfn.TEXTJOIN(", ",TRUE,IF($AG$14:$AG$1000=$AG656,$A$14:$A$1000,"")))</f>
        <v/>
      </c>
      <c r="BG656" s="70" t="str">
        <f t="shared" si="988"/>
        <v>NO APLICA</v>
      </c>
      <c r="BH656" s="58" t="str">
        <f t="shared" si="989"/>
        <v>OK</v>
      </c>
    </row>
    <row r="657" spans="1:60" ht="76.5" x14ac:dyDescent="0.35">
      <c r="A657" s="64">
        <f>IF(C657="","",MAX($A$14:A656)+1)</f>
        <v>603</v>
      </c>
      <c r="B657" s="64">
        <v>8711001</v>
      </c>
      <c r="C657" s="65" t="s">
        <v>605</v>
      </c>
      <c r="D657" s="64" t="s">
        <v>65</v>
      </c>
      <c r="E657" s="64">
        <v>0</v>
      </c>
      <c r="F657" s="64">
        <v>0</v>
      </c>
      <c r="G657" s="64">
        <v>0</v>
      </c>
      <c r="H657" s="64">
        <v>0</v>
      </c>
      <c r="I657" s="64">
        <v>0</v>
      </c>
      <c r="J657" s="64">
        <v>0</v>
      </c>
      <c r="K657" s="64">
        <v>0</v>
      </c>
      <c r="L657" s="64">
        <v>0</v>
      </c>
      <c r="M657" s="92">
        <v>0</v>
      </c>
      <c r="N657" s="92">
        <v>1</v>
      </c>
      <c r="O657" s="92">
        <v>0</v>
      </c>
      <c r="P657" s="92">
        <v>0</v>
      </c>
      <c r="Q657" s="92">
        <v>0</v>
      </c>
      <c r="R657" s="92">
        <v>1</v>
      </c>
      <c r="S657" s="78">
        <v>72102900</v>
      </c>
      <c r="T657" s="78" t="s">
        <v>66</v>
      </c>
      <c r="U657" s="78" t="s">
        <v>66</v>
      </c>
      <c r="W657" s="66">
        <v>244000</v>
      </c>
      <c r="X657" s="66">
        <f t="shared" si="990"/>
        <v>46360</v>
      </c>
      <c r="Y657" s="66">
        <f t="shared" si="991"/>
        <v>290360</v>
      </c>
      <c r="Z657" s="66">
        <v>244000</v>
      </c>
      <c r="AA657" s="66">
        <f t="shared" si="963"/>
        <v>46360</v>
      </c>
      <c r="AB657" s="66">
        <f t="shared" si="964"/>
        <v>290360</v>
      </c>
      <c r="AC657" s="66">
        <v>475000</v>
      </c>
      <c r="AD657" s="66">
        <f t="shared" si="965"/>
        <v>90250</v>
      </c>
      <c r="AE657" s="66">
        <f t="shared" si="966"/>
        <v>565250</v>
      </c>
      <c r="AF657" s="22"/>
      <c r="AG657" s="67" t="str">
        <f t="shared" si="967"/>
        <v>MANTENIMIENTO - REVISAR VISUALMENTE DEL ESTADO DE LA CARCASA- PARA SISTEMA HIDRAULICO DE PRESION PRENSAMBLADO –BOMBAS DE 7.5 HP</v>
      </c>
      <c r="AH657" s="58" t="str">
        <f t="shared" si="968"/>
        <v>ÚNICO</v>
      </c>
      <c r="AI657" s="58" t="str">
        <f t="shared" si="969"/>
        <v>ÚNICO</v>
      </c>
      <c r="AJ657" s="59" t="str">
        <f t="shared" si="970"/>
        <v>ÚNICO</v>
      </c>
      <c r="AK657" s="59" t="str">
        <f t="shared" si="971"/>
        <v>ÚNICO</v>
      </c>
      <c r="AL657" s="59" t="str">
        <f t="shared" si="972"/>
        <v/>
      </c>
      <c r="AM657" s="59" t="str">
        <f t="shared" si="973"/>
        <v/>
      </c>
      <c r="AN657" s="60" t="str">
        <f t="shared" si="974"/>
        <v/>
      </c>
      <c r="AP657" s="61">
        <f t="shared" si="975"/>
        <v>321000</v>
      </c>
      <c r="AQ657" s="61">
        <f t="shared" si="976"/>
        <v>244000</v>
      </c>
      <c r="AR657" s="61">
        <f t="shared" si="977"/>
        <v>133368</v>
      </c>
      <c r="AS657" s="62">
        <f t="shared" si="978"/>
        <v>0.4154766355140187</v>
      </c>
      <c r="AT657" s="61">
        <f t="shared" si="979"/>
        <v>244000</v>
      </c>
      <c r="AU657" s="61">
        <f t="shared" si="980"/>
        <v>475000</v>
      </c>
      <c r="AV657" s="61">
        <f>IF(NOT(ISNUMBER(A657)),"",ROUND(_xlfn.QUARTILE.INC(CHOOSE({1;2;3},W657,Z657,AC657),1),0))</f>
        <v>244000</v>
      </c>
      <c r="AW657" s="61">
        <f>IF(NOT(ISNUMBER(A657)),"",ROUND(_xlfn.QUARTILE.INC(CHOOSE({1;2;3},W657,Z657,AC657),3),0))</f>
        <v>359500</v>
      </c>
      <c r="AX657" s="61">
        <f t="shared" si="981"/>
        <v>115500</v>
      </c>
      <c r="AY657" s="61">
        <f t="shared" si="982"/>
        <v>244000</v>
      </c>
      <c r="AZ657" s="61">
        <f t="shared" si="983"/>
        <v>46360</v>
      </c>
      <c r="BA657" s="61">
        <f t="shared" si="984"/>
        <v>290360</v>
      </c>
      <c r="BB657" s="68" t="str">
        <f t="shared" si="985"/>
        <v>MEDIANA</v>
      </c>
      <c r="BD657" s="69" t="str">
        <f t="shared" si="986"/>
        <v>MANTENIMIENTO - REVISAR VISUALMENTE DEL ESTADO DE LA CARCASA- PARA SISTEMA HIDRAULICO DE PRESION PRENSAMBLADO –BOMBAS DE 7.5 HP</v>
      </c>
      <c r="BE657" s="58" t="str">
        <f t="shared" si="987"/>
        <v>ÚNICO</v>
      </c>
      <c r="BF657" s="58" t="str" cm="1">
        <f t="array" ref="BF657">IF(BE657&lt;&gt;"REPETIDO","",_xlfn.TEXTJOIN(", ",TRUE,IF($AG$14:$AG$1000=$AG657,$A$14:$A$1000,"")))</f>
        <v/>
      </c>
      <c r="BG657" s="70" t="str">
        <f t="shared" si="988"/>
        <v>NO APLICA</v>
      </c>
      <c r="BH657" s="58" t="str">
        <f t="shared" si="989"/>
        <v>REVISAR DISPERSIÓN</v>
      </c>
    </row>
    <row r="658" spans="1:60" ht="51" x14ac:dyDescent="0.35">
      <c r="A658" s="64">
        <f>IF(C658="","",MAX($A$14:A657)+1)</f>
        <v>604</v>
      </c>
      <c r="B658" s="64">
        <v>8711001</v>
      </c>
      <c r="C658" s="65" t="s">
        <v>606</v>
      </c>
      <c r="D658" s="64" t="s">
        <v>65</v>
      </c>
      <c r="E658" s="64">
        <v>0</v>
      </c>
      <c r="F658" s="64">
        <v>0</v>
      </c>
      <c r="G658" s="64">
        <v>0</v>
      </c>
      <c r="H658" s="64">
        <v>0</v>
      </c>
      <c r="I658" s="64">
        <v>0</v>
      </c>
      <c r="J658" s="64">
        <v>0</v>
      </c>
      <c r="K658" s="64">
        <v>0</v>
      </c>
      <c r="L658" s="64">
        <v>0</v>
      </c>
      <c r="M658" s="92">
        <v>0</v>
      </c>
      <c r="N658" s="92">
        <v>1</v>
      </c>
      <c r="O658" s="92">
        <v>0</v>
      </c>
      <c r="P658" s="92">
        <v>0</v>
      </c>
      <c r="Q658" s="92">
        <v>0</v>
      </c>
      <c r="R658" s="92">
        <v>1</v>
      </c>
      <c r="S658" s="78">
        <v>72102900</v>
      </c>
      <c r="T658" s="78" t="s">
        <v>66</v>
      </c>
      <c r="U658" s="78" t="s">
        <v>66</v>
      </c>
      <c r="W658" s="66">
        <v>132000</v>
      </c>
      <c r="X658" s="66">
        <f t="shared" si="990"/>
        <v>25080</v>
      </c>
      <c r="Y658" s="66">
        <f t="shared" si="991"/>
        <v>157080</v>
      </c>
      <c r="Z658" s="66">
        <v>132000</v>
      </c>
      <c r="AA658" s="66">
        <f t="shared" si="963"/>
        <v>25080</v>
      </c>
      <c r="AB658" s="66">
        <f t="shared" si="964"/>
        <v>157080</v>
      </c>
      <c r="AC658" s="66">
        <v>400000</v>
      </c>
      <c r="AD658" s="66">
        <f t="shared" si="965"/>
        <v>76000</v>
      </c>
      <c r="AE658" s="66">
        <f t="shared" si="966"/>
        <v>476000</v>
      </c>
      <c r="AF658" s="22"/>
      <c r="AG658" s="67" t="str">
        <f t="shared" si="967"/>
        <v>MANTENIMIENTO - VERIFICACION SISTEMA ELECTRICO AMPERAJE Y NIVELES DE ENERGIA</v>
      </c>
      <c r="AH658" s="58" t="str">
        <f t="shared" si="968"/>
        <v>ÚNICO</v>
      </c>
      <c r="AI658" s="58" t="str">
        <f t="shared" si="969"/>
        <v>ÚNICO</v>
      </c>
      <c r="AJ658" s="59" t="str">
        <f t="shared" si="970"/>
        <v>ÚNICO</v>
      </c>
      <c r="AK658" s="59" t="str">
        <f t="shared" si="971"/>
        <v>ÚNICO</v>
      </c>
      <c r="AL658" s="59" t="str">
        <f t="shared" si="972"/>
        <v/>
      </c>
      <c r="AM658" s="59" t="str">
        <f t="shared" si="973"/>
        <v/>
      </c>
      <c r="AN658" s="60" t="str">
        <f t="shared" si="974"/>
        <v/>
      </c>
      <c r="AP658" s="61">
        <f t="shared" si="975"/>
        <v>221333</v>
      </c>
      <c r="AQ658" s="61">
        <f t="shared" si="976"/>
        <v>132000</v>
      </c>
      <c r="AR658" s="61">
        <f t="shared" si="977"/>
        <v>154730</v>
      </c>
      <c r="AS658" s="62">
        <f t="shared" si="978"/>
        <v>0.69908237813611163</v>
      </c>
      <c r="AT658" s="61">
        <f t="shared" si="979"/>
        <v>132000</v>
      </c>
      <c r="AU658" s="61">
        <f t="shared" si="980"/>
        <v>400000</v>
      </c>
      <c r="AV658" s="61">
        <f>IF(NOT(ISNUMBER(A658)),"",ROUND(_xlfn.QUARTILE.INC(CHOOSE({1;2;3},W658,Z658,AC658),1),0))</f>
        <v>132000</v>
      </c>
      <c r="AW658" s="61">
        <f>IF(NOT(ISNUMBER(A658)),"",ROUND(_xlfn.QUARTILE.INC(CHOOSE({1;2;3},W658,Z658,AC658),3),0))</f>
        <v>266000</v>
      </c>
      <c r="AX658" s="61">
        <f t="shared" si="981"/>
        <v>134000</v>
      </c>
      <c r="AY658" s="61">
        <f t="shared" si="982"/>
        <v>132000</v>
      </c>
      <c r="AZ658" s="61">
        <f t="shared" si="983"/>
        <v>25080</v>
      </c>
      <c r="BA658" s="61">
        <f t="shared" si="984"/>
        <v>157080</v>
      </c>
      <c r="BB658" s="68" t="str">
        <f t="shared" si="985"/>
        <v>MEDIANA</v>
      </c>
      <c r="BD658" s="69" t="str">
        <f t="shared" si="986"/>
        <v>MANTENIMIENTO - VERIFICACION SISTEMA ELECTRICO AMPERAJE Y NIVELES DE ENERGIA</v>
      </c>
      <c r="BE658" s="58" t="str">
        <f t="shared" si="987"/>
        <v>ÚNICO</v>
      </c>
      <c r="BF658" s="58" t="str" cm="1">
        <f t="array" ref="BF658">IF(BE658&lt;&gt;"REPETIDO","",_xlfn.TEXTJOIN(", ",TRUE,IF($AG$14:$AG$1000=$AG658,$A$14:$A$1000,"")))</f>
        <v/>
      </c>
      <c r="BG658" s="70" t="str">
        <f t="shared" si="988"/>
        <v>NO APLICA</v>
      </c>
      <c r="BH658" s="58" t="str">
        <f t="shared" si="989"/>
        <v>ALERTA ALTA - REVISAR MERCADO</v>
      </c>
    </row>
    <row r="659" spans="1:60" x14ac:dyDescent="0.35">
      <c r="A659" s="137" t="s">
        <v>607</v>
      </c>
      <c r="B659" s="137"/>
      <c r="C659" s="137"/>
      <c r="D659" s="137"/>
      <c r="E659" s="137"/>
      <c r="F659" s="137"/>
      <c r="G659" s="137"/>
      <c r="H659" s="137"/>
      <c r="I659" s="137"/>
      <c r="J659" s="137"/>
      <c r="K659" s="137"/>
      <c r="L659" s="137"/>
      <c r="M659" s="137"/>
      <c r="N659" s="137"/>
      <c r="O659" s="137"/>
      <c r="P659" s="137"/>
      <c r="Q659" s="137"/>
      <c r="R659" s="137"/>
      <c r="S659" s="137"/>
      <c r="T659" s="137"/>
      <c r="U659" s="137"/>
      <c r="W659" s="66"/>
      <c r="X659" s="66"/>
      <c r="Y659" s="66"/>
      <c r="Z659" s="74"/>
      <c r="AA659" s="74"/>
      <c r="AB659" s="74"/>
      <c r="AC659" s="74"/>
      <c r="AD659" s="74"/>
      <c r="AE659" s="74"/>
      <c r="AF659" s="22"/>
      <c r="AG659" s="67"/>
      <c r="AH659" s="58"/>
      <c r="AI659" s="58"/>
      <c r="AJ659" s="59"/>
      <c r="AK659" s="59"/>
      <c r="AL659" s="59"/>
      <c r="AM659" s="59"/>
      <c r="AN659" s="60"/>
      <c r="AP659" s="75"/>
      <c r="AQ659" s="75"/>
      <c r="AR659" s="75"/>
      <c r="AS659" s="76"/>
      <c r="AT659" s="75"/>
      <c r="AU659" s="61"/>
      <c r="AV659" s="75"/>
      <c r="AW659" s="75"/>
      <c r="AX659" s="75"/>
      <c r="AY659" s="75"/>
      <c r="AZ659" s="75"/>
      <c r="BA659" s="75"/>
      <c r="BB659" s="75"/>
      <c r="BD659" s="63"/>
      <c r="BE659" s="63"/>
      <c r="BF659" s="63"/>
      <c r="BG659" s="63"/>
      <c r="BH659" s="63"/>
    </row>
    <row r="660" spans="1:60" x14ac:dyDescent="0.35">
      <c r="A660" s="137" t="s">
        <v>608</v>
      </c>
      <c r="B660" s="137"/>
      <c r="C660" s="137"/>
      <c r="D660" s="137"/>
      <c r="E660" s="137"/>
      <c r="F660" s="137"/>
      <c r="G660" s="137"/>
      <c r="H660" s="137"/>
      <c r="I660" s="137"/>
      <c r="J660" s="137"/>
      <c r="K660" s="137"/>
      <c r="L660" s="137"/>
      <c r="M660" s="137"/>
      <c r="N660" s="137"/>
      <c r="O660" s="137"/>
      <c r="P660" s="137"/>
      <c r="Q660" s="137"/>
      <c r="R660" s="137"/>
      <c r="S660" s="137"/>
      <c r="T660" s="137"/>
      <c r="U660" s="137"/>
      <c r="W660" s="66"/>
      <c r="X660" s="66"/>
      <c r="Y660" s="66"/>
      <c r="Z660" s="74"/>
      <c r="AA660" s="74"/>
      <c r="AB660" s="74"/>
      <c r="AC660" s="74"/>
      <c r="AD660" s="74"/>
      <c r="AE660" s="74"/>
      <c r="AF660" s="22"/>
      <c r="AG660" s="67"/>
      <c r="AH660" s="58"/>
      <c r="AI660" s="58"/>
      <c r="AJ660" s="59"/>
      <c r="AK660" s="59"/>
      <c r="AL660" s="59"/>
      <c r="AM660" s="59"/>
      <c r="AN660" s="60"/>
      <c r="AP660" s="61"/>
      <c r="AQ660" s="61"/>
      <c r="AR660" s="61"/>
      <c r="AS660" s="62"/>
      <c r="AT660" s="61"/>
      <c r="AU660" s="61"/>
      <c r="AV660" s="61"/>
      <c r="AW660" s="61"/>
      <c r="AX660" s="61"/>
      <c r="AY660" s="61"/>
      <c r="AZ660" s="61"/>
      <c r="BA660" s="61"/>
      <c r="BB660" s="61"/>
      <c r="BD660" s="63"/>
      <c r="BE660" s="63"/>
      <c r="BF660" s="63"/>
      <c r="BG660" s="63"/>
      <c r="BH660" s="63"/>
    </row>
    <row r="661" spans="1:60" ht="76.5" x14ac:dyDescent="0.35">
      <c r="A661" s="64">
        <f>IF(C661="","",MAX($A$14:A660)+1)</f>
        <v>605</v>
      </c>
      <c r="B661" s="91">
        <v>8711001</v>
      </c>
      <c r="C661" s="65" t="s">
        <v>609</v>
      </c>
      <c r="D661" s="64" t="s">
        <v>214</v>
      </c>
      <c r="E661" s="64">
        <v>0</v>
      </c>
      <c r="F661" s="64">
        <v>0</v>
      </c>
      <c r="G661" s="64">
        <v>0</v>
      </c>
      <c r="H661" s="64">
        <v>0</v>
      </c>
      <c r="I661" s="64">
        <v>0</v>
      </c>
      <c r="J661" s="64">
        <v>0</v>
      </c>
      <c r="K661" s="64">
        <v>0</v>
      </c>
      <c r="L661" s="64">
        <v>0</v>
      </c>
      <c r="M661" s="92">
        <v>0</v>
      </c>
      <c r="N661" s="92">
        <v>1</v>
      </c>
      <c r="O661" s="92">
        <v>0</v>
      </c>
      <c r="P661" s="92">
        <v>0</v>
      </c>
      <c r="Q661" s="92">
        <v>0</v>
      </c>
      <c r="R661" s="92">
        <v>1</v>
      </c>
      <c r="S661" s="92">
        <v>72102900</v>
      </c>
      <c r="T661" s="92" t="s">
        <v>66</v>
      </c>
      <c r="U661" s="92" t="s">
        <v>66</v>
      </c>
      <c r="W661" s="106">
        <v>300000</v>
      </c>
      <c r="X661" s="106">
        <v>57000</v>
      </c>
      <c r="Y661" s="106">
        <v>357000</v>
      </c>
      <c r="Z661" s="66">
        <v>352000</v>
      </c>
      <c r="AA661" s="66">
        <f t="shared" ref="AA661:AA690" si="992">Z661*19%</f>
        <v>66880</v>
      </c>
      <c r="AB661" s="66">
        <f t="shared" ref="AB661:AB690" si="993">Z661+AA661</f>
        <v>418880</v>
      </c>
      <c r="AC661" s="66">
        <v>450000</v>
      </c>
      <c r="AD661" s="66">
        <f t="shared" ref="AD661:AD690" si="994">AC661*19%</f>
        <v>85500</v>
      </c>
      <c r="AE661" s="66">
        <f t="shared" ref="AE661:AE690" si="995">AC661+AD661</f>
        <v>535500</v>
      </c>
      <c r="AF661" s="22"/>
      <c r="AG661" s="67" t="str">
        <f t="shared" ref="AG661:AG690" si="996">IF(NOT(ISNUMBER(A661)),"",LEFT(C661,200))</f>
        <v>MANTENIMIENTO - REVISIÓN DE LOS DISPOSITIVOS DE SEGURIDAD Y REGULADORES DE VELOCIDAD - PARA ASCENSOR NO PANIRAMICO</v>
      </c>
      <c r="AH661" s="58" t="str">
        <f t="shared" ref="AH661:AH690" si="997">IF($AG661="","",IF(COUNTIFS($AG:$AG,$AG661,$W:$W,"&lt;&gt;"&amp;$W661)&gt;0,"DIFERENTE","ÚNICO"))</f>
        <v>ÚNICO</v>
      </c>
      <c r="AI661" s="58" t="str">
        <f t="shared" ref="AI661:AI690" si="998">IF($AG661="","",IF(COUNTIFS($AG:$AG,$AG661,$Z:$Z,"&lt;&gt;"&amp;$Z661)&gt;0,"DIFERENTE","ÚNICO"))</f>
        <v>ÚNICO</v>
      </c>
      <c r="AJ661" s="59" t="str">
        <f t="shared" ref="AJ661:AJ690" si="999">IF($AG661="","",IF(COUNTIFS($AG:$AG,$AG661,$AC:$AC,"&lt;&gt;"&amp;$AC661)&gt;0,"DIFERENTE","ÚNICO"))</f>
        <v>ÚNICO</v>
      </c>
      <c r="AK661" s="59" t="str">
        <f t="shared" ref="AK661:AK690" si="1000">IF($AG661="","",IF(OR(AH661="DIFERENTE",AI661="DIFERENTE",AJ661="DIFERENTE"),"REVISAR","ÚNICO"))</f>
        <v>ÚNICO</v>
      </c>
      <c r="AL661" s="59" t="str">
        <f t="shared" ref="AL661:AL690" si="1001">IF(AH661="DIFERENTE",_xlfn.MAXIFS($W:$W,$AG:$AG,$AG661)-_xlfn.MINIFS($W:$W,$AG:$AG,$AG661),"")</f>
        <v/>
      </c>
      <c r="AM661" s="59" t="str">
        <f t="shared" ref="AM661:AM690" si="1002">IF(AI661="DIFERENTE",_xlfn.MAXIFS($Z:$Z,$AG:$AG,$AG661)-_xlfn.MINIFS($Z:$Z,$AG:$AG,$AG661),"")</f>
        <v/>
      </c>
      <c r="AN661" s="60" t="str">
        <f t="shared" ref="AN661:AN690" si="1003">IF(AJ661="DIFERENTE",_xlfn.MAXIFS($AC:$AC,$AG:$AG,$AG661)-_xlfn.MINIFS($AC:$AC,$AG:$AG,$AG661),"")</f>
        <v/>
      </c>
      <c r="AP661" s="61">
        <f t="shared" ref="AP661:AP690" si="1004">IF(NOT(ISNUMBER(A661)),"",ROUND(AVERAGE(W661,Z661,AC661),0))</f>
        <v>367333</v>
      </c>
      <c r="AQ661" s="61">
        <f t="shared" ref="AQ661:AQ690" si="1005">IF(NOT(ISNUMBER(A661)),"",ROUND(MEDIAN(W661,Z661,AC661),0))</f>
        <v>352000</v>
      </c>
      <c r="AR661" s="61">
        <f t="shared" ref="AR661:AR690" si="1006">IF(NOT(ISNUMBER(A661)),"",ROUND(_xlfn.STDEV.S(W661,Z661,AC661),0))</f>
        <v>76166</v>
      </c>
      <c r="AS661" s="62">
        <f t="shared" ref="AS661:AS690" si="1007">IF(NOT(ISNUMBER(A661)),"",IFERROR(AR661/AP661,0))</f>
        <v>0.20734864550693785</v>
      </c>
      <c r="AT661" s="61">
        <f t="shared" ref="AT661:AT690" si="1008">IF(NOT(ISNUMBER(A661)),"",ROUND(MIN(W661,Z661,AC661),0))</f>
        <v>300000</v>
      </c>
      <c r="AU661" s="61">
        <f t="shared" ref="AU661:AU690" si="1009">IF(NOT(ISNUMBER(A661)),"",ROUND(MAX(W661,Z661,AC661),0))</f>
        <v>450000</v>
      </c>
      <c r="AV661" s="61">
        <f>IF(NOT(ISNUMBER(A661)),"",ROUND(_xlfn.QUARTILE.INC(CHOOSE({1;2;3},W661,Z661,AC661),1),0))</f>
        <v>326000</v>
      </c>
      <c r="AW661" s="61">
        <f>IF(NOT(ISNUMBER(A661)),"",ROUND(_xlfn.QUARTILE.INC(CHOOSE({1;2;3},W661,Z661,AC661),3),0))</f>
        <v>401000</v>
      </c>
      <c r="AX661" s="61">
        <f t="shared" ref="AX661:AX690" si="1010">IF(NOT(ISNUMBER(A661)),"",ROUND(AW661-AV661,0))</f>
        <v>75000</v>
      </c>
      <c r="AY661" s="61">
        <f t="shared" ref="AY661:AY690" si="1011">IF(NOT(ISNUMBER(A661)),"",IF(BB661="MENOR VALOR",ROUND(MIN(W661,Z661,AC661),0),IF(BB661="PROMEDIO 2 MENORES",ROUND((SUM(W661,Z661,AC661)-MAX(W661,Z661,AC661))/2,0),IF(BB661="MEDIANA",ROUND(MEDIAN(W661,Z661,AC661),0),""))))</f>
        <v>326000</v>
      </c>
      <c r="AZ661" s="61">
        <f t="shared" ref="AZ661:AZ690" si="1012">+AY661*19%</f>
        <v>61940</v>
      </c>
      <c r="BA661" s="61">
        <f t="shared" ref="BA661:BA690" si="1013">IF(AY661="","",AY661+AZ661)</f>
        <v>387940</v>
      </c>
      <c r="BB661" s="68" t="str">
        <f t="shared" ref="BB661:BB690" si="1014">IF(NOT(ISNUMBER(A661)),"",IF(AS661&lt;=20%,"MENOR VALOR",IF(AS661&lt;=40%,"PROMEDIO 2 MENORES","MEDIANA")))</f>
        <v>PROMEDIO 2 MENORES</v>
      </c>
      <c r="BD661" s="69" t="str">
        <f t="shared" ref="BD661:BD690" si="1015">IF(NOT(ISNUMBER(A661)),"",UPPER(TRIM(CLEAN(LEFT(C661,200)))))</f>
        <v>MANTENIMIENTO - REVISIÓN DE LOS DISPOSITIVOS DE SEGURIDAD Y REGULADORES DE VELOCIDAD - PARA ASCENSOR NO PANIRAMICO</v>
      </c>
      <c r="BE661" s="58" t="str">
        <f t="shared" ref="BE661:BE690" si="1016">IF($AG661="","",IF(COUNTIF($AG:$AG,$AG661)&gt;1,"REPETIDO","ÚNICO"))</f>
        <v>ÚNICO</v>
      </c>
      <c r="BF661" s="58" t="str" cm="1">
        <f t="array" ref="BF661">IF(BE661&lt;&gt;"REPETIDO","",_xlfn.TEXTJOIN(", ",TRUE,IF($AG$14:$AG$1000=$AG661,$A$14:$A$1000,"")))</f>
        <v/>
      </c>
      <c r="BG661" s="70" t="str">
        <f t="shared" ref="BG661:BG690" si="1017">IF($AG661="","",IF(BE661&lt;&gt;"REPETIDO","NO APLICA",IF(COUNTIFS($AG:$AG,$AG661,$AY:$AY,"&lt;&gt;"&amp;$AY661)&gt;0,"PRECIO REF. DIFERENTE","MISMO PRECIO REF.")))</f>
        <v>NO APLICA</v>
      </c>
      <c r="BH661" s="58" t="str">
        <f t="shared" ref="BH661:BH690" si="1018">IF($AG661="","",IF(BG661="PRECIO REF. DIFERENTE","CRÍTICO - PRECIO REF. INCONSISTENTE",IF(AS661&gt;50%,"ALERTA ALTA - REVISAR MERCADO",IF(AS661&gt;30%,"REVISAR DISPERSIÓN","OK"))))</f>
        <v>OK</v>
      </c>
    </row>
    <row r="662" spans="1:60" ht="114.75" x14ac:dyDescent="0.35">
      <c r="A662" s="64">
        <f>IF(C662="","",MAX($A$14:A661)+1)</f>
        <v>606</v>
      </c>
      <c r="B662" s="64">
        <v>8711001</v>
      </c>
      <c r="C662" s="65" t="s">
        <v>610</v>
      </c>
      <c r="D662" s="64" t="s">
        <v>611</v>
      </c>
      <c r="E662" s="64">
        <v>0</v>
      </c>
      <c r="F662" s="64">
        <v>0</v>
      </c>
      <c r="G662" s="64">
        <v>0</v>
      </c>
      <c r="H662" s="64">
        <v>0</v>
      </c>
      <c r="I662" s="64">
        <v>0</v>
      </c>
      <c r="J662" s="64">
        <v>0</v>
      </c>
      <c r="K662" s="64">
        <v>0</v>
      </c>
      <c r="L662" s="64">
        <v>0</v>
      </c>
      <c r="M662" s="92">
        <v>0</v>
      </c>
      <c r="N662" s="92">
        <v>1</v>
      </c>
      <c r="O662" s="92">
        <v>0</v>
      </c>
      <c r="P662" s="92">
        <v>0</v>
      </c>
      <c r="Q662" s="92">
        <v>0</v>
      </c>
      <c r="R662" s="92">
        <v>1</v>
      </c>
      <c r="S662" s="78">
        <v>72102900</v>
      </c>
      <c r="T662" s="78" t="s">
        <v>66</v>
      </c>
      <c r="U662" s="78" t="s">
        <v>66</v>
      </c>
      <c r="W662" s="66">
        <v>236000</v>
      </c>
      <c r="X662" s="66">
        <f t="shared" ref="X662:X690" si="1019">ROUND(W662*19%,0)</f>
        <v>44840</v>
      </c>
      <c r="Y662" s="66">
        <f t="shared" ref="Y662:Y690" si="1020">ROUND(W662+X662,0)</f>
        <v>280840</v>
      </c>
      <c r="Z662" s="66">
        <v>236000</v>
      </c>
      <c r="AA662" s="66">
        <f t="shared" si="992"/>
        <v>44840</v>
      </c>
      <c r="AB662" s="66">
        <f t="shared" si="993"/>
        <v>280840</v>
      </c>
      <c r="AC662" s="66">
        <v>450000</v>
      </c>
      <c r="AD662" s="66">
        <f t="shared" si="994"/>
        <v>85500</v>
      </c>
      <c r="AE662" s="66">
        <f t="shared" si="995"/>
        <v>535500</v>
      </c>
      <c r="AF662" s="22"/>
      <c r="AG662" s="67" t="str">
        <f t="shared" si="996"/>
        <v>MANTENIMIENTO - INSPECCIÓN, AJUSTE Y LUBRICACIÓN PERIÓDICA Y SISTEMÁTICA DE LOS ELEMENTOS Y PARTES TALES COMO: RIELES GUÍAS DE CABINA Y CONTRAPESO - PARA ASCENSOR NO PANIRAMICO</v>
      </c>
      <c r="AH662" s="58" t="str">
        <f t="shared" si="997"/>
        <v>ÚNICO</v>
      </c>
      <c r="AI662" s="58" t="str">
        <f t="shared" si="998"/>
        <v>ÚNICO</v>
      </c>
      <c r="AJ662" s="59" t="str">
        <f t="shared" si="999"/>
        <v>ÚNICO</v>
      </c>
      <c r="AK662" s="59" t="str">
        <f t="shared" si="1000"/>
        <v>ÚNICO</v>
      </c>
      <c r="AL662" s="59" t="str">
        <f t="shared" si="1001"/>
        <v/>
      </c>
      <c r="AM662" s="59" t="str">
        <f t="shared" si="1002"/>
        <v/>
      </c>
      <c r="AN662" s="60" t="str">
        <f t="shared" si="1003"/>
        <v/>
      </c>
      <c r="AP662" s="61">
        <f t="shared" si="1004"/>
        <v>307333</v>
      </c>
      <c r="AQ662" s="61">
        <f t="shared" si="1005"/>
        <v>236000</v>
      </c>
      <c r="AR662" s="61">
        <f t="shared" si="1006"/>
        <v>123553</v>
      </c>
      <c r="AS662" s="62">
        <f t="shared" si="1007"/>
        <v>0.40201670500727227</v>
      </c>
      <c r="AT662" s="61">
        <f t="shared" si="1008"/>
        <v>236000</v>
      </c>
      <c r="AU662" s="61">
        <f t="shared" si="1009"/>
        <v>450000</v>
      </c>
      <c r="AV662" s="61">
        <f>IF(NOT(ISNUMBER(A662)),"",ROUND(_xlfn.QUARTILE.INC(CHOOSE({1;2;3},W662,Z662,AC662),1),0))</f>
        <v>236000</v>
      </c>
      <c r="AW662" s="61">
        <f>IF(NOT(ISNUMBER(A662)),"",ROUND(_xlfn.QUARTILE.INC(CHOOSE({1;2;3},W662,Z662,AC662),3),0))</f>
        <v>343000</v>
      </c>
      <c r="AX662" s="61">
        <f t="shared" si="1010"/>
        <v>107000</v>
      </c>
      <c r="AY662" s="61">
        <f t="shared" si="1011"/>
        <v>236000</v>
      </c>
      <c r="AZ662" s="61">
        <f t="shared" si="1012"/>
        <v>44840</v>
      </c>
      <c r="BA662" s="61">
        <f t="shared" si="1013"/>
        <v>280840</v>
      </c>
      <c r="BB662" s="68" t="str">
        <f t="shared" si="1014"/>
        <v>MEDIANA</v>
      </c>
      <c r="BD662" s="69" t="str">
        <f t="shared" si="1015"/>
        <v>MANTENIMIENTO - INSPECCIÓN, AJUSTE Y LUBRICACIÓN PERIÓDICA Y SISTEMÁTICA DE LOS ELEMENTOS Y PARTES TALES COMO: RIELES GUÍAS DE CABINA Y CONTRAPESO - PARA ASCENSOR NO PANIRAMICO</v>
      </c>
      <c r="BE662" s="58" t="str">
        <f t="shared" si="1016"/>
        <v>ÚNICO</v>
      </c>
      <c r="BF662" s="58" t="str" cm="1">
        <f t="array" ref="BF662">IF(BE662&lt;&gt;"REPETIDO","",_xlfn.TEXTJOIN(", ",TRUE,IF($AG$14:$AG$1000=$AG662,$A$14:$A$1000,"")))</f>
        <v/>
      </c>
      <c r="BG662" s="70" t="str">
        <f t="shared" si="1017"/>
        <v>NO APLICA</v>
      </c>
      <c r="BH662" s="58" t="str">
        <f t="shared" si="1018"/>
        <v>REVISAR DISPERSIÓN</v>
      </c>
    </row>
    <row r="663" spans="1:60" ht="76.5" x14ac:dyDescent="0.35">
      <c r="A663" s="64">
        <f>IF(C663="","",MAX($A$14:A662)+1)</f>
        <v>607</v>
      </c>
      <c r="B663" s="64">
        <v>8711001</v>
      </c>
      <c r="C663" s="65" t="s">
        <v>612</v>
      </c>
      <c r="D663" s="64" t="s">
        <v>611</v>
      </c>
      <c r="E663" s="64">
        <v>0</v>
      </c>
      <c r="F663" s="64">
        <v>0</v>
      </c>
      <c r="G663" s="64">
        <v>0</v>
      </c>
      <c r="H663" s="64">
        <v>0</v>
      </c>
      <c r="I663" s="64">
        <v>0</v>
      </c>
      <c r="J663" s="64">
        <v>0</v>
      </c>
      <c r="K663" s="64">
        <v>0</v>
      </c>
      <c r="L663" s="64">
        <v>0</v>
      </c>
      <c r="M663" s="92">
        <v>0</v>
      </c>
      <c r="N663" s="92">
        <v>1</v>
      </c>
      <c r="O663" s="92">
        <v>0</v>
      </c>
      <c r="P663" s="92">
        <v>0</v>
      </c>
      <c r="Q663" s="92">
        <v>0</v>
      </c>
      <c r="R663" s="92">
        <v>1</v>
      </c>
      <c r="S663" s="78">
        <v>72102900</v>
      </c>
      <c r="T663" s="78" t="s">
        <v>66</v>
      </c>
      <c r="U663" s="78" t="s">
        <v>66</v>
      </c>
      <c r="W663" s="66">
        <v>232000</v>
      </c>
      <c r="X663" s="66">
        <f t="shared" si="1019"/>
        <v>44080</v>
      </c>
      <c r="Y663" s="66">
        <f t="shared" si="1020"/>
        <v>276080</v>
      </c>
      <c r="Z663" s="66">
        <v>232000</v>
      </c>
      <c r="AA663" s="66">
        <f t="shared" si="992"/>
        <v>44080</v>
      </c>
      <c r="AB663" s="66">
        <f t="shared" si="993"/>
        <v>276080</v>
      </c>
      <c r="AC663" s="66">
        <v>450000</v>
      </c>
      <c r="AD663" s="66">
        <f t="shared" si="994"/>
        <v>85500</v>
      </c>
      <c r="AE663" s="66">
        <f t="shared" si="995"/>
        <v>535500</v>
      </c>
      <c r="AF663" s="22"/>
      <c r="AG663" s="67" t="str">
        <f t="shared" si="996"/>
        <v>MANTENIMIENTO - VERIFICACIÓN DESGASTE DE ELEMENTOS DESLIZANTES - PARA ASCENSOR NO PANORAMICO</v>
      </c>
      <c r="AH663" s="58" t="str">
        <f t="shared" si="997"/>
        <v>ÚNICO</v>
      </c>
      <c r="AI663" s="58" t="str">
        <f t="shared" si="998"/>
        <v>ÚNICO</v>
      </c>
      <c r="AJ663" s="59" t="str">
        <f t="shared" si="999"/>
        <v>ÚNICO</v>
      </c>
      <c r="AK663" s="59" t="str">
        <f t="shared" si="1000"/>
        <v>ÚNICO</v>
      </c>
      <c r="AL663" s="59" t="str">
        <f t="shared" si="1001"/>
        <v/>
      </c>
      <c r="AM663" s="59" t="str">
        <f t="shared" si="1002"/>
        <v/>
      </c>
      <c r="AN663" s="60" t="str">
        <f t="shared" si="1003"/>
        <v/>
      </c>
      <c r="AP663" s="61">
        <f t="shared" si="1004"/>
        <v>304667</v>
      </c>
      <c r="AQ663" s="61">
        <f t="shared" si="1005"/>
        <v>232000</v>
      </c>
      <c r="AR663" s="61">
        <f t="shared" si="1006"/>
        <v>125862</v>
      </c>
      <c r="AS663" s="62">
        <f t="shared" si="1007"/>
        <v>0.41311333357403329</v>
      </c>
      <c r="AT663" s="61">
        <f t="shared" si="1008"/>
        <v>232000</v>
      </c>
      <c r="AU663" s="61">
        <f t="shared" si="1009"/>
        <v>450000</v>
      </c>
      <c r="AV663" s="61">
        <f>IF(NOT(ISNUMBER(A663)),"",ROUND(_xlfn.QUARTILE.INC(CHOOSE({1;2;3},W663,Z663,AC663),1),0))</f>
        <v>232000</v>
      </c>
      <c r="AW663" s="61">
        <f>IF(NOT(ISNUMBER(A663)),"",ROUND(_xlfn.QUARTILE.INC(CHOOSE({1;2;3},W663,Z663,AC663),3),0))</f>
        <v>341000</v>
      </c>
      <c r="AX663" s="61">
        <f t="shared" si="1010"/>
        <v>109000</v>
      </c>
      <c r="AY663" s="61">
        <f t="shared" si="1011"/>
        <v>232000</v>
      </c>
      <c r="AZ663" s="61">
        <f t="shared" si="1012"/>
        <v>44080</v>
      </c>
      <c r="BA663" s="61">
        <f t="shared" si="1013"/>
        <v>276080</v>
      </c>
      <c r="BB663" s="68" t="str">
        <f t="shared" si="1014"/>
        <v>MEDIANA</v>
      </c>
      <c r="BD663" s="69" t="str">
        <f t="shared" si="1015"/>
        <v>MANTENIMIENTO - VERIFICACIÓN DESGASTE DE ELEMENTOS DESLIZANTES - PARA ASCENSOR NO PANORAMICO</v>
      </c>
      <c r="BE663" s="58" t="str">
        <f t="shared" si="1016"/>
        <v>ÚNICO</v>
      </c>
      <c r="BF663" s="58" t="str" cm="1">
        <f t="array" ref="BF663">IF(BE663&lt;&gt;"REPETIDO","",_xlfn.TEXTJOIN(", ",TRUE,IF($AG$14:$AG$1000=$AG663,$A$14:$A$1000,"")))</f>
        <v/>
      </c>
      <c r="BG663" s="70" t="str">
        <f t="shared" si="1017"/>
        <v>NO APLICA</v>
      </c>
      <c r="BH663" s="58" t="str">
        <f t="shared" si="1018"/>
        <v>REVISAR DISPERSIÓN</v>
      </c>
    </row>
    <row r="664" spans="1:60" ht="89.25" x14ac:dyDescent="0.35">
      <c r="A664" s="64">
        <f>IF(C664="","",MAX($A$14:A663)+1)</f>
        <v>608</v>
      </c>
      <c r="B664" s="64">
        <v>8711001</v>
      </c>
      <c r="C664" s="65" t="s">
        <v>613</v>
      </c>
      <c r="D664" s="64" t="s">
        <v>611</v>
      </c>
      <c r="E664" s="64">
        <v>0</v>
      </c>
      <c r="F664" s="64">
        <v>0</v>
      </c>
      <c r="G664" s="64">
        <v>0</v>
      </c>
      <c r="H664" s="64">
        <v>0</v>
      </c>
      <c r="I664" s="64">
        <v>0</v>
      </c>
      <c r="J664" s="64">
        <v>0</v>
      </c>
      <c r="K664" s="64">
        <v>0</v>
      </c>
      <c r="L664" s="64">
        <v>0</v>
      </c>
      <c r="M664" s="92">
        <v>0</v>
      </c>
      <c r="N664" s="92">
        <v>1</v>
      </c>
      <c r="O664" s="92">
        <v>0</v>
      </c>
      <c r="P664" s="92">
        <v>0</v>
      </c>
      <c r="Q664" s="92">
        <v>0</v>
      </c>
      <c r="R664" s="92">
        <v>1</v>
      </c>
      <c r="S664" s="78">
        <v>72102900</v>
      </c>
      <c r="T664" s="78" t="s">
        <v>66</v>
      </c>
      <c r="U664" s="78" t="s">
        <v>66</v>
      </c>
      <c r="W664" s="66">
        <v>240000</v>
      </c>
      <c r="X664" s="66">
        <f t="shared" si="1019"/>
        <v>45600</v>
      </c>
      <c r="Y664" s="66">
        <f t="shared" si="1020"/>
        <v>285600</v>
      </c>
      <c r="Z664" s="66">
        <v>240000</v>
      </c>
      <c r="AA664" s="66">
        <f t="shared" si="992"/>
        <v>45600</v>
      </c>
      <c r="AB664" s="66">
        <f t="shared" si="993"/>
        <v>285600</v>
      </c>
      <c r="AC664" s="66">
        <v>450000</v>
      </c>
      <c r="AD664" s="66">
        <f t="shared" si="994"/>
        <v>85500</v>
      </c>
      <c r="AE664" s="66">
        <f t="shared" si="995"/>
        <v>535500</v>
      </c>
      <c r="AF664" s="22"/>
      <c r="AG664" s="67" t="str">
        <f t="shared" si="996"/>
        <v>MANTENIMIENTO - VERIFICACIÓN DE DESGASTE, LIMPIEZA Y LUBRICACIÓN DE LOS CABLES DE TRACCIÓN - PARA ASCENSOR NO PANIRAMICO</v>
      </c>
      <c r="AH664" s="58" t="str">
        <f t="shared" si="997"/>
        <v>ÚNICO</v>
      </c>
      <c r="AI664" s="58" t="str">
        <f t="shared" si="998"/>
        <v>ÚNICO</v>
      </c>
      <c r="AJ664" s="59" t="str">
        <f t="shared" si="999"/>
        <v>ÚNICO</v>
      </c>
      <c r="AK664" s="59" t="str">
        <f t="shared" si="1000"/>
        <v>ÚNICO</v>
      </c>
      <c r="AL664" s="59" t="str">
        <f t="shared" si="1001"/>
        <v/>
      </c>
      <c r="AM664" s="59" t="str">
        <f t="shared" si="1002"/>
        <v/>
      </c>
      <c r="AN664" s="60" t="str">
        <f t="shared" si="1003"/>
        <v/>
      </c>
      <c r="AP664" s="61">
        <f t="shared" si="1004"/>
        <v>310000</v>
      </c>
      <c r="AQ664" s="61">
        <f t="shared" si="1005"/>
        <v>240000</v>
      </c>
      <c r="AR664" s="61">
        <f t="shared" si="1006"/>
        <v>121244</v>
      </c>
      <c r="AS664" s="62">
        <f t="shared" si="1007"/>
        <v>0.39110967741935482</v>
      </c>
      <c r="AT664" s="61">
        <f t="shared" si="1008"/>
        <v>240000</v>
      </c>
      <c r="AU664" s="61">
        <f t="shared" si="1009"/>
        <v>450000</v>
      </c>
      <c r="AV664" s="61">
        <f>IF(NOT(ISNUMBER(A664)),"",ROUND(_xlfn.QUARTILE.INC(CHOOSE({1;2;3},W664,Z664,AC664),1),0))</f>
        <v>240000</v>
      </c>
      <c r="AW664" s="61">
        <f>IF(NOT(ISNUMBER(A664)),"",ROUND(_xlfn.QUARTILE.INC(CHOOSE({1;2;3},W664,Z664,AC664),3),0))</f>
        <v>345000</v>
      </c>
      <c r="AX664" s="61">
        <f t="shared" si="1010"/>
        <v>105000</v>
      </c>
      <c r="AY664" s="61">
        <f t="shared" si="1011"/>
        <v>240000</v>
      </c>
      <c r="AZ664" s="61">
        <f t="shared" si="1012"/>
        <v>45600</v>
      </c>
      <c r="BA664" s="61">
        <f t="shared" si="1013"/>
        <v>285600</v>
      </c>
      <c r="BB664" s="68" t="str">
        <f t="shared" si="1014"/>
        <v>PROMEDIO 2 MENORES</v>
      </c>
      <c r="BD664" s="69" t="str">
        <f t="shared" si="1015"/>
        <v>MANTENIMIENTO - VERIFICACIÓN DE DESGASTE, LIMPIEZA Y LUBRICACIÓN DE LOS CABLES DE TRACCIÓN - PARA ASCENSOR NO PANIRAMICO</v>
      </c>
      <c r="BE664" s="58" t="str">
        <f t="shared" si="1016"/>
        <v>ÚNICO</v>
      </c>
      <c r="BF664" s="58" t="str" cm="1">
        <f t="array" ref="BF664">IF(BE664&lt;&gt;"REPETIDO","",_xlfn.TEXTJOIN(", ",TRUE,IF($AG$14:$AG$1000=$AG664,$A$14:$A$1000,"")))</f>
        <v/>
      </c>
      <c r="BG664" s="70" t="str">
        <f t="shared" si="1017"/>
        <v>NO APLICA</v>
      </c>
      <c r="BH664" s="58" t="str">
        <f t="shared" si="1018"/>
        <v>REVISAR DISPERSIÓN</v>
      </c>
    </row>
    <row r="665" spans="1:60" ht="63.75" x14ac:dyDescent="0.35">
      <c r="A665" s="64">
        <f>IF(C665="","",MAX($A$14:A664)+1)</f>
        <v>609</v>
      </c>
      <c r="B665" s="64">
        <v>8711001</v>
      </c>
      <c r="C665" s="65" t="s">
        <v>614</v>
      </c>
      <c r="D665" s="64" t="s">
        <v>611</v>
      </c>
      <c r="E665" s="64">
        <v>0</v>
      </c>
      <c r="F665" s="64">
        <v>0</v>
      </c>
      <c r="G665" s="64">
        <v>0</v>
      </c>
      <c r="H665" s="64">
        <v>0</v>
      </c>
      <c r="I665" s="64">
        <v>0</v>
      </c>
      <c r="J665" s="64">
        <v>0</v>
      </c>
      <c r="K665" s="64">
        <v>0</v>
      </c>
      <c r="L665" s="64">
        <v>0</v>
      </c>
      <c r="M665" s="92">
        <v>0</v>
      </c>
      <c r="N665" s="92">
        <v>1</v>
      </c>
      <c r="O665" s="92">
        <v>0</v>
      </c>
      <c r="P665" s="92">
        <v>0</v>
      </c>
      <c r="Q665" s="92">
        <v>0</v>
      </c>
      <c r="R665" s="92">
        <v>1</v>
      </c>
      <c r="S665" s="78">
        <v>72102900</v>
      </c>
      <c r="T665" s="78" t="s">
        <v>66</v>
      </c>
      <c r="U665" s="78" t="s">
        <v>66</v>
      </c>
      <c r="W665" s="66">
        <v>256000</v>
      </c>
      <c r="X665" s="66">
        <f t="shared" si="1019"/>
        <v>48640</v>
      </c>
      <c r="Y665" s="66">
        <f t="shared" si="1020"/>
        <v>304640</v>
      </c>
      <c r="Z665" s="66">
        <v>256000</v>
      </c>
      <c r="AA665" s="66">
        <f t="shared" si="992"/>
        <v>48640</v>
      </c>
      <c r="AB665" s="66">
        <f t="shared" si="993"/>
        <v>304640</v>
      </c>
      <c r="AC665" s="66">
        <v>480000</v>
      </c>
      <c r="AD665" s="66">
        <f t="shared" si="994"/>
        <v>91200</v>
      </c>
      <c r="AE665" s="66">
        <f t="shared" si="995"/>
        <v>571200</v>
      </c>
      <c r="AF665" s="22"/>
      <c r="AG665" s="67" t="str">
        <f t="shared" si="996"/>
        <v>MANTENIMIENTO - LUBRICACIÓN DEL CONJUNTO DE PUERTAS DE PISO - PARA ASCENSOR NO PANIRAMICO</v>
      </c>
      <c r="AH665" s="58" t="str">
        <f t="shared" si="997"/>
        <v>ÚNICO</v>
      </c>
      <c r="AI665" s="58" t="str">
        <f t="shared" si="998"/>
        <v>ÚNICO</v>
      </c>
      <c r="AJ665" s="59" t="str">
        <f t="shared" si="999"/>
        <v>ÚNICO</v>
      </c>
      <c r="AK665" s="59" t="str">
        <f t="shared" si="1000"/>
        <v>ÚNICO</v>
      </c>
      <c r="AL665" s="59" t="str">
        <f t="shared" si="1001"/>
        <v/>
      </c>
      <c r="AM665" s="59" t="str">
        <f t="shared" si="1002"/>
        <v/>
      </c>
      <c r="AN665" s="60" t="str">
        <f t="shared" si="1003"/>
        <v/>
      </c>
      <c r="AP665" s="61">
        <f t="shared" si="1004"/>
        <v>330667</v>
      </c>
      <c r="AQ665" s="61">
        <f t="shared" si="1005"/>
        <v>256000</v>
      </c>
      <c r="AR665" s="61">
        <f t="shared" si="1006"/>
        <v>129326</v>
      </c>
      <c r="AS665" s="62">
        <f t="shared" si="1007"/>
        <v>0.39110646057816473</v>
      </c>
      <c r="AT665" s="61">
        <f t="shared" si="1008"/>
        <v>256000</v>
      </c>
      <c r="AU665" s="61">
        <f t="shared" si="1009"/>
        <v>480000</v>
      </c>
      <c r="AV665" s="61">
        <f>IF(NOT(ISNUMBER(A665)),"",ROUND(_xlfn.QUARTILE.INC(CHOOSE({1;2;3},W665,Z665,AC665),1),0))</f>
        <v>256000</v>
      </c>
      <c r="AW665" s="61">
        <f>IF(NOT(ISNUMBER(A665)),"",ROUND(_xlfn.QUARTILE.INC(CHOOSE({1;2;3},W665,Z665,AC665),3),0))</f>
        <v>368000</v>
      </c>
      <c r="AX665" s="61">
        <f t="shared" si="1010"/>
        <v>112000</v>
      </c>
      <c r="AY665" s="61">
        <f t="shared" si="1011"/>
        <v>256000</v>
      </c>
      <c r="AZ665" s="61">
        <f t="shared" si="1012"/>
        <v>48640</v>
      </c>
      <c r="BA665" s="61">
        <f t="shared" si="1013"/>
        <v>304640</v>
      </c>
      <c r="BB665" s="68" t="str">
        <f t="shared" si="1014"/>
        <v>PROMEDIO 2 MENORES</v>
      </c>
      <c r="BD665" s="69" t="str">
        <f t="shared" si="1015"/>
        <v>MANTENIMIENTO - LUBRICACIÓN DEL CONJUNTO DE PUERTAS DE PISO - PARA ASCENSOR NO PANIRAMICO</v>
      </c>
      <c r="BE665" s="58" t="str">
        <f t="shared" si="1016"/>
        <v>ÚNICO</v>
      </c>
      <c r="BF665" s="58" t="str" cm="1">
        <f t="array" ref="BF665">IF(BE665&lt;&gt;"REPETIDO","",_xlfn.TEXTJOIN(", ",TRUE,IF($AG$14:$AG$1000=$AG665,$A$14:$A$1000,"")))</f>
        <v/>
      </c>
      <c r="BG665" s="70" t="str">
        <f t="shared" si="1017"/>
        <v>NO APLICA</v>
      </c>
      <c r="BH665" s="58" t="str">
        <f t="shared" si="1018"/>
        <v>REVISAR DISPERSIÓN</v>
      </c>
    </row>
    <row r="666" spans="1:60" ht="127.5" x14ac:dyDescent="0.35">
      <c r="A666" s="64">
        <f>IF(C666="","",MAX($A$14:A665)+1)</f>
        <v>610</v>
      </c>
      <c r="B666" s="64">
        <v>8711001</v>
      </c>
      <c r="C666" s="65" t="s">
        <v>615</v>
      </c>
      <c r="D666" s="64" t="s">
        <v>611</v>
      </c>
      <c r="E666" s="64">
        <v>0</v>
      </c>
      <c r="F666" s="64">
        <v>0</v>
      </c>
      <c r="G666" s="64">
        <v>0</v>
      </c>
      <c r="H666" s="64">
        <v>0</v>
      </c>
      <c r="I666" s="64">
        <v>0</v>
      </c>
      <c r="J666" s="64">
        <v>0</v>
      </c>
      <c r="K666" s="64">
        <v>0</v>
      </c>
      <c r="L666" s="64">
        <v>0</v>
      </c>
      <c r="M666" s="92">
        <v>0</v>
      </c>
      <c r="N666" s="92">
        <v>1</v>
      </c>
      <c r="O666" s="92">
        <v>0</v>
      </c>
      <c r="P666" s="92">
        <v>0</v>
      </c>
      <c r="Q666" s="92">
        <v>0</v>
      </c>
      <c r="R666" s="92">
        <v>1</v>
      </c>
      <c r="S666" s="78">
        <v>72102900</v>
      </c>
      <c r="T666" s="78" t="s">
        <v>66</v>
      </c>
      <c r="U666" s="78" t="s">
        <v>66</v>
      </c>
      <c r="W666" s="66">
        <v>236000</v>
      </c>
      <c r="X666" s="66">
        <f t="shared" si="1019"/>
        <v>44840</v>
      </c>
      <c r="Y666" s="66">
        <f t="shared" si="1020"/>
        <v>280840</v>
      </c>
      <c r="Z666" s="66">
        <v>236000</v>
      </c>
      <c r="AA666" s="66">
        <f t="shared" si="992"/>
        <v>44840</v>
      </c>
      <c r="AB666" s="66">
        <f t="shared" si="993"/>
        <v>280840</v>
      </c>
      <c r="AC666" s="66">
        <v>450000</v>
      </c>
      <c r="AD666" s="66">
        <f t="shared" si="994"/>
        <v>85500</v>
      </c>
      <c r="AE666" s="66">
        <f t="shared" si="995"/>
        <v>535500</v>
      </c>
      <c r="AF666" s="22"/>
      <c r="AG666" s="67" t="str">
        <f t="shared" si="996"/>
        <v>MANTENIMIENTO - VERIFICACIÓN DE ESTADO DE LAS PUERTAS DE CABINA, ROLLETES, CORREDERAS, ZAPATAS, LUBRICACIÓN Y LIMPIEZA DE LOS EQUIPOS, ESTADO DE LOS NIVELES DE ACEITE Y ENGRASE DE POLEAS - PARA ASCENS</v>
      </c>
      <c r="AH666" s="58" t="str">
        <f t="shared" si="997"/>
        <v>ÚNICO</v>
      </c>
      <c r="AI666" s="58" t="str">
        <f t="shared" si="998"/>
        <v>ÚNICO</v>
      </c>
      <c r="AJ666" s="59" t="str">
        <f t="shared" si="999"/>
        <v>ÚNICO</v>
      </c>
      <c r="AK666" s="59" t="str">
        <f t="shared" si="1000"/>
        <v>ÚNICO</v>
      </c>
      <c r="AL666" s="59" t="str">
        <f t="shared" si="1001"/>
        <v/>
      </c>
      <c r="AM666" s="59" t="str">
        <f t="shared" si="1002"/>
        <v/>
      </c>
      <c r="AN666" s="60" t="str">
        <f t="shared" si="1003"/>
        <v/>
      </c>
      <c r="AP666" s="61">
        <f t="shared" si="1004"/>
        <v>307333</v>
      </c>
      <c r="AQ666" s="61">
        <f t="shared" si="1005"/>
        <v>236000</v>
      </c>
      <c r="AR666" s="61">
        <f t="shared" si="1006"/>
        <v>123553</v>
      </c>
      <c r="AS666" s="62">
        <f t="shared" si="1007"/>
        <v>0.40201670500727227</v>
      </c>
      <c r="AT666" s="61">
        <f t="shared" si="1008"/>
        <v>236000</v>
      </c>
      <c r="AU666" s="61">
        <f t="shared" si="1009"/>
        <v>450000</v>
      </c>
      <c r="AV666" s="61">
        <f>IF(NOT(ISNUMBER(A666)),"",ROUND(_xlfn.QUARTILE.INC(CHOOSE({1;2;3},W666,Z666,AC666),1),0))</f>
        <v>236000</v>
      </c>
      <c r="AW666" s="61">
        <f>IF(NOT(ISNUMBER(A666)),"",ROUND(_xlfn.QUARTILE.INC(CHOOSE({1;2;3},W666,Z666,AC666),3),0))</f>
        <v>343000</v>
      </c>
      <c r="AX666" s="61">
        <f t="shared" si="1010"/>
        <v>107000</v>
      </c>
      <c r="AY666" s="61">
        <f t="shared" si="1011"/>
        <v>236000</v>
      </c>
      <c r="AZ666" s="61">
        <f t="shared" si="1012"/>
        <v>44840</v>
      </c>
      <c r="BA666" s="61">
        <f t="shared" si="1013"/>
        <v>280840</v>
      </c>
      <c r="BB666" s="68" t="str">
        <f t="shared" si="1014"/>
        <v>MEDIANA</v>
      </c>
      <c r="BD666" s="69" t="str">
        <f t="shared" si="1015"/>
        <v>MANTENIMIENTO - VERIFICACIÓN DE ESTADO DE LAS PUERTAS DE CABINA, ROLLETES, CORREDERAS, ZAPATAS, LUBRICACIÓN Y LIMPIEZA DE LOS EQUIPOS, ESTADO DE LOS NIVELES DE ACEITE Y ENGRASE DE POLEAS - PARA ASCENS</v>
      </c>
      <c r="BE666" s="58" t="str">
        <f t="shared" si="1016"/>
        <v>ÚNICO</v>
      </c>
      <c r="BF666" s="58" t="str" cm="1">
        <f t="array" ref="BF666">IF(BE666&lt;&gt;"REPETIDO","",_xlfn.TEXTJOIN(", ",TRUE,IF($AG$14:$AG$1000=$AG666,$A$14:$A$1000,"")))</f>
        <v/>
      </c>
      <c r="BG666" s="70" t="str">
        <f t="shared" si="1017"/>
        <v>NO APLICA</v>
      </c>
      <c r="BH666" s="58" t="str">
        <f t="shared" si="1018"/>
        <v>REVISAR DISPERSIÓN</v>
      </c>
    </row>
    <row r="667" spans="1:60" ht="140.25" x14ac:dyDescent="0.35">
      <c r="A667" s="64">
        <f>IF(C667="","",MAX($A$14:A666)+1)</f>
        <v>611</v>
      </c>
      <c r="B667" s="64">
        <v>8711001</v>
      </c>
      <c r="C667" s="65" t="s">
        <v>616</v>
      </c>
      <c r="D667" s="64" t="s">
        <v>611</v>
      </c>
      <c r="E667" s="64">
        <v>0</v>
      </c>
      <c r="F667" s="64">
        <v>0</v>
      </c>
      <c r="G667" s="64">
        <v>0</v>
      </c>
      <c r="H667" s="64">
        <v>0</v>
      </c>
      <c r="I667" s="64">
        <v>0</v>
      </c>
      <c r="J667" s="64">
        <v>0</v>
      </c>
      <c r="K667" s="64">
        <v>0</v>
      </c>
      <c r="L667" s="64">
        <v>0</v>
      </c>
      <c r="M667" s="92">
        <v>0</v>
      </c>
      <c r="N667" s="92">
        <v>1</v>
      </c>
      <c r="O667" s="92">
        <v>0</v>
      </c>
      <c r="P667" s="92">
        <v>0</v>
      </c>
      <c r="Q667" s="92">
        <v>0</v>
      </c>
      <c r="R667" s="92">
        <v>1</v>
      </c>
      <c r="S667" s="78">
        <v>72102900</v>
      </c>
      <c r="T667" s="78" t="s">
        <v>66</v>
      </c>
      <c r="U667" s="78" t="s">
        <v>66</v>
      </c>
      <c r="W667" s="66">
        <v>304000</v>
      </c>
      <c r="X667" s="66">
        <f t="shared" si="1019"/>
        <v>57760</v>
      </c>
      <c r="Y667" s="66">
        <f t="shared" si="1020"/>
        <v>361760</v>
      </c>
      <c r="Z667" s="66">
        <v>304000</v>
      </c>
      <c r="AA667" s="66">
        <f t="shared" si="992"/>
        <v>57760</v>
      </c>
      <c r="AB667" s="66">
        <f t="shared" si="993"/>
        <v>361760</v>
      </c>
      <c r="AC667" s="66">
        <v>610000</v>
      </c>
      <c r="AD667" s="66">
        <f t="shared" si="994"/>
        <v>115900</v>
      </c>
      <c r="AE667" s="66">
        <f t="shared" si="995"/>
        <v>725900</v>
      </c>
      <c r="AF667" s="22"/>
      <c r="AG667" s="67" t="str">
        <f t="shared" si="996"/>
        <v>MANTENIMIENTO - VERIFICACIÓN DEL ESTADO DE LAS BATERÍAS Y FUENTES DE INTERCOMUNICACIÓN, ESTADO DE LOS CABLES VIAJEROS Y CONEXIONES EN CAJAS DE EMPALME, FUNCIONAMIENTO DE ALARMA DE EMERGENCIA Y CITÓFON</v>
      </c>
      <c r="AH667" s="58" t="str">
        <f t="shared" si="997"/>
        <v>ÚNICO</v>
      </c>
      <c r="AI667" s="58" t="str">
        <f t="shared" si="998"/>
        <v>ÚNICO</v>
      </c>
      <c r="AJ667" s="59" t="str">
        <f t="shared" si="999"/>
        <v>ÚNICO</v>
      </c>
      <c r="AK667" s="59" t="str">
        <f t="shared" si="1000"/>
        <v>ÚNICO</v>
      </c>
      <c r="AL667" s="59" t="str">
        <f t="shared" si="1001"/>
        <v/>
      </c>
      <c r="AM667" s="59" t="str">
        <f t="shared" si="1002"/>
        <v/>
      </c>
      <c r="AN667" s="60" t="str">
        <f t="shared" si="1003"/>
        <v/>
      </c>
      <c r="AP667" s="61">
        <f t="shared" si="1004"/>
        <v>406000</v>
      </c>
      <c r="AQ667" s="61">
        <f t="shared" si="1005"/>
        <v>304000</v>
      </c>
      <c r="AR667" s="61">
        <f t="shared" si="1006"/>
        <v>176669</v>
      </c>
      <c r="AS667" s="62">
        <f t="shared" si="1007"/>
        <v>0.43514532019704433</v>
      </c>
      <c r="AT667" s="61">
        <f t="shared" si="1008"/>
        <v>304000</v>
      </c>
      <c r="AU667" s="61">
        <f t="shared" si="1009"/>
        <v>610000</v>
      </c>
      <c r="AV667" s="61">
        <f>IF(NOT(ISNUMBER(A667)),"",ROUND(_xlfn.QUARTILE.INC(CHOOSE({1;2;3},W667,Z667,AC667),1),0))</f>
        <v>304000</v>
      </c>
      <c r="AW667" s="61">
        <f>IF(NOT(ISNUMBER(A667)),"",ROUND(_xlfn.QUARTILE.INC(CHOOSE({1;2;3},W667,Z667,AC667),3),0))</f>
        <v>457000</v>
      </c>
      <c r="AX667" s="61">
        <f t="shared" si="1010"/>
        <v>153000</v>
      </c>
      <c r="AY667" s="61">
        <f t="shared" si="1011"/>
        <v>304000</v>
      </c>
      <c r="AZ667" s="61">
        <f t="shared" si="1012"/>
        <v>57760</v>
      </c>
      <c r="BA667" s="61">
        <f t="shared" si="1013"/>
        <v>361760</v>
      </c>
      <c r="BB667" s="68" t="str">
        <f t="shared" si="1014"/>
        <v>MEDIANA</v>
      </c>
      <c r="BD667" s="69" t="str">
        <f t="shared" si="1015"/>
        <v>MANTENIMIENTO - VERIFICACIÓN DEL ESTADO DE LAS BATERÍAS Y FUENTES DE INTERCOMUNICACIÓN, ESTADO DE LOS CABLES VIAJEROS Y CONEXIONES EN CAJAS DE EMPALME, FUNCIONAMIENTO DE ALARMA DE EMERGENCIA Y CITÓFON</v>
      </c>
      <c r="BE667" s="58" t="str">
        <f t="shared" si="1016"/>
        <v>ÚNICO</v>
      </c>
      <c r="BF667" s="58" t="str" cm="1">
        <f t="array" ref="BF667">IF(BE667&lt;&gt;"REPETIDO","",_xlfn.TEXTJOIN(", ",TRUE,IF($AG$14:$AG$1000=$AG667,$A$14:$A$1000,"")))</f>
        <v/>
      </c>
      <c r="BG667" s="70" t="str">
        <f t="shared" si="1017"/>
        <v>NO APLICA</v>
      </c>
      <c r="BH667" s="58" t="str">
        <f t="shared" si="1018"/>
        <v>REVISAR DISPERSIÓN</v>
      </c>
    </row>
    <row r="668" spans="1:60" ht="51" x14ac:dyDescent="0.35">
      <c r="A668" s="64">
        <f>IF(C668="","",MAX($A$14:A667)+1)</f>
        <v>612</v>
      </c>
      <c r="B668" s="64">
        <v>8711001</v>
      </c>
      <c r="C668" s="65" t="s">
        <v>617</v>
      </c>
      <c r="D668" s="64" t="s">
        <v>611</v>
      </c>
      <c r="E668" s="64">
        <v>0</v>
      </c>
      <c r="F668" s="64">
        <v>0</v>
      </c>
      <c r="G668" s="64">
        <v>0</v>
      </c>
      <c r="H668" s="64">
        <v>0</v>
      </c>
      <c r="I668" s="64">
        <v>0</v>
      </c>
      <c r="J668" s="64">
        <v>0</v>
      </c>
      <c r="K668" s="64">
        <v>0</v>
      </c>
      <c r="L668" s="64">
        <v>0</v>
      </c>
      <c r="M668" s="92">
        <v>0</v>
      </c>
      <c r="N668" s="92">
        <v>1</v>
      </c>
      <c r="O668" s="92">
        <v>0</v>
      </c>
      <c r="P668" s="92">
        <v>0</v>
      </c>
      <c r="Q668" s="92">
        <v>0</v>
      </c>
      <c r="R668" s="92">
        <v>1</v>
      </c>
      <c r="S668" s="78">
        <v>72102900</v>
      </c>
      <c r="T668" s="78" t="s">
        <v>66</v>
      </c>
      <c r="U668" s="78" t="s">
        <v>66</v>
      </c>
      <c r="W668" s="66">
        <v>232000</v>
      </c>
      <c r="X668" s="66">
        <f t="shared" si="1019"/>
        <v>44080</v>
      </c>
      <c r="Y668" s="66">
        <f t="shared" si="1020"/>
        <v>276080</v>
      </c>
      <c r="Z668" s="66">
        <v>232000</v>
      </c>
      <c r="AA668" s="66">
        <f t="shared" si="992"/>
        <v>44080</v>
      </c>
      <c r="AB668" s="66">
        <f t="shared" si="993"/>
        <v>276080</v>
      </c>
      <c r="AC668" s="66">
        <v>450000</v>
      </c>
      <c r="AD668" s="66">
        <f t="shared" si="994"/>
        <v>85500</v>
      </c>
      <c r="AE668" s="66">
        <f t="shared" si="995"/>
        <v>535500</v>
      </c>
      <c r="AF668" s="22"/>
      <c r="AG668" s="67" t="str">
        <f t="shared" si="996"/>
        <v>MANTENIMIENTO - AJUSTE DEL FRENO Y LUBRICACIÓN DE PASADORES - PARA ASCENSOR NO PANIRAMICO</v>
      </c>
      <c r="AH668" s="58" t="str">
        <f t="shared" si="997"/>
        <v>ÚNICO</v>
      </c>
      <c r="AI668" s="58" t="str">
        <f t="shared" si="998"/>
        <v>ÚNICO</v>
      </c>
      <c r="AJ668" s="59" t="str">
        <f t="shared" si="999"/>
        <v>ÚNICO</v>
      </c>
      <c r="AK668" s="59" t="str">
        <f t="shared" si="1000"/>
        <v>ÚNICO</v>
      </c>
      <c r="AL668" s="59" t="str">
        <f t="shared" si="1001"/>
        <v/>
      </c>
      <c r="AM668" s="59" t="str">
        <f t="shared" si="1002"/>
        <v/>
      </c>
      <c r="AN668" s="60" t="str">
        <f t="shared" si="1003"/>
        <v/>
      </c>
      <c r="AP668" s="61">
        <f t="shared" si="1004"/>
        <v>304667</v>
      </c>
      <c r="AQ668" s="61">
        <f t="shared" si="1005"/>
        <v>232000</v>
      </c>
      <c r="AR668" s="61">
        <f t="shared" si="1006"/>
        <v>125862</v>
      </c>
      <c r="AS668" s="62">
        <f t="shared" si="1007"/>
        <v>0.41311333357403329</v>
      </c>
      <c r="AT668" s="61">
        <f t="shared" si="1008"/>
        <v>232000</v>
      </c>
      <c r="AU668" s="61">
        <f t="shared" si="1009"/>
        <v>450000</v>
      </c>
      <c r="AV668" s="61">
        <f>IF(NOT(ISNUMBER(A668)),"",ROUND(_xlfn.QUARTILE.INC(CHOOSE({1;2;3},W668,Z668,AC668),1),0))</f>
        <v>232000</v>
      </c>
      <c r="AW668" s="61">
        <f>IF(NOT(ISNUMBER(A668)),"",ROUND(_xlfn.QUARTILE.INC(CHOOSE({1;2;3},W668,Z668,AC668),3),0))</f>
        <v>341000</v>
      </c>
      <c r="AX668" s="61">
        <f t="shared" si="1010"/>
        <v>109000</v>
      </c>
      <c r="AY668" s="61">
        <f t="shared" si="1011"/>
        <v>232000</v>
      </c>
      <c r="AZ668" s="61">
        <f t="shared" si="1012"/>
        <v>44080</v>
      </c>
      <c r="BA668" s="61">
        <f t="shared" si="1013"/>
        <v>276080</v>
      </c>
      <c r="BB668" s="68" t="str">
        <f t="shared" si="1014"/>
        <v>MEDIANA</v>
      </c>
      <c r="BD668" s="69" t="str">
        <f t="shared" si="1015"/>
        <v>MANTENIMIENTO - AJUSTE DEL FRENO Y LUBRICACIÓN DE PASADORES - PARA ASCENSOR NO PANIRAMICO</v>
      </c>
      <c r="BE668" s="58" t="str">
        <f t="shared" si="1016"/>
        <v>ÚNICO</v>
      </c>
      <c r="BF668" s="58" t="str" cm="1">
        <f t="array" ref="BF668">IF(BE668&lt;&gt;"REPETIDO","",_xlfn.TEXTJOIN(", ",TRUE,IF($AG$14:$AG$1000=$AG668,$A$14:$A$1000,"")))</f>
        <v/>
      </c>
      <c r="BG668" s="70" t="str">
        <f t="shared" si="1017"/>
        <v>NO APLICA</v>
      </c>
      <c r="BH668" s="58" t="str">
        <f t="shared" si="1018"/>
        <v>REVISAR DISPERSIÓN</v>
      </c>
    </row>
    <row r="669" spans="1:60" ht="89.25" x14ac:dyDescent="0.35">
      <c r="A669" s="64">
        <f>IF(C669="","",MAX($A$14:A668)+1)</f>
        <v>613</v>
      </c>
      <c r="B669" s="64">
        <v>8711001</v>
      </c>
      <c r="C669" s="65" t="s">
        <v>618</v>
      </c>
      <c r="D669" s="64" t="s">
        <v>611</v>
      </c>
      <c r="E669" s="64">
        <v>0</v>
      </c>
      <c r="F669" s="64">
        <v>0</v>
      </c>
      <c r="G669" s="64">
        <v>0</v>
      </c>
      <c r="H669" s="64">
        <v>0</v>
      </c>
      <c r="I669" s="64">
        <v>0</v>
      </c>
      <c r="J669" s="64">
        <v>0</v>
      </c>
      <c r="K669" s="64">
        <v>0</v>
      </c>
      <c r="L669" s="64">
        <v>0</v>
      </c>
      <c r="M669" s="92">
        <v>0</v>
      </c>
      <c r="N669" s="92">
        <v>1</v>
      </c>
      <c r="O669" s="92">
        <v>0</v>
      </c>
      <c r="P669" s="92">
        <v>0</v>
      </c>
      <c r="Q669" s="92">
        <v>0</v>
      </c>
      <c r="R669" s="92">
        <v>1</v>
      </c>
      <c r="S669" s="78">
        <v>72102900</v>
      </c>
      <c r="T669" s="78" t="s">
        <v>66</v>
      </c>
      <c r="U669" s="78" t="s">
        <v>66</v>
      </c>
      <c r="W669" s="66">
        <v>220000</v>
      </c>
      <c r="X669" s="66">
        <f t="shared" si="1019"/>
        <v>41800</v>
      </c>
      <c r="Y669" s="66">
        <f t="shared" si="1020"/>
        <v>261800</v>
      </c>
      <c r="Z669" s="66">
        <v>220000</v>
      </c>
      <c r="AA669" s="66">
        <f t="shared" si="992"/>
        <v>41800</v>
      </c>
      <c r="AB669" s="66">
        <f t="shared" si="993"/>
        <v>261800</v>
      </c>
      <c r="AC669" s="66">
        <v>350000</v>
      </c>
      <c r="AD669" s="66">
        <f t="shared" si="994"/>
        <v>66500</v>
      </c>
      <c r="AE669" s="66">
        <f t="shared" si="995"/>
        <v>416500</v>
      </c>
      <c r="AF669" s="22"/>
      <c r="AG669" s="67" t="str">
        <f t="shared" si="996"/>
        <v>MANTENIMIENTO - REVISIÓN NIVELES DE ENERGIA , VERIFICACION DE FLUJO DE CORRIENTE QUE ESTE DE ACUERDO A LOS NIVELES ESTABLECIDOS PARA SU FUNCIONAMIENTO</v>
      </c>
      <c r="AH669" s="58" t="str">
        <f t="shared" si="997"/>
        <v>ÚNICO</v>
      </c>
      <c r="AI669" s="58" t="str">
        <f t="shared" si="998"/>
        <v>ÚNICO</v>
      </c>
      <c r="AJ669" s="59" t="str">
        <f t="shared" si="999"/>
        <v>ÚNICO</v>
      </c>
      <c r="AK669" s="59" t="str">
        <f t="shared" si="1000"/>
        <v>ÚNICO</v>
      </c>
      <c r="AL669" s="59" t="str">
        <f t="shared" si="1001"/>
        <v/>
      </c>
      <c r="AM669" s="59" t="str">
        <f t="shared" si="1002"/>
        <v/>
      </c>
      <c r="AN669" s="60" t="str">
        <f t="shared" si="1003"/>
        <v/>
      </c>
      <c r="AP669" s="61">
        <f t="shared" si="1004"/>
        <v>263333</v>
      </c>
      <c r="AQ669" s="61">
        <f t="shared" si="1005"/>
        <v>220000</v>
      </c>
      <c r="AR669" s="61">
        <f t="shared" si="1006"/>
        <v>75056</v>
      </c>
      <c r="AS669" s="62">
        <f t="shared" si="1007"/>
        <v>0.2850231455989185</v>
      </c>
      <c r="AT669" s="61">
        <f t="shared" si="1008"/>
        <v>220000</v>
      </c>
      <c r="AU669" s="61">
        <f t="shared" si="1009"/>
        <v>350000</v>
      </c>
      <c r="AV669" s="61">
        <f>IF(NOT(ISNUMBER(A669)),"",ROUND(_xlfn.QUARTILE.INC(CHOOSE({1;2;3},W669,Z669,AC669),1),0))</f>
        <v>220000</v>
      </c>
      <c r="AW669" s="61">
        <f>IF(NOT(ISNUMBER(A669)),"",ROUND(_xlfn.QUARTILE.INC(CHOOSE({1;2;3},W669,Z669,AC669),3),0))</f>
        <v>285000</v>
      </c>
      <c r="AX669" s="61">
        <f t="shared" si="1010"/>
        <v>65000</v>
      </c>
      <c r="AY669" s="61">
        <f t="shared" si="1011"/>
        <v>220000</v>
      </c>
      <c r="AZ669" s="61">
        <f t="shared" si="1012"/>
        <v>41800</v>
      </c>
      <c r="BA669" s="61">
        <f t="shared" si="1013"/>
        <v>261800</v>
      </c>
      <c r="BB669" s="68" t="str">
        <f t="shared" si="1014"/>
        <v>PROMEDIO 2 MENORES</v>
      </c>
      <c r="BD669" s="69" t="str">
        <f t="shared" si="1015"/>
        <v>MANTENIMIENTO - REVISIÓN NIVELES DE ENERGIA , VERIFICACION DE FLUJO DE CORRIENTE QUE ESTE DE ACUERDO A LOS NIVELES ESTABLECIDOS PARA SU FUNCIONAMIENTO</v>
      </c>
      <c r="BE669" s="58" t="str">
        <f t="shared" si="1016"/>
        <v>ÚNICO</v>
      </c>
      <c r="BF669" s="58" t="str" cm="1">
        <f t="array" ref="BF669">IF(BE669&lt;&gt;"REPETIDO","",_xlfn.TEXTJOIN(", ",TRUE,IF($AG$14:$AG$1000=$AG669,$A$14:$A$1000,"")))</f>
        <v/>
      </c>
      <c r="BG669" s="70" t="str">
        <f t="shared" si="1017"/>
        <v>NO APLICA</v>
      </c>
      <c r="BH669" s="58" t="str">
        <f t="shared" si="1018"/>
        <v>OK</v>
      </c>
    </row>
    <row r="670" spans="1:60" ht="51" x14ac:dyDescent="0.35">
      <c r="A670" s="64">
        <f>IF(C670="","",MAX($A$14:A669)+1)</f>
        <v>614</v>
      </c>
      <c r="B670" s="64">
        <v>8711001</v>
      </c>
      <c r="C670" s="65" t="s">
        <v>619</v>
      </c>
      <c r="D670" s="64" t="s">
        <v>611</v>
      </c>
      <c r="E670" s="64">
        <v>0</v>
      </c>
      <c r="F670" s="64">
        <v>0</v>
      </c>
      <c r="G670" s="64">
        <v>0</v>
      </c>
      <c r="H670" s="64">
        <v>0</v>
      </c>
      <c r="I670" s="64">
        <v>0</v>
      </c>
      <c r="J670" s="64">
        <v>0</v>
      </c>
      <c r="K670" s="64">
        <v>0</v>
      </c>
      <c r="L670" s="64">
        <v>0</v>
      </c>
      <c r="M670" s="92">
        <v>0</v>
      </c>
      <c r="N670" s="92">
        <v>1</v>
      </c>
      <c r="O670" s="92">
        <v>0</v>
      </c>
      <c r="P670" s="92">
        <v>0</v>
      </c>
      <c r="Q670" s="92">
        <v>0</v>
      </c>
      <c r="R670" s="92">
        <v>1</v>
      </c>
      <c r="S670" s="78">
        <v>72102900</v>
      </c>
      <c r="T670" s="78" t="s">
        <v>66</v>
      </c>
      <c r="U670" s="78" t="s">
        <v>66</v>
      </c>
      <c r="W670" s="66">
        <v>232000</v>
      </c>
      <c r="X670" s="66">
        <f t="shared" si="1019"/>
        <v>44080</v>
      </c>
      <c r="Y670" s="66">
        <f t="shared" si="1020"/>
        <v>276080</v>
      </c>
      <c r="Z670" s="66">
        <v>232000</v>
      </c>
      <c r="AA670" s="66">
        <f t="shared" si="992"/>
        <v>44080</v>
      </c>
      <c r="AB670" s="66">
        <f t="shared" si="993"/>
        <v>276080</v>
      </c>
      <c r="AC670" s="66">
        <v>480000</v>
      </c>
      <c r="AD670" s="66">
        <f t="shared" si="994"/>
        <v>91200</v>
      </c>
      <c r="AE670" s="66">
        <f t="shared" si="995"/>
        <v>571200</v>
      </c>
      <c r="AF670" s="22"/>
      <c r="AG670" s="67" t="str">
        <f t="shared" si="996"/>
        <v>MANTENIMIENTO - PRUEBA AL DISPOSITIVO DE PARACAÍDAS PARA ASCENSOR NO PANIRAMICO</v>
      </c>
      <c r="AH670" s="58" t="str">
        <f t="shared" si="997"/>
        <v>ÚNICO</v>
      </c>
      <c r="AI670" s="58" t="str">
        <f t="shared" si="998"/>
        <v>ÚNICO</v>
      </c>
      <c r="AJ670" s="59" t="str">
        <f t="shared" si="999"/>
        <v>ÚNICO</v>
      </c>
      <c r="AK670" s="59" t="str">
        <f t="shared" si="1000"/>
        <v>ÚNICO</v>
      </c>
      <c r="AL670" s="59" t="str">
        <f t="shared" si="1001"/>
        <v/>
      </c>
      <c r="AM670" s="59" t="str">
        <f t="shared" si="1002"/>
        <v/>
      </c>
      <c r="AN670" s="60" t="str">
        <f t="shared" si="1003"/>
        <v/>
      </c>
      <c r="AP670" s="61">
        <f t="shared" si="1004"/>
        <v>314667</v>
      </c>
      <c r="AQ670" s="61">
        <f t="shared" si="1005"/>
        <v>232000</v>
      </c>
      <c r="AR670" s="61">
        <f t="shared" si="1006"/>
        <v>143183</v>
      </c>
      <c r="AS670" s="62">
        <f t="shared" si="1007"/>
        <v>0.45503023831542549</v>
      </c>
      <c r="AT670" s="61">
        <f t="shared" si="1008"/>
        <v>232000</v>
      </c>
      <c r="AU670" s="61">
        <f t="shared" si="1009"/>
        <v>480000</v>
      </c>
      <c r="AV670" s="61">
        <f>IF(NOT(ISNUMBER(A670)),"",ROUND(_xlfn.QUARTILE.INC(CHOOSE({1;2;3},W670,Z670,AC670),1),0))</f>
        <v>232000</v>
      </c>
      <c r="AW670" s="61">
        <f>IF(NOT(ISNUMBER(A670)),"",ROUND(_xlfn.QUARTILE.INC(CHOOSE({1;2;3},W670,Z670,AC670),3),0))</f>
        <v>356000</v>
      </c>
      <c r="AX670" s="61">
        <f t="shared" si="1010"/>
        <v>124000</v>
      </c>
      <c r="AY670" s="61">
        <f t="shared" si="1011"/>
        <v>232000</v>
      </c>
      <c r="AZ670" s="61">
        <f t="shared" si="1012"/>
        <v>44080</v>
      </c>
      <c r="BA670" s="61">
        <f t="shared" si="1013"/>
        <v>276080</v>
      </c>
      <c r="BB670" s="68" t="str">
        <f t="shared" si="1014"/>
        <v>MEDIANA</v>
      </c>
      <c r="BD670" s="69" t="str">
        <f t="shared" si="1015"/>
        <v>MANTENIMIENTO - PRUEBA AL DISPOSITIVO DE PARACAÍDAS PARA ASCENSOR NO PANIRAMICO</v>
      </c>
      <c r="BE670" s="58" t="str">
        <f t="shared" si="1016"/>
        <v>ÚNICO</v>
      </c>
      <c r="BF670" s="58" t="str" cm="1">
        <f t="array" ref="BF670">IF(BE670&lt;&gt;"REPETIDO","",_xlfn.TEXTJOIN(", ",TRUE,IF($AG$14:$AG$1000=$AG670,$A$14:$A$1000,"")))</f>
        <v/>
      </c>
      <c r="BG670" s="70" t="str">
        <f t="shared" si="1017"/>
        <v>NO APLICA</v>
      </c>
      <c r="BH670" s="58" t="str">
        <f t="shared" si="1018"/>
        <v>REVISAR DISPERSIÓN</v>
      </c>
    </row>
    <row r="671" spans="1:60" ht="140.25" x14ac:dyDescent="0.35">
      <c r="A671" s="64">
        <f>IF(C671="","",MAX($A$14:A670)+1)</f>
        <v>615</v>
      </c>
      <c r="B671" s="93">
        <v>8711001</v>
      </c>
      <c r="C671" s="65" t="s">
        <v>620</v>
      </c>
      <c r="D671" s="64" t="s">
        <v>611</v>
      </c>
      <c r="E671" s="64">
        <v>0</v>
      </c>
      <c r="F671" s="64">
        <v>0</v>
      </c>
      <c r="G671" s="64">
        <v>0</v>
      </c>
      <c r="H671" s="64">
        <v>0</v>
      </c>
      <c r="I671" s="64">
        <v>0</v>
      </c>
      <c r="J671" s="64">
        <v>0</v>
      </c>
      <c r="K671" s="64">
        <v>0</v>
      </c>
      <c r="L671" s="64">
        <v>0</v>
      </c>
      <c r="M671" s="92">
        <v>0</v>
      </c>
      <c r="N671" s="92">
        <v>1</v>
      </c>
      <c r="O671" s="92">
        <v>0</v>
      </c>
      <c r="P671" s="92">
        <v>0</v>
      </c>
      <c r="Q671" s="92">
        <v>0</v>
      </c>
      <c r="R671" s="92">
        <v>1</v>
      </c>
      <c r="S671" s="117">
        <v>72102900</v>
      </c>
      <c r="T671" s="117" t="s">
        <v>66</v>
      </c>
      <c r="U671" s="117" t="s">
        <v>66</v>
      </c>
      <c r="W671" s="66">
        <v>236000</v>
      </c>
      <c r="X671" s="66">
        <f t="shared" si="1019"/>
        <v>44840</v>
      </c>
      <c r="Y671" s="66">
        <f t="shared" si="1020"/>
        <v>280840</v>
      </c>
      <c r="Z671" s="66">
        <v>236000</v>
      </c>
      <c r="AA671" s="66">
        <f t="shared" si="992"/>
        <v>44840</v>
      </c>
      <c r="AB671" s="66">
        <f t="shared" si="993"/>
        <v>280840</v>
      </c>
      <c r="AC671" s="66">
        <v>455000</v>
      </c>
      <c r="AD671" s="66">
        <f t="shared" si="994"/>
        <v>86450</v>
      </c>
      <c r="AE671" s="66">
        <f t="shared" si="995"/>
        <v>541450</v>
      </c>
      <c r="AF671" s="22"/>
      <c r="AG671" s="67" t="str">
        <f t="shared" si="996"/>
        <v>MANTENIMIENTO - DRENAJE DEL RECEPTÁCULO POR DONDE SE DESPLAZA EL ELEVADOR, TENIENDO COMO PRECEDENTE POSIBLE FILTRACIÓN DE AGUAS LLUVIAS Y RESIDUALES POR FALLAS EN EL SISTEMA DE ACUEDUCTO - PARA ASCENS</v>
      </c>
      <c r="AH671" s="58" t="str">
        <f t="shared" si="997"/>
        <v>ÚNICO</v>
      </c>
      <c r="AI671" s="58" t="str">
        <f t="shared" si="998"/>
        <v>ÚNICO</v>
      </c>
      <c r="AJ671" s="59" t="str">
        <f t="shared" si="999"/>
        <v>ÚNICO</v>
      </c>
      <c r="AK671" s="59" t="str">
        <f t="shared" si="1000"/>
        <v>ÚNICO</v>
      </c>
      <c r="AL671" s="59" t="str">
        <f t="shared" si="1001"/>
        <v/>
      </c>
      <c r="AM671" s="59" t="str">
        <f t="shared" si="1002"/>
        <v/>
      </c>
      <c r="AN671" s="60" t="str">
        <f t="shared" si="1003"/>
        <v/>
      </c>
      <c r="AP671" s="61">
        <f t="shared" si="1004"/>
        <v>309000</v>
      </c>
      <c r="AQ671" s="61">
        <f t="shared" si="1005"/>
        <v>236000</v>
      </c>
      <c r="AR671" s="61">
        <f t="shared" si="1006"/>
        <v>126440</v>
      </c>
      <c r="AS671" s="62">
        <f t="shared" si="1007"/>
        <v>0.40919093851132687</v>
      </c>
      <c r="AT671" s="61">
        <f t="shared" si="1008"/>
        <v>236000</v>
      </c>
      <c r="AU671" s="61">
        <f t="shared" si="1009"/>
        <v>455000</v>
      </c>
      <c r="AV671" s="61">
        <f>IF(NOT(ISNUMBER(A671)),"",ROUND(_xlfn.QUARTILE.INC(CHOOSE({1;2;3},W671,Z671,AC671),1),0))</f>
        <v>236000</v>
      </c>
      <c r="AW671" s="61">
        <f>IF(NOT(ISNUMBER(A671)),"",ROUND(_xlfn.QUARTILE.INC(CHOOSE({1;2;3},W671,Z671,AC671),3),0))</f>
        <v>345500</v>
      </c>
      <c r="AX671" s="61">
        <f t="shared" si="1010"/>
        <v>109500</v>
      </c>
      <c r="AY671" s="61">
        <f t="shared" si="1011"/>
        <v>236000</v>
      </c>
      <c r="AZ671" s="61">
        <f t="shared" si="1012"/>
        <v>44840</v>
      </c>
      <c r="BA671" s="61">
        <f t="shared" si="1013"/>
        <v>280840</v>
      </c>
      <c r="BB671" s="68" t="str">
        <f t="shared" si="1014"/>
        <v>MEDIANA</v>
      </c>
      <c r="BD671" s="69" t="str">
        <f t="shared" si="1015"/>
        <v>MANTENIMIENTO - DRENAJE DEL RECEPTÁCULO POR DONDE SE DESPLAZA EL ELEVADOR, TENIENDO COMO PRECEDENTE POSIBLE FILTRACIÓN DE AGUAS LLUVIAS Y RESIDUALES POR FALLAS EN EL SISTEMA DE ACUEDUCTO - PARA ASCENS</v>
      </c>
      <c r="BE671" s="58" t="str">
        <f t="shared" si="1016"/>
        <v>ÚNICO</v>
      </c>
      <c r="BF671" s="58" t="str" cm="1">
        <f t="array" ref="BF671">IF(BE671&lt;&gt;"REPETIDO","",_xlfn.TEXTJOIN(", ",TRUE,IF($AG$14:$AG$1000=$AG671,$A$14:$A$1000,"")))</f>
        <v/>
      </c>
      <c r="BG671" s="70" t="str">
        <f t="shared" si="1017"/>
        <v>NO APLICA</v>
      </c>
      <c r="BH671" s="58" t="str">
        <f t="shared" si="1018"/>
        <v>REVISAR DISPERSIÓN</v>
      </c>
    </row>
    <row r="672" spans="1:60" ht="76.5" x14ac:dyDescent="0.35">
      <c r="A672" s="64">
        <f>IF(C672="","",MAX($A$14:A671)+1)</f>
        <v>616</v>
      </c>
      <c r="B672" s="64">
        <v>8711001</v>
      </c>
      <c r="C672" s="65" t="s">
        <v>621</v>
      </c>
      <c r="D672" s="64" t="s">
        <v>611</v>
      </c>
      <c r="E672" s="64">
        <v>0</v>
      </c>
      <c r="F672" s="64">
        <v>0</v>
      </c>
      <c r="G672" s="64">
        <v>0</v>
      </c>
      <c r="H672" s="64">
        <v>0</v>
      </c>
      <c r="I672" s="64">
        <v>0</v>
      </c>
      <c r="J672" s="64">
        <v>0</v>
      </c>
      <c r="K672" s="64">
        <v>0</v>
      </c>
      <c r="L672" s="64">
        <v>0</v>
      </c>
      <c r="M672" s="78">
        <v>0</v>
      </c>
      <c r="N672" s="78">
        <v>1</v>
      </c>
      <c r="O672" s="78">
        <v>0</v>
      </c>
      <c r="P672" s="78">
        <v>0</v>
      </c>
      <c r="Q672" s="78">
        <v>0</v>
      </c>
      <c r="R672" s="78">
        <v>1</v>
      </c>
      <c r="S672" s="78">
        <v>72102900</v>
      </c>
      <c r="T672" s="78" t="s">
        <v>66</v>
      </c>
      <c r="U672" s="78" t="s">
        <v>66</v>
      </c>
      <c r="W672" s="66">
        <v>236000</v>
      </c>
      <c r="X672" s="66">
        <f t="shared" si="1019"/>
        <v>44840</v>
      </c>
      <c r="Y672" s="66">
        <f t="shared" si="1020"/>
        <v>280840</v>
      </c>
      <c r="Z672" s="66">
        <v>236000</v>
      </c>
      <c r="AA672" s="66">
        <f t="shared" si="992"/>
        <v>44840</v>
      </c>
      <c r="AB672" s="66">
        <f t="shared" si="993"/>
        <v>280840</v>
      </c>
      <c r="AC672" s="66">
        <v>450000</v>
      </c>
      <c r="AD672" s="66">
        <f t="shared" si="994"/>
        <v>85500</v>
      </c>
      <c r="AE672" s="66">
        <f t="shared" si="995"/>
        <v>535500</v>
      </c>
      <c r="AF672" s="22"/>
      <c r="AG672" s="67" t="str">
        <f t="shared" si="996"/>
        <v>MANTENIMIENTO - DIAGNÓSTICO Y REVISIÓN SISTEMA ELÉCTRICO, EMPALMES, TERMINALES - PARA ASCENSOR NO PANIRAMICO</v>
      </c>
      <c r="AH672" s="58" t="str">
        <f t="shared" si="997"/>
        <v>ÚNICO</v>
      </c>
      <c r="AI672" s="58" t="str">
        <f t="shared" si="998"/>
        <v>ÚNICO</v>
      </c>
      <c r="AJ672" s="59" t="str">
        <f t="shared" si="999"/>
        <v>ÚNICO</v>
      </c>
      <c r="AK672" s="59" t="str">
        <f t="shared" si="1000"/>
        <v>ÚNICO</v>
      </c>
      <c r="AL672" s="59" t="str">
        <f t="shared" si="1001"/>
        <v/>
      </c>
      <c r="AM672" s="59" t="str">
        <f t="shared" si="1002"/>
        <v/>
      </c>
      <c r="AN672" s="60" t="str">
        <f t="shared" si="1003"/>
        <v/>
      </c>
      <c r="AP672" s="61">
        <f t="shared" si="1004"/>
        <v>307333</v>
      </c>
      <c r="AQ672" s="61">
        <f t="shared" si="1005"/>
        <v>236000</v>
      </c>
      <c r="AR672" s="61">
        <f t="shared" si="1006"/>
        <v>123553</v>
      </c>
      <c r="AS672" s="62">
        <f t="shared" si="1007"/>
        <v>0.40201670500727227</v>
      </c>
      <c r="AT672" s="61">
        <f t="shared" si="1008"/>
        <v>236000</v>
      </c>
      <c r="AU672" s="61">
        <f t="shared" si="1009"/>
        <v>450000</v>
      </c>
      <c r="AV672" s="61">
        <f>IF(NOT(ISNUMBER(A672)),"",ROUND(_xlfn.QUARTILE.INC(CHOOSE({1;2;3},W672,Z672,AC672),1),0))</f>
        <v>236000</v>
      </c>
      <c r="AW672" s="61">
        <f>IF(NOT(ISNUMBER(A672)),"",ROUND(_xlfn.QUARTILE.INC(CHOOSE({1;2;3},W672,Z672,AC672),3),0))</f>
        <v>343000</v>
      </c>
      <c r="AX672" s="61">
        <f t="shared" si="1010"/>
        <v>107000</v>
      </c>
      <c r="AY672" s="61">
        <f t="shared" si="1011"/>
        <v>236000</v>
      </c>
      <c r="AZ672" s="61">
        <f t="shared" si="1012"/>
        <v>44840</v>
      </c>
      <c r="BA672" s="61">
        <f t="shared" si="1013"/>
        <v>280840</v>
      </c>
      <c r="BB672" s="68" t="str">
        <f t="shared" si="1014"/>
        <v>MEDIANA</v>
      </c>
      <c r="BD672" s="69" t="str">
        <f t="shared" si="1015"/>
        <v>MANTENIMIENTO - DIAGNÓSTICO Y REVISIÓN SISTEMA ELÉCTRICO, EMPALMES, TERMINALES - PARA ASCENSOR NO PANIRAMICO</v>
      </c>
      <c r="BE672" s="58" t="str">
        <f t="shared" si="1016"/>
        <v>ÚNICO</v>
      </c>
      <c r="BF672" s="58" t="str" cm="1">
        <f t="array" ref="BF672">IF(BE672&lt;&gt;"REPETIDO","",_xlfn.TEXTJOIN(", ",TRUE,IF($AG$14:$AG$1000=$AG672,$A$14:$A$1000,"")))</f>
        <v/>
      </c>
      <c r="BG672" s="70" t="str">
        <f t="shared" si="1017"/>
        <v>NO APLICA</v>
      </c>
      <c r="BH672" s="58" t="str">
        <f t="shared" si="1018"/>
        <v>REVISAR DISPERSIÓN</v>
      </c>
    </row>
    <row r="673" spans="1:60" ht="63.75" x14ac:dyDescent="0.35">
      <c r="A673" s="64">
        <f>IF(C673="","",MAX($A$14:A672)+1)</f>
        <v>617</v>
      </c>
      <c r="B673" s="64">
        <v>8711001</v>
      </c>
      <c r="C673" s="65" t="s">
        <v>622</v>
      </c>
      <c r="D673" s="64" t="s">
        <v>611</v>
      </c>
      <c r="E673" s="64">
        <v>0</v>
      </c>
      <c r="F673" s="64">
        <v>0</v>
      </c>
      <c r="G673" s="64">
        <v>0</v>
      </c>
      <c r="H673" s="64">
        <v>0</v>
      </c>
      <c r="I673" s="64">
        <v>0</v>
      </c>
      <c r="J673" s="64">
        <v>0</v>
      </c>
      <c r="K673" s="64">
        <v>0</v>
      </c>
      <c r="L673" s="64">
        <v>0</v>
      </c>
      <c r="M673" s="78">
        <v>0</v>
      </c>
      <c r="N673" s="78">
        <v>1</v>
      </c>
      <c r="O673" s="78">
        <v>0</v>
      </c>
      <c r="P673" s="78">
        <v>0</v>
      </c>
      <c r="Q673" s="78">
        <v>0</v>
      </c>
      <c r="R673" s="78">
        <v>1</v>
      </c>
      <c r="S673" s="78">
        <v>72102900</v>
      </c>
      <c r="T673" s="78" t="s">
        <v>66</v>
      </c>
      <c r="U673" s="78" t="s">
        <v>66</v>
      </c>
      <c r="W673" s="66">
        <v>232000</v>
      </c>
      <c r="X673" s="66">
        <f t="shared" si="1019"/>
        <v>44080</v>
      </c>
      <c r="Y673" s="66">
        <f t="shared" si="1020"/>
        <v>276080</v>
      </c>
      <c r="Z673" s="66">
        <v>232000</v>
      </c>
      <c r="AA673" s="66">
        <f t="shared" si="992"/>
        <v>44080</v>
      </c>
      <c r="AB673" s="66">
        <f t="shared" si="993"/>
        <v>276080</v>
      </c>
      <c r="AC673" s="66">
        <v>450000</v>
      </c>
      <c r="AD673" s="66">
        <f t="shared" si="994"/>
        <v>85500</v>
      </c>
      <c r="AE673" s="66">
        <f t="shared" si="995"/>
        <v>535500</v>
      </c>
      <c r="AF673" s="22"/>
      <c r="AG673" s="67" t="str">
        <f t="shared" si="996"/>
        <v>MANTENIMIENTO - REVISIÓN Y OPTIMIZACIÓN SISTEMA DE CITÓFONO O ALARMA - PARA ASCENSOR NO PANIRAMICO</v>
      </c>
      <c r="AH673" s="58" t="str">
        <f t="shared" si="997"/>
        <v>ÚNICO</v>
      </c>
      <c r="AI673" s="58" t="str">
        <f t="shared" si="998"/>
        <v>ÚNICO</v>
      </c>
      <c r="AJ673" s="59" t="str">
        <f t="shared" si="999"/>
        <v>ÚNICO</v>
      </c>
      <c r="AK673" s="59" t="str">
        <f t="shared" si="1000"/>
        <v>ÚNICO</v>
      </c>
      <c r="AL673" s="59" t="str">
        <f t="shared" si="1001"/>
        <v/>
      </c>
      <c r="AM673" s="59" t="str">
        <f t="shared" si="1002"/>
        <v/>
      </c>
      <c r="AN673" s="60" t="str">
        <f t="shared" si="1003"/>
        <v/>
      </c>
      <c r="AP673" s="61">
        <f t="shared" si="1004"/>
        <v>304667</v>
      </c>
      <c r="AQ673" s="61">
        <f t="shared" si="1005"/>
        <v>232000</v>
      </c>
      <c r="AR673" s="61">
        <f t="shared" si="1006"/>
        <v>125862</v>
      </c>
      <c r="AS673" s="62">
        <f t="shared" si="1007"/>
        <v>0.41311333357403329</v>
      </c>
      <c r="AT673" s="61">
        <f t="shared" si="1008"/>
        <v>232000</v>
      </c>
      <c r="AU673" s="61">
        <f t="shared" si="1009"/>
        <v>450000</v>
      </c>
      <c r="AV673" s="61">
        <f>IF(NOT(ISNUMBER(A673)),"",ROUND(_xlfn.QUARTILE.INC(CHOOSE({1;2;3},W673,Z673,AC673),1),0))</f>
        <v>232000</v>
      </c>
      <c r="AW673" s="61">
        <f>IF(NOT(ISNUMBER(A673)),"",ROUND(_xlfn.QUARTILE.INC(CHOOSE({1;2;3},W673,Z673,AC673),3),0))</f>
        <v>341000</v>
      </c>
      <c r="AX673" s="61">
        <f t="shared" si="1010"/>
        <v>109000</v>
      </c>
      <c r="AY673" s="61">
        <f t="shared" si="1011"/>
        <v>232000</v>
      </c>
      <c r="AZ673" s="61">
        <f t="shared" si="1012"/>
        <v>44080</v>
      </c>
      <c r="BA673" s="61">
        <f t="shared" si="1013"/>
        <v>276080</v>
      </c>
      <c r="BB673" s="68" t="str">
        <f t="shared" si="1014"/>
        <v>MEDIANA</v>
      </c>
      <c r="BD673" s="69" t="str">
        <f t="shared" si="1015"/>
        <v>MANTENIMIENTO - REVISIÓN Y OPTIMIZACIÓN SISTEMA DE CITÓFONO O ALARMA - PARA ASCENSOR NO PANIRAMICO</v>
      </c>
      <c r="BE673" s="58" t="str">
        <f t="shared" si="1016"/>
        <v>ÚNICO</v>
      </c>
      <c r="BF673" s="58" t="str" cm="1">
        <f t="array" ref="BF673">IF(BE673&lt;&gt;"REPETIDO","",_xlfn.TEXTJOIN(", ",TRUE,IF($AG$14:$AG$1000=$AG673,$A$14:$A$1000,"")))</f>
        <v/>
      </c>
      <c r="BG673" s="70" t="str">
        <f t="shared" si="1017"/>
        <v>NO APLICA</v>
      </c>
      <c r="BH673" s="58" t="str">
        <f t="shared" si="1018"/>
        <v>REVISAR DISPERSIÓN</v>
      </c>
    </row>
    <row r="674" spans="1:60" ht="51" x14ac:dyDescent="0.35">
      <c r="A674" s="64">
        <f>IF(C674="","",MAX($A$14:A673)+1)</f>
        <v>618</v>
      </c>
      <c r="B674" s="64">
        <v>8711001</v>
      </c>
      <c r="C674" s="65" t="s">
        <v>623</v>
      </c>
      <c r="D674" s="64" t="s">
        <v>611</v>
      </c>
      <c r="E674" s="64">
        <v>0</v>
      </c>
      <c r="F674" s="64">
        <v>0</v>
      </c>
      <c r="G674" s="64">
        <v>0</v>
      </c>
      <c r="H674" s="64">
        <v>0</v>
      </c>
      <c r="I674" s="64">
        <v>0</v>
      </c>
      <c r="J674" s="64">
        <v>0</v>
      </c>
      <c r="K674" s="64">
        <v>0</v>
      </c>
      <c r="L674" s="64">
        <v>0</v>
      </c>
      <c r="M674" s="78">
        <v>0</v>
      </c>
      <c r="N674" s="78">
        <v>1</v>
      </c>
      <c r="O674" s="78">
        <v>0</v>
      </c>
      <c r="P674" s="78">
        <v>0</v>
      </c>
      <c r="Q674" s="78">
        <v>0</v>
      </c>
      <c r="R674" s="78">
        <v>1</v>
      </c>
      <c r="S674" s="78">
        <v>72102900</v>
      </c>
      <c r="T674" s="78" t="s">
        <v>66</v>
      </c>
      <c r="U674" s="78" t="s">
        <v>66</v>
      </c>
      <c r="W674" s="66">
        <v>240000</v>
      </c>
      <c r="X674" s="66">
        <f t="shared" si="1019"/>
        <v>45600</v>
      </c>
      <c r="Y674" s="66">
        <f t="shared" si="1020"/>
        <v>285600</v>
      </c>
      <c r="Z674" s="66">
        <v>240000</v>
      </c>
      <c r="AA674" s="66">
        <f t="shared" si="992"/>
        <v>45600</v>
      </c>
      <c r="AB674" s="66">
        <f t="shared" si="993"/>
        <v>285600</v>
      </c>
      <c r="AC674" s="66">
        <v>465000</v>
      </c>
      <c r="AD674" s="66">
        <f t="shared" si="994"/>
        <v>88350</v>
      </c>
      <c r="AE674" s="66">
        <f t="shared" si="995"/>
        <v>553350</v>
      </c>
      <c r="AF674" s="22"/>
      <c r="AG674" s="67" t="str">
        <f t="shared" si="996"/>
        <v>MANTENIMIENTO DEL EXTRACTOR Y LUCES INTERNAS- PARA ASCENSOR NO PANIRAMICO</v>
      </c>
      <c r="AH674" s="58" t="str">
        <f t="shared" si="997"/>
        <v>ÚNICO</v>
      </c>
      <c r="AI674" s="58" t="str">
        <f t="shared" si="998"/>
        <v>ÚNICO</v>
      </c>
      <c r="AJ674" s="59" t="str">
        <f t="shared" si="999"/>
        <v>ÚNICO</v>
      </c>
      <c r="AK674" s="59" t="str">
        <f t="shared" si="1000"/>
        <v>ÚNICO</v>
      </c>
      <c r="AL674" s="59" t="str">
        <f t="shared" si="1001"/>
        <v/>
      </c>
      <c r="AM674" s="59" t="str">
        <f t="shared" si="1002"/>
        <v/>
      </c>
      <c r="AN674" s="60" t="str">
        <f t="shared" si="1003"/>
        <v/>
      </c>
      <c r="AP674" s="61">
        <f t="shared" si="1004"/>
        <v>315000</v>
      </c>
      <c r="AQ674" s="61">
        <f t="shared" si="1005"/>
        <v>240000</v>
      </c>
      <c r="AR674" s="61">
        <f t="shared" si="1006"/>
        <v>129904</v>
      </c>
      <c r="AS674" s="62">
        <f t="shared" si="1007"/>
        <v>0.41239365079365081</v>
      </c>
      <c r="AT674" s="61">
        <f t="shared" si="1008"/>
        <v>240000</v>
      </c>
      <c r="AU674" s="61">
        <f t="shared" si="1009"/>
        <v>465000</v>
      </c>
      <c r="AV674" s="61">
        <f>IF(NOT(ISNUMBER(A674)),"",ROUND(_xlfn.QUARTILE.INC(CHOOSE({1;2;3},W674,Z674,AC674),1),0))</f>
        <v>240000</v>
      </c>
      <c r="AW674" s="61">
        <f>IF(NOT(ISNUMBER(A674)),"",ROUND(_xlfn.QUARTILE.INC(CHOOSE({1;2;3},W674,Z674,AC674),3),0))</f>
        <v>352500</v>
      </c>
      <c r="AX674" s="61">
        <f t="shared" si="1010"/>
        <v>112500</v>
      </c>
      <c r="AY674" s="61">
        <f t="shared" si="1011"/>
        <v>240000</v>
      </c>
      <c r="AZ674" s="61">
        <f t="shared" si="1012"/>
        <v>45600</v>
      </c>
      <c r="BA674" s="61">
        <f t="shared" si="1013"/>
        <v>285600</v>
      </c>
      <c r="BB674" s="68" t="str">
        <f t="shared" si="1014"/>
        <v>MEDIANA</v>
      </c>
      <c r="BD674" s="69" t="str">
        <f t="shared" si="1015"/>
        <v>MANTENIMIENTO DEL EXTRACTOR Y LUCES INTERNAS- PARA ASCENSOR NO PANIRAMICO</v>
      </c>
      <c r="BE674" s="58" t="str">
        <f t="shared" si="1016"/>
        <v>ÚNICO</v>
      </c>
      <c r="BF674" s="58" t="str" cm="1">
        <f t="array" ref="BF674">IF(BE674&lt;&gt;"REPETIDO","",_xlfn.TEXTJOIN(", ",TRUE,IF($AG$14:$AG$1000=$AG674,$A$14:$A$1000,"")))</f>
        <v/>
      </c>
      <c r="BG674" s="70" t="str">
        <f t="shared" si="1017"/>
        <v>NO APLICA</v>
      </c>
      <c r="BH674" s="58" t="str">
        <f t="shared" si="1018"/>
        <v>REVISAR DISPERSIÓN</v>
      </c>
    </row>
    <row r="675" spans="1:60" ht="102" x14ac:dyDescent="0.35">
      <c r="A675" s="64">
        <f>IF(C675="","",MAX($A$14:A674)+1)</f>
        <v>619</v>
      </c>
      <c r="B675" s="64">
        <v>8711001</v>
      </c>
      <c r="C675" s="65" t="s">
        <v>624</v>
      </c>
      <c r="D675" s="64" t="s">
        <v>611</v>
      </c>
      <c r="E675" s="64">
        <v>0</v>
      </c>
      <c r="F675" s="64">
        <v>0</v>
      </c>
      <c r="G675" s="64">
        <v>0</v>
      </c>
      <c r="H675" s="64">
        <v>0</v>
      </c>
      <c r="I675" s="64">
        <v>0</v>
      </c>
      <c r="J675" s="64">
        <v>0</v>
      </c>
      <c r="K675" s="64">
        <v>0</v>
      </c>
      <c r="L675" s="64">
        <v>0</v>
      </c>
      <c r="M675" s="78">
        <v>0</v>
      </c>
      <c r="N675" s="78">
        <v>1</v>
      </c>
      <c r="O675" s="78">
        <v>0</v>
      </c>
      <c r="P675" s="78">
        <v>0</v>
      </c>
      <c r="Q675" s="78">
        <v>0</v>
      </c>
      <c r="R675" s="78">
        <v>1</v>
      </c>
      <c r="S675" s="78">
        <v>72102900</v>
      </c>
      <c r="T675" s="78" t="s">
        <v>66</v>
      </c>
      <c r="U675" s="78" t="s">
        <v>66</v>
      </c>
      <c r="W675" s="66">
        <v>240000</v>
      </c>
      <c r="X675" s="66">
        <f t="shared" si="1019"/>
        <v>45600</v>
      </c>
      <c r="Y675" s="66">
        <f t="shared" si="1020"/>
        <v>285600</v>
      </c>
      <c r="Z675" s="66">
        <v>240000</v>
      </c>
      <c r="AA675" s="66">
        <f t="shared" si="992"/>
        <v>45600</v>
      </c>
      <c r="AB675" s="66">
        <f t="shared" si="993"/>
        <v>285600</v>
      </c>
      <c r="AC675" s="66">
        <v>450000</v>
      </c>
      <c r="AD675" s="66">
        <f t="shared" si="994"/>
        <v>85500</v>
      </c>
      <c r="AE675" s="66">
        <f t="shared" si="995"/>
        <v>535500</v>
      </c>
      <c r="AF675" s="22"/>
      <c r="AG675" s="67" t="str">
        <f t="shared" si="996"/>
        <v>MANTENIMIENTO - AJUSTE, EVALUACIÓN PARA EVITAR MOVIMIENTO LATERAL DE LA CABINA Y FALLAS DEL SISTEMA DE POSICIONAMIENTO (LADING) - PARA ASCENSOR NO PANIRAMICO</v>
      </c>
      <c r="AH675" s="58" t="str">
        <f t="shared" si="997"/>
        <v>ÚNICO</v>
      </c>
      <c r="AI675" s="58" t="str">
        <f t="shared" si="998"/>
        <v>ÚNICO</v>
      </c>
      <c r="AJ675" s="59" t="str">
        <f t="shared" si="999"/>
        <v>ÚNICO</v>
      </c>
      <c r="AK675" s="59" t="str">
        <f t="shared" si="1000"/>
        <v>ÚNICO</v>
      </c>
      <c r="AL675" s="59" t="str">
        <f t="shared" si="1001"/>
        <v/>
      </c>
      <c r="AM675" s="59" t="str">
        <f t="shared" si="1002"/>
        <v/>
      </c>
      <c r="AN675" s="60" t="str">
        <f t="shared" si="1003"/>
        <v/>
      </c>
      <c r="AP675" s="61">
        <f t="shared" si="1004"/>
        <v>310000</v>
      </c>
      <c r="AQ675" s="61">
        <f t="shared" si="1005"/>
        <v>240000</v>
      </c>
      <c r="AR675" s="61">
        <f t="shared" si="1006"/>
        <v>121244</v>
      </c>
      <c r="AS675" s="62">
        <f t="shared" si="1007"/>
        <v>0.39110967741935482</v>
      </c>
      <c r="AT675" s="61">
        <f t="shared" si="1008"/>
        <v>240000</v>
      </c>
      <c r="AU675" s="61">
        <f t="shared" si="1009"/>
        <v>450000</v>
      </c>
      <c r="AV675" s="61">
        <f>IF(NOT(ISNUMBER(A675)),"",ROUND(_xlfn.QUARTILE.INC(CHOOSE({1;2;3},W675,Z675,AC675),1),0))</f>
        <v>240000</v>
      </c>
      <c r="AW675" s="61">
        <f>IF(NOT(ISNUMBER(A675)),"",ROUND(_xlfn.QUARTILE.INC(CHOOSE({1;2;3},W675,Z675,AC675),3),0))</f>
        <v>345000</v>
      </c>
      <c r="AX675" s="61">
        <f t="shared" si="1010"/>
        <v>105000</v>
      </c>
      <c r="AY675" s="61">
        <f t="shared" si="1011"/>
        <v>240000</v>
      </c>
      <c r="AZ675" s="61">
        <f t="shared" si="1012"/>
        <v>45600</v>
      </c>
      <c r="BA675" s="61">
        <f t="shared" si="1013"/>
        <v>285600</v>
      </c>
      <c r="BB675" s="68" t="str">
        <f t="shared" si="1014"/>
        <v>PROMEDIO 2 MENORES</v>
      </c>
      <c r="BD675" s="69" t="str">
        <f t="shared" si="1015"/>
        <v>MANTENIMIENTO - AJUSTE, EVALUACIÓN PARA EVITAR MOVIMIENTO LATERAL DE LA CABINA Y FALLAS DEL SISTEMA DE POSICIONAMIENTO (LADING) - PARA ASCENSOR NO PANIRAMICO</v>
      </c>
      <c r="BE675" s="58" t="str">
        <f t="shared" si="1016"/>
        <v>ÚNICO</v>
      </c>
      <c r="BF675" s="58" t="str" cm="1">
        <f t="array" ref="BF675">IF(BE675&lt;&gt;"REPETIDO","",_xlfn.TEXTJOIN(", ",TRUE,IF($AG$14:$AG$1000=$AG675,$A$14:$A$1000,"")))</f>
        <v/>
      </c>
      <c r="BG675" s="70" t="str">
        <f t="shared" si="1017"/>
        <v>NO APLICA</v>
      </c>
      <c r="BH675" s="58" t="str">
        <f t="shared" si="1018"/>
        <v>REVISAR DISPERSIÓN</v>
      </c>
    </row>
    <row r="676" spans="1:60" ht="63.75" x14ac:dyDescent="0.35">
      <c r="A676" s="64">
        <f>IF(C676="","",MAX($A$14:A675)+1)</f>
        <v>620</v>
      </c>
      <c r="B676" s="64">
        <v>8711001</v>
      </c>
      <c r="C676" s="65" t="s">
        <v>625</v>
      </c>
      <c r="D676" s="64" t="s">
        <v>611</v>
      </c>
      <c r="E676" s="64">
        <v>0</v>
      </c>
      <c r="F676" s="64">
        <v>0</v>
      </c>
      <c r="G676" s="64">
        <v>0</v>
      </c>
      <c r="H676" s="64">
        <v>0</v>
      </c>
      <c r="I676" s="64">
        <v>0</v>
      </c>
      <c r="J676" s="64">
        <v>0</v>
      </c>
      <c r="K676" s="64">
        <v>0</v>
      </c>
      <c r="L676" s="64">
        <v>0</v>
      </c>
      <c r="M676" s="78">
        <v>0</v>
      </c>
      <c r="N676" s="78">
        <v>1</v>
      </c>
      <c r="O676" s="78">
        <v>0</v>
      </c>
      <c r="P676" s="78">
        <v>0</v>
      </c>
      <c r="Q676" s="78">
        <v>0</v>
      </c>
      <c r="R676" s="78">
        <v>1</v>
      </c>
      <c r="S676" s="78">
        <v>72102900</v>
      </c>
      <c r="T676" s="78" t="s">
        <v>66</v>
      </c>
      <c r="U676" s="78" t="s">
        <v>66</v>
      </c>
      <c r="W676" s="66">
        <v>236000</v>
      </c>
      <c r="X676" s="66">
        <f t="shared" si="1019"/>
        <v>44840</v>
      </c>
      <c r="Y676" s="66">
        <f t="shared" si="1020"/>
        <v>280840</v>
      </c>
      <c r="Z676" s="66">
        <v>236000</v>
      </c>
      <c r="AA676" s="66">
        <f t="shared" si="992"/>
        <v>44840</v>
      </c>
      <c r="AB676" s="66">
        <f t="shared" si="993"/>
        <v>280840</v>
      </c>
      <c r="AC676" s="66">
        <v>450000</v>
      </c>
      <c r="AD676" s="66">
        <f t="shared" si="994"/>
        <v>85500</v>
      </c>
      <c r="AE676" s="66">
        <f t="shared" si="995"/>
        <v>535500</v>
      </c>
      <c r="AG676" s="67" t="str">
        <f t="shared" si="996"/>
        <v>MANTENIMIENTO - LIMPIEZA Y AJUSTE DE LAS CUATRO (04) ZAPATAS DE CONTRAPESO - PARA ASCENSOR NO PANIRAMICO</v>
      </c>
      <c r="AH676" s="58" t="str">
        <f t="shared" si="997"/>
        <v>ÚNICO</v>
      </c>
      <c r="AI676" s="58" t="str">
        <f t="shared" si="998"/>
        <v>ÚNICO</v>
      </c>
      <c r="AJ676" s="59" t="str">
        <f t="shared" si="999"/>
        <v>ÚNICO</v>
      </c>
      <c r="AK676" s="59" t="str">
        <f t="shared" si="1000"/>
        <v>ÚNICO</v>
      </c>
      <c r="AL676" s="59" t="str">
        <f t="shared" si="1001"/>
        <v/>
      </c>
      <c r="AM676" s="59" t="str">
        <f t="shared" si="1002"/>
        <v/>
      </c>
      <c r="AN676" s="60" t="str">
        <f t="shared" si="1003"/>
        <v/>
      </c>
      <c r="AP676" s="61">
        <f t="shared" si="1004"/>
        <v>307333</v>
      </c>
      <c r="AQ676" s="61">
        <f t="shared" si="1005"/>
        <v>236000</v>
      </c>
      <c r="AR676" s="61">
        <f t="shared" si="1006"/>
        <v>123553</v>
      </c>
      <c r="AS676" s="62">
        <f t="shared" si="1007"/>
        <v>0.40201670500727227</v>
      </c>
      <c r="AT676" s="61">
        <f t="shared" si="1008"/>
        <v>236000</v>
      </c>
      <c r="AU676" s="61">
        <f t="shared" si="1009"/>
        <v>450000</v>
      </c>
      <c r="AV676" s="61">
        <f>IF(NOT(ISNUMBER(A676)),"",ROUND(_xlfn.QUARTILE.INC(CHOOSE({1;2;3},W676,Z676,AC676),1),0))</f>
        <v>236000</v>
      </c>
      <c r="AW676" s="61">
        <f>IF(NOT(ISNUMBER(A676)),"",ROUND(_xlfn.QUARTILE.INC(CHOOSE({1;2;3},W676,Z676,AC676),3),0))</f>
        <v>343000</v>
      </c>
      <c r="AX676" s="61">
        <f t="shared" si="1010"/>
        <v>107000</v>
      </c>
      <c r="AY676" s="61">
        <f t="shared" si="1011"/>
        <v>236000</v>
      </c>
      <c r="AZ676" s="61">
        <f t="shared" si="1012"/>
        <v>44840</v>
      </c>
      <c r="BA676" s="61">
        <f t="shared" si="1013"/>
        <v>280840</v>
      </c>
      <c r="BB676" s="68" t="str">
        <f t="shared" si="1014"/>
        <v>MEDIANA</v>
      </c>
      <c r="BD676" s="69" t="str">
        <f t="shared" si="1015"/>
        <v>MANTENIMIENTO - LIMPIEZA Y AJUSTE DE LAS CUATRO (04) ZAPATAS DE CONTRAPESO - PARA ASCENSOR NO PANIRAMICO</v>
      </c>
      <c r="BE676" s="58" t="str">
        <f t="shared" si="1016"/>
        <v>ÚNICO</v>
      </c>
      <c r="BF676" s="58" t="str" cm="1">
        <f t="array" ref="BF676">IF(BE676&lt;&gt;"REPETIDO","",_xlfn.TEXTJOIN(", ",TRUE,IF($AG$14:$AG$1000=$AG676,$A$14:$A$1000,"")))</f>
        <v/>
      </c>
      <c r="BG676" s="70" t="str">
        <f t="shared" si="1017"/>
        <v>NO APLICA</v>
      </c>
      <c r="BH676" s="58" t="str">
        <f t="shared" si="1018"/>
        <v>REVISAR DISPERSIÓN</v>
      </c>
    </row>
    <row r="677" spans="1:60" ht="114.75" x14ac:dyDescent="0.35">
      <c r="A677" s="64">
        <f>IF(C677="","",MAX($A$14:A676)+1)</f>
        <v>621</v>
      </c>
      <c r="B677" s="64">
        <v>8711001</v>
      </c>
      <c r="C677" s="65" t="s">
        <v>626</v>
      </c>
      <c r="D677" s="64" t="s">
        <v>611</v>
      </c>
      <c r="E677" s="64">
        <v>0</v>
      </c>
      <c r="F677" s="64">
        <v>0</v>
      </c>
      <c r="G677" s="64">
        <v>0</v>
      </c>
      <c r="H677" s="64">
        <v>0</v>
      </c>
      <c r="I677" s="64">
        <v>0</v>
      </c>
      <c r="J677" s="64">
        <v>0</v>
      </c>
      <c r="K677" s="64">
        <v>0</v>
      </c>
      <c r="L677" s="64">
        <v>0</v>
      </c>
      <c r="M677" s="78">
        <v>0</v>
      </c>
      <c r="N677" s="78">
        <v>1</v>
      </c>
      <c r="O677" s="78">
        <v>0</v>
      </c>
      <c r="P677" s="78">
        <v>0</v>
      </c>
      <c r="Q677" s="78">
        <v>0</v>
      </c>
      <c r="R677" s="78">
        <v>1</v>
      </c>
      <c r="S677" s="78">
        <v>72102900</v>
      </c>
      <c r="T677" s="78" t="s">
        <v>66</v>
      </c>
      <c r="U677" s="78" t="s">
        <v>66</v>
      </c>
      <c r="W677" s="66">
        <v>236000</v>
      </c>
      <c r="X677" s="66">
        <f t="shared" si="1019"/>
        <v>44840</v>
      </c>
      <c r="Y677" s="66">
        <f t="shared" si="1020"/>
        <v>280840</v>
      </c>
      <c r="Z677" s="66">
        <v>236000</v>
      </c>
      <c r="AA677" s="66">
        <f t="shared" si="992"/>
        <v>44840</v>
      </c>
      <c r="AB677" s="66">
        <f t="shared" si="993"/>
        <v>280840</v>
      </c>
      <c r="AC677" s="66">
        <v>460000</v>
      </c>
      <c r="AD677" s="66">
        <f t="shared" si="994"/>
        <v>87400</v>
      </c>
      <c r="AE677" s="66">
        <f t="shared" si="995"/>
        <v>547400</v>
      </c>
      <c r="AF677" s="22"/>
      <c r="AG677" s="67" t="str">
        <f t="shared" si="996"/>
        <v>MANTENIMIENTO - AJUSTE Y MANTENIMIENTO DE LOS TOPES A LOS SWICHES LIMITES (PARA EVITAR QUE EL EQUIPO POR DISTANCIA DEL CAM EN CABINA NO LOS ACCIONE PASÁNDOSE DE NIVEL) - PARA ASCENSOR NO PANIRAMICO</v>
      </c>
      <c r="AH677" s="58" t="str">
        <f t="shared" si="997"/>
        <v>ÚNICO</v>
      </c>
      <c r="AI677" s="58" t="str">
        <f t="shared" si="998"/>
        <v>ÚNICO</v>
      </c>
      <c r="AJ677" s="59" t="str">
        <f t="shared" si="999"/>
        <v>ÚNICO</v>
      </c>
      <c r="AK677" s="59" t="str">
        <f t="shared" si="1000"/>
        <v>ÚNICO</v>
      </c>
      <c r="AL677" s="59" t="str">
        <f t="shared" si="1001"/>
        <v/>
      </c>
      <c r="AM677" s="59" t="str">
        <f t="shared" si="1002"/>
        <v/>
      </c>
      <c r="AN677" s="60" t="str">
        <f t="shared" si="1003"/>
        <v/>
      </c>
      <c r="AP677" s="61">
        <f t="shared" si="1004"/>
        <v>310667</v>
      </c>
      <c r="AQ677" s="61">
        <f t="shared" si="1005"/>
        <v>236000</v>
      </c>
      <c r="AR677" s="61">
        <f t="shared" si="1006"/>
        <v>129326</v>
      </c>
      <c r="AS677" s="62">
        <f t="shared" si="1007"/>
        <v>0.41628496106763835</v>
      </c>
      <c r="AT677" s="61">
        <f t="shared" si="1008"/>
        <v>236000</v>
      </c>
      <c r="AU677" s="61">
        <f t="shared" si="1009"/>
        <v>460000</v>
      </c>
      <c r="AV677" s="61">
        <f>IF(NOT(ISNUMBER(A677)),"",ROUND(_xlfn.QUARTILE.INC(CHOOSE({1;2;3},W677,Z677,AC677),1),0))</f>
        <v>236000</v>
      </c>
      <c r="AW677" s="61">
        <f>IF(NOT(ISNUMBER(A677)),"",ROUND(_xlfn.QUARTILE.INC(CHOOSE({1;2;3},W677,Z677,AC677),3),0))</f>
        <v>348000</v>
      </c>
      <c r="AX677" s="61">
        <f t="shared" si="1010"/>
        <v>112000</v>
      </c>
      <c r="AY677" s="61">
        <f t="shared" si="1011"/>
        <v>236000</v>
      </c>
      <c r="AZ677" s="61">
        <f t="shared" si="1012"/>
        <v>44840</v>
      </c>
      <c r="BA677" s="61">
        <f t="shared" si="1013"/>
        <v>280840</v>
      </c>
      <c r="BB677" s="68" t="str">
        <f t="shared" si="1014"/>
        <v>MEDIANA</v>
      </c>
      <c r="BD677" s="69" t="str">
        <f t="shared" si="1015"/>
        <v>MANTENIMIENTO - AJUSTE Y MANTENIMIENTO DE LOS TOPES A LOS SWICHES LIMITES (PARA EVITAR QUE EL EQUIPO POR DISTANCIA DEL CAM EN CABINA NO LOS ACCIONE PASÁNDOSE DE NIVEL) - PARA ASCENSOR NO PANIRAMICO</v>
      </c>
      <c r="BE677" s="58" t="str">
        <f t="shared" si="1016"/>
        <v>ÚNICO</v>
      </c>
      <c r="BF677" s="58" t="str" cm="1">
        <f t="array" ref="BF677">IF(BE677&lt;&gt;"REPETIDO","",_xlfn.TEXTJOIN(", ",TRUE,IF($AG$14:$AG$1000=$AG677,$A$14:$A$1000,"")))</f>
        <v/>
      </c>
      <c r="BG677" s="70" t="str">
        <f t="shared" si="1017"/>
        <v>NO APLICA</v>
      </c>
      <c r="BH677" s="58" t="str">
        <f t="shared" si="1018"/>
        <v>REVISAR DISPERSIÓN</v>
      </c>
    </row>
    <row r="678" spans="1:60" ht="51" x14ac:dyDescent="0.35">
      <c r="A678" s="64">
        <f>IF(C678="","",MAX($A$14:A677)+1)</f>
        <v>622</v>
      </c>
      <c r="B678" s="64">
        <v>8711001</v>
      </c>
      <c r="C678" s="65" t="s">
        <v>627</v>
      </c>
      <c r="D678" s="64" t="s">
        <v>611</v>
      </c>
      <c r="E678" s="64">
        <v>0</v>
      </c>
      <c r="F678" s="64">
        <v>0</v>
      </c>
      <c r="G678" s="64">
        <v>0</v>
      </c>
      <c r="H678" s="64">
        <v>0</v>
      </c>
      <c r="I678" s="64">
        <v>0</v>
      </c>
      <c r="J678" s="64">
        <v>0</v>
      </c>
      <c r="K678" s="64">
        <v>0</v>
      </c>
      <c r="L678" s="64">
        <v>0</v>
      </c>
      <c r="M678" s="78">
        <v>0</v>
      </c>
      <c r="N678" s="78">
        <v>1</v>
      </c>
      <c r="O678" s="78">
        <v>0</v>
      </c>
      <c r="P678" s="78">
        <v>0</v>
      </c>
      <c r="Q678" s="78">
        <v>0</v>
      </c>
      <c r="R678" s="78">
        <v>1</v>
      </c>
      <c r="S678" s="78">
        <v>72102900</v>
      </c>
      <c r="T678" s="78" t="s">
        <v>66</v>
      </c>
      <c r="U678" s="78" t="s">
        <v>66</v>
      </c>
      <c r="W678" s="66">
        <v>232000</v>
      </c>
      <c r="X678" s="66">
        <f t="shared" si="1019"/>
        <v>44080</v>
      </c>
      <c r="Y678" s="66">
        <f t="shared" si="1020"/>
        <v>276080</v>
      </c>
      <c r="Z678" s="66">
        <v>232000</v>
      </c>
      <c r="AA678" s="66">
        <f t="shared" si="992"/>
        <v>44080</v>
      </c>
      <c r="AB678" s="66">
        <f t="shared" si="993"/>
        <v>276080</v>
      </c>
      <c r="AC678" s="66">
        <v>465000</v>
      </c>
      <c r="AD678" s="66">
        <f t="shared" si="994"/>
        <v>88350</v>
      </c>
      <c r="AE678" s="66">
        <f t="shared" si="995"/>
        <v>553350</v>
      </c>
      <c r="AF678" s="22"/>
      <c r="AG678" s="67" t="str">
        <f t="shared" si="996"/>
        <v>MANTENIMIENTO - LUBRICADOR AUTOMÁTICO DE GUÍAS DE CABINA Y CONTRAPESO.</v>
      </c>
      <c r="AH678" s="58" t="str">
        <f t="shared" si="997"/>
        <v>ÚNICO</v>
      </c>
      <c r="AI678" s="58" t="str">
        <f t="shared" si="998"/>
        <v>ÚNICO</v>
      </c>
      <c r="AJ678" s="59" t="str">
        <f t="shared" si="999"/>
        <v>ÚNICO</v>
      </c>
      <c r="AK678" s="59" t="str">
        <f t="shared" si="1000"/>
        <v>ÚNICO</v>
      </c>
      <c r="AL678" s="59" t="str">
        <f t="shared" si="1001"/>
        <v/>
      </c>
      <c r="AM678" s="59" t="str">
        <f t="shared" si="1002"/>
        <v/>
      </c>
      <c r="AN678" s="60" t="str">
        <f t="shared" si="1003"/>
        <v/>
      </c>
      <c r="AP678" s="61">
        <f t="shared" si="1004"/>
        <v>309667</v>
      </c>
      <c r="AQ678" s="61">
        <f t="shared" si="1005"/>
        <v>232000</v>
      </c>
      <c r="AR678" s="61">
        <f t="shared" si="1006"/>
        <v>134523</v>
      </c>
      <c r="AS678" s="62">
        <f t="shared" si="1007"/>
        <v>0.43441180364714355</v>
      </c>
      <c r="AT678" s="61">
        <f t="shared" si="1008"/>
        <v>232000</v>
      </c>
      <c r="AU678" s="61">
        <f t="shared" si="1009"/>
        <v>465000</v>
      </c>
      <c r="AV678" s="61">
        <f>IF(NOT(ISNUMBER(A678)),"",ROUND(_xlfn.QUARTILE.INC(CHOOSE({1;2;3},W678,Z678,AC678),1),0))</f>
        <v>232000</v>
      </c>
      <c r="AW678" s="61">
        <f>IF(NOT(ISNUMBER(A678)),"",ROUND(_xlfn.QUARTILE.INC(CHOOSE({1;2;3},W678,Z678,AC678),3),0))</f>
        <v>348500</v>
      </c>
      <c r="AX678" s="61">
        <f t="shared" si="1010"/>
        <v>116500</v>
      </c>
      <c r="AY678" s="61">
        <f t="shared" si="1011"/>
        <v>232000</v>
      </c>
      <c r="AZ678" s="61">
        <f t="shared" si="1012"/>
        <v>44080</v>
      </c>
      <c r="BA678" s="61">
        <f t="shared" si="1013"/>
        <v>276080</v>
      </c>
      <c r="BB678" s="68" t="str">
        <f t="shared" si="1014"/>
        <v>MEDIANA</v>
      </c>
      <c r="BD678" s="69" t="str">
        <f t="shared" si="1015"/>
        <v>MANTENIMIENTO - LUBRICADOR AUTOMÁTICO DE GUÍAS DE CABINA Y CONTRAPESO.</v>
      </c>
      <c r="BE678" s="58" t="str">
        <f t="shared" si="1016"/>
        <v>ÚNICO</v>
      </c>
      <c r="BF678" s="58" t="str" cm="1">
        <f t="array" ref="BF678">IF(BE678&lt;&gt;"REPETIDO","",_xlfn.TEXTJOIN(", ",TRUE,IF($AG$14:$AG$1000=$AG678,$A$14:$A$1000,"")))</f>
        <v/>
      </c>
      <c r="BG678" s="70" t="str">
        <f t="shared" si="1017"/>
        <v>NO APLICA</v>
      </c>
      <c r="BH678" s="58" t="str">
        <f t="shared" si="1018"/>
        <v>REVISAR DISPERSIÓN</v>
      </c>
    </row>
    <row r="679" spans="1:60" ht="38.25" x14ac:dyDescent="0.35">
      <c r="A679" s="64">
        <f>IF(C679="","",MAX($A$14:A678)+1)</f>
        <v>623</v>
      </c>
      <c r="B679" s="64">
        <v>8711001</v>
      </c>
      <c r="C679" s="65" t="s">
        <v>628</v>
      </c>
      <c r="D679" s="64" t="s">
        <v>611</v>
      </c>
      <c r="E679" s="64">
        <v>0</v>
      </c>
      <c r="F679" s="64">
        <v>0</v>
      </c>
      <c r="G679" s="64">
        <v>0</v>
      </c>
      <c r="H679" s="64">
        <v>0</v>
      </c>
      <c r="I679" s="64">
        <v>0</v>
      </c>
      <c r="J679" s="64">
        <v>0</v>
      </c>
      <c r="K679" s="64">
        <v>0</v>
      </c>
      <c r="L679" s="64">
        <v>0</v>
      </c>
      <c r="M679" s="78">
        <v>0</v>
      </c>
      <c r="N679" s="78">
        <v>1</v>
      </c>
      <c r="O679" s="78">
        <v>0</v>
      </c>
      <c r="P679" s="78">
        <v>0</v>
      </c>
      <c r="Q679" s="78">
        <v>0</v>
      </c>
      <c r="R679" s="78">
        <v>1</v>
      </c>
      <c r="S679" s="78">
        <v>72102900</v>
      </c>
      <c r="T679" s="78" t="s">
        <v>66</v>
      </c>
      <c r="U679" s="78" t="s">
        <v>66</v>
      </c>
      <c r="W679" s="66">
        <v>220000</v>
      </c>
      <c r="X679" s="66">
        <f t="shared" si="1019"/>
        <v>41800</v>
      </c>
      <c r="Y679" s="66">
        <f t="shared" si="1020"/>
        <v>261800</v>
      </c>
      <c r="Z679" s="66">
        <v>220000</v>
      </c>
      <c r="AA679" s="66">
        <f t="shared" si="992"/>
        <v>41800</v>
      </c>
      <c r="AB679" s="66">
        <f t="shared" si="993"/>
        <v>261800</v>
      </c>
      <c r="AC679" s="66">
        <v>365000</v>
      </c>
      <c r="AD679" s="66">
        <f t="shared" si="994"/>
        <v>69350</v>
      </c>
      <c r="AE679" s="66">
        <f t="shared" si="995"/>
        <v>434350</v>
      </c>
      <c r="AF679" s="22"/>
      <c r="AG679" s="67" t="str">
        <f t="shared" si="996"/>
        <v>MANTENIMIENTO - REALIZAR AJUSTES DE POSICIONAMIENTO</v>
      </c>
      <c r="AH679" s="58" t="str">
        <f t="shared" si="997"/>
        <v>ÚNICO</v>
      </c>
      <c r="AI679" s="58" t="str">
        <f t="shared" si="998"/>
        <v>ÚNICO</v>
      </c>
      <c r="AJ679" s="59" t="str">
        <f t="shared" si="999"/>
        <v>ÚNICO</v>
      </c>
      <c r="AK679" s="59" t="str">
        <f t="shared" si="1000"/>
        <v>ÚNICO</v>
      </c>
      <c r="AL679" s="59" t="str">
        <f t="shared" si="1001"/>
        <v/>
      </c>
      <c r="AM679" s="59" t="str">
        <f t="shared" si="1002"/>
        <v/>
      </c>
      <c r="AN679" s="60" t="str">
        <f t="shared" si="1003"/>
        <v/>
      </c>
      <c r="AP679" s="61">
        <f t="shared" si="1004"/>
        <v>268333</v>
      </c>
      <c r="AQ679" s="61">
        <f t="shared" si="1005"/>
        <v>220000</v>
      </c>
      <c r="AR679" s="61">
        <f t="shared" si="1006"/>
        <v>83716</v>
      </c>
      <c r="AS679" s="62">
        <f t="shared" si="1007"/>
        <v>0.31198548072730525</v>
      </c>
      <c r="AT679" s="61">
        <f t="shared" si="1008"/>
        <v>220000</v>
      </c>
      <c r="AU679" s="61">
        <f t="shared" si="1009"/>
        <v>365000</v>
      </c>
      <c r="AV679" s="61">
        <f>IF(NOT(ISNUMBER(A679)),"",ROUND(_xlfn.QUARTILE.INC(CHOOSE({1;2;3},W679,Z679,AC679),1),0))</f>
        <v>220000</v>
      </c>
      <c r="AW679" s="61">
        <f>IF(NOT(ISNUMBER(A679)),"",ROUND(_xlfn.QUARTILE.INC(CHOOSE({1;2;3},W679,Z679,AC679),3),0))</f>
        <v>292500</v>
      </c>
      <c r="AX679" s="61">
        <f t="shared" si="1010"/>
        <v>72500</v>
      </c>
      <c r="AY679" s="61">
        <f t="shared" si="1011"/>
        <v>220000</v>
      </c>
      <c r="AZ679" s="61">
        <f t="shared" si="1012"/>
        <v>41800</v>
      </c>
      <c r="BA679" s="61">
        <f t="shared" si="1013"/>
        <v>261800</v>
      </c>
      <c r="BB679" s="68" t="str">
        <f t="shared" si="1014"/>
        <v>PROMEDIO 2 MENORES</v>
      </c>
      <c r="BD679" s="69" t="str">
        <f t="shared" si="1015"/>
        <v>MANTENIMIENTO - REALIZAR AJUSTES DE POSICIONAMIENTO</v>
      </c>
      <c r="BE679" s="58" t="str">
        <f t="shared" si="1016"/>
        <v>ÚNICO</v>
      </c>
      <c r="BF679" s="58" t="str" cm="1">
        <f t="array" ref="BF679">IF(BE679&lt;&gt;"REPETIDO","",_xlfn.TEXTJOIN(", ",TRUE,IF($AG$14:$AG$1000=$AG679,$A$14:$A$1000,"")))</f>
        <v/>
      </c>
      <c r="BG679" s="70" t="str">
        <f t="shared" si="1017"/>
        <v>NO APLICA</v>
      </c>
      <c r="BH679" s="58" t="str">
        <f t="shared" si="1018"/>
        <v>REVISAR DISPERSIÓN</v>
      </c>
    </row>
    <row r="680" spans="1:60" ht="140.25" x14ac:dyDescent="0.35">
      <c r="A680" s="64">
        <f>IF(C680="","",MAX($A$14:A679)+1)</f>
        <v>624</v>
      </c>
      <c r="B680" s="64">
        <v>8711001</v>
      </c>
      <c r="C680" s="65" t="s">
        <v>629</v>
      </c>
      <c r="D680" s="64" t="s">
        <v>611</v>
      </c>
      <c r="E680" s="64">
        <v>0</v>
      </c>
      <c r="F680" s="64">
        <v>0</v>
      </c>
      <c r="G680" s="64">
        <v>0</v>
      </c>
      <c r="H680" s="64">
        <v>0</v>
      </c>
      <c r="I680" s="64">
        <v>0</v>
      </c>
      <c r="J680" s="64">
        <v>0</v>
      </c>
      <c r="K680" s="64">
        <v>0</v>
      </c>
      <c r="L680" s="64">
        <v>0</v>
      </c>
      <c r="M680" s="78">
        <v>0</v>
      </c>
      <c r="N680" s="78">
        <v>1</v>
      </c>
      <c r="O680" s="78">
        <v>0</v>
      </c>
      <c r="P680" s="78">
        <v>0</v>
      </c>
      <c r="Q680" s="78">
        <v>0</v>
      </c>
      <c r="R680" s="78">
        <v>1</v>
      </c>
      <c r="S680" s="78">
        <v>72102900</v>
      </c>
      <c r="T680" s="78" t="s">
        <v>66</v>
      </c>
      <c r="U680" s="78" t="s">
        <v>66</v>
      </c>
      <c r="W680" s="66">
        <v>244000</v>
      </c>
      <c r="X680" s="66">
        <f t="shared" si="1019"/>
        <v>46360</v>
      </c>
      <c r="Y680" s="66">
        <f t="shared" si="1020"/>
        <v>290360</v>
      </c>
      <c r="Z680" s="66">
        <v>244000</v>
      </c>
      <c r="AA680" s="66">
        <f t="shared" si="992"/>
        <v>46360</v>
      </c>
      <c r="AB680" s="66">
        <f t="shared" si="993"/>
        <v>290360</v>
      </c>
      <c r="AC680" s="66">
        <v>495000</v>
      </c>
      <c r="AD680" s="66">
        <f t="shared" si="994"/>
        <v>94050</v>
      </c>
      <c r="AE680" s="66">
        <f t="shared" si="995"/>
        <v>589050</v>
      </c>
      <c r="AF680" s="22"/>
      <c r="AG680" s="67" t="str">
        <f t="shared" si="996"/>
        <v>MANTENIMIENTO - REALIZAR MANTENIMIENTO Y LIMPIEZA GENERAL DE LAS CERRADURAS Y MECANISMOS DE ACCIONAMIENTO DE PUERTAS (EVITANDO AISLAMIENTO DE SU CIRCUITO ELÉCTRICO Y RUIDOS DE OPERACIÓN) - PARA ASCENS</v>
      </c>
      <c r="AH680" s="58" t="str">
        <f t="shared" si="997"/>
        <v>ÚNICO</v>
      </c>
      <c r="AI680" s="58" t="str">
        <f t="shared" si="998"/>
        <v>ÚNICO</v>
      </c>
      <c r="AJ680" s="59" t="str">
        <f t="shared" si="999"/>
        <v>ÚNICO</v>
      </c>
      <c r="AK680" s="59" t="str">
        <f t="shared" si="1000"/>
        <v>ÚNICO</v>
      </c>
      <c r="AL680" s="59" t="str">
        <f t="shared" si="1001"/>
        <v/>
      </c>
      <c r="AM680" s="59" t="str">
        <f t="shared" si="1002"/>
        <v/>
      </c>
      <c r="AN680" s="60" t="str">
        <f t="shared" si="1003"/>
        <v/>
      </c>
      <c r="AP680" s="61">
        <f t="shared" si="1004"/>
        <v>327667</v>
      </c>
      <c r="AQ680" s="61">
        <f t="shared" si="1005"/>
        <v>244000</v>
      </c>
      <c r="AR680" s="61">
        <f t="shared" si="1006"/>
        <v>144915</v>
      </c>
      <c r="AS680" s="62">
        <f t="shared" si="1007"/>
        <v>0.44226302923394789</v>
      </c>
      <c r="AT680" s="61">
        <f t="shared" si="1008"/>
        <v>244000</v>
      </c>
      <c r="AU680" s="61">
        <f t="shared" si="1009"/>
        <v>495000</v>
      </c>
      <c r="AV680" s="61">
        <f>IF(NOT(ISNUMBER(A680)),"",ROUND(_xlfn.QUARTILE.INC(CHOOSE({1;2;3},W680,Z680,AC680),1),0))</f>
        <v>244000</v>
      </c>
      <c r="AW680" s="61">
        <f>IF(NOT(ISNUMBER(A680)),"",ROUND(_xlfn.QUARTILE.INC(CHOOSE({1;2;3},W680,Z680,AC680),3),0))</f>
        <v>369500</v>
      </c>
      <c r="AX680" s="61">
        <f t="shared" si="1010"/>
        <v>125500</v>
      </c>
      <c r="AY680" s="61">
        <f t="shared" si="1011"/>
        <v>244000</v>
      </c>
      <c r="AZ680" s="61">
        <f t="shared" si="1012"/>
        <v>46360</v>
      </c>
      <c r="BA680" s="61">
        <f t="shared" si="1013"/>
        <v>290360</v>
      </c>
      <c r="BB680" s="68" t="str">
        <f t="shared" si="1014"/>
        <v>MEDIANA</v>
      </c>
      <c r="BD680" s="69" t="str">
        <f t="shared" si="1015"/>
        <v>MANTENIMIENTO - REALIZAR MANTENIMIENTO Y LIMPIEZA GENERAL DE LAS CERRADURAS Y MECANISMOS DE ACCIONAMIENTO DE PUERTAS (EVITANDO AISLAMIENTO DE SU CIRCUITO ELÉCTRICO Y RUIDOS DE OPERACIÓN) - PARA ASCENS</v>
      </c>
      <c r="BE680" s="58" t="str">
        <f t="shared" si="1016"/>
        <v>ÚNICO</v>
      </c>
      <c r="BF680" s="58" t="str" cm="1">
        <f t="array" ref="BF680">IF(BE680&lt;&gt;"REPETIDO","",_xlfn.TEXTJOIN(", ",TRUE,IF($AG$14:$AG$1000=$AG680,$A$14:$A$1000,"")))</f>
        <v/>
      </c>
      <c r="BG680" s="70" t="str">
        <f t="shared" si="1017"/>
        <v>NO APLICA</v>
      </c>
      <c r="BH680" s="58" t="str">
        <f t="shared" si="1018"/>
        <v>REVISAR DISPERSIÓN</v>
      </c>
    </row>
    <row r="681" spans="1:60" ht="76.5" x14ac:dyDescent="0.35">
      <c r="A681" s="64">
        <f>IF(C681="","",MAX($A$14:A680)+1)</f>
        <v>625</v>
      </c>
      <c r="B681" s="64">
        <v>8711001</v>
      </c>
      <c r="C681" s="65" t="s">
        <v>630</v>
      </c>
      <c r="D681" s="64" t="s">
        <v>611</v>
      </c>
      <c r="E681" s="64">
        <v>0</v>
      </c>
      <c r="F681" s="64">
        <v>0</v>
      </c>
      <c r="G681" s="64">
        <v>0</v>
      </c>
      <c r="H681" s="64">
        <v>0</v>
      </c>
      <c r="I681" s="64">
        <v>0</v>
      </c>
      <c r="J681" s="64">
        <v>0</v>
      </c>
      <c r="K681" s="64">
        <v>0</v>
      </c>
      <c r="L681" s="64">
        <v>0</v>
      </c>
      <c r="M681" s="78">
        <v>0</v>
      </c>
      <c r="N681" s="78">
        <v>1</v>
      </c>
      <c r="O681" s="78">
        <v>0</v>
      </c>
      <c r="P681" s="78">
        <v>0</v>
      </c>
      <c r="Q681" s="78">
        <v>0</v>
      </c>
      <c r="R681" s="78">
        <v>1</v>
      </c>
      <c r="S681" s="78">
        <v>72102900</v>
      </c>
      <c r="T681" s="78" t="s">
        <v>66</v>
      </c>
      <c r="U681" s="78" t="s">
        <v>66</v>
      </c>
      <c r="W681" s="66">
        <v>236000</v>
      </c>
      <c r="X681" s="66">
        <f t="shared" si="1019"/>
        <v>44840</v>
      </c>
      <c r="Y681" s="66">
        <f t="shared" si="1020"/>
        <v>280840</v>
      </c>
      <c r="Z681" s="66">
        <v>236000</v>
      </c>
      <c r="AA681" s="66">
        <f t="shared" si="992"/>
        <v>44840</v>
      </c>
      <c r="AB681" s="66">
        <f t="shared" si="993"/>
        <v>280840</v>
      </c>
      <c r="AC681" s="66">
        <v>450000</v>
      </c>
      <c r="AD681" s="66">
        <f t="shared" si="994"/>
        <v>85500</v>
      </c>
      <c r="AE681" s="66">
        <f t="shared" si="995"/>
        <v>535500</v>
      </c>
      <c r="AF681" s="22"/>
      <c r="AG681" s="67" t="str">
        <f t="shared" si="996"/>
        <v>MANTENIMIENTO - DIAGNÓSTICO Y REVISIÓN DEL VENTILADOR INVERSOR DE POTENCIA- PARA ASCENSOR NO PANORAMICO</v>
      </c>
      <c r="AH681" s="58" t="str">
        <f t="shared" si="997"/>
        <v>ÚNICO</v>
      </c>
      <c r="AI681" s="58" t="str">
        <f t="shared" si="998"/>
        <v>ÚNICO</v>
      </c>
      <c r="AJ681" s="59" t="str">
        <f t="shared" si="999"/>
        <v>ÚNICO</v>
      </c>
      <c r="AK681" s="59" t="str">
        <f t="shared" si="1000"/>
        <v>ÚNICO</v>
      </c>
      <c r="AL681" s="59" t="str">
        <f t="shared" si="1001"/>
        <v/>
      </c>
      <c r="AM681" s="59" t="str">
        <f t="shared" si="1002"/>
        <v/>
      </c>
      <c r="AN681" s="60" t="str">
        <f t="shared" si="1003"/>
        <v/>
      </c>
      <c r="AP681" s="61">
        <f t="shared" si="1004"/>
        <v>307333</v>
      </c>
      <c r="AQ681" s="61">
        <f t="shared" si="1005"/>
        <v>236000</v>
      </c>
      <c r="AR681" s="61">
        <f t="shared" si="1006"/>
        <v>123553</v>
      </c>
      <c r="AS681" s="62">
        <f t="shared" si="1007"/>
        <v>0.40201670500727227</v>
      </c>
      <c r="AT681" s="61">
        <f t="shared" si="1008"/>
        <v>236000</v>
      </c>
      <c r="AU681" s="61">
        <f t="shared" si="1009"/>
        <v>450000</v>
      </c>
      <c r="AV681" s="61">
        <f>IF(NOT(ISNUMBER(A681)),"",ROUND(_xlfn.QUARTILE.INC(CHOOSE({1;2;3},W681,Z681,AC681),1),0))</f>
        <v>236000</v>
      </c>
      <c r="AW681" s="61">
        <f>IF(NOT(ISNUMBER(A681)),"",ROUND(_xlfn.QUARTILE.INC(CHOOSE({1;2;3},W681,Z681,AC681),3),0))</f>
        <v>343000</v>
      </c>
      <c r="AX681" s="61">
        <f t="shared" si="1010"/>
        <v>107000</v>
      </c>
      <c r="AY681" s="61">
        <f t="shared" si="1011"/>
        <v>236000</v>
      </c>
      <c r="AZ681" s="61">
        <f t="shared" si="1012"/>
        <v>44840</v>
      </c>
      <c r="BA681" s="61">
        <f t="shared" si="1013"/>
        <v>280840</v>
      </c>
      <c r="BB681" s="68" t="str">
        <f t="shared" si="1014"/>
        <v>MEDIANA</v>
      </c>
      <c r="BD681" s="69" t="str">
        <f t="shared" si="1015"/>
        <v>MANTENIMIENTO - DIAGNÓSTICO Y REVISIÓN DEL VENTILADOR INVERSOR DE POTENCIA- PARA ASCENSOR NO PANORAMICO</v>
      </c>
      <c r="BE681" s="58" t="str">
        <f t="shared" si="1016"/>
        <v>ÚNICO</v>
      </c>
      <c r="BF681" s="58" t="str" cm="1">
        <f t="array" ref="BF681">IF(BE681&lt;&gt;"REPETIDO","",_xlfn.TEXTJOIN(", ",TRUE,IF($AG$14:$AG$1000=$AG681,$A$14:$A$1000,"")))</f>
        <v/>
      </c>
      <c r="BG681" s="70" t="str">
        <f t="shared" si="1017"/>
        <v>NO APLICA</v>
      </c>
      <c r="BH681" s="58" t="str">
        <f t="shared" si="1018"/>
        <v>REVISAR DISPERSIÓN</v>
      </c>
    </row>
    <row r="682" spans="1:60" ht="40.5" x14ac:dyDescent="0.35">
      <c r="A682" s="64">
        <f>IF(C682="","",MAX($A$14:A681)+1)</f>
        <v>626</v>
      </c>
      <c r="B682" s="64">
        <v>8711001</v>
      </c>
      <c r="C682" s="65" t="s">
        <v>631</v>
      </c>
      <c r="D682" s="64" t="s">
        <v>611</v>
      </c>
      <c r="E682" s="64">
        <v>0</v>
      </c>
      <c r="F682" s="64">
        <v>0</v>
      </c>
      <c r="G682" s="64">
        <v>0</v>
      </c>
      <c r="H682" s="64">
        <v>0</v>
      </c>
      <c r="I682" s="64">
        <v>0</v>
      </c>
      <c r="J682" s="64">
        <v>0</v>
      </c>
      <c r="K682" s="64">
        <v>0</v>
      </c>
      <c r="L682" s="64">
        <v>0</v>
      </c>
      <c r="M682" s="78">
        <v>0</v>
      </c>
      <c r="N682" s="78">
        <v>1</v>
      </c>
      <c r="O682" s="78">
        <v>0</v>
      </c>
      <c r="P682" s="78">
        <v>0</v>
      </c>
      <c r="Q682" s="78">
        <v>0</v>
      </c>
      <c r="R682" s="78">
        <v>1</v>
      </c>
      <c r="S682" s="78">
        <v>72102900</v>
      </c>
      <c r="T682" s="78" t="s">
        <v>66</v>
      </c>
      <c r="U682" s="78" t="s">
        <v>66</v>
      </c>
      <c r="W682" s="66">
        <v>236000</v>
      </c>
      <c r="X682" s="66">
        <f t="shared" si="1019"/>
        <v>44840</v>
      </c>
      <c r="Y682" s="66">
        <f t="shared" si="1020"/>
        <v>280840</v>
      </c>
      <c r="Z682" s="66">
        <v>236000</v>
      </c>
      <c r="AA682" s="66">
        <f t="shared" si="992"/>
        <v>44840</v>
      </c>
      <c r="AB682" s="66">
        <f t="shared" si="993"/>
        <v>280840</v>
      </c>
      <c r="AC682" s="66">
        <v>450000</v>
      </c>
      <c r="AD682" s="66">
        <f t="shared" si="994"/>
        <v>85500</v>
      </c>
      <c r="AE682" s="66">
        <f t="shared" si="995"/>
        <v>535500</v>
      </c>
      <c r="AF682" s="22"/>
      <c r="AG682" s="67" t="str">
        <f t="shared" si="996"/>
        <v>MANTENIMIENTO - ASEO DE POZO Y ANCLAJES- PARA ASCENSOR NO PANIRAMICO</v>
      </c>
      <c r="AH682" s="58" t="str">
        <f t="shared" si="997"/>
        <v>ÚNICO</v>
      </c>
      <c r="AI682" s="58" t="str">
        <f t="shared" si="998"/>
        <v>ÚNICO</v>
      </c>
      <c r="AJ682" s="59" t="str">
        <f t="shared" si="999"/>
        <v>ÚNICO</v>
      </c>
      <c r="AK682" s="59" t="str">
        <f t="shared" si="1000"/>
        <v>ÚNICO</v>
      </c>
      <c r="AL682" s="59" t="str">
        <f t="shared" si="1001"/>
        <v/>
      </c>
      <c r="AM682" s="59" t="str">
        <f t="shared" si="1002"/>
        <v/>
      </c>
      <c r="AN682" s="60" t="str">
        <f t="shared" si="1003"/>
        <v/>
      </c>
      <c r="AP682" s="61">
        <f t="shared" si="1004"/>
        <v>307333</v>
      </c>
      <c r="AQ682" s="61">
        <f t="shared" si="1005"/>
        <v>236000</v>
      </c>
      <c r="AR682" s="61">
        <f t="shared" si="1006"/>
        <v>123553</v>
      </c>
      <c r="AS682" s="62">
        <f t="shared" si="1007"/>
        <v>0.40201670500727227</v>
      </c>
      <c r="AT682" s="61">
        <f t="shared" si="1008"/>
        <v>236000</v>
      </c>
      <c r="AU682" s="61">
        <f t="shared" si="1009"/>
        <v>450000</v>
      </c>
      <c r="AV682" s="61">
        <f>IF(NOT(ISNUMBER(A682)),"",ROUND(_xlfn.QUARTILE.INC(CHOOSE({1;2;3},W682,Z682,AC682),1),0))</f>
        <v>236000</v>
      </c>
      <c r="AW682" s="61">
        <f>IF(NOT(ISNUMBER(A682)),"",ROUND(_xlfn.QUARTILE.INC(CHOOSE({1;2;3},W682,Z682,AC682),3),0))</f>
        <v>343000</v>
      </c>
      <c r="AX682" s="61">
        <f t="shared" si="1010"/>
        <v>107000</v>
      </c>
      <c r="AY682" s="61">
        <f t="shared" si="1011"/>
        <v>236000</v>
      </c>
      <c r="AZ682" s="61">
        <f t="shared" si="1012"/>
        <v>44840</v>
      </c>
      <c r="BA682" s="61">
        <f t="shared" si="1013"/>
        <v>280840</v>
      </c>
      <c r="BB682" s="68" t="str">
        <f t="shared" si="1014"/>
        <v>MEDIANA</v>
      </c>
      <c r="BD682" s="69" t="str">
        <f t="shared" si="1015"/>
        <v>MANTENIMIENTO - ASEO DE POZO Y ANCLAJES- PARA ASCENSOR NO PANIRAMICO</v>
      </c>
      <c r="BE682" s="58" t="str">
        <f t="shared" si="1016"/>
        <v>ÚNICO</v>
      </c>
      <c r="BF682" s="58" t="str" cm="1">
        <f t="array" ref="BF682">IF(BE682&lt;&gt;"REPETIDO","",_xlfn.TEXTJOIN(", ",TRUE,IF($AG$14:$AG$1000=$AG682,$A$14:$A$1000,"")))</f>
        <v/>
      </c>
      <c r="BG682" s="70" t="str">
        <f t="shared" si="1017"/>
        <v>NO APLICA</v>
      </c>
      <c r="BH682" s="58" t="str">
        <f t="shared" si="1018"/>
        <v>REVISAR DISPERSIÓN</v>
      </c>
    </row>
    <row r="683" spans="1:60" ht="51" x14ac:dyDescent="0.35">
      <c r="A683" s="64">
        <f>IF(C683="","",MAX($A$14:A682)+1)</f>
        <v>627</v>
      </c>
      <c r="B683" s="64">
        <v>8711001</v>
      </c>
      <c r="C683" s="65" t="s">
        <v>632</v>
      </c>
      <c r="D683" s="64" t="s">
        <v>611</v>
      </c>
      <c r="E683" s="64">
        <v>0</v>
      </c>
      <c r="F683" s="64">
        <v>0</v>
      </c>
      <c r="G683" s="64">
        <v>0</v>
      </c>
      <c r="H683" s="64">
        <v>0</v>
      </c>
      <c r="I683" s="64">
        <v>0</v>
      </c>
      <c r="J683" s="64">
        <v>0</v>
      </c>
      <c r="K683" s="64">
        <v>0</v>
      </c>
      <c r="L683" s="64">
        <v>0</v>
      </c>
      <c r="M683" s="78">
        <v>0</v>
      </c>
      <c r="N683" s="78">
        <v>1</v>
      </c>
      <c r="O683" s="78">
        <v>0</v>
      </c>
      <c r="P683" s="78">
        <v>0</v>
      </c>
      <c r="Q683" s="78">
        <v>0</v>
      </c>
      <c r="R683" s="78">
        <v>1</v>
      </c>
      <c r="S683" s="78">
        <v>72102900</v>
      </c>
      <c r="T683" s="78" t="s">
        <v>66</v>
      </c>
      <c r="U683" s="78" t="s">
        <v>66</v>
      </c>
      <c r="W683" s="66">
        <v>240000</v>
      </c>
      <c r="X683" s="66">
        <f t="shared" si="1019"/>
        <v>45600</v>
      </c>
      <c r="Y683" s="66">
        <f t="shared" si="1020"/>
        <v>285600</v>
      </c>
      <c r="Z683" s="66">
        <v>240000</v>
      </c>
      <c r="AA683" s="66">
        <f t="shared" si="992"/>
        <v>45600</v>
      </c>
      <c r="AB683" s="66">
        <f t="shared" si="993"/>
        <v>285600</v>
      </c>
      <c r="AC683" s="66">
        <v>450000</v>
      </c>
      <c r="AD683" s="66">
        <f t="shared" si="994"/>
        <v>85500</v>
      </c>
      <c r="AE683" s="66">
        <f t="shared" si="995"/>
        <v>535500</v>
      </c>
      <c r="AF683" s="22"/>
      <c r="AG683" s="67" t="str">
        <f t="shared" si="996"/>
        <v>MANTENIMIENTO - REVISIÓN CANALETES DE ZAPATAS GUÍAS - PARA ASCENSOR NO PANIRAMICO</v>
      </c>
      <c r="AH683" s="58" t="str">
        <f t="shared" si="997"/>
        <v>ÚNICO</v>
      </c>
      <c r="AI683" s="58" t="str">
        <f t="shared" si="998"/>
        <v>ÚNICO</v>
      </c>
      <c r="AJ683" s="59" t="str">
        <f t="shared" si="999"/>
        <v>ÚNICO</v>
      </c>
      <c r="AK683" s="59" t="str">
        <f t="shared" si="1000"/>
        <v>ÚNICO</v>
      </c>
      <c r="AL683" s="59" t="str">
        <f t="shared" si="1001"/>
        <v/>
      </c>
      <c r="AM683" s="59" t="str">
        <f t="shared" si="1002"/>
        <v/>
      </c>
      <c r="AN683" s="60" t="str">
        <f t="shared" si="1003"/>
        <v/>
      </c>
      <c r="AP683" s="61">
        <f t="shared" si="1004"/>
        <v>310000</v>
      </c>
      <c r="AQ683" s="61">
        <f t="shared" si="1005"/>
        <v>240000</v>
      </c>
      <c r="AR683" s="61">
        <f t="shared" si="1006"/>
        <v>121244</v>
      </c>
      <c r="AS683" s="62">
        <f t="shared" si="1007"/>
        <v>0.39110967741935482</v>
      </c>
      <c r="AT683" s="61">
        <f t="shared" si="1008"/>
        <v>240000</v>
      </c>
      <c r="AU683" s="61">
        <f t="shared" si="1009"/>
        <v>450000</v>
      </c>
      <c r="AV683" s="61">
        <f>IF(NOT(ISNUMBER(A683)),"",ROUND(_xlfn.QUARTILE.INC(CHOOSE({1;2;3},W683,Z683,AC683),1),0))</f>
        <v>240000</v>
      </c>
      <c r="AW683" s="61">
        <f>IF(NOT(ISNUMBER(A683)),"",ROUND(_xlfn.QUARTILE.INC(CHOOSE({1;2;3},W683,Z683,AC683),3),0))</f>
        <v>345000</v>
      </c>
      <c r="AX683" s="61">
        <f t="shared" si="1010"/>
        <v>105000</v>
      </c>
      <c r="AY683" s="61">
        <f t="shared" si="1011"/>
        <v>240000</v>
      </c>
      <c r="AZ683" s="61">
        <f t="shared" si="1012"/>
        <v>45600</v>
      </c>
      <c r="BA683" s="61">
        <f t="shared" si="1013"/>
        <v>285600</v>
      </c>
      <c r="BB683" s="68" t="str">
        <f t="shared" si="1014"/>
        <v>PROMEDIO 2 MENORES</v>
      </c>
      <c r="BD683" s="69" t="str">
        <f t="shared" si="1015"/>
        <v>MANTENIMIENTO - REVISIÓN CANALETES DE ZAPATAS GUÍAS - PARA ASCENSOR NO PANIRAMICO</v>
      </c>
      <c r="BE683" s="58" t="str">
        <f t="shared" si="1016"/>
        <v>ÚNICO</v>
      </c>
      <c r="BF683" s="58" t="str" cm="1">
        <f t="array" ref="BF683">IF(BE683&lt;&gt;"REPETIDO","",_xlfn.TEXTJOIN(", ",TRUE,IF($AG$14:$AG$1000=$AG683,$A$14:$A$1000,"")))</f>
        <v/>
      </c>
      <c r="BG683" s="70" t="str">
        <f t="shared" si="1017"/>
        <v>NO APLICA</v>
      </c>
      <c r="BH683" s="58" t="str">
        <f t="shared" si="1018"/>
        <v>REVISAR DISPERSIÓN</v>
      </c>
    </row>
    <row r="684" spans="1:60" ht="89.25" x14ac:dyDescent="0.35">
      <c r="A684" s="64">
        <f>IF(C684="","",MAX($A$14:A683)+1)</f>
        <v>628</v>
      </c>
      <c r="B684" s="64">
        <v>8711001</v>
      </c>
      <c r="C684" s="65" t="s">
        <v>633</v>
      </c>
      <c r="D684" s="64" t="s">
        <v>611</v>
      </c>
      <c r="E684" s="64">
        <v>0</v>
      </c>
      <c r="F684" s="64">
        <v>0</v>
      </c>
      <c r="G684" s="64">
        <v>0</v>
      </c>
      <c r="H684" s="64">
        <v>0</v>
      </c>
      <c r="I684" s="64">
        <v>0</v>
      </c>
      <c r="J684" s="64">
        <v>0</v>
      </c>
      <c r="K684" s="64">
        <v>0</v>
      </c>
      <c r="L684" s="64">
        <v>0</v>
      </c>
      <c r="M684" s="78">
        <v>0</v>
      </c>
      <c r="N684" s="78">
        <v>1</v>
      </c>
      <c r="O684" s="78">
        <v>0</v>
      </c>
      <c r="P684" s="78">
        <v>0</v>
      </c>
      <c r="Q684" s="78">
        <v>0</v>
      </c>
      <c r="R684" s="78">
        <v>1</v>
      </c>
      <c r="S684" s="78">
        <v>72102900</v>
      </c>
      <c r="T684" s="78" t="s">
        <v>66</v>
      </c>
      <c r="U684" s="78" t="s">
        <v>66</v>
      </c>
      <c r="W684" s="66">
        <v>240000</v>
      </c>
      <c r="X684" s="66">
        <f t="shared" si="1019"/>
        <v>45600</v>
      </c>
      <c r="Y684" s="66">
        <f t="shared" si="1020"/>
        <v>285600</v>
      </c>
      <c r="Z684" s="66">
        <v>240000</v>
      </c>
      <c r="AA684" s="66">
        <f t="shared" si="992"/>
        <v>45600</v>
      </c>
      <c r="AB684" s="66">
        <f t="shared" si="993"/>
        <v>285600</v>
      </c>
      <c r="AC684" s="66">
        <v>450000</v>
      </c>
      <c r="AD684" s="66">
        <f t="shared" si="994"/>
        <v>85500</v>
      </c>
      <c r="AE684" s="66">
        <f t="shared" si="995"/>
        <v>535500</v>
      </c>
      <c r="AF684" s="22"/>
      <c r="AG684" s="67" t="str">
        <f t="shared" si="996"/>
        <v>MANTENIMIENTO - PRUEBA DEL DISPOSITIVO DE SEGURIDAD Y MANTENER EQUILIBRADA LA TENSIÓN DE LOS CABLES DE TRACCIÓN - PARA ASCENSOR NO PANIRAMICO</v>
      </c>
      <c r="AH684" s="58" t="str">
        <f t="shared" si="997"/>
        <v>ÚNICO</v>
      </c>
      <c r="AI684" s="58" t="str">
        <f t="shared" si="998"/>
        <v>ÚNICO</v>
      </c>
      <c r="AJ684" s="59" t="str">
        <f t="shared" si="999"/>
        <v>ÚNICO</v>
      </c>
      <c r="AK684" s="59" t="str">
        <f t="shared" si="1000"/>
        <v>ÚNICO</v>
      </c>
      <c r="AL684" s="59" t="str">
        <f t="shared" si="1001"/>
        <v/>
      </c>
      <c r="AM684" s="59" t="str">
        <f t="shared" si="1002"/>
        <v/>
      </c>
      <c r="AN684" s="60" t="str">
        <f t="shared" si="1003"/>
        <v/>
      </c>
      <c r="AP684" s="61">
        <f t="shared" si="1004"/>
        <v>310000</v>
      </c>
      <c r="AQ684" s="61">
        <f t="shared" si="1005"/>
        <v>240000</v>
      </c>
      <c r="AR684" s="61">
        <f t="shared" si="1006"/>
        <v>121244</v>
      </c>
      <c r="AS684" s="62">
        <f t="shared" si="1007"/>
        <v>0.39110967741935482</v>
      </c>
      <c r="AT684" s="61">
        <f t="shared" si="1008"/>
        <v>240000</v>
      </c>
      <c r="AU684" s="61">
        <f t="shared" si="1009"/>
        <v>450000</v>
      </c>
      <c r="AV684" s="61">
        <f>IF(NOT(ISNUMBER(A684)),"",ROUND(_xlfn.QUARTILE.INC(CHOOSE({1;2;3},W684,Z684,AC684),1),0))</f>
        <v>240000</v>
      </c>
      <c r="AW684" s="61">
        <f>IF(NOT(ISNUMBER(A684)),"",ROUND(_xlfn.QUARTILE.INC(CHOOSE({1;2;3},W684,Z684,AC684),3),0))</f>
        <v>345000</v>
      </c>
      <c r="AX684" s="61">
        <f t="shared" si="1010"/>
        <v>105000</v>
      </c>
      <c r="AY684" s="61">
        <f t="shared" si="1011"/>
        <v>240000</v>
      </c>
      <c r="AZ684" s="61">
        <f t="shared" si="1012"/>
        <v>45600</v>
      </c>
      <c r="BA684" s="61">
        <f t="shared" si="1013"/>
        <v>285600</v>
      </c>
      <c r="BB684" s="68" t="str">
        <f t="shared" si="1014"/>
        <v>PROMEDIO 2 MENORES</v>
      </c>
      <c r="BD684" s="69" t="str">
        <f t="shared" si="1015"/>
        <v>MANTENIMIENTO - PRUEBA DEL DISPOSITIVO DE SEGURIDAD Y MANTENER EQUILIBRADA LA TENSIÓN DE LOS CABLES DE TRACCIÓN - PARA ASCENSOR NO PANIRAMICO</v>
      </c>
      <c r="BE684" s="58" t="str">
        <f t="shared" si="1016"/>
        <v>ÚNICO</v>
      </c>
      <c r="BF684" s="58" t="str" cm="1">
        <f t="array" ref="BF684">IF(BE684&lt;&gt;"REPETIDO","",_xlfn.TEXTJOIN(", ",TRUE,IF($AG$14:$AG$1000=$AG684,$A$14:$A$1000,"")))</f>
        <v/>
      </c>
      <c r="BG684" s="70" t="str">
        <f t="shared" si="1017"/>
        <v>NO APLICA</v>
      </c>
      <c r="BH684" s="58" t="str">
        <f t="shared" si="1018"/>
        <v>REVISAR DISPERSIÓN</v>
      </c>
    </row>
    <row r="685" spans="1:60" ht="89.25" x14ac:dyDescent="0.35">
      <c r="A685" s="64">
        <f>IF(C685="","",MAX($A$14:A684)+1)</f>
        <v>629</v>
      </c>
      <c r="B685" s="64">
        <v>8711001</v>
      </c>
      <c r="C685" s="65" t="s">
        <v>634</v>
      </c>
      <c r="D685" s="64" t="s">
        <v>611</v>
      </c>
      <c r="E685" s="64">
        <v>0</v>
      </c>
      <c r="F685" s="64">
        <v>0</v>
      </c>
      <c r="G685" s="64">
        <v>0</v>
      </c>
      <c r="H685" s="64">
        <v>0</v>
      </c>
      <c r="I685" s="64">
        <v>0</v>
      </c>
      <c r="J685" s="64">
        <v>0</v>
      </c>
      <c r="K685" s="64">
        <v>0</v>
      </c>
      <c r="L685" s="64">
        <v>0</v>
      </c>
      <c r="M685" s="78">
        <v>0</v>
      </c>
      <c r="N685" s="78">
        <v>1</v>
      </c>
      <c r="O685" s="78">
        <v>0</v>
      </c>
      <c r="P685" s="78">
        <v>0</v>
      </c>
      <c r="Q685" s="78">
        <v>0</v>
      </c>
      <c r="R685" s="78">
        <v>1</v>
      </c>
      <c r="S685" s="78">
        <v>72102900</v>
      </c>
      <c r="T685" s="78" t="s">
        <v>66</v>
      </c>
      <c r="U685" s="78" t="s">
        <v>66</v>
      </c>
      <c r="W685" s="66">
        <v>256000</v>
      </c>
      <c r="X685" s="66">
        <f t="shared" si="1019"/>
        <v>48640</v>
      </c>
      <c r="Y685" s="66">
        <f t="shared" si="1020"/>
        <v>304640</v>
      </c>
      <c r="Z685" s="66">
        <v>256000</v>
      </c>
      <c r="AA685" s="66">
        <f t="shared" si="992"/>
        <v>48640</v>
      </c>
      <c r="AB685" s="66">
        <f t="shared" si="993"/>
        <v>304640</v>
      </c>
      <c r="AC685" s="66">
        <v>550000</v>
      </c>
      <c r="AD685" s="66">
        <f t="shared" si="994"/>
        <v>104500</v>
      </c>
      <c r="AE685" s="66">
        <f t="shared" si="995"/>
        <v>654500</v>
      </c>
      <c r="AF685" s="22"/>
      <c r="AG685" s="67" t="str">
        <f t="shared" si="996"/>
        <v>MANTENIMIENTO - AJUSTE MECÁNICO PUERTA CABINA SE DEBEN CONTROLAR LOS NIVELES DE LUBRICANTES Y AJUSTE DE LOS EQUIPOS - PARA ASCENSOR NO PANORAMICO</v>
      </c>
      <c r="AH685" s="58" t="str">
        <f t="shared" si="997"/>
        <v>ÚNICO</v>
      </c>
      <c r="AI685" s="58" t="str">
        <f t="shared" si="998"/>
        <v>ÚNICO</v>
      </c>
      <c r="AJ685" s="59" t="str">
        <f t="shared" si="999"/>
        <v>ÚNICO</v>
      </c>
      <c r="AK685" s="59" t="str">
        <f t="shared" si="1000"/>
        <v>ÚNICO</v>
      </c>
      <c r="AL685" s="59" t="str">
        <f t="shared" si="1001"/>
        <v/>
      </c>
      <c r="AM685" s="59" t="str">
        <f t="shared" si="1002"/>
        <v/>
      </c>
      <c r="AN685" s="60" t="str">
        <f t="shared" si="1003"/>
        <v/>
      </c>
      <c r="AP685" s="61">
        <f t="shared" si="1004"/>
        <v>354000</v>
      </c>
      <c r="AQ685" s="61">
        <f t="shared" si="1005"/>
        <v>256000</v>
      </c>
      <c r="AR685" s="61">
        <f t="shared" si="1006"/>
        <v>169741</v>
      </c>
      <c r="AS685" s="62">
        <f t="shared" si="1007"/>
        <v>0.47949435028248588</v>
      </c>
      <c r="AT685" s="61">
        <f t="shared" si="1008"/>
        <v>256000</v>
      </c>
      <c r="AU685" s="61">
        <f t="shared" si="1009"/>
        <v>550000</v>
      </c>
      <c r="AV685" s="61">
        <f>IF(NOT(ISNUMBER(A685)),"",ROUND(_xlfn.QUARTILE.INC(CHOOSE({1;2;3},W685,Z685,AC685),1),0))</f>
        <v>256000</v>
      </c>
      <c r="AW685" s="61">
        <f>IF(NOT(ISNUMBER(A685)),"",ROUND(_xlfn.QUARTILE.INC(CHOOSE({1;2;3},W685,Z685,AC685),3),0))</f>
        <v>403000</v>
      </c>
      <c r="AX685" s="61">
        <f t="shared" si="1010"/>
        <v>147000</v>
      </c>
      <c r="AY685" s="61">
        <f t="shared" si="1011"/>
        <v>256000</v>
      </c>
      <c r="AZ685" s="61">
        <f t="shared" si="1012"/>
        <v>48640</v>
      </c>
      <c r="BA685" s="61">
        <f t="shared" si="1013"/>
        <v>304640</v>
      </c>
      <c r="BB685" s="68" t="str">
        <f t="shared" si="1014"/>
        <v>MEDIANA</v>
      </c>
      <c r="BD685" s="69" t="str">
        <f t="shared" si="1015"/>
        <v>MANTENIMIENTO - AJUSTE MECÁNICO PUERTA CABINA SE DEBEN CONTROLAR LOS NIVELES DE LUBRICANTES Y AJUSTE DE LOS EQUIPOS - PARA ASCENSOR NO PANORAMICO</v>
      </c>
      <c r="BE685" s="58" t="str">
        <f t="shared" si="1016"/>
        <v>ÚNICO</v>
      </c>
      <c r="BF685" s="58" t="str" cm="1">
        <f t="array" ref="BF685">IF(BE685&lt;&gt;"REPETIDO","",_xlfn.TEXTJOIN(", ",TRUE,IF($AG$14:$AG$1000=$AG685,$A$14:$A$1000,"")))</f>
        <v/>
      </c>
      <c r="BG685" s="70" t="str">
        <f t="shared" si="1017"/>
        <v>NO APLICA</v>
      </c>
      <c r="BH685" s="58" t="str">
        <f t="shared" si="1018"/>
        <v>REVISAR DISPERSIÓN</v>
      </c>
    </row>
    <row r="686" spans="1:60" ht="51" x14ac:dyDescent="0.35">
      <c r="A686" s="64">
        <f>IF(C686="","",MAX($A$14:A685)+1)</f>
        <v>630</v>
      </c>
      <c r="B686" s="64">
        <v>8711001</v>
      </c>
      <c r="C686" s="65" t="s">
        <v>635</v>
      </c>
      <c r="D686" s="64" t="s">
        <v>611</v>
      </c>
      <c r="E686" s="64">
        <v>0</v>
      </c>
      <c r="F686" s="64">
        <v>0</v>
      </c>
      <c r="G686" s="64">
        <v>0</v>
      </c>
      <c r="H686" s="64">
        <v>0</v>
      </c>
      <c r="I686" s="64">
        <v>0</v>
      </c>
      <c r="J686" s="64">
        <v>0</v>
      </c>
      <c r="K686" s="64">
        <v>0</v>
      </c>
      <c r="L686" s="64">
        <v>0</v>
      </c>
      <c r="M686" s="78">
        <v>0</v>
      </c>
      <c r="N686" s="78">
        <v>1</v>
      </c>
      <c r="O686" s="78">
        <v>0</v>
      </c>
      <c r="P686" s="78">
        <v>0</v>
      </c>
      <c r="Q686" s="78">
        <v>0</v>
      </c>
      <c r="R686" s="78">
        <v>1</v>
      </c>
      <c r="S686" s="78">
        <v>72102900</v>
      </c>
      <c r="T686" s="78" t="s">
        <v>66</v>
      </c>
      <c r="U686" s="78" t="s">
        <v>66</v>
      </c>
      <c r="W686" s="66">
        <v>236000</v>
      </c>
      <c r="X686" s="66">
        <f t="shared" si="1019"/>
        <v>44840</v>
      </c>
      <c r="Y686" s="66">
        <f t="shared" si="1020"/>
        <v>280840</v>
      </c>
      <c r="Z686" s="66">
        <v>236000</v>
      </c>
      <c r="AA686" s="66">
        <f t="shared" si="992"/>
        <v>44840</v>
      </c>
      <c r="AB686" s="66">
        <f t="shared" si="993"/>
        <v>280840</v>
      </c>
      <c r="AC686" s="66">
        <v>450000</v>
      </c>
      <c r="AD686" s="66">
        <f t="shared" si="994"/>
        <v>85500</v>
      </c>
      <c r="AE686" s="66">
        <f t="shared" si="995"/>
        <v>535500</v>
      </c>
      <c r="AF686" s="22"/>
      <c r="AG686" s="67" t="str">
        <f t="shared" si="996"/>
        <v>MANTENIMIENTO - CALIBRACIÓN VARIADOR- PARA ASCENSOR NO PANORAMICO</v>
      </c>
      <c r="AH686" s="58" t="str">
        <f t="shared" si="997"/>
        <v>ÚNICO</v>
      </c>
      <c r="AI686" s="58" t="str">
        <f t="shared" si="998"/>
        <v>ÚNICO</v>
      </c>
      <c r="AJ686" s="59" t="str">
        <f t="shared" si="999"/>
        <v>ÚNICO</v>
      </c>
      <c r="AK686" s="59" t="str">
        <f t="shared" si="1000"/>
        <v>ÚNICO</v>
      </c>
      <c r="AL686" s="59" t="str">
        <f t="shared" si="1001"/>
        <v/>
      </c>
      <c r="AM686" s="59" t="str">
        <f t="shared" si="1002"/>
        <v/>
      </c>
      <c r="AN686" s="60" t="str">
        <f t="shared" si="1003"/>
        <v/>
      </c>
      <c r="AP686" s="61">
        <f t="shared" si="1004"/>
        <v>307333</v>
      </c>
      <c r="AQ686" s="61">
        <f t="shared" si="1005"/>
        <v>236000</v>
      </c>
      <c r="AR686" s="61">
        <f t="shared" si="1006"/>
        <v>123553</v>
      </c>
      <c r="AS686" s="62">
        <f t="shared" si="1007"/>
        <v>0.40201670500727227</v>
      </c>
      <c r="AT686" s="61">
        <f t="shared" si="1008"/>
        <v>236000</v>
      </c>
      <c r="AU686" s="61">
        <f t="shared" si="1009"/>
        <v>450000</v>
      </c>
      <c r="AV686" s="61">
        <f>IF(NOT(ISNUMBER(A686)),"",ROUND(_xlfn.QUARTILE.INC(CHOOSE({1;2;3},W686,Z686,AC686),1),0))</f>
        <v>236000</v>
      </c>
      <c r="AW686" s="61">
        <f>IF(NOT(ISNUMBER(A686)),"",ROUND(_xlfn.QUARTILE.INC(CHOOSE({1;2;3},W686,Z686,AC686),3),0))</f>
        <v>343000</v>
      </c>
      <c r="AX686" s="61">
        <f t="shared" si="1010"/>
        <v>107000</v>
      </c>
      <c r="AY686" s="61">
        <f t="shared" si="1011"/>
        <v>236000</v>
      </c>
      <c r="AZ686" s="61">
        <f t="shared" si="1012"/>
        <v>44840</v>
      </c>
      <c r="BA686" s="61">
        <f t="shared" si="1013"/>
        <v>280840</v>
      </c>
      <c r="BB686" s="68" t="str">
        <f t="shared" si="1014"/>
        <v>MEDIANA</v>
      </c>
      <c r="BD686" s="69" t="str">
        <f t="shared" si="1015"/>
        <v>MANTENIMIENTO - CALIBRACIÓN VARIADOR- PARA ASCENSOR NO PANORAMICO</v>
      </c>
      <c r="BE686" s="58" t="str">
        <f t="shared" si="1016"/>
        <v>ÚNICO</v>
      </c>
      <c r="BF686" s="58" t="str" cm="1">
        <f t="array" ref="BF686">IF(BE686&lt;&gt;"REPETIDO","",_xlfn.TEXTJOIN(", ",TRUE,IF($AG$14:$AG$1000=$AG686,$A$14:$A$1000,"")))</f>
        <v/>
      </c>
      <c r="BG686" s="70" t="str">
        <f t="shared" si="1017"/>
        <v>NO APLICA</v>
      </c>
      <c r="BH686" s="58" t="str">
        <f t="shared" si="1018"/>
        <v>REVISAR DISPERSIÓN</v>
      </c>
    </row>
    <row r="687" spans="1:60" ht="51" x14ac:dyDescent="0.35">
      <c r="A687" s="64">
        <f>IF(C687="","",MAX($A$14:A686)+1)</f>
        <v>631</v>
      </c>
      <c r="B687" s="64">
        <v>8711001</v>
      </c>
      <c r="C687" s="65" t="s">
        <v>636</v>
      </c>
      <c r="D687" s="64" t="s">
        <v>611</v>
      </c>
      <c r="E687" s="64">
        <v>0</v>
      </c>
      <c r="F687" s="64">
        <v>0</v>
      </c>
      <c r="G687" s="64">
        <v>0</v>
      </c>
      <c r="H687" s="64">
        <v>0</v>
      </c>
      <c r="I687" s="64">
        <v>0</v>
      </c>
      <c r="J687" s="64">
        <v>0</v>
      </c>
      <c r="K687" s="64">
        <v>0</v>
      </c>
      <c r="L687" s="64">
        <v>0</v>
      </c>
      <c r="M687" s="78">
        <v>0</v>
      </c>
      <c r="N687" s="78">
        <v>1</v>
      </c>
      <c r="O687" s="78">
        <v>0</v>
      </c>
      <c r="P687" s="78">
        <v>0</v>
      </c>
      <c r="Q687" s="78">
        <v>0</v>
      </c>
      <c r="R687" s="78">
        <v>1</v>
      </c>
      <c r="S687" s="78">
        <v>72102900</v>
      </c>
      <c r="T687" s="78" t="s">
        <v>66</v>
      </c>
      <c r="U687" s="78" t="s">
        <v>66</v>
      </c>
      <c r="W687" s="66">
        <v>356000</v>
      </c>
      <c r="X687" s="66">
        <f t="shared" si="1019"/>
        <v>67640</v>
      </c>
      <c r="Y687" s="66">
        <f t="shared" si="1020"/>
        <v>423640</v>
      </c>
      <c r="Z687" s="66">
        <v>356000</v>
      </c>
      <c r="AA687" s="66">
        <f t="shared" si="992"/>
        <v>67640</v>
      </c>
      <c r="AB687" s="66">
        <f t="shared" si="993"/>
        <v>423640</v>
      </c>
      <c r="AC687" s="66">
        <v>450000</v>
      </c>
      <c r="AD687" s="66">
        <f t="shared" si="994"/>
        <v>85500</v>
      </c>
      <c r="AE687" s="66">
        <f t="shared" si="995"/>
        <v>535500</v>
      </c>
      <c r="AF687" s="22"/>
      <c r="AG687" s="67" t="str">
        <f t="shared" si="996"/>
        <v>MANTENIMIENTO (CAMBIO DE BATERÍA- PARA ASCENSOR NO PANIRAMICO)</v>
      </c>
      <c r="AH687" s="58" t="str">
        <f t="shared" si="997"/>
        <v>ÚNICO</v>
      </c>
      <c r="AI687" s="58" t="str">
        <f t="shared" si="998"/>
        <v>ÚNICO</v>
      </c>
      <c r="AJ687" s="59" t="str">
        <f t="shared" si="999"/>
        <v>ÚNICO</v>
      </c>
      <c r="AK687" s="59" t="str">
        <f t="shared" si="1000"/>
        <v>ÚNICO</v>
      </c>
      <c r="AL687" s="59" t="str">
        <f t="shared" si="1001"/>
        <v/>
      </c>
      <c r="AM687" s="59" t="str">
        <f t="shared" si="1002"/>
        <v/>
      </c>
      <c r="AN687" s="60" t="str">
        <f t="shared" si="1003"/>
        <v/>
      </c>
      <c r="AP687" s="61">
        <f t="shared" si="1004"/>
        <v>387333</v>
      </c>
      <c r="AQ687" s="61">
        <f t="shared" si="1005"/>
        <v>356000</v>
      </c>
      <c r="AR687" s="61">
        <f t="shared" si="1006"/>
        <v>54271</v>
      </c>
      <c r="AS687" s="62">
        <f t="shared" si="1007"/>
        <v>0.14011457841185751</v>
      </c>
      <c r="AT687" s="61">
        <f t="shared" si="1008"/>
        <v>356000</v>
      </c>
      <c r="AU687" s="61">
        <f t="shared" si="1009"/>
        <v>450000</v>
      </c>
      <c r="AV687" s="61">
        <f>IF(NOT(ISNUMBER(A687)),"",ROUND(_xlfn.QUARTILE.INC(CHOOSE({1;2;3},W687,Z687,AC687),1),0))</f>
        <v>356000</v>
      </c>
      <c r="AW687" s="61">
        <f>IF(NOT(ISNUMBER(A687)),"",ROUND(_xlfn.QUARTILE.INC(CHOOSE({1;2;3},W687,Z687,AC687),3),0))</f>
        <v>403000</v>
      </c>
      <c r="AX687" s="61">
        <f t="shared" si="1010"/>
        <v>47000</v>
      </c>
      <c r="AY687" s="61">
        <f t="shared" si="1011"/>
        <v>356000</v>
      </c>
      <c r="AZ687" s="61">
        <f t="shared" si="1012"/>
        <v>67640</v>
      </c>
      <c r="BA687" s="61">
        <f t="shared" si="1013"/>
        <v>423640</v>
      </c>
      <c r="BB687" s="68" t="str">
        <f t="shared" si="1014"/>
        <v>MENOR VALOR</v>
      </c>
      <c r="BD687" s="69" t="str">
        <f t="shared" si="1015"/>
        <v>MANTENIMIENTO (CAMBIO DE BATERÍA- PARA ASCENSOR NO PANIRAMICO)</v>
      </c>
      <c r="BE687" s="58" t="str">
        <f t="shared" si="1016"/>
        <v>ÚNICO</v>
      </c>
      <c r="BF687" s="58" t="str" cm="1">
        <f t="array" ref="BF687">IF(BE687&lt;&gt;"REPETIDO","",_xlfn.TEXTJOIN(", ",TRUE,IF($AG$14:$AG$1000=$AG687,$A$14:$A$1000,"")))</f>
        <v/>
      </c>
      <c r="BG687" s="70" t="str">
        <f t="shared" si="1017"/>
        <v>NO APLICA</v>
      </c>
      <c r="BH687" s="58" t="str">
        <f t="shared" si="1018"/>
        <v>OK</v>
      </c>
    </row>
    <row r="688" spans="1:60" ht="89.25" x14ac:dyDescent="0.35">
      <c r="A688" s="64">
        <f>IF(C688="","",MAX($A$14:A687)+1)</f>
        <v>632</v>
      </c>
      <c r="B688" s="64" t="s">
        <v>637</v>
      </c>
      <c r="C688" s="65" t="s">
        <v>638</v>
      </c>
      <c r="D688" s="64" t="s">
        <v>611</v>
      </c>
      <c r="E688" s="64">
        <v>0</v>
      </c>
      <c r="F688" s="64">
        <v>0</v>
      </c>
      <c r="G688" s="64">
        <v>0</v>
      </c>
      <c r="H688" s="64">
        <v>0</v>
      </c>
      <c r="I688" s="64">
        <v>0</v>
      </c>
      <c r="J688" s="64">
        <v>0</v>
      </c>
      <c r="K688" s="64">
        <v>0</v>
      </c>
      <c r="L688" s="64">
        <v>0</v>
      </c>
      <c r="M688" s="78">
        <v>0</v>
      </c>
      <c r="N688" s="78">
        <v>1</v>
      </c>
      <c r="O688" s="78">
        <v>0</v>
      </c>
      <c r="P688" s="78">
        <v>0</v>
      </c>
      <c r="Q688" s="78">
        <v>0</v>
      </c>
      <c r="R688" s="78">
        <v>1</v>
      </c>
      <c r="S688" s="78">
        <v>72102900</v>
      </c>
      <c r="T688" s="78" t="s">
        <v>66</v>
      </c>
      <c r="U688" s="78" t="s">
        <v>66</v>
      </c>
      <c r="W688" s="66">
        <v>320000</v>
      </c>
      <c r="X688" s="66">
        <f t="shared" si="1019"/>
        <v>60800</v>
      </c>
      <c r="Y688" s="66">
        <f t="shared" si="1020"/>
        <v>380800</v>
      </c>
      <c r="Z688" s="66">
        <v>320000</v>
      </c>
      <c r="AA688" s="66">
        <f t="shared" si="992"/>
        <v>60800</v>
      </c>
      <c r="AB688" s="66">
        <f t="shared" si="993"/>
        <v>380800</v>
      </c>
      <c r="AC688" s="66">
        <v>595000</v>
      </c>
      <c r="AD688" s="66">
        <f t="shared" si="994"/>
        <v>113050</v>
      </c>
      <c r="AE688" s="66">
        <f t="shared" si="995"/>
        <v>708050</v>
      </c>
      <c r="AF688" s="22"/>
      <c r="AG688" s="67" t="str">
        <f t="shared" si="996"/>
        <v>MANTENIMIENTO - INSPECCIÓN Y CERTIFICACIÓN ASCENSOR NO PANORAMICO TRES PARADAS CON UN ENTE CERTIFICADOR EXTERNO ACREDITADO ONAC</v>
      </c>
      <c r="AH688" s="58" t="str">
        <f t="shared" si="997"/>
        <v>ÚNICO</v>
      </c>
      <c r="AI688" s="58" t="str">
        <f t="shared" si="998"/>
        <v>ÚNICO</v>
      </c>
      <c r="AJ688" s="59" t="str">
        <f t="shared" si="999"/>
        <v>ÚNICO</v>
      </c>
      <c r="AK688" s="59" t="str">
        <f t="shared" si="1000"/>
        <v>ÚNICO</v>
      </c>
      <c r="AL688" s="59" t="str">
        <f t="shared" si="1001"/>
        <v/>
      </c>
      <c r="AM688" s="59" t="str">
        <f t="shared" si="1002"/>
        <v/>
      </c>
      <c r="AN688" s="60" t="str">
        <f t="shared" si="1003"/>
        <v/>
      </c>
      <c r="AP688" s="61">
        <f t="shared" si="1004"/>
        <v>411667</v>
      </c>
      <c r="AQ688" s="61">
        <f t="shared" si="1005"/>
        <v>320000</v>
      </c>
      <c r="AR688" s="61">
        <f t="shared" si="1006"/>
        <v>158771</v>
      </c>
      <c r="AS688" s="62">
        <f t="shared" si="1007"/>
        <v>0.38567823022005648</v>
      </c>
      <c r="AT688" s="61">
        <f t="shared" si="1008"/>
        <v>320000</v>
      </c>
      <c r="AU688" s="61">
        <f t="shared" si="1009"/>
        <v>595000</v>
      </c>
      <c r="AV688" s="61">
        <f>IF(NOT(ISNUMBER(A688)),"",ROUND(_xlfn.QUARTILE.INC(CHOOSE({1;2;3},W688,Z688,AC688),1),0))</f>
        <v>320000</v>
      </c>
      <c r="AW688" s="61">
        <f>IF(NOT(ISNUMBER(A688)),"",ROUND(_xlfn.QUARTILE.INC(CHOOSE({1;2;3},W688,Z688,AC688),3),0))</f>
        <v>457500</v>
      </c>
      <c r="AX688" s="61">
        <f t="shared" si="1010"/>
        <v>137500</v>
      </c>
      <c r="AY688" s="61">
        <f t="shared" si="1011"/>
        <v>320000</v>
      </c>
      <c r="AZ688" s="61">
        <f t="shared" si="1012"/>
        <v>60800</v>
      </c>
      <c r="BA688" s="61">
        <f t="shared" si="1013"/>
        <v>380800</v>
      </c>
      <c r="BB688" s="68" t="str">
        <f t="shared" si="1014"/>
        <v>PROMEDIO 2 MENORES</v>
      </c>
      <c r="BD688" s="69" t="str">
        <f t="shared" si="1015"/>
        <v>MANTENIMIENTO - INSPECCIÓN Y CERTIFICACIÓN ASCENSOR NO PANORAMICO TRES PARADAS CON UN ENTE CERTIFICADOR EXTERNO ACREDITADO ONAC</v>
      </c>
      <c r="BE688" s="58" t="str">
        <f t="shared" si="1016"/>
        <v>ÚNICO</v>
      </c>
      <c r="BF688" s="58" t="str" cm="1">
        <f t="array" ref="BF688">IF(BE688&lt;&gt;"REPETIDO","",_xlfn.TEXTJOIN(", ",TRUE,IF($AG$14:$AG$1000=$AG688,$A$14:$A$1000,"")))</f>
        <v/>
      </c>
      <c r="BG688" s="70" t="str">
        <f t="shared" si="1017"/>
        <v>NO APLICA</v>
      </c>
      <c r="BH688" s="58" t="str">
        <f t="shared" si="1018"/>
        <v>REVISAR DISPERSIÓN</v>
      </c>
    </row>
    <row r="689" spans="1:60" ht="51" x14ac:dyDescent="0.35">
      <c r="A689" s="64">
        <f>IF(C689="","",MAX($A$14:A688)+1)</f>
        <v>633</v>
      </c>
      <c r="B689" s="64">
        <v>8711001</v>
      </c>
      <c r="C689" s="65" t="s">
        <v>639</v>
      </c>
      <c r="D689" s="64" t="s">
        <v>611</v>
      </c>
      <c r="E689" s="64">
        <v>0</v>
      </c>
      <c r="F689" s="64">
        <v>0</v>
      </c>
      <c r="G689" s="64">
        <v>0</v>
      </c>
      <c r="H689" s="64">
        <v>0</v>
      </c>
      <c r="I689" s="64">
        <v>0</v>
      </c>
      <c r="J689" s="64">
        <v>0</v>
      </c>
      <c r="K689" s="64">
        <v>0</v>
      </c>
      <c r="L689" s="64">
        <v>0</v>
      </c>
      <c r="M689" s="78">
        <v>0</v>
      </c>
      <c r="N689" s="78">
        <v>1</v>
      </c>
      <c r="O689" s="78">
        <v>0</v>
      </c>
      <c r="P689" s="78">
        <v>0</v>
      </c>
      <c r="Q689" s="78">
        <v>0</v>
      </c>
      <c r="R689" s="78">
        <v>1</v>
      </c>
      <c r="S689" s="78">
        <v>72102900</v>
      </c>
      <c r="T689" s="78" t="s">
        <v>66</v>
      </c>
      <c r="U689" s="78" t="s">
        <v>66</v>
      </c>
      <c r="W689" s="66">
        <v>240000</v>
      </c>
      <c r="X689" s="66">
        <f t="shared" si="1019"/>
        <v>45600</v>
      </c>
      <c r="Y689" s="66">
        <f t="shared" si="1020"/>
        <v>285600</v>
      </c>
      <c r="Z689" s="66">
        <v>240000</v>
      </c>
      <c r="AA689" s="66">
        <f t="shared" si="992"/>
        <v>45600</v>
      </c>
      <c r="AB689" s="66">
        <f t="shared" si="993"/>
        <v>285600</v>
      </c>
      <c r="AC689" s="66">
        <v>450000</v>
      </c>
      <c r="AD689" s="66">
        <f t="shared" si="994"/>
        <v>85500</v>
      </c>
      <c r="AE689" s="66">
        <f t="shared" si="995"/>
        <v>535500</v>
      </c>
      <c r="AF689" s="22"/>
      <c r="AG689" s="67" t="str">
        <f t="shared" si="996"/>
        <v>MANTENIMIENTO - LIMPIEZA Y LUBRICACIÓN DE LOS RIELES PARA ASCENSOR NO PANORAMICO .</v>
      </c>
      <c r="AH689" s="58" t="str">
        <f t="shared" si="997"/>
        <v>ÚNICO</v>
      </c>
      <c r="AI689" s="58" t="str">
        <f t="shared" si="998"/>
        <v>ÚNICO</v>
      </c>
      <c r="AJ689" s="59" t="str">
        <f t="shared" si="999"/>
        <v>ÚNICO</v>
      </c>
      <c r="AK689" s="59" t="str">
        <f t="shared" si="1000"/>
        <v>ÚNICO</v>
      </c>
      <c r="AL689" s="59" t="str">
        <f t="shared" si="1001"/>
        <v/>
      </c>
      <c r="AM689" s="59" t="str">
        <f t="shared" si="1002"/>
        <v/>
      </c>
      <c r="AN689" s="60" t="str">
        <f t="shared" si="1003"/>
        <v/>
      </c>
      <c r="AP689" s="61">
        <f t="shared" si="1004"/>
        <v>310000</v>
      </c>
      <c r="AQ689" s="61">
        <f t="shared" si="1005"/>
        <v>240000</v>
      </c>
      <c r="AR689" s="61">
        <f t="shared" si="1006"/>
        <v>121244</v>
      </c>
      <c r="AS689" s="62">
        <f t="shared" si="1007"/>
        <v>0.39110967741935482</v>
      </c>
      <c r="AT689" s="61">
        <f t="shared" si="1008"/>
        <v>240000</v>
      </c>
      <c r="AU689" s="61">
        <f t="shared" si="1009"/>
        <v>450000</v>
      </c>
      <c r="AV689" s="61">
        <f>IF(NOT(ISNUMBER(A689)),"",ROUND(_xlfn.QUARTILE.INC(CHOOSE({1;2;3},W689,Z689,AC689),1),0))</f>
        <v>240000</v>
      </c>
      <c r="AW689" s="61">
        <f>IF(NOT(ISNUMBER(A689)),"",ROUND(_xlfn.QUARTILE.INC(CHOOSE({1;2;3},W689,Z689,AC689),3),0))</f>
        <v>345000</v>
      </c>
      <c r="AX689" s="61">
        <f t="shared" si="1010"/>
        <v>105000</v>
      </c>
      <c r="AY689" s="61">
        <f t="shared" si="1011"/>
        <v>240000</v>
      </c>
      <c r="AZ689" s="61">
        <f t="shared" si="1012"/>
        <v>45600</v>
      </c>
      <c r="BA689" s="61">
        <f t="shared" si="1013"/>
        <v>285600</v>
      </c>
      <c r="BB689" s="68" t="str">
        <f t="shared" si="1014"/>
        <v>PROMEDIO 2 MENORES</v>
      </c>
      <c r="BD689" s="69" t="str">
        <f t="shared" si="1015"/>
        <v>MANTENIMIENTO - LIMPIEZA Y LUBRICACIÓN DE LOS RIELES PARA ASCENSOR NO PANORAMICO .</v>
      </c>
      <c r="BE689" s="58" t="str">
        <f t="shared" si="1016"/>
        <v>ÚNICO</v>
      </c>
      <c r="BF689" s="58" t="str" cm="1">
        <f t="array" ref="BF689">IF(BE689&lt;&gt;"REPETIDO","",_xlfn.TEXTJOIN(", ",TRUE,IF($AG$14:$AG$1000=$AG689,$A$14:$A$1000,"")))</f>
        <v/>
      </c>
      <c r="BG689" s="70" t="str">
        <f t="shared" si="1017"/>
        <v>NO APLICA</v>
      </c>
      <c r="BH689" s="58" t="str">
        <f t="shared" si="1018"/>
        <v>REVISAR DISPERSIÓN</v>
      </c>
    </row>
    <row r="690" spans="1:60" ht="40.5" x14ac:dyDescent="0.35">
      <c r="A690" s="64">
        <f>IF(C690="","",MAX($A$14:A689)+1)</f>
        <v>634</v>
      </c>
      <c r="B690" s="64">
        <v>8711001</v>
      </c>
      <c r="C690" s="65" t="s">
        <v>640</v>
      </c>
      <c r="D690" s="64" t="s">
        <v>611</v>
      </c>
      <c r="E690" s="64">
        <v>0</v>
      </c>
      <c r="F690" s="64">
        <v>0</v>
      </c>
      <c r="G690" s="64">
        <v>0</v>
      </c>
      <c r="H690" s="64">
        <v>0</v>
      </c>
      <c r="I690" s="64">
        <v>0</v>
      </c>
      <c r="J690" s="64">
        <v>0</v>
      </c>
      <c r="K690" s="64">
        <v>0</v>
      </c>
      <c r="L690" s="64">
        <v>0</v>
      </c>
      <c r="M690" s="78">
        <v>0</v>
      </c>
      <c r="N690" s="78">
        <v>1</v>
      </c>
      <c r="O690" s="78">
        <v>0</v>
      </c>
      <c r="P690" s="78">
        <v>0</v>
      </c>
      <c r="Q690" s="78">
        <v>0</v>
      </c>
      <c r="R690" s="78">
        <v>1</v>
      </c>
      <c r="S690" s="78">
        <v>72102900</v>
      </c>
      <c r="T690" s="78" t="s">
        <v>66</v>
      </c>
      <c r="U690" s="78" t="s">
        <v>66</v>
      </c>
      <c r="W690" s="66">
        <v>216000</v>
      </c>
      <c r="X690" s="66">
        <f t="shared" si="1019"/>
        <v>41040</v>
      </c>
      <c r="Y690" s="66">
        <f t="shared" si="1020"/>
        <v>257040</v>
      </c>
      <c r="Z690" s="66">
        <v>216000</v>
      </c>
      <c r="AA690" s="66">
        <f t="shared" si="992"/>
        <v>41040</v>
      </c>
      <c r="AB690" s="66">
        <f t="shared" si="993"/>
        <v>257040</v>
      </c>
      <c r="AC690" s="66">
        <v>395000</v>
      </c>
      <c r="AD690" s="66">
        <f t="shared" si="994"/>
        <v>75050</v>
      </c>
      <c r="AE690" s="66">
        <f t="shared" si="995"/>
        <v>470050</v>
      </c>
      <c r="AF690" s="22"/>
      <c r="AG690" s="67" t="str">
        <f t="shared" si="996"/>
        <v>MANTENIMIENTO - REVISIÓN Y OPTIMIZACIÓN SISTEMA DE CITÓFONO O ALARMA</v>
      </c>
      <c r="AH690" s="58" t="str">
        <f t="shared" si="997"/>
        <v>ÚNICO</v>
      </c>
      <c r="AI690" s="58" t="str">
        <f t="shared" si="998"/>
        <v>ÚNICO</v>
      </c>
      <c r="AJ690" s="59" t="str">
        <f t="shared" si="999"/>
        <v>ÚNICO</v>
      </c>
      <c r="AK690" s="59" t="str">
        <f t="shared" si="1000"/>
        <v>ÚNICO</v>
      </c>
      <c r="AL690" s="59" t="str">
        <f t="shared" si="1001"/>
        <v/>
      </c>
      <c r="AM690" s="59" t="str">
        <f t="shared" si="1002"/>
        <v/>
      </c>
      <c r="AN690" s="60" t="str">
        <f t="shared" si="1003"/>
        <v/>
      </c>
      <c r="AP690" s="61">
        <f t="shared" si="1004"/>
        <v>275667</v>
      </c>
      <c r="AQ690" s="61">
        <f t="shared" si="1005"/>
        <v>216000</v>
      </c>
      <c r="AR690" s="61">
        <f t="shared" si="1006"/>
        <v>103346</v>
      </c>
      <c r="AS690" s="62">
        <f t="shared" si="1007"/>
        <v>0.37489434716523923</v>
      </c>
      <c r="AT690" s="61">
        <f t="shared" si="1008"/>
        <v>216000</v>
      </c>
      <c r="AU690" s="61">
        <f t="shared" si="1009"/>
        <v>395000</v>
      </c>
      <c r="AV690" s="61">
        <f>IF(NOT(ISNUMBER(A690)),"",ROUND(_xlfn.QUARTILE.INC(CHOOSE({1;2;3},W690,Z690,AC690),1),0))</f>
        <v>216000</v>
      </c>
      <c r="AW690" s="61">
        <f>IF(NOT(ISNUMBER(A690)),"",ROUND(_xlfn.QUARTILE.INC(CHOOSE({1;2;3},W690,Z690,AC690),3),0))</f>
        <v>305500</v>
      </c>
      <c r="AX690" s="61">
        <f t="shared" si="1010"/>
        <v>89500</v>
      </c>
      <c r="AY690" s="61">
        <f t="shared" si="1011"/>
        <v>216000</v>
      </c>
      <c r="AZ690" s="61">
        <f t="shared" si="1012"/>
        <v>41040</v>
      </c>
      <c r="BA690" s="61">
        <f t="shared" si="1013"/>
        <v>257040</v>
      </c>
      <c r="BB690" s="68" t="str">
        <f t="shared" si="1014"/>
        <v>PROMEDIO 2 MENORES</v>
      </c>
      <c r="BD690" s="69" t="str">
        <f t="shared" si="1015"/>
        <v>MANTENIMIENTO - REVISIÓN Y OPTIMIZACIÓN SISTEMA DE CITÓFONO O ALARMA</v>
      </c>
      <c r="BE690" s="58" t="str">
        <f t="shared" si="1016"/>
        <v>ÚNICO</v>
      </c>
      <c r="BF690" s="58" t="str" cm="1">
        <f t="array" ref="BF690">IF(BE690&lt;&gt;"REPETIDO","",_xlfn.TEXTJOIN(", ",TRUE,IF($AG$14:$AG$1000=$AG690,$A$14:$A$1000,"")))</f>
        <v/>
      </c>
      <c r="BG690" s="70" t="str">
        <f t="shared" si="1017"/>
        <v>NO APLICA</v>
      </c>
      <c r="BH690" s="58" t="str">
        <f t="shared" si="1018"/>
        <v>REVISAR DISPERSIÓN</v>
      </c>
    </row>
    <row r="691" spans="1:60" x14ac:dyDescent="0.35">
      <c r="A691" s="137" t="s">
        <v>641</v>
      </c>
      <c r="B691" s="137"/>
      <c r="C691" s="137"/>
      <c r="D691" s="137"/>
      <c r="E691" s="137"/>
      <c r="F691" s="137"/>
      <c r="G691" s="137"/>
      <c r="H691" s="137"/>
      <c r="I691" s="137"/>
      <c r="J691" s="137"/>
      <c r="K691" s="137"/>
      <c r="L691" s="137"/>
      <c r="M691" s="137"/>
      <c r="N691" s="137"/>
      <c r="O691" s="137"/>
      <c r="P691" s="137"/>
      <c r="Q691" s="137"/>
      <c r="R691" s="137"/>
      <c r="S691" s="137"/>
      <c r="T691" s="137"/>
      <c r="U691" s="137"/>
      <c r="W691" s="66"/>
      <c r="X691" s="66"/>
      <c r="Y691" s="66"/>
      <c r="Z691" s="74"/>
      <c r="AA691" s="74"/>
      <c r="AB691" s="74"/>
      <c r="AC691" s="74"/>
      <c r="AD691" s="74"/>
      <c r="AE691" s="74"/>
      <c r="AF691" s="22"/>
      <c r="AG691" s="67"/>
      <c r="AH691" s="58"/>
      <c r="AI691" s="58"/>
      <c r="AJ691" s="59"/>
      <c r="AK691" s="59"/>
      <c r="AL691" s="59"/>
      <c r="AM691" s="59"/>
      <c r="AN691" s="60"/>
      <c r="AP691" s="75"/>
      <c r="AQ691" s="75"/>
      <c r="AR691" s="75"/>
      <c r="AS691" s="76"/>
      <c r="AT691" s="75"/>
      <c r="AU691" s="61"/>
      <c r="AV691" s="75"/>
      <c r="AW691" s="75"/>
      <c r="AX691" s="75"/>
      <c r="AY691" s="75"/>
      <c r="AZ691" s="75"/>
      <c r="BA691" s="75"/>
      <c r="BB691" s="75"/>
      <c r="BD691" s="63"/>
      <c r="BE691" s="63"/>
      <c r="BF691" s="63"/>
      <c r="BG691" s="63"/>
      <c r="BH691" s="63"/>
    </row>
    <row r="692" spans="1:60" x14ac:dyDescent="0.35">
      <c r="A692" s="139" t="s">
        <v>642</v>
      </c>
      <c r="B692" s="139"/>
      <c r="C692" s="139"/>
      <c r="D692" s="139"/>
      <c r="E692" s="139"/>
      <c r="F692" s="139"/>
      <c r="G692" s="139"/>
      <c r="H692" s="139"/>
      <c r="I692" s="139"/>
      <c r="J692" s="139"/>
      <c r="K692" s="139"/>
      <c r="L692" s="139"/>
      <c r="M692" s="139"/>
      <c r="N692" s="139"/>
      <c r="O692" s="139"/>
      <c r="P692" s="139"/>
      <c r="Q692" s="139"/>
      <c r="R692" s="139"/>
      <c r="S692" s="139"/>
      <c r="T692" s="139"/>
      <c r="U692" s="139"/>
      <c r="W692" s="66"/>
      <c r="X692" s="66"/>
      <c r="Y692" s="66"/>
      <c r="Z692" s="74"/>
      <c r="AA692" s="74"/>
      <c r="AB692" s="74"/>
      <c r="AC692" s="74"/>
      <c r="AD692" s="74"/>
      <c r="AE692" s="74"/>
      <c r="AF692" s="22"/>
      <c r="AG692" s="67"/>
      <c r="AH692" s="58"/>
      <c r="AI692" s="58"/>
      <c r="AJ692" s="59"/>
      <c r="AK692" s="59"/>
      <c r="AL692" s="59"/>
      <c r="AM692" s="59"/>
      <c r="AN692" s="60"/>
      <c r="AP692" s="61"/>
      <c r="AQ692" s="61"/>
      <c r="AR692" s="61"/>
      <c r="AS692" s="62"/>
      <c r="AT692" s="61"/>
      <c r="AU692" s="61"/>
      <c r="AV692" s="61"/>
      <c r="AW692" s="61"/>
      <c r="AX692" s="61"/>
      <c r="AY692" s="61"/>
      <c r="AZ692" s="61"/>
      <c r="BA692" s="61"/>
      <c r="BB692" s="61"/>
      <c r="BD692" s="63"/>
      <c r="BE692" s="63"/>
      <c r="BF692" s="63"/>
      <c r="BG692" s="63"/>
      <c r="BH692" s="63"/>
    </row>
    <row r="693" spans="1:60" ht="135" x14ac:dyDescent="0.35">
      <c r="A693" s="64">
        <f>IF(C693="","",MAX($A$14:A692)+1)</f>
        <v>635</v>
      </c>
      <c r="B693" s="64">
        <v>8715299</v>
      </c>
      <c r="C693" s="65" t="s">
        <v>643</v>
      </c>
      <c r="D693" s="64" t="s">
        <v>65</v>
      </c>
      <c r="E693" s="64">
        <v>0</v>
      </c>
      <c r="F693" s="64">
        <v>0</v>
      </c>
      <c r="G693" s="64">
        <v>0</v>
      </c>
      <c r="H693" s="64">
        <v>0</v>
      </c>
      <c r="I693" s="64">
        <v>0</v>
      </c>
      <c r="J693" s="64">
        <v>0</v>
      </c>
      <c r="K693" s="64">
        <v>0</v>
      </c>
      <c r="L693" s="64">
        <v>0</v>
      </c>
      <c r="M693" s="64">
        <v>0</v>
      </c>
      <c r="N693" s="64">
        <v>0</v>
      </c>
      <c r="O693" s="64">
        <v>1</v>
      </c>
      <c r="P693" s="64">
        <v>0</v>
      </c>
      <c r="Q693" s="64">
        <v>0</v>
      </c>
      <c r="R693" s="64">
        <v>1</v>
      </c>
      <c r="S693" s="64">
        <v>73152108</v>
      </c>
      <c r="T693" s="64" t="s">
        <v>66</v>
      </c>
      <c r="U693" s="64" t="s">
        <v>66</v>
      </c>
      <c r="W693" s="66">
        <v>452000</v>
      </c>
      <c r="X693" s="66">
        <f t="shared" ref="X693:X707" si="1021">ROUND(W693*19%,0)</f>
        <v>85880</v>
      </c>
      <c r="Y693" s="66">
        <f t="shared" ref="Y693:Y707" si="1022">ROUND(W693+X693,0)</f>
        <v>537880</v>
      </c>
      <c r="Z693" s="66">
        <v>452000</v>
      </c>
      <c r="AA693" s="66">
        <f t="shared" ref="AA693:AA707" si="1023">Z693*19%</f>
        <v>85880</v>
      </c>
      <c r="AB693" s="66">
        <f t="shared" ref="AB693:AB707" si="1024">Z693+AA693</f>
        <v>537880</v>
      </c>
      <c r="AC693" s="66">
        <v>590000</v>
      </c>
      <c r="AD693" s="66">
        <f t="shared" ref="AD693:AD707" si="1025">AC693*19%</f>
        <v>112100</v>
      </c>
      <c r="AE693" s="66">
        <f t="shared" ref="AE693:AE707" si="1026">AC693+AD693</f>
        <v>702100</v>
      </c>
      <c r="AF693" s="22"/>
      <c r="AG693" s="67" t="str">
        <f t="shared" ref="AG693:AG707" si="1027">IF(NOT(ISNUMBER(A693)),"",LEFT(C693,200))</f>
        <v>MANTENIMIENTO DEL SISTEMA DE LUBRICACIÓN DEL MOTOR DIÉSEL DEL GENERADOR: DRENAJE, VERIFICACIÓN DE FUGAS, CONTROL DE HORAS DE OPERACIÓN Y DISPOSICIÓN DEL ACEITE USADO. (CAMBIO DE ACEITE SERVICIO DE DRE</v>
      </c>
      <c r="AH693" s="58" t="str">
        <f t="shared" ref="AH693:AH707" si="1028">IF($AG693="","",IF(COUNTIFS($AG:$AG,$AG693,$W:$W,"&lt;&gt;"&amp;$W693)&gt;0,"DIFERENTE","ÚNICO"))</f>
        <v>ÚNICO</v>
      </c>
      <c r="AI693" s="58" t="str">
        <f t="shared" ref="AI693:AI707" si="1029">IF($AG693="","",IF(COUNTIFS($AG:$AG,$AG693,$Z:$Z,"&lt;&gt;"&amp;$Z693)&gt;0,"DIFERENTE","ÚNICO"))</f>
        <v>ÚNICO</v>
      </c>
      <c r="AJ693" s="59" t="str">
        <f t="shared" ref="AJ693:AJ707" si="1030">IF($AG693="","",IF(COUNTIFS($AG:$AG,$AG693,$AC:$AC,"&lt;&gt;"&amp;$AC693)&gt;0,"DIFERENTE","ÚNICO"))</f>
        <v>ÚNICO</v>
      </c>
      <c r="AK693" s="59" t="str">
        <f t="shared" ref="AK693:AK707" si="1031">IF($AG693="","",IF(OR(AH693="DIFERENTE",AI693="DIFERENTE",AJ693="DIFERENTE"),"REVISAR","ÚNICO"))</f>
        <v>ÚNICO</v>
      </c>
      <c r="AL693" s="59" t="str">
        <f t="shared" ref="AL693:AL707" si="1032">IF(AH693="DIFERENTE",_xlfn.MAXIFS($W:$W,$AG:$AG,$AG693)-_xlfn.MINIFS($W:$W,$AG:$AG,$AG693),"")</f>
        <v/>
      </c>
      <c r="AM693" s="59" t="str">
        <f t="shared" ref="AM693:AM707" si="1033">IF(AI693="DIFERENTE",_xlfn.MAXIFS($Z:$Z,$AG:$AG,$AG693)-_xlfn.MINIFS($Z:$Z,$AG:$AG,$AG693),"")</f>
        <v/>
      </c>
      <c r="AN693" s="60" t="str">
        <f t="shared" ref="AN693:AN707" si="1034">IF(AJ693="DIFERENTE",_xlfn.MAXIFS($AC:$AC,$AG:$AG,$AG693)-_xlfn.MINIFS($AC:$AC,$AG:$AG,$AG693),"")</f>
        <v/>
      </c>
      <c r="AP693" s="61">
        <f t="shared" ref="AP693:AP707" si="1035">IF(NOT(ISNUMBER(A693)),"",ROUND(AVERAGE(W693,Z693,AC693),0))</f>
        <v>498000</v>
      </c>
      <c r="AQ693" s="61">
        <f t="shared" ref="AQ693:AQ707" si="1036">IF(NOT(ISNUMBER(A693)),"",ROUND(MEDIAN(W693,Z693,AC693),0))</f>
        <v>452000</v>
      </c>
      <c r="AR693" s="61">
        <f t="shared" ref="AR693:AR707" si="1037">IF(NOT(ISNUMBER(A693)),"",ROUND(_xlfn.STDEV.S(W693,Z693,AC693),0))</f>
        <v>79674</v>
      </c>
      <c r="AS693" s="62">
        <f t="shared" ref="AS693:AS707" si="1038">IF(NOT(ISNUMBER(A693)),"",IFERROR(AR693/AP693,0))</f>
        <v>0.15998795180722891</v>
      </c>
      <c r="AT693" s="61">
        <f t="shared" ref="AT693:AT707" si="1039">IF(NOT(ISNUMBER(A693)),"",ROUND(MIN(W693,Z693,AC693),0))</f>
        <v>452000</v>
      </c>
      <c r="AU693" s="61">
        <f t="shared" ref="AU693:AU707" si="1040">IF(NOT(ISNUMBER(A693)),"",ROUND(MAX(W693,Z693,AC693),0))</f>
        <v>590000</v>
      </c>
      <c r="AV693" s="61">
        <f>IF(NOT(ISNUMBER(A693)),"",ROUND(_xlfn.QUARTILE.INC(CHOOSE({1;2;3},W693,Z693,AC693),1),0))</f>
        <v>452000</v>
      </c>
      <c r="AW693" s="61">
        <f>IF(NOT(ISNUMBER(A693)),"",ROUND(_xlfn.QUARTILE.INC(CHOOSE({1;2;3},W693,Z693,AC693),3),0))</f>
        <v>521000</v>
      </c>
      <c r="AX693" s="61">
        <f t="shared" ref="AX693:AX707" si="1041">IF(NOT(ISNUMBER(A693)),"",ROUND(AW693-AV693,0))</f>
        <v>69000</v>
      </c>
      <c r="AY693" s="61">
        <f t="shared" ref="AY693:AY707" si="1042">IF(NOT(ISNUMBER(A693)),"",IF(BB693="MENOR VALOR",ROUND(MIN(W693,Z693,AC693),0),IF(BB693="PROMEDIO 2 MENORES",ROUND((SUM(W693,Z693,AC693)-MAX(W693,Z693,AC693))/2,0),IF(BB693="MEDIANA",ROUND(MEDIAN(W693,Z693,AC693),0),""))))</f>
        <v>452000</v>
      </c>
      <c r="AZ693" s="61">
        <f t="shared" ref="AZ693:AZ707" si="1043">+AY693*19%</f>
        <v>85880</v>
      </c>
      <c r="BA693" s="61">
        <f t="shared" ref="BA693:BA707" si="1044">IF(AY693="","",AY693+AZ693)</f>
        <v>537880</v>
      </c>
      <c r="BB693" s="68" t="str">
        <f t="shared" ref="BB693:BB707" si="1045">IF(NOT(ISNUMBER(A693)),"",IF(AS693&lt;=20%,"MENOR VALOR",IF(AS693&lt;=40%,"PROMEDIO 2 MENORES","MEDIANA")))</f>
        <v>MENOR VALOR</v>
      </c>
      <c r="BD693" s="69" t="str">
        <f t="shared" ref="BD693:BD707" si="1046">IF(NOT(ISNUMBER(A693)),"",UPPER(TRIM(CLEAN(LEFT(C693,200)))))</f>
        <v>MANTENIMIENTO DEL SISTEMA DE LUBRICACIÓN DEL MOTOR DIÉSEL DEL GENERADOR: DRENAJE, VERIFICACIÓN DE FUGAS, CONTROL DE HORAS DE OPERACIÓN Y DISPOSICIÓN DEL ACEITE USADO. (CAMBIO DE ACEITE SERVICIO DE DRE</v>
      </c>
      <c r="BE693" s="58" t="str">
        <f t="shared" ref="BE693:BE707" si="1047">IF($AG693="","",IF(COUNTIF($AG:$AG,$AG693)&gt;1,"REPETIDO","ÚNICO"))</f>
        <v>ÚNICO</v>
      </c>
      <c r="BF693" s="58" t="str" cm="1">
        <f t="array" ref="BF693">IF(BE693&lt;&gt;"REPETIDO","",_xlfn.TEXTJOIN(", ",TRUE,IF($AG$14:$AG$1000=$AG693,$A$14:$A$1000,"")))</f>
        <v/>
      </c>
      <c r="BG693" s="70" t="str">
        <f t="shared" ref="BG693:BG707" si="1048">IF($AG693="","",IF(BE693&lt;&gt;"REPETIDO","NO APLICA",IF(COUNTIFS($AG:$AG,$AG693,$AY:$AY,"&lt;&gt;"&amp;$AY693)&gt;0,"PRECIO REF. DIFERENTE","MISMO PRECIO REF.")))</f>
        <v>NO APLICA</v>
      </c>
      <c r="BH693" s="58" t="str">
        <f t="shared" ref="BH693:BH707" si="1049">IF($AG693="","",IF(BG693="PRECIO REF. DIFERENTE","CRÍTICO - PRECIO REF. INCONSISTENTE",IF(AS693&gt;50%,"ALERTA ALTA - REVISAR MERCADO",IF(AS693&gt;30%,"REVISAR DISPERSIÓN","OK"))))</f>
        <v>OK</v>
      </c>
    </row>
    <row r="694" spans="1:60" ht="127.5" x14ac:dyDescent="0.35">
      <c r="A694" s="64">
        <f>IF(C694="","",MAX($A$14:A693)+1)</f>
        <v>636</v>
      </c>
      <c r="B694" s="64">
        <v>8715299</v>
      </c>
      <c r="C694" s="65" t="s">
        <v>644</v>
      </c>
      <c r="D694" s="64" t="s">
        <v>65</v>
      </c>
      <c r="E694" s="64">
        <v>0</v>
      </c>
      <c r="F694" s="64">
        <v>0</v>
      </c>
      <c r="G694" s="64">
        <v>0</v>
      </c>
      <c r="H694" s="64">
        <v>0</v>
      </c>
      <c r="I694" s="64">
        <v>0</v>
      </c>
      <c r="J694" s="64">
        <v>0</v>
      </c>
      <c r="K694" s="64">
        <v>0</v>
      </c>
      <c r="L694" s="91">
        <v>0</v>
      </c>
      <c r="M694" s="91">
        <v>0</v>
      </c>
      <c r="N694" s="91">
        <v>0</v>
      </c>
      <c r="O694" s="91">
        <v>1</v>
      </c>
      <c r="P694" s="91">
        <v>0</v>
      </c>
      <c r="Q694" s="91">
        <v>0</v>
      </c>
      <c r="R694" s="91">
        <v>1</v>
      </c>
      <c r="S694" s="64">
        <v>73152108</v>
      </c>
      <c r="T694" s="64" t="s">
        <v>66</v>
      </c>
      <c r="U694" s="64" t="s">
        <v>66</v>
      </c>
      <c r="W694" s="66">
        <v>240000</v>
      </c>
      <c r="X694" s="66">
        <f t="shared" si="1021"/>
        <v>45600</v>
      </c>
      <c r="Y694" s="66">
        <f t="shared" si="1022"/>
        <v>285600</v>
      </c>
      <c r="Z694" s="66">
        <v>240000</v>
      </c>
      <c r="AA694" s="66">
        <f t="shared" si="1023"/>
        <v>45600</v>
      </c>
      <c r="AB694" s="66">
        <f t="shared" si="1024"/>
        <v>285600</v>
      </c>
      <c r="AC694" s="66">
        <v>300000</v>
      </c>
      <c r="AD694" s="66">
        <f t="shared" si="1025"/>
        <v>57000</v>
      </c>
      <c r="AE694" s="66">
        <f t="shared" si="1026"/>
        <v>357000</v>
      </c>
      <c r="AF694" s="22"/>
      <c r="AG694" s="67" t="str">
        <f t="shared" si="1027"/>
        <v>MANTENIMIENTO DE FILTROS DEL SISTEMA DEL GENERADOR: FILTRO DE ACEITE FILTRO DE COMBUSTIBLE (PRIMARIO Y SECUNDARIO) FILTRO DE AIRE INCLUYE PURGA DEL SISTEMA DE COMBUSTIBLE Y VERIFICACIÓN DE ESTANQUEIDA</v>
      </c>
      <c r="AH694" s="58" t="str">
        <f t="shared" si="1028"/>
        <v>ÚNICO</v>
      </c>
      <c r="AI694" s="58" t="str">
        <f t="shared" si="1029"/>
        <v>ÚNICO</v>
      </c>
      <c r="AJ694" s="59" t="str">
        <f t="shared" si="1030"/>
        <v>ÚNICO</v>
      </c>
      <c r="AK694" s="59" t="str">
        <f t="shared" si="1031"/>
        <v>ÚNICO</v>
      </c>
      <c r="AL694" s="59" t="str">
        <f t="shared" si="1032"/>
        <v/>
      </c>
      <c r="AM694" s="59" t="str">
        <f t="shared" si="1033"/>
        <v/>
      </c>
      <c r="AN694" s="60" t="str">
        <f t="shared" si="1034"/>
        <v/>
      </c>
      <c r="AP694" s="61">
        <f t="shared" si="1035"/>
        <v>260000</v>
      </c>
      <c r="AQ694" s="61">
        <f t="shared" si="1036"/>
        <v>240000</v>
      </c>
      <c r="AR694" s="61">
        <f t="shared" si="1037"/>
        <v>34641</v>
      </c>
      <c r="AS694" s="62">
        <f t="shared" si="1038"/>
        <v>0.1332346153846154</v>
      </c>
      <c r="AT694" s="61">
        <f t="shared" si="1039"/>
        <v>240000</v>
      </c>
      <c r="AU694" s="61">
        <f t="shared" si="1040"/>
        <v>300000</v>
      </c>
      <c r="AV694" s="61">
        <f>IF(NOT(ISNUMBER(A694)),"",ROUND(_xlfn.QUARTILE.INC(CHOOSE({1;2;3},W694,Z694,AC694),1),0))</f>
        <v>240000</v>
      </c>
      <c r="AW694" s="61">
        <f>IF(NOT(ISNUMBER(A694)),"",ROUND(_xlfn.QUARTILE.INC(CHOOSE({1;2;3},W694,Z694,AC694),3),0))</f>
        <v>270000</v>
      </c>
      <c r="AX694" s="61">
        <f t="shared" si="1041"/>
        <v>30000</v>
      </c>
      <c r="AY694" s="61">
        <f t="shared" si="1042"/>
        <v>240000</v>
      </c>
      <c r="AZ694" s="61">
        <f t="shared" si="1043"/>
        <v>45600</v>
      </c>
      <c r="BA694" s="61">
        <f t="shared" si="1044"/>
        <v>285600</v>
      </c>
      <c r="BB694" s="68" t="str">
        <f t="shared" si="1045"/>
        <v>MENOR VALOR</v>
      </c>
      <c r="BD694" s="69" t="str">
        <f t="shared" si="1046"/>
        <v>MANTENIMIENTO DE FILTROS DEL SISTEMA DEL GENERADOR: FILTRO DE ACEITE FILTRO DE COMBUSTIBLE (PRIMARIO Y SECUNDARIO) FILTRO DE AIRE INCLUYE PURGA DEL SISTEMA DE COMBUSTIBLE Y VERIFICACIÓN DE ESTANQUEIDA</v>
      </c>
      <c r="BE694" s="58" t="str">
        <f t="shared" si="1047"/>
        <v>ÚNICO</v>
      </c>
      <c r="BF694" s="58" t="str" cm="1">
        <f t="array" ref="BF694">IF(BE694&lt;&gt;"REPETIDO","",_xlfn.TEXTJOIN(", ",TRUE,IF($AG$14:$AG$1000=$AG694,$A$14:$A$1000,"")))</f>
        <v/>
      </c>
      <c r="BG694" s="70" t="str">
        <f t="shared" si="1048"/>
        <v>NO APLICA</v>
      </c>
      <c r="BH694" s="58" t="str">
        <f t="shared" si="1049"/>
        <v>OK</v>
      </c>
    </row>
    <row r="695" spans="1:60" ht="127.5" x14ac:dyDescent="0.35">
      <c r="A695" s="64">
        <f>IF(C695="","",MAX($A$14:A694)+1)</f>
        <v>637</v>
      </c>
      <c r="B695" s="64">
        <v>8715299</v>
      </c>
      <c r="C695" s="65" t="s">
        <v>645</v>
      </c>
      <c r="D695" s="64" t="s">
        <v>65</v>
      </c>
      <c r="E695" s="64">
        <v>0</v>
      </c>
      <c r="F695" s="64">
        <v>0</v>
      </c>
      <c r="G695" s="64">
        <v>0</v>
      </c>
      <c r="H695" s="64">
        <v>0</v>
      </c>
      <c r="I695" s="64">
        <v>0</v>
      </c>
      <c r="J695" s="64">
        <v>0</v>
      </c>
      <c r="K695" s="64">
        <v>0</v>
      </c>
      <c r="L695" s="91">
        <v>0</v>
      </c>
      <c r="M695" s="91">
        <v>0</v>
      </c>
      <c r="N695" s="91">
        <v>0</v>
      </c>
      <c r="O695" s="91">
        <v>1</v>
      </c>
      <c r="P695" s="91">
        <v>0</v>
      </c>
      <c r="Q695" s="91">
        <v>0</v>
      </c>
      <c r="R695" s="91">
        <v>1</v>
      </c>
      <c r="S695" s="64">
        <v>73152108</v>
      </c>
      <c r="T695" s="64" t="s">
        <v>66</v>
      </c>
      <c r="U695" s="64" t="s">
        <v>66</v>
      </c>
      <c r="W695" s="66">
        <v>216000</v>
      </c>
      <c r="X695" s="66">
        <f t="shared" si="1021"/>
        <v>41040</v>
      </c>
      <c r="Y695" s="66">
        <f t="shared" si="1022"/>
        <v>257040</v>
      </c>
      <c r="Z695" s="66">
        <v>216000</v>
      </c>
      <c r="AA695" s="66">
        <f t="shared" si="1023"/>
        <v>41040</v>
      </c>
      <c r="AB695" s="66">
        <f t="shared" si="1024"/>
        <v>257040</v>
      </c>
      <c r="AC695" s="66">
        <v>650000</v>
      </c>
      <c r="AD695" s="66">
        <f t="shared" si="1025"/>
        <v>123500</v>
      </c>
      <c r="AE695" s="66">
        <f t="shared" si="1026"/>
        <v>773500</v>
      </c>
      <c r="AF695" s="22"/>
      <c r="AG695" s="67" t="str">
        <f t="shared" si="1027"/>
        <v xml:space="preserve">MANTENIMIENTO FILTRO TRAMPA LIMPIEZA, DRENAJE Y VERIFICACIÓN DEL FILTRO TRAMPA DE AGUA/COMBUSTIBLE. INCLUYE: ELIMINACIÓN DE SEDIMENTOS Y AGUA INSPECCIÓN DE CARCASA MANTENIMIENTO SI PRESENTA DETERIORO </v>
      </c>
      <c r="AH695" s="58" t="str">
        <f t="shared" si="1028"/>
        <v>ÚNICO</v>
      </c>
      <c r="AI695" s="58" t="str">
        <f t="shared" si="1029"/>
        <v>ÚNICO</v>
      </c>
      <c r="AJ695" s="59" t="str">
        <f t="shared" si="1030"/>
        <v>ÚNICO</v>
      </c>
      <c r="AK695" s="59" t="str">
        <f t="shared" si="1031"/>
        <v>ÚNICO</v>
      </c>
      <c r="AL695" s="59" t="str">
        <f t="shared" si="1032"/>
        <v/>
      </c>
      <c r="AM695" s="59" t="str">
        <f t="shared" si="1033"/>
        <v/>
      </c>
      <c r="AN695" s="60" t="str">
        <f t="shared" si="1034"/>
        <v/>
      </c>
      <c r="AP695" s="61">
        <f t="shared" si="1035"/>
        <v>360667</v>
      </c>
      <c r="AQ695" s="61">
        <f t="shared" si="1036"/>
        <v>216000</v>
      </c>
      <c r="AR695" s="61">
        <f t="shared" si="1037"/>
        <v>250570</v>
      </c>
      <c r="AS695" s="62">
        <f t="shared" si="1038"/>
        <v>0.69474057787377275</v>
      </c>
      <c r="AT695" s="61">
        <f t="shared" si="1039"/>
        <v>216000</v>
      </c>
      <c r="AU695" s="61">
        <f t="shared" si="1040"/>
        <v>650000</v>
      </c>
      <c r="AV695" s="61">
        <f>IF(NOT(ISNUMBER(A695)),"",ROUND(_xlfn.QUARTILE.INC(CHOOSE({1;2;3},W695,Z695,AC695),1),0))</f>
        <v>216000</v>
      </c>
      <c r="AW695" s="61">
        <f>IF(NOT(ISNUMBER(A695)),"",ROUND(_xlfn.QUARTILE.INC(CHOOSE({1;2;3},W695,Z695,AC695),3),0))</f>
        <v>433000</v>
      </c>
      <c r="AX695" s="61">
        <f t="shared" si="1041"/>
        <v>217000</v>
      </c>
      <c r="AY695" s="61">
        <f t="shared" si="1042"/>
        <v>216000</v>
      </c>
      <c r="AZ695" s="61">
        <f t="shared" si="1043"/>
        <v>41040</v>
      </c>
      <c r="BA695" s="61">
        <f t="shared" si="1044"/>
        <v>257040</v>
      </c>
      <c r="BB695" s="68" t="str">
        <f t="shared" si="1045"/>
        <v>MEDIANA</v>
      </c>
      <c r="BD695" s="69" t="str">
        <f t="shared" si="1046"/>
        <v>MANTENIMIENTO FILTRO TRAMPA LIMPIEZA, DRENAJE Y VERIFICACIÓN DEL FILTRO TRAMPA DE AGUA/COMBUSTIBLE. INCLUYE: ELIMINACIÓN DE SEDIMENTOS Y AGUA INSPECCIÓN DE CARCASA MANTENIMIENTO SI PRESENTA DETERIORO</v>
      </c>
      <c r="BE695" s="58" t="str">
        <f t="shared" si="1047"/>
        <v>ÚNICO</v>
      </c>
      <c r="BF695" s="58" t="str" cm="1">
        <f t="array" ref="BF695">IF(BE695&lt;&gt;"REPETIDO","",_xlfn.TEXTJOIN(", ",TRUE,IF($AG$14:$AG$1000=$AG695,$A$14:$A$1000,"")))</f>
        <v/>
      </c>
      <c r="BG695" s="70" t="str">
        <f t="shared" si="1048"/>
        <v>NO APLICA</v>
      </c>
      <c r="BH695" s="58" t="str">
        <f t="shared" si="1049"/>
        <v>ALERTA ALTA - REVISAR MERCADO</v>
      </c>
    </row>
    <row r="696" spans="1:60" ht="140.25" x14ac:dyDescent="0.35">
      <c r="A696" s="64">
        <f>IF(C696="","",MAX($A$14:A695)+1)</f>
        <v>638</v>
      </c>
      <c r="B696" s="64">
        <v>8715299</v>
      </c>
      <c r="C696" s="65" t="s">
        <v>646</v>
      </c>
      <c r="D696" s="64" t="s">
        <v>65</v>
      </c>
      <c r="E696" s="64">
        <v>0</v>
      </c>
      <c r="F696" s="64">
        <v>0</v>
      </c>
      <c r="G696" s="64">
        <v>0</v>
      </c>
      <c r="H696" s="64">
        <v>0</v>
      </c>
      <c r="I696" s="64">
        <v>0</v>
      </c>
      <c r="J696" s="64">
        <v>0</v>
      </c>
      <c r="K696" s="64">
        <v>0</v>
      </c>
      <c r="L696" s="91">
        <v>0</v>
      </c>
      <c r="M696" s="91">
        <v>0</v>
      </c>
      <c r="N696" s="91">
        <v>0</v>
      </c>
      <c r="O696" s="91">
        <v>1</v>
      </c>
      <c r="P696" s="91">
        <v>0</v>
      </c>
      <c r="Q696" s="91">
        <v>0</v>
      </c>
      <c r="R696" s="91">
        <v>1</v>
      </c>
      <c r="S696" s="64">
        <v>73152108</v>
      </c>
      <c r="T696" s="64" t="s">
        <v>66</v>
      </c>
      <c r="U696" s="64" t="s">
        <v>66</v>
      </c>
      <c r="W696" s="66">
        <v>688000</v>
      </c>
      <c r="X696" s="66">
        <f t="shared" si="1021"/>
        <v>130720</v>
      </c>
      <c r="Y696" s="66">
        <f t="shared" si="1022"/>
        <v>818720</v>
      </c>
      <c r="Z696" s="66">
        <v>688000</v>
      </c>
      <c r="AA696" s="66">
        <f t="shared" si="1023"/>
        <v>130720</v>
      </c>
      <c r="AB696" s="66">
        <f t="shared" si="1024"/>
        <v>818720</v>
      </c>
      <c r="AC696" s="66">
        <v>1365000</v>
      </c>
      <c r="AD696" s="66">
        <f t="shared" si="1025"/>
        <v>259350</v>
      </c>
      <c r="AE696" s="66">
        <f t="shared" si="1026"/>
        <v>1624350</v>
      </c>
      <c r="AF696" s="22"/>
      <c r="AG696" s="67" t="str">
        <f t="shared" si="1027"/>
        <v>MANTENIMIENTO - AJUSTE DE RPM Y VOLTAJE CALIBRACIÓN DE VELOCIDAD DEL MOTOR (RPM) Y AJUSTE DEL REGULADOR DE VOLTAJE (AVR). INCLUYE: VERIFICACIÓN CON TACÓMETRO AJUSTE DE FRECUENCIA (HZ) PRUEBA CON CARGA</v>
      </c>
      <c r="AH696" s="58" t="str">
        <f t="shared" si="1028"/>
        <v>ÚNICO</v>
      </c>
      <c r="AI696" s="58" t="str">
        <f t="shared" si="1029"/>
        <v>ÚNICO</v>
      </c>
      <c r="AJ696" s="59" t="str">
        <f t="shared" si="1030"/>
        <v>ÚNICO</v>
      </c>
      <c r="AK696" s="59" t="str">
        <f t="shared" si="1031"/>
        <v>ÚNICO</v>
      </c>
      <c r="AL696" s="59" t="str">
        <f t="shared" si="1032"/>
        <v/>
      </c>
      <c r="AM696" s="59" t="str">
        <f t="shared" si="1033"/>
        <v/>
      </c>
      <c r="AN696" s="60" t="str">
        <f t="shared" si="1034"/>
        <v/>
      </c>
      <c r="AP696" s="61">
        <f t="shared" si="1035"/>
        <v>913667</v>
      </c>
      <c r="AQ696" s="61">
        <f t="shared" si="1036"/>
        <v>688000</v>
      </c>
      <c r="AR696" s="61">
        <f t="shared" si="1037"/>
        <v>390866</v>
      </c>
      <c r="AS696" s="62">
        <f t="shared" si="1038"/>
        <v>0.42779918723123411</v>
      </c>
      <c r="AT696" s="61">
        <f t="shared" si="1039"/>
        <v>688000</v>
      </c>
      <c r="AU696" s="61">
        <f t="shared" si="1040"/>
        <v>1365000</v>
      </c>
      <c r="AV696" s="61">
        <f>IF(NOT(ISNUMBER(A696)),"",ROUND(_xlfn.QUARTILE.INC(CHOOSE({1;2;3},W696,Z696,AC696),1),0))</f>
        <v>688000</v>
      </c>
      <c r="AW696" s="61">
        <f>IF(NOT(ISNUMBER(A696)),"",ROUND(_xlfn.QUARTILE.INC(CHOOSE({1;2;3},W696,Z696,AC696),3),0))</f>
        <v>1026500</v>
      </c>
      <c r="AX696" s="61">
        <f t="shared" si="1041"/>
        <v>338500</v>
      </c>
      <c r="AY696" s="61">
        <f t="shared" si="1042"/>
        <v>688000</v>
      </c>
      <c r="AZ696" s="61">
        <f t="shared" si="1043"/>
        <v>130720</v>
      </c>
      <c r="BA696" s="61">
        <f t="shared" si="1044"/>
        <v>818720</v>
      </c>
      <c r="BB696" s="68" t="str">
        <f t="shared" si="1045"/>
        <v>MEDIANA</v>
      </c>
      <c r="BD696" s="69" t="str">
        <f t="shared" si="1046"/>
        <v>MANTENIMIENTO - AJUSTE DE RPM Y VOLTAJE CALIBRACIÓN DE VELOCIDAD DEL MOTOR (RPM) Y AJUSTE DEL REGULADOR DE VOLTAJE (AVR). INCLUYE: VERIFICACIÓN CON TACÓMETRO AJUSTE DE FRECUENCIA (HZ) PRUEBA CON CARGA</v>
      </c>
      <c r="BE696" s="58" t="str">
        <f t="shared" si="1047"/>
        <v>ÚNICO</v>
      </c>
      <c r="BF696" s="58" t="str" cm="1">
        <f t="array" ref="BF696">IF(BE696&lt;&gt;"REPETIDO","",_xlfn.TEXTJOIN(", ",TRUE,IF($AG$14:$AG$1000=$AG696,$A$14:$A$1000,"")))</f>
        <v/>
      </c>
      <c r="BG696" s="70" t="str">
        <f t="shared" si="1048"/>
        <v>NO APLICA</v>
      </c>
      <c r="BH696" s="58" t="str">
        <f t="shared" si="1049"/>
        <v>REVISAR DISPERSIÓN</v>
      </c>
    </row>
    <row r="697" spans="1:60" ht="153" x14ac:dyDescent="0.35">
      <c r="A697" s="64">
        <f>IF(C697="","",MAX($A$14:A696)+1)</f>
        <v>639</v>
      </c>
      <c r="B697" s="64">
        <v>8715299</v>
      </c>
      <c r="C697" s="65" t="s">
        <v>647</v>
      </c>
      <c r="D697" s="64" t="s">
        <v>65</v>
      </c>
      <c r="E697" s="64">
        <v>0</v>
      </c>
      <c r="F697" s="64">
        <v>0</v>
      </c>
      <c r="G697" s="64">
        <v>0</v>
      </c>
      <c r="H697" s="64">
        <v>0</v>
      </c>
      <c r="I697" s="64">
        <v>0</v>
      </c>
      <c r="J697" s="64">
        <v>0</v>
      </c>
      <c r="K697" s="64">
        <v>0</v>
      </c>
      <c r="L697" s="91">
        <v>0</v>
      </c>
      <c r="M697" s="91">
        <v>0</v>
      </c>
      <c r="N697" s="91">
        <v>0</v>
      </c>
      <c r="O697" s="91">
        <v>1</v>
      </c>
      <c r="P697" s="91">
        <v>0</v>
      </c>
      <c r="Q697" s="91">
        <v>0</v>
      </c>
      <c r="R697" s="91">
        <v>1</v>
      </c>
      <c r="S697" s="64">
        <v>73152108</v>
      </c>
      <c r="T697" s="64" t="s">
        <v>66</v>
      </c>
      <c r="U697" s="64" t="s">
        <v>66</v>
      </c>
      <c r="W697" s="66">
        <v>52000</v>
      </c>
      <c r="X697" s="66">
        <f t="shared" si="1021"/>
        <v>9880</v>
      </c>
      <c r="Y697" s="66">
        <f t="shared" si="1022"/>
        <v>61880</v>
      </c>
      <c r="Z697" s="66">
        <v>52000</v>
      </c>
      <c r="AA697" s="66">
        <f t="shared" si="1023"/>
        <v>9880</v>
      </c>
      <c r="AB697" s="66">
        <f t="shared" si="1024"/>
        <v>61880</v>
      </c>
      <c r="AC697" s="66">
        <v>315000</v>
      </c>
      <c r="AD697" s="66">
        <f t="shared" si="1025"/>
        <v>59850</v>
      </c>
      <c r="AE697" s="66">
        <f t="shared" si="1026"/>
        <v>374850</v>
      </c>
      <c r="AF697" s="22"/>
      <c r="AG697" s="67" t="str">
        <f t="shared" si="1027"/>
        <v>MANTENIMIENTO - RETORQUE DE TORNILLERÍA Y MANGUERAS VERIFICACIÓN Y AJUSTE DE TORQUE EN: PERNOS DEL MOTOR SISTEMA DE ESCAPE SOPORTES ABRAZADERAS DE MANGUERAS CONFORME A ESPECIFICACIONES DEL FABRICANTE.</v>
      </c>
      <c r="AH697" s="58" t="str">
        <f t="shared" si="1028"/>
        <v>ÚNICO</v>
      </c>
      <c r="AI697" s="58" t="str">
        <f t="shared" si="1029"/>
        <v>ÚNICO</v>
      </c>
      <c r="AJ697" s="59" t="str">
        <f t="shared" si="1030"/>
        <v>ÚNICO</v>
      </c>
      <c r="AK697" s="59" t="str">
        <f t="shared" si="1031"/>
        <v>ÚNICO</v>
      </c>
      <c r="AL697" s="59" t="str">
        <f t="shared" si="1032"/>
        <v/>
      </c>
      <c r="AM697" s="59" t="str">
        <f t="shared" si="1033"/>
        <v/>
      </c>
      <c r="AN697" s="60" t="str">
        <f t="shared" si="1034"/>
        <v/>
      </c>
      <c r="AP697" s="61">
        <f t="shared" si="1035"/>
        <v>139667</v>
      </c>
      <c r="AQ697" s="61">
        <f t="shared" si="1036"/>
        <v>52000</v>
      </c>
      <c r="AR697" s="61">
        <f t="shared" si="1037"/>
        <v>151843</v>
      </c>
      <c r="AS697" s="62">
        <f t="shared" si="1038"/>
        <v>1.0871787895494283</v>
      </c>
      <c r="AT697" s="61">
        <f t="shared" si="1039"/>
        <v>52000</v>
      </c>
      <c r="AU697" s="61">
        <f t="shared" si="1040"/>
        <v>315000</v>
      </c>
      <c r="AV697" s="61">
        <f>IF(NOT(ISNUMBER(A697)),"",ROUND(_xlfn.QUARTILE.INC(CHOOSE({1;2;3},W697,Z697,AC697),1),0))</f>
        <v>52000</v>
      </c>
      <c r="AW697" s="61">
        <f>IF(NOT(ISNUMBER(A697)),"",ROUND(_xlfn.QUARTILE.INC(CHOOSE({1;2;3},W697,Z697,AC697),3),0))</f>
        <v>183500</v>
      </c>
      <c r="AX697" s="61">
        <f t="shared" si="1041"/>
        <v>131500</v>
      </c>
      <c r="AY697" s="61">
        <f t="shared" si="1042"/>
        <v>52000</v>
      </c>
      <c r="AZ697" s="61">
        <f t="shared" si="1043"/>
        <v>9880</v>
      </c>
      <c r="BA697" s="61">
        <f t="shared" si="1044"/>
        <v>61880</v>
      </c>
      <c r="BB697" s="68" t="str">
        <f t="shared" si="1045"/>
        <v>MEDIANA</v>
      </c>
      <c r="BD697" s="69" t="str">
        <f t="shared" si="1046"/>
        <v>MANTENIMIENTO - RETORQUE DE TORNILLERÍA Y MANGUERAS VERIFICACIÓN Y AJUSTE DE TORQUE EN: PERNOS DEL MOTOR SISTEMA DE ESCAPE SOPORTES ABRAZADERAS DE MANGUERAS CONFORME A ESPECIFICACIONES DEL FABRICANTE.</v>
      </c>
      <c r="BE697" s="58" t="str">
        <f t="shared" si="1047"/>
        <v>ÚNICO</v>
      </c>
      <c r="BF697" s="58" t="str" cm="1">
        <f t="array" ref="BF697">IF(BE697&lt;&gt;"REPETIDO","",_xlfn.TEXTJOIN(", ",TRUE,IF($AG$14:$AG$1000=$AG697,$A$14:$A$1000,"")))</f>
        <v/>
      </c>
      <c r="BG697" s="70" t="str">
        <f t="shared" si="1048"/>
        <v>NO APLICA</v>
      </c>
      <c r="BH697" s="58" t="str">
        <f t="shared" si="1049"/>
        <v>ALERTA ALTA - REVISAR MERCADO</v>
      </c>
    </row>
    <row r="698" spans="1:60" ht="114.75" x14ac:dyDescent="0.35">
      <c r="A698" s="64">
        <f>IF(C698="","",MAX($A$14:A697)+1)</f>
        <v>640</v>
      </c>
      <c r="B698" s="64">
        <v>8715299</v>
      </c>
      <c r="C698" s="65" t="s">
        <v>648</v>
      </c>
      <c r="D698" s="64" t="s">
        <v>65</v>
      </c>
      <c r="E698" s="64">
        <v>0</v>
      </c>
      <c r="F698" s="64">
        <v>0</v>
      </c>
      <c r="G698" s="64">
        <v>0</v>
      </c>
      <c r="H698" s="64">
        <v>0</v>
      </c>
      <c r="I698" s="64">
        <v>0</v>
      </c>
      <c r="J698" s="64">
        <v>0</v>
      </c>
      <c r="K698" s="64">
        <v>0</v>
      </c>
      <c r="L698" s="91">
        <v>0</v>
      </c>
      <c r="M698" s="91">
        <v>0</v>
      </c>
      <c r="N698" s="91">
        <v>0</v>
      </c>
      <c r="O698" s="91">
        <v>1</v>
      </c>
      <c r="P698" s="91">
        <v>0</v>
      </c>
      <c r="Q698" s="91">
        <v>0</v>
      </c>
      <c r="R698" s="91">
        <v>1</v>
      </c>
      <c r="S698" s="64">
        <v>73152108</v>
      </c>
      <c r="T698" s="64" t="s">
        <v>66</v>
      </c>
      <c r="U698" s="64" t="s">
        <v>66</v>
      </c>
      <c r="W698" s="66">
        <v>392000</v>
      </c>
      <c r="X698" s="66">
        <f t="shared" si="1021"/>
        <v>74480</v>
      </c>
      <c r="Y698" s="66">
        <f t="shared" si="1022"/>
        <v>466480</v>
      </c>
      <c r="Z698" s="66">
        <v>392000</v>
      </c>
      <c r="AA698" s="66">
        <f t="shared" si="1023"/>
        <v>74480</v>
      </c>
      <c r="AB698" s="66">
        <f t="shared" si="1024"/>
        <v>466480</v>
      </c>
      <c r="AC698" s="66">
        <v>800000</v>
      </c>
      <c r="AD698" s="66">
        <f t="shared" si="1025"/>
        <v>152000</v>
      </c>
      <c r="AE698" s="66">
        <f t="shared" si="1026"/>
        <v>952000</v>
      </c>
      <c r="AF698" s="22"/>
      <c r="AG698" s="67" t="str">
        <f t="shared" si="1027"/>
        <v>MANTENIMIENTO DE CONECTORES MANTENIMIENTO DE CONECTORES ELÉCTRICOS DE POTENCIA Y CONTROL. INCLUYE: TERMINALES CERTIFICADOS PRENSADO ADECUADO AISLAMIENTO PRUEBAS DE CONTINUIDAD</v>
      </c>
      <c r="AH698" s="58" t="str">
        <f t="shared" si="1028"/>
        <v>ÚNICO</v>
      </c>
      <c r="AI698" s="58" t="str">
        <f t="shared" si="1029"/>
        <v>ÚNICO</v>
      </c>
      <c r="AJ698" s="59" t="str">
        <f t="shared" si="1030"/>
        <v>ÚNICO</v>
      </c>
      <c r="AK698" s="59" t="str">
        <f t="shared" si="1031"/>
        <v>ÚNICO</v>
      </c>
      <c r="AL698" s="59" t="str">
        <f t="shared" si="1032"/>
        <v/>
      </c>
      <c r="AM698" s="59" t="str">
        <f t="shared" si="1033"/>
        <v/>
      </c>
      <c r="AN698" s="60" t="str">
        <f t="shared" si="1034"/>
        <v/>
      </c>
      <c r="AP698" s="61">
        <f t="shared" si="1035"/>
        <v>528000</v>
      </c>
      <c r="AQ698" s="61">
        <f t="shared" si="1036"/>
        <v>392000</v>
      </c>
      <c r="AR698" s="61">
        <f t="shared" si="1037"/>
        <v>235559</v>
      </c>
      <c r="AS698" s="62">
        <f t="shared" si="1038"/>
        <v>0.44613446969696968</v>
      </c>
      <c r="AT698" s="61">
        <f t="shared" si="1039"/>
        <v>392000</v>
      </c>
      <c r="AU698" s="61">
        <f t="shared" si="1040"/>
        <v>800000</v>
      </c>
      <c r="AV698" s="61">
        <f>IF(NOT(ISNUMBER(A698)),"",ROUND(_xlfn.QUARTILE.INC(CHOOSE({1;2;3},W698,Z698,AC698),1),0))</f>
        <v>392000</v>
      </c>
      <c r="AW698" s="61">
        <f>IF(NOT(ISNUMBER(A698)),"",ROUND(_xlfn.QUARTILE.INC(CHOOSE({1;2;3},W698,Z698,AC698),3),0))</f>
        <v>596000</v>
      </c>
      <c r="AX698" s="61">
        <f t="shared" si="1041"/>
        <v>204000</v>
      </c>
      <c r="AY698" s="61">
        <f t="shared" si="1042"/>
        <v>392000</v>
      </c>
      <c r="AZ698" s="61">
        <f t="shared" si="1043"/>
        <v>74480</v>
      </c>
      <c r="BA698" s="61">
        <f t="shared" si="1044"/>
        <v>466480</v>
      </c>
      <c r="BB698" s="68" t="str">
        <f t="shared" si="1045"/>
        <v>MEDIANA</v>
      </c>
      <c r="BD698" s="69" t="str">
        <f t="shared" si="1046"/>
        <v>MANTENIMIENTO DE CONECTORES MANTENIMIENTO DE CONECTORES ELÉCTRICOS DE POTENCIA Y CONTROL. INCLUYE: TERMINALES CERTIFICADOS PRENSADO ADECUADO AISLAMIENTO PRUEBAS DE CONTINUIDAD</v>
      </c>
      <c r="BE698" s="58" t="str">
        <f t="shared" si="1047"/>
        <v>ÚNICO</v>
      </c>
      <c r="BF698" s="58" t="str" cm="1">
        <f t="array" ref="BF698">IF(BE698&lt;&gt;"REPETIDO","",_xlfn.TEXTJOIN(", ",TRUE,IF($AG$14:$AG$1000=$AG698,$A$14:$A$1000,"")))</f>
        <v/>
      </c>
      <c r="BG698" s="70" t="str">
        <f t="shared" si="1048"/>
        <v>NO APLICA</v>
      </c>
      <c r="BH698" s="58" t="str">
        <f t="shared" si="1049"/>
        <v>REVISAR DISPERSIÓN</v>
      </c>
    </row>
    <row r="699" spans="1:60" ht="140.25" x14ac:dyDescent="0.35">
      <c r="A699" s="64">
        <f>IF(C699="","",MAX($A$14:A698)+1)</f>
        <v>641</v>
      </c>
      <c r="B699" s="64">
        <v>8715299</v>
      </c>
      <c r="C699" s="65" t="s">
        <v>649</v>
      </c>
      <c r="D699" s="64" t="s">
        <v>65</v>
      </c>
      <c r="E699" s="64">
        <v>0</v>
      </c>
      <c r="F699" s="64">
        <v>0</v>
      </c>
      <c r="G699" s="64">
        <v>0</v>
      </c>
      <c r="H699" s="64">
        <v>0</v>
      </c>
      <c r="I699" s="64">
        <v>0</v>
      </c>
      <c r="J699" s="64">
        <v>0</v>
      </c>
      <c r="K699" s="64">
        <v>0</v>
      </c>
      <c r="L699" s="91">
        <v>0</v>
      </c>
      <c r="M699" s="91">
        <v>0</v>
      </c>
      <c r="N699" s="91">
        <v>0</v>
      </c>
      <c r="O699" s="91">
        <v>1</v>
      </c>
      <c r="P699" s="91">
        <v>0</v>
      </c>
      <c r="Q699" s="91">
        <v>0</v>
      </c>
      <c r="R699" s="91">
        <v>1</v>
      </c>
      <c r="S699" s="64">
        <v>73152108</v>
      </c>
      <c r="T699" s="64" t="s">
        <v>66</v>
      </c>
      <c r="U699" s="64" t="s">
        <v>66</v>
      </c>
      <c r="W699" s="66">
        <v>680000</v>
      </c>
      <c r="X699" s="66">
        <f t="shared" si="1021"/>
        <v>129200</v>
      </c>
      <c r="Y699" s="66">
        <f t="shared" si="1022"/>
        <v>809200</v>
      </c>
      <c r="Z699" s="66">
        <v>680000</v>
      </c>
      <c r="AA699" s="66">
        <f t="shared" si="1023"/>
        <v>129200</v>
      </c>
      <c r="AB699" s="66">
        <f t="shared" si="1024"/>
        <v>809200</v>
      </c>
      <c r="AC699" s="66">
        <v>850000</v>
      </c>
      <c r="AD699" s="66">
        <f t="shared" si="1025"/>
        <v>161500</v>
      </c>
      <c r="AE699" s="66">
        <f t="shared" si="1026"/>
        <v>1011500</v>
      </c>
      <c r="AF699" s="22"/>
      <c r="AG699" s="67" t="str">
        <f t="shared" si="1027"/>
        <v>MANTENIMIENTO - REVISIÓN Y LAVADO DE RADIADOR LIMPIEZA INTERNA Y EXTERNA DEL RADIADOR. INCLUYE: DESINCRUSTACIÓN LIMPIEZA DE ALETAS VERIFICACIÓN DE FUGAS REPOSICIÓN DE REFRIGERANTE (CAMBIO DE REFRIGERA</v>
      </c>
      <c r="AH699" s="58" t="str">
        <f t="shared" si="1028"/>
        <v>ÚNICO</v>
      </c>
      <c r="AI699" s="58" t="str">
        <f t="shared" si="1029"/>
        <v>ÚNICO</v>
      </c>
      <c r="AJ699" s="59" t="str">
        <f t="shared" si="1030"/>
        <v>ÚNICO</v>
      </c>
      <c r="AK699" s="59" t="str">
        <f t="shared" si="1031"/>
        <v>ÚNICO</v>
      </c>
      <c r="AL699" s="59" t="str">
        <f t="shared" si="1032"/>
        <v/>
      </c>
      <c r="AM699" s="59" t="str">
        <f t="shared" si="1033"/>
        <v/>
      </c>
      <c r="AN699" s="60" t="str">
        <f t="shared" si="1034"/>
        <v/>
      </c>
      <c r="AP699" s="61">
        <f t="shared" si="1035"/>
        <v>736667</v>
      </c>
      <c r="AQ699" s="61">
        <f t="shared" si="1036"/>
        <v>680000</v>
      </c>
      <c r="AR699" s="61">
        <f t="shared" si="1037"/>
        <v>98150</v>
      </c>
      <c r="AS699" s="62">
        <f t="shared" si="1038"/>
        <v>0.13323523383021094</v>
      </c>
      <c r="AT699" s="61">
        <f t="shared" si="1039"/>
        <v>680000</v>
      </c>
      <c r="AU699" s="61">
        <f t="shared" si="1040"/>
        <v>850000</v>
      </c>
      <c r="AV699" s="61">
        <f>IF(NOT(ISNUMBER(A699)),"",ROUND(_xlfn.QUARTILE.INC(CHOOSE({1;2;3},W699,Z699,AC699),1),0))</f>
        <v>680000</v>
      </c>
      <c r="AW699" s="61">
        <f>IF(NOT(ISNUMBER(A699)),"",ROUND(_xlfn.QUARTILE.INC(CHOOSE({1;2;3},W699,Z699,AC699),3),0))</f>
        <v>765000</v>
      </c>
      <c r="AX699" s="61">
        <f t="shared" si="1041"/>
        <v>85000</v>
      </c>
      <c r="AY699" s="61">
        <f t="shared" si="1042"/>
        <v>680000</v>
      </c>
      <c r="AZ699" s="61">
        <f t="shared" si="1043"/>
        <v>129200</v>
      </c>
      <c r="BA699" s="61">
        <f t="shared" si="1044"/>
        <v>809200</v>
      </c>
      <c r="BB699" s="68" t="str">
        <f t="shared" si="1045"/>
        <v>MENOR VALOR</v>
      </c>
      <c r="BD699" s="69" t="str">
        <f t="shared" si="1046"/>
        <v>MANTENIMIENTO - REVISIÓN Y LAVADO DE RADIADOR LIMPIEZA INTERNA Y EXTERNA DEL RADIADOR. INCLUYE: DESINCRUSTACIÓN LIMPIEZA DE ALETAS VERIFICACIÓN DE FUGAS REPOSICIÓN DE REFRIGERANTE (CAMBIO DE REFRIGERA</v>
      </c>
      <c r="BE699" s="58" t="str">
        <f t="shared" si="1047"/>
        <v>ÚNICO</v>
      </c>
      <c r="BF699" s="58" t="str" cm="1">
        <f t="array" ref="BF699">IF(BE699&lt;&gt;"REPETIDO","",_xlfn.TEXTJOIN(", ",TRUE,IF($AG$14:$AG$1000=$AG699,$A$14:$A$1000,"")))</f>
        <v/>
      </c>
      <c r="BG699" s="70" t="str">
        <f t="shared" si="1048"/>
        <v>NO APLICA</v>
      </c>
      <c r="BH699" s="58" t="str">
        <f t="shared" si="1049"/>
        <v>OK</v>
      </c>
    </row>
    <row r="700" spans="1:60" ht="102" x14ac:dyDescent="0.35">
      <c r="A700" s="64">
        <f>IF(C700="","",MAX($A$14:A699)+1)</f>
        <v>642</v>
      </c>
      <c r="B700" s="64">
        <v>8715299</v>
      </c>
      <c r="C700" s="65" t="s">
        <v>650</v>
      </c>
      <c r="D700" s="64" t="s">
        <v>65</v>
      </c>
      <c r="E700" s="64">
        <v>0</v>
      </c>
      <c r="F700" s="64">
        <v>0</v>
      </c>
      <c r="G700" s="64">
        <v>0</v>
      </c>
      <c r="H700" s="64">
        <v>0</v>
      </c>
      <c r="I700" s="64">
        <v>0</v>
      </c>
      <c r="J700" s="64">
        <v>0</v>
      </c>
      <c r="K700" s="64">
        <v>0</v>
      </c>
      <c r="L700" s="91">
        <v>0</v>
      </c>
      <c r="M700" s="91">
        <v>0</v>
      </c>
      <c r="N700" s="91">
        <v>0</v>
      </c>
      <c r="O700" s="91">
        <v>1</v>
      </c>
      <c r="P700" s="91">
        <v>0</v>
      </c>
      <c r="Q700" s="91">
        <v>0</v>
      </c>
      <c r="R700" s="91">
        <v>1</v>
      </c>
      <c r="S700" s="64">
        <v>73152108</v>
      </c>
      <c r="T700" s="64" t="s">
        <v>66</v>
      </c>
      <c r="U700" s="64" t="s">
        <v>66</v>
      </c>
      <c r="W700" s="66">
        <v>224000</v>
      </c>
      <c r="X700" s="66">
        <f t="shared" si="1021"/>
        <v>42560</v>
      </c>
      <c r="Y700" s="66">
        <f t="shared" si="1022"/>
        <v>266560</v>
      </c>
      <c r="Z700" s="66">
        <v>224000</v>
      </c>
      <c r="AA700" s="66">
        <f t="shared" si="1023"/>
        <v>42560</v>
      </c>
      <c r="AB700" s="66">
        <f t="shared" si="1024"/>
        <v>266560</v>
      </c>
      <c r="AC700" s="66">
        <v>290000</v>
      </c>
      <c r="AD700" s="66">
        <f t="shared" si="1025"/>
        <v>55100</v>
      </c>
      <c r="AE700" s="66">
        <f t="shared" si="1026"/>
        <v>345100</v>
      </c>
      <c r="AF700" s="22"/>
      <c r="AG700" s="67" t="str">
        <f t="shared" si="1027"/>
        <v>MANTENIMIENTO - LIMPIEZA GENERAL LIMPIEZA INTEGRAL DEL GENERADOR: EXTERIOR E INTERIOR ELIMINACIÓN DE GRASA, POLVO Y RESIDUOS LIMPIEZA DE TABLERO Y VENTILACIÓN</v>
      </c>
      <c r="AH700" s="58" t="str">
        <f t="shared" si="1028"/>
        <v>ÚNICO</v>
      </c>
      <c r="AI700" s="58" t="str">
        <f t="shared" si="1029"/>
        <v>ÚNICO</v>
      </c>
      <c r="AJ700" s="59" t="str">
        <f t="shared" si="1030"/>
        <v>ÚNICO</v>
      </c>
      <c r="AK700" s="59" t="str">
        <f t="shared" si="1031"/>
        <v>ÚNICO</v>
      </c>
      <c r="AL700" s="59" t="str">
        <f t="shared" si="1032"/>
        <v/>
      </c>
      <c r="AM700" s="59" t="str">
        <f t="shared" si="1033"/>
        <v/>
      </c>
      <c r="AN700" s="60" t="str">
        <f t="shared" si="1034"/>
        <v/>
      </c>
      <c r="AP700" s="61">
        <f t="shared" si="1035"/>
        <v>246000</v>
      </c>
      <c r="AQ700" s="61">
        <f t="shared" si="1036"/>
        <v>224000</v>
      </c>
      <c r="AR700" s="61">
        <f t="shared" si="1037"/>
        <v>38105</v>
      </c>
      <c r="AS700" s="62">
        <f t="shared" si="1038"/>
        <v>0.15489837398373985</v>
      </c>
      <c r="AT700" s="61">
        <f t="shared" si="1039"/>
        <v>224000</v>
      </c>
      <c r="AU700" s="61">
        <f t="shared" si="1040"/>
        <v>290000</v>
      </c>
      <c r="AV700" s="61">
        <f>IF(NOT(ISNUMBER(A700)),"",ROUND(_xlfn.QUARTILE.INC(CHOOSE({1;2;3},W700,Z700,AC700),1),0))</f>
        <v>224000</v>
      </c>
      <c r="AW700" s="61">
        <f>IF(NOT(ISNUMBER(A700)),"",ROUND(_xlfn.QUARTILE.INC(CHOOSE({1;2;3},W700,Z700,AC700),3),0))</f>
        <v>257000</v>
      </c>
      <c r="AX700" s="61">
        <f t="shared" si="1041"/>
        <v>33000</v>
      </c>
      <c r="AY700" s="61">
        <f t="shared" si="1042"/>
        <v>224000</v>
      </c>
      <c r="AZ700" s="61">
        <f t="shared" si="1043"/>
        <v>42560</v>
      </c>
      <c r="BA700" s="61">
        <f t="shared" si="1044"/>
        <v>266560</v>
      </c>
      <c r="BB700" s="68" t="str">
        <f t="shared" si="1045"/>
        <v>MENOR VALOR</v>
      </c>
      <c r="BD700" s="69" t="str">
        <f t="shared" si="1046"/>
        <v>MANTENIMIENTO - LIMPIEZA GENERAL LIMPIEZA INTEGRAL DEL GENERADOR: EXTERIOR E INTERIOR ELIMINACIÓN DE GRASA, POLVO Y RESIDUOS LIMPIEZA DE TABLERO Y VENTILACIÓN</v>
      </c>
      <c r="BE700" s="58" t="str">
        <f t="shared" si="1047"/>
        <v>ÚNICO</v>
      </c>
      <c r="BF700" s="58" t="str" cm="1">
        <f t="array" ref="BF700">IF(BE700&lt;&gt;"REPETIDO","",_xlfn.TEXTJOIN(", ",TRUE,IF($AG$14:$AG$1000=$AG700,$A$14:$A$1000,"")))</f>
        <v/>
      </c>
      <c r="BG700" s="70" t="str">
        <f t="shared" si="1048"/>
        <v>NO APLICA</v>
      </c>
      <c r="BH700" s="58" t="str">
        <f t="shared" si="1049"/>
        <v>OK</v>
      </c>
    </row>
    <row r="701" spans="1:60" ht="114.75" x14ac:dyDescent="0.35">
      <c r="A701" s="64">
        <f>IF(C701="","",MAX($A$14:A700)+1)</f>
        <v>643</v>
      </c>
      <c r="B701" s="64">
        <v>8715299</v>
      </c>
      <c r="C701" s="65" t="s">
        <v>651</v>
      </c>
      <c r="D701" s="64" t="s">
        <v>65</v>
      </c>
      <c r="E701" s="64">
        <v>0</v>
      </c>
      <c r="F701" s="64">
        <v>0</v>
      </c>
      <c r="G701" s="64">
        <v>0</v>
      </c>
      <c r="H701" s="64">
        <v>0</v>
      </c>
      <c r="I701" s="64">
        <v>0</v>
      </c>
      <c r="J701" s="64">
        <v>0</v>
      </c>
      <c r="K701" s="64">
        <v>0</v>
      </c>
      <c r="L701" s="91">
        <v>0</v>
      </c>
      <c r="M701" s="91">
        <v>0</v>
      </c>
      <c r="N701" s="91">
        <v>0</v>
      </c>
      <c r="O701" s="91">
        <v>1</v>
      </c>
      <c r="P701" s="91">
        <v>0</v>
      </c>
      <c r="Q701" s="91">
        <v>0</v>
      </c>
      <c r="R701" s="91">
        <v>1</v>
      </c>
      <c r="S701" s="64">
        <v>73152108</v>
      </c>
      <c r="T701" s="64" t="s">
        <v>66</v>
      </c>
      <c r="U701" s="64" t="s">
        <v>66</v>
      </c>
      <c r="W701" s="66">
        <v>116000</v>
      </c>
      <c r="X701" s="66">
        <f t="shared" si="1021"/>
        <v>22040</v>
      </c>
      <c r="Y701" s="66">
        <f t="shared" si="1022"/>
        <v>138040</v>
      </c>
      <c r="Z701" s="66">
        <v>116000</v>
      </c>
      <c r="AA701" s="66">
        <f t="shared" si="1023"/>
        <v>22040</v>
      </c>
      <c r="AB701" s="66">
        <f t="shared" si="1024"/>
        <v>138040</v>
      </c>
      <c r="AC701" s="66">
        <v>275000</v>
      </c>
      <c r="AD701" s="66">
        <f t="shared" si="1025"/>
        <v>52250</v>
      </c>
      <c r="AE701" s="66">
        <f t="shared" si="1026"/>
        <v>327250</v>
      </c>
      <c r="AF701" s="22"/>
      <c r="AG701" s="67" t="str">
        <f t="shared" si="1027"/>
        <v>MANTENIMIENTO SISTEMA DE ARRANQUE REVISIÓN DEL SISTEMA DE ENCENDIDO: MOTOR DE ARRANQUE ALTERNADOR DE CARGA RELÉS Y CONEXIONES INCLUYE PRUEBAS DE FUNCIONAMIENTO.</v>
      </c>
      <c r="AH701" s="58" t="str">
        <f t="shared" si="1028"/>
        <v>ÚNICO</v>
      </c>
      <c r="AI701" s="58" t="str">
        <f t="shared" si="1029"/>
        <v>ÚNICO</v>
      </c>
      <c r="AJ701" s="59" t="str">
        <f t="shared" si="1030"/>
        <v>ÚNICO</v>
      </c>
      <c r="AK701" s="59" t="str">
        <f t="shared" si="1031"/>
        <v>ÚNICO</v>
      </c>
      <c r="AL701" s="59" t="str">
        <f t="shared" si="1032"/>
        <v/>
      </c>
      <c r="AM701" s="59" t="str">
        <f t="shared" si="1033"/>
        <v/>
      </c>
      <c r="AN701" s="60" t="str">
        <f t="shared" si="1034"/>
        <v/>
      </c>
      <c r="AP701" s="61">
        <f t="shared" si="1035"/>
        <v>169000</v>
      </c>
      <c r="AQ701" s="61">
        <f t="shared" si="1036"/>
        <v>116000</v>
      </c>
      <c r="AR701" s="61">
        <f t="shared" si="1037"/>
        <v>91799</v>
      </c>
      <c r="AS701" s="62">
        <f t="shared" si="1038"/>
        <v>0.543189349112426</v>
      </c>
      <c r="AT701" s="61">
        <f t="shared" si="1039"/>
        <v>116000</v>
      </c>
      <c r="AU701" s="61">
        <f t="shared" si="1040"/>
        <v>275000</v>
      </c>
      <c r="AV701" s="61">
        <f>IF(NOT(ISNUMBER(A701)),"",ROUND(_xlfn.QUARTILE.INC(CHOOSE({1;2;3},W701,Z701,AC701),1),0))</f>
        <v>116000</v>
      </c>
      <c r="AW701" s="61">
        <f>IF(NOT(ISNUMBER(A701)),"",ROUND(_xlfn.QUARTILE.INC(CHOOSE({1;2;3},W701,Z701,AC701),3),0))</f>
        <v>195500</v>
      </c>
      <c r="AX701" s="61">
        <f t="shared" si="1041"/>
        <v>79500</v>
      </c>
      <c r="AY701" s="61">
        <f t="shared" si="1042"/>
        <v>116000</v>
      </c>
      <c r="AZ701" s="61">
        <f t="shared" si="1043"/>
        <v>22040</v>
      </c>
      <c r="BA701" s="61">
        <f t="shared" si="1044"/>
        <v>138040</v>
      </c>
      <c r="BB701" s="68" t="str">
        <f t="shared" si="1045"/>
        <v>MEDIANA</v>
      </c>
      <c r="BD701" s="69" t="str">
        <f t="shared" si="1046"/>
        <v>MANTENIMIENTO SISTEMA DE ARRANQUE REVISIÓN DEL SISTEMA DE ENCENDIDO: MOTOR DE ARRANQUE ALTERNADOR DE CARGA RELÉS Y CONEXIONES INCLUYE PRUEBAS DE FUNCIONAMIENTO.</v>
      </c>
      <c r="BE701" s="58" t="str">
        <f t="shared" si="1047"/>
        <v>ÚNICO</v>
      </c>
      <c r="BF701" s="58" t="str" cm="1">
        <f t="array" ref="BF701">IF(BE701&lt;&gt;"REPETIDO","",_xlfn.TEXTJOIN(", ",TRUE,IF($AG$14:$AG$1000=$AG701,$A$14:$A$1000,"")))</f>
        <v/>
      </c>
      <c r="BG701" s="70" t="str">
        <f t="shared" si="1048"/>
        <v>NO APLICA</v>
      </c>
      <c r="BH701" s="58" t="str">
        <f t="shared" si="1049"/>
        <v>ALERTA ALTA - REVISAR MERCADO</v>
      </c>
    </row>
    <row r="702" spans="1:60" ht="89.25" x14ac:dyDescent="0.35">
      <c r="A702" s="64">
        <f>IF(C702="","",MAX($A$14:A701)+1)</f>
        <v>644</v>
      </c>
      <c r="B702" s="64">
        <v>8715299</v>
      </c>
      <c r="C702" s="65" t="s">
        <v>652</v>
      </c>
      <c r="D702" s="64" t="s">
        <v>65</v>
      </c>
      <c r="E702" s="64">
        <v>0</v>
      </c>
      <c r="F702" s="64">
        <v>0</v>
      </c>
      <c r="G702" s="64">
        <v>0</v>
      </c>
      <c r="H702" s="64">
        <v>0</v>
      </c>
      <c r="I702" s="64">
        <v>0</v>
      </c>
      <c r="J702" s="64">
        <v>0</v>
      </c>
      <c r="K702" s="64">
        <v>0</v>
      </c>
      <c r="L702" s="91">
        <v>0</v>
      </c>
      <c r="M702" s="91">
        <v>0</v>
      </c>
      <c r="N702" s="91">
        <v>0</v>
      </c>
      <c r="O702" s="91">
        <v>1</v>
      </c>
      <c r="P702" s="91">
        <v>0</v>
      </c>
      <c r="Q702" s="91">
        <v>0</v>
      </c>
      <c r="R702" s="91">
        <v>1</v>
      </c>
      <c r="S702" s="64">
        <v>73152108</v>
      </c>
      <c r="T702" s="64" t="s">
        <v>66</v>
      </c>
      <c r="U702" s="64" t="s">
        <v>66</v>
      </c>
      <c r="W702" s="66">
        <v>236000</v>
      </c>
      <c r="X702" s="66">
        <f t="shared" si="1021"/>
        <v>44840</v>
      </c>
      <c r="Y702" s="66">
        <f t="shared" si="1022"/>
        <v>280840</v>
      </c>
      <c r="Z702" s="66">
        <v>236000</v>
      </c>
      <c r="AA702" s="66">
        <f t="shared" si="1023"/>
        <v>44840</v>
      </c>
      <c r="AB702" s="66">
        <f t="shared" si="1024"/>
        <v>280840</v>
      </c>
      <c r="AC702" s="66">
        <v>320000</v>
      </c>
      <c r="AD702" s="66">
        <f t="shared" si="1025"/>
        <v>60800</v>
      </c>
      <c r="AE702" s="66">
        <f t="shared" si="1026"/>
        <v>380800</v>
      </c>
      <c r="AF702" s="22"/>
      <c r="AG702" s="67" t="str">
        <f t="shared" si="1027"/>
        <v>MANTENIMIENTO TABLERO REVISIÓN DEL TABLERO DE CONTROL: LIMPIEZA DE COMPONENTES AJUSTE DE BORNES VERIFICACIÓN DE PROTECCIONES PRUEBA DE ALARMAS</v>
      </c>
      <c r="AH702" s="58" t="str">
        <f t="shared" si="1028"/>
        <v>ÚNICO</v>
      </c>
      <c r="AI702" s="58" t="str">
        <f t="shared" si="1029"/>
        <v>ÚNICO</v>
      </c>
      <c r="AJ702" s="59" t="str">
        <f t="shared" si="1030"/>
        <v>ÚNICO</v>
      </c>
      <c r="AK702" s="59" t="str">
        <f t="shared" si="1031"/>
        <v>ÚNICO</v>
      </c>
      <c r="AL702" s="59" t="str">
        <f t="shared" si="1032"/>
        <v/>
      </c>
      <c r="AM702" s="59" t="str">
        <f t="shared" si="1033"/>
        <v/>
      </c>
      <c r="AN702" s="60" t="str">
        <f t="shared" si="1034"/>
        <v/>
      </c>
      <c r="AP702" s="61">
        <f t="shared" si="1035"/>
        <v>264000</v>
      </c>
      <c r="AQ702" s="61">
        <f t="shared" si="1036"/>
        <v>236000</v>
      </c>
      <c r="AR702" s="61">
        <f t="shared" si="1037"/>
        <v>48497</v>
      </c>
      <c r="AS702" s="62">
        <f t="shared" si="1038"/>
        <v>0.18370075757575757</v>
      </c>
      <c r="AT702" s="61">
        <f t="shared" si="1039"/>
        <v>236000</v>
      </c>
      <c r="AU702" s="61">
        <f t="shared" si="1040"/>
        <v>320000</v>
      </c>
      <c r="AV702" s="61">
        <f>IF(NOT(ISNUMBER(A702)),"",ROUND(_xlfn.QUARTILE.INC(CHOOSE({1;2;3},W702,Z702,AC702),1),0))</f>
        <v>236000</v>
      </c>
      <c r="AW702" s="61">
        <f>IF(NOT(ISNUMBER(A702)),"",ROUND(_xlfn.QUARTILE.INC(CHOOSE({1;2;3},W702,Z702,AC702),3),0))</f>
        <v>278000</v>
      </c>
      <c r="AX702" s="61">
        <f t="shared" si="1041"/>
        <v>42000</v>
      </c>
      <c r="AY702" s="61">
        <f t="shared" si="1042"/>
        <v>236000</v>
      </c>
      <c r="AZ702" s="61">
        <f t="shared" si="1043"/>
        <v>44840</v>
      </c>
      <c r="BA702" s="61">
        <f t="shared" si="1044"/>
        <v>280840</v>
      </c>
      <c r="BB702" s="68" t="str">
        <f t="shared" si="1045"/>
        <v>MENOR VALOR</v>
      </c>
      <c r="BD702" s="69" t="str">
        <f t="shared" si="1046"/>
        <v>MANTENIMIENTO TABLERO REVISIÓN DEL TABLERO DE CONTROL: LIMPIEZA DE COMPONENTES AJUSTE DE BORNES VERIFICACIÓN DE PROTECCIONES PRUEBA DE ALARMAS</v>
      </c>
      <c r="BE702" s="58" t="str">
        <f t="shared" si="1047"/>
        <v>ÚNICO</v>
      </c>
      <c r="BF702" s="58" t="str" cm="1">
        <f t="array" ref="BF702">IF(BE702&lt;&gt;"REPETIDO","",_xlfn.TEXTJOIN(", ",TRUE,IF($AG$14:$AG$1000=$AG702,$A$14:$A$1000,"")))</f>
        <v/>
      </c>
      <c r="BG702" s="70" t="str">
        <f t="shared" si="1048"/>
        <v>NO APLICA</v>
      </c>
      <c r="BH702" s="58" t="str">
        <f t="shared" si="1049"/>
        <v>OK</v>
      </c>
    </row>
    <row r="703" spans="1:60" ht="89.25" x14ac:dyDescent="0.35">
      <c r="A703" s="64">
        <f>IF(C703="","",MAX($A$14:A702)+1)</f>
        <v>645</v>
      </c>
      <c r="B703" s="64">
        <v>8715299</v>
      </c>
      <c r="C703" s="65" t="s">
        <v>653</v>
      </c>
      <c r="D703" s="64" t="s">
        <v>65</v>
      </c>
      <c r="E703" s="64">
        <v>0</v>
      </c>
      <c r="F703" s="64">
        <v>0</v>
      </c>
      <c r="G703" s="64">
        <v>0</v>
      </c>
      <c r="H703" s="64">
        <v>0</v>
      </c>
      <c r="I703" s="64">
        <v>0</v>
      </c>
      <c r="J703" s="64">
        <v>0</v>
      </c>
      <c r="K703" s="64">
        <v>0</v>
      </c>
      <c r="L703" s="91">
        <v>0</v>
      </c>
      <c r="M703" s="91">
        <v>0</v>
      </c>
      <c r="N703" s="91">
        <v>0</v>
      </c>
      <c r="O703" s="91">
        <v>1</v>
      </c>
      <c r="P703" s="91">
        <v>0</v>
      </c>
      <c r="Q703" s="91">
        <v>0</v>
      </c>
      <c r="R703" s="91">
        <v>1</v>
      </c>
      <c r="S703" s="64">
        <v>73152108</v>
      </c>
      <c r="T703" s="64" t="s">
        <v>66</v>
      </c>
      <c r="U703" s="64" t="s">
        <v>66</v>
      </c>
      <c r="W703" s="66">
        <v>232000</v>
      </c>
      <c r="X703" s="66">
        <f t="shared" si="1021"/>
        <v>44080</v>
      </c>
      <c r="Y703" s="66">
        <f t="shared" si="1022"/>
        <v>276080</v>
      </c>
      <c r="Z703" s="66">
        <v>232000</v>
      </c>
      <c r="AA703" s="66">
        <f t="shared" si="1023"/>
        <v>44080</v>
      </c>
      <c r="AB703" s="66">
        <f t="shared" si="1024"/>
        <v>276080</v>
      </c>
      <c r="AC703" s="66">
        <v>315000</v>
      </c>
      <c r="AD703" s="66">
        <f t="shared" si="1025"/>
        <v>59850</v>
      </c>
      <c r="AE703" s="66">
        <f t="shared" si="1026"/>
        <v>374850</v>
      </c>
      <c r="AF703" s="22"/>
      <c r="AG703" s="67" t="str">
        <f t="shared" si="1027"/>
        <v>MANTENIMIENTO AJUSTE ELÉCTRICA INSPECCIÓN DEL SISTEMA ELÉCTRICO: CABLEADO AISLAMIENTO CONEXIONES INCLUYE PRUEBAS CON MULTÍMETRO Y MEGGER.</v>
      </c>
      <c r="AH703" s="58" t="str">
        <f t="shared" si="1028"/>
        <v>ÚNICO</v>
      </c>
      <c r="AI703" s="58" t="str">
        <f t="shared" si="1029"/>
        <v>ÚNICO</v>
      </c>
      <c r="AJ703" s="59" t="str">
        <f t="shared" si="1030"/>
        <v>ÚNICO</v>
      </c>
      <c r="AK703" s="59" t="str">
        <f t="shared" si="1031"/>
        <v>ÚNICO</v>
      </c>
      <c r="AL703" s="59" t="str">
        <f t="shared" si="1032"/>
        <v/>
      </c>
      <c r="AM703" s="59" t="str">
        <f t="shared" si="1033"/>
        <v/>
      </c>
      <c r="AN703" s="60" t="str">
        <f t="shared" si="1034"/>
        <v/>
      </c>
      <c r="AP703" s="61">
        <f t="shared" si="1035"/>
        <v>259667</v>
      </c>
      <c r="AQ703" s="61">
        <f t="shared" si="1036"/>
        <v>232000</v>
      </c>
      <c r="AR703" s="61">
        <f t="shared" si="1037"/>
        <v>47920</v>
      </c>
      <c r="AS703" s="62">
        <f t="shared" si="1038"/>
        <v>0.18454405064948567</v>
      </c>
      <c r="AT703" s="61">
        <f t="shared" si="1039"/>
        <v>232000</v>
      </c>
      <c r="AU703" s="61">
        <f t="shared" si="1040"/>
        <v>315000</v>
      </c>
      <c r="AV703" s="61">
        <f>IF(NOT(ISNUMBER(A703)),"",ROUND(_xlfn.QUARTILE.INC(CHOOSE({1;2;3},W703,Z703,AC703),1),0))</f>
        <v>232000</v>
      </c>
      <c r="AW703" s="61">
        <f>IF(NOT(ISNUMBER(A703)),"",ROUND(_xlfn.QUARTILE.INC(CHOOSE({1;2;3},W703,Z703,AC703),3),0))</f>
        <v>273500</v>
      </c>
      <c r="AX703" s="61">
        <f t="shared" si="1041"/>
        <v>41500</v>
      </c>
      <c r="AY703" s="61">
        <f t="shared" si="1042"/>
        <v>232000</v>
      </c>
      <c r="AZ703" s="61">
        <f t="shared" si="1043"/>
        <v>44080</v>
      </c>
      <c r="BA703" s="61">
        <f t="shared" si="1044"/>
        <v>276080</v>
      </c>
      <c r="BB703" s="68" t="str">
        <f t="shared" si="1045"/>
        <v>MENOR VALOR</v>
      </c>
      <c r="BD703" s="69" t="str">
        <f t="shared" si="1046"/>
        <v>MANTENIMIENTO AJUSTE ELÉCTRICA INSPECCIÓN DEL SISTEMA ELÉCTRICO: CABLEADO AISLAMIENTO CONEXIONES INCLUYE PRUEBAS CON MULTÍMETRO Y MEGGER.</v>
      </c>
      <c r="BE703" s="58" t="str">
        <f t="shared" si="1047"/>
        <v>ÚNICO</v>
      </c>
      <c r="BF703" s="58" t="str" cm="1">
        <f t="array" ref="BF703">IF(BE703&lt;&gt;"REPETIDO","",_xlfn.TEXTJOIN(", ",TRUE,IF($AG$14:$AG$1000=$AG703,$A$14:$A$1000,"")))</f>
        <v/>
      </c>
      <c r="BG703" s="70" t="str">
        <f t="shared" si="1048"/>
        <v>NO APLICA</v>
      </c>
      <c r="BH703" s="58" t="str">
        <f t="shared" si="1049"/>
        <v>OK</v>
      </c>
    </row>
    <row r="704" spans="1:60" ht="102" x14ac:dyDescent="0.35">
      <c r="A704" s="64">
        <f>IF(C704="","",MAX($A$14:A703)+1)</f>
        <v>646</v>
      </c>
      <c r="B704" s="64">
        <v>8715299</v>
      </c>
      <c r="C704" s="65" t="s">
        <v>654</v>
      </c>
      <c r="D704" s="64" t="s">
        <v>65</v>
      </c>
      <c r="E704" s="64">
        <v>0</v>
      </c>
      <c r="F704" s="64">
        <v>0</v>
      </c>
      <c r="G704" s="64">
        <v>0</v>
      </c>
      <c r="H704" s="64">
        <v>0</v>
      </c>
      <c r="I704" s="64">
        <v>0</v>
      </c>
      <c r="J704" s="64">
        <v>0</v>
      </c>
      <c r="K704" s="64">
        <v>0</v>
      </c>
      <c r="L704" s="91">
        <v>0</v>
      </c>
      <c r="M704" s="91">
        <v>0</v>
      </c>
      <c r="N704" s="91">
        <v>0</v>
      </c>
      <c r="O704" s="91">
        <v>1</v>
      </c>
      <c r="P704" s="91">
        <v>0</v>
      </c>
      <c r="Q704" s="91">
        <v>0</v>
      </c>
      <c r="R704" s="91">
        <v>1</v>
      </c>
      <c r="S704" s="64">
        <v>73152108</v>
      </c>
      <c r="T704" s="64" t="s">
        <v>66</v>
      </c>
      <c r="U704" s="64" t="s">
        <v>66</v>
      </c>
      <c r="W704" s="66">
        <v>976000</v>
      </c>
      <c r="X704" s="66">
        <f t="shared" si="1021"/>
        <v>185440</v>
      </c>
      <c r="Y704" s="66">
        <f t="shared" si="1022"/>
        <v>1161440</v>
      </c>
      <c r="Z704" s="66">
        <v>976000</v>
      </c>
      <c r="AA704" s="66">
        <f t="shared" si="1023"/>
        <v>185440</v>
      </c>
      <c r="AB704" s="66">
        <f t="shared" si="1024"/>
        <v>1161440</v>
      </c>
      <c r="AC704" s="66">
        <v>1840000</v>
      </c>
      <c r="AD704" s="66">
        <f t="shared" si="1025"/>
        <v>349600</v>
      </c>
      <c r="AE704" s="66">
        <f t="shared" si="1026"/>
        <v>2189600</v>
      </c>
      <c r="AF704" s="22"/>
      <c r="AG704" s="67" t="str">
        <f t="shared" si="1027"/>
        <v>MANTENIMIENTO - CALIBRACIÓN DE SISTEMA DE INYECCIÓN E DEL SISTEMA DE INYECCIÓN DE COMBUSTIBLE: INYECTORES BOMBA DE INYECCIÓN PRESIÓN Y PULVERIZACIÓN</v>
      </c>
      <c r="AH704" s="58" t="str">
        <f t="shared" si="1028"/>
        <v>ÚNICO</v>
      </c>
      <c r="AI704" s="58" t="str">
        <f t="shared" si="1029"/>
        <v>ÚNICO</v>
      </c>
      <c r="AJ704" s="59" t="str">
        <f t="shared" si="1030"/>
        <v>ÚNICO</v>
      </c>
      <c r="AK704" s="59" t="str">
        <f t="shared" si="1031"/>
        <v>ÚNICO</v>
      </c>
      <c r="AL704" s="59" t="str">
        <f t="shared" si="1032"/>
        <v/>
      </c>
      <c r="AM704" s="59" t="str">
        <f t="shared" si="1033"/>
        <v/>
      </c>
      <c r="AN704" s="60" t="str">
        <f t="shared" si="1034"/>
        <v/>
      </c>
      <c r="AP704" s="61">
        <f t="shared" si="1035"/>
        <v>1264000</v>
      </c>
      <c r="AQ704" s="61">
        <f t="shared" si="1036"/>
        <v>976000</v>
      </c>
      <c r="AR704" s="61">
        <f t="shared" si="1037"/>
        <v>498831</v>
      </c>
      <c r="AS704" s="62">
        <f t="shared" si="1038"/>
        <v>0.39464477848101265</v>
      </c>
      <c r="AT704" s="61">
        <f t="shared" si="1039"/>
        <v>976000</v>
      </c>
      <c r="AU704" s="61">
        <f t="shared" si="1040"/>
        <v>1840000</v>
      </c>
      <c r="AV704" s="61">
        <f>IF(NOT(ISNUMBER(A704)),"",ROUND(_xlfn.QUARTILE.INC(CHOOSE({1;2;3},W704,Z704,AC704),1),0))</f>
        <v>976000</v>
      </c>
      <c r="AW704" s="61">
        <f>IF(NOT(ISNUMBER(A704)),"",ROUND(_xlfn.QUARTILE.INC(CHOOSE({1;2;3},W704,Z704,AC704),3),0))</f>
        <v>1408000</v>
      </c>
      <c r="AX704" s="61">
        <f t="shared" si="1041"/>
        <v>432000</v>
      </c>
      <c r="AY704" s="61">
        <f t="shared" si="1042"/>
        <v>976000</v>
      </c>
      <c r="AZ704" s="61">
        <f t="shared" si="1043"/>
        <v>185440</v>
      </c>
      <c r="BA704" s="61">
        <f t="shared" si="1044"/>
        <v>1161440</v>
      </c>
      <c r="BB704" s="68" t="str">
        <f t="shared" si="1045"/>
        <v>PROMEDIO 2 MENORES</v>
      </c>
      <c r="BD704" s="69" t="str">
        <f t="shared" si="1046"/>
        <v>MANTENIMIENTO - CALIBRACIÓN DE SISTEMA DE INYECCIÓN E DEL SISTEMA DE INYECCIÓN DE COMBUSTIBLE: INYECTORES BOMBA DE INYECCIÓN PRESIÓN Y PULVERIZACIÓN</v>
      </c>
      <c r="BE704" s="58" t="str">
        <f t="shared" si="1047"/>
        <v>ÚNICO</v>
      </c>
      <c r="BF704" s="58" t="str" cm="1">
        <f t="array" ref="BF704">IF(BE704&lt;&gt;"REPETIDO","",_xlfn.TEXTJOIN(", ",TRUE,IF($AG$14:$AG$1000=$AG704,$A$14:$A$1000,"")))</f>
        <v/>
      </c>
      <c r="BG704" s="70" t="str">
        <f t="shared" si="1048"/>
        <v>NO APLICA</v>
      </c>
      <c r="BH704" s="58" t="str">
        <f t="shared" si="1049"/>
        <v>REVISAR DISPERSIÓN</v>
      </c>
    </row>
    <row r="705" spans="1:60" ht="127.5" x14ac:dyDescent="0.35">
      <c r="A705" s="64">
        <f>IF(C705="","",MAX($A$14:A704)+1)</f>
        <v>647</v>
      </c>
      <c r="B705" s="64">
        <v>8715299</v>
      </c>
      <c r="C705" s="65" t="s">
        <v>655</v>
      </c>
      <c r="D705" s="64" t="s">
        <v>65</v>
      </c>
      <c r="E705" s="64">
        <v>0</v>
      </c>
      <c r="F705" s="64">
        <v>0</v>
      </c>
      <c r="G705" s="64">
        <v>0</v>
      </c>
      <c r="H705" s="64">
        <v>0</v>
      </c>
      <c r="I705" s="64">
        <v>0</v>
      </c>
      <c r="J705" s="64">
        <v>0</v>
      </c>
      <c r="K705" s="64">
        <v>0</v>
      </c>
      <c r="L705" s="91">
        <v>0</v>
      </c>
      <c r="M705" s="91">
        <v>0</v>
      </c>
      <c r="N705" s="91">
        <v>0</v>
      </c>
      <c r="O705" s="91">
        <v>1</v>
      </c>
      <c r="P705" s="91">
        <v>0</v>
      </c>
      <c r="Q705" s="91">
        <v>0</v>
      </c>
      <c r="R705" s="91">
        <v>1</v>
      </c>
      <c r="S705" s="64">
        <v>73152108</v>
      </c>
      <c r="T705" s="64" t="s">
        <v>66</v>
      </c>
      <c r="U705" s="64" t="s">
        <v>66</v>
      </c>
      <c r="W705" s="66">
        <v>904000</v>
      </c>
      <c r="X705" s="66">
        <f t="shared" si="1021"/>
        <v>171760</v>
      </c>
      <c r="Y705" s="66">
        <f t="shared" si="1022"/>
        <v>1075760</v>
      </c>
      <c r="Z705" s="66">
        <v>904000</v>
      </c>
      <c r="AA705" s="66">
        <f t="shared" si="1023"/>
        <v>171760</v>
      </c>
      <c r="AB705" s="66">
        <f t="shared" si="1024"/>
        <v>1075760</v>
      </c>
      <c r="AC705" s="66">
        <v>1720000</v>
      </c>
      <c r="AD705" s="66">
        <f t="shared" si="1025"/>
        <v>326800</v>
      </c>
      <c r="AE705" s="66">
        <f t="shared" si="1026"/>
        <v>2046800</v>
      </c>
      <c r="AF705" s="22"/>
      <c r="AG705" s="67" t="str">
        <f t="shared" si="1027"/>
        <v>MANTENIMIENTO - AJUSTES DEL MÓDULO PRINCIPAL CONTROL DEL MOTOR CONFIGURACIÓN DEL MÓDULO ELECTRÓNICO (CONTROLADOR): PARÁMETROS DE OPERACIÓN ALARMAS PROTECCIONES SINCRONIZACIÓN</v>
      </c>
      <c r="AH705" s="58" t="str">
        <f t="shared" si="1028"/>
        <v>ÚNICO</v>
      </c>
      <c r="AI705" s="58" t="str">
        <f t="shared" si="1029"/>
        <v>ÚNICO</v>
      </c>
      <c r="AJ705" s="59" t="str">
        <f t="shared" si="1030"/>
        <v>ÚNICO</v>
      </c>
      <c r="AK705" s="59" t="str">
        <f t="shared" si="1031"/>
        <v>ÚNICO</v>
      </c>
      <c r="AL705" s="59" t="str">
        <f t="shared" si="1032"/>
        <v/>
      </c>
      <c r="AM705" s="59" t="str">
        <f t="shared" si="1033"/>
        <v/>
      </c>
      <c r="AN705" s="60" t="str">
        <f t="shared" si="1034"/>
        <v/>
      </c>
      <c r="AP705" s="61">
        <f t="shared" si="1035"/>
        <v>1176000</v>
      </c>
      <c r="AQ705" s="61">
        <f t="shared" si="1036"/>
        <v>904000</v>
      </c>
      <c r="AR705" s="61">
        <f t="shared" si="1037"/>
        <v>471118</v>
      </c>
      <c r="AS705" s="62">
        <f t="shared" si="1038"/>
        <v>0.40061054421768705</v>
      </c>
      <c r="AT705" s="61">
        <f t="shared" si="1039"/>
        <v>904000</v>
      </c>
      <c r="AU705" s="61">
        <f t="shared" si="1040"/>
        <v>1720000</v>
      </c>
      <c r="AV705" s="61">
        <f>IF(NOT(ISNUMBER(A705)),"",ROUND(_xlfn.QUARTILE.INC(CHOOSE({1;2;3},W705,Z705,AC705),1),0))</f>
        <v>904000</v>
      </c>
      <c r="AW705" s="61">
        <f>IF(NOT(ISNUMBER(A705)),"",ROUND(_xlfn.QUARTILE.INC(CHOOSE({1;2;3},W705,Z705,AC705),3),0))</f>
        <v>1312000</v>
      </c>
      <c r="AX705" s="61">
        <f t="shared" si="1041"/>
        <v>408000</v>
      </c>
      <c r="AY705" s="61">
        <f t="shared" si="1042"/>
        <v>904000</v>
      </c>
      <c r="AZ705" s="61">
        <f t="shared" si="1043"/>
        <v>171760</v>
      </c>
      <c r="BA705" s="61">
        <f t="shared" si="1044"/>
        <v>1075760</v>
      </c>
      <c r="BB705" s="68" t="str">
        <f t="shared" si="1045"/>
        <v>MEDIANA</v>
      </c>
      <c r="BD705" s="69" t="str">
        <f t="shared" si="1046"/>
        <v>MANTENIMIENTO - AJUSTES DEL MÓDULO PRINCIPAL CONTROL DEL MOTOR CONFIGURACIÓN DEL MÓDULO ELECTRÓNICO (CONTROLADOR): PARÁMETROS DE OPERACIÓN ALARMAS PROTECCIONES SINCRONIZACIÓN</v>
      </c>
      <c r="BE705" s="58" t="str">
        <f t="shared" si="1047"/>
        <v>ÚNICO</v>
      </c>
      <c r="BF705" s="58" t="str" cm="1">
        <f t="array" ref="BF705">IF(BE705&lt;&gt;"REPETIDO","",_xlfn.TEXTJOIN(", ",TRUE,IF($AG$14:$AG$1000=$AG705,$A$14:$A$1000,"")))</f>
        <v/>
      </c>
      <c r="BG705" s="70" t="str">
        <f t="shared" si="1048"/>
        <v>NO APLICA</v>
      </c>
      <c r="BH705" s="58" t="str">
        <f t="shared" si="1049"/>
        <v>REVISAR DISPERSIÓN</v>
      </c>
    </row>
    <row r="706" spans="1:60" ht="140.25" x14ac:dyDescent="0.35">
      <c r="A706" s="64">
        <f>IF(C706="","",MAX($A$14:A705)+1)</f>
        <v>648</v>
      </c>
      <c r="B706" s="93">
        <v>8715299</v>
      </c>
      <c r="C706" s="65" t="s">
        <v>656</v>
      </c>
      <c r="D706" s="64" t="s">
        <v>65</v>
      </c>
      <c r="E706" s="64">
        <v>0</v>
      </c>
      <c r="F706" s="64">
        <v>0</v>
      </c>
      <c r="G706" s="64">
        <v>0</v>
      </c>
      <c r="H706" s="64">
        <v>0</v>
      </c>
      <c r="I706" s="64">
        <v>0</v>
      </c>
      <c r="J706" s="64">
        <v>0</v>
      </c>
      <c r="K706" s="64">
        <v>0</v>
      </c>
      <c r="L706" s="91">
        <v>0</v>
      </c>
      <c r="M706" s="91">
        <v>0</v>
      </c>
      <c r="N706" s="91">
        <v>0</v>
      </c>
      <c r="O706" s="91">
        <v>1</v>
      </c>
      <c r="P706" s="91">
        <v>0</v>
      </c>
      <c r="Q706" s="91">
        <v>0</v>
      </c>
      <c r="R706" s="91">
        <v>1</v>
      </c>
      <c r="S706" s="93">
        <v>73152108</v>
      </c>
      <c r="T706" s="93" t="s">
        <v>66</v>
      </c>
      <c r="U706" s="93" t="s">
        <v>66</v>
      </c>
      <c r="W706" s="66">
        <v>312000</v>
      </c>
      <c r="X706" s="66">
        <f t="shared" si="1021"/>
        <v>59280</v>
      </c>
      <c r="Y706" s="66">
        <f t="shared" si="1022"/>
        <v>371280</v>
      </c>
      <c r="Z706" s="66">
        <v>312000</v>
      </c>
      <c r="AA706" s="66">
        <f t="shared" si="1023"/>
        <v>59280</v>
      </c>
      <c r="AB706" s="66">
        <f t="shared" si="1024"/>
        <v>371280</v>
      </c>
      <c r="AC706" s="66">
        <v>1500000</v>
      </c>
      <c r="AD706" s="66">
        <f t="shared" si="1025"/>
        <v>285000</v>
      </c>
      <c r="AE706" s="66">
        <f t="shared" si="1026"/>
        <v>1785000</v>
      </c>
      <c r="AF706" s="22"/>
      <c r="AG706" s="67" t="str">
        <f t="shared" si="1027"/>
        <v>MANTENIMIENTO DEL CABLEADO DEL GENERADOR AL TABLERO PRINCIPAL: REVISIÓN DEL CABLEADO DE POTENCIA, CANALIZACIÓN, TERMINALES Y PRUEBAS DE CARGA. (CAMBIO DEL CABLEADO DEL GENERADOR AL TABLERO PRINCIPAL I</v>
      </c>
      <c r="AH706" s="58" t="str">
        <f t="shared" si="1028"/>
        <v>ÚNICO</v>
      </c>
      <c r="AI706" s="58" t="str">
        <f t="shared" si="1029"/>
        <v>ÚNICO</v>
      </c>
      <c r="AJ706" s="59" t="str">
        <f t="shared" si="1030"/>
        <v>ÚNICO</v>
      </c>
      <c r="AK706" s="59" t="str">
        <f t="shared" si="1031"/>
        <v>ÚNICO</v>
      </c>
      <c r="AL706" s="59" t="str">
        <f t="shared" si="1032"/>
        <v/>
      </c>
      <c r="AM706" s="59" t="str">
        <f t="shared" si="1033"/>
        <v/>
      </c>
      <c r="AN706" s="60" t="str">
        <f t="shared" si="1034"/>
        <v/>
      </c>
      <c r="AP706" s="61">
        <f t="shared" si="1035"/>
        <v>708000</v>
      </c>
      <c r="AQ706" s="61">
        <f t="shared" si="1036"/>
        <v>312000</v>
      </c>
      <c r="AR706" s="61">
        <f t="shared" si="1037"/>
        <v>685892</v>
      </c>
      <c r="AS706" s="62">
        <f t="shared" si="1038"/>
        <v>0.96877401129943508</v>
      </c>
      <c r="AT706" s="61">
        <f t="shared" si="1039"/>
        <v>312000</v>
      </c>
      <c r="AU706" s="61">
        <f t="shared" si="1040"/>
        <v>1500000</v>
      </c>
      <c r="AV706" s="61">
        <f>IF(NOT(ISNUMBER(A706)),"",ROUND(_xlfn.QUARTILE.INC(CHOOSE({1;2;3},W706,Z706,AC706),1),0))</f>
        <v>312000</v>
      </c>
      <c r="AW706" s="61">
        <f>IF(NOT(ISNUMBER(A706)),"",ROUND(_xlfn.QUARTILE.INC(CHOOSE({1;2;3},W706,Z706,AC706),3),0))</f>
        <v>906000</v>
      </c>
      <c r="AX706" s="61">
        <f t="shared" si="1041"/>
        <v>594000</v>
      </c>
      <c r="AY706" s="61">
        <f t="shared" si="1042"/>
        <v>312000</v>
      </c>
      <c r="AZ706" s="61">
        <f t="shared" si="1043"/>
        <v>59280</v>
      </c>
      <c r="BA706" s="61">
        <f t="shared" si="1044"/>
        <v>371280</v>
      </c>
      <c r="BB706" s="68" t="str">
        <f t="shared" si="1045"/>
        <v>MEDIANA</v>
      </c>
      <c r="BD706" s="69" t="str">
        <f t="shared" si="1046"/>
        <v>MANTENIMIENTO DEL CABLEADO DEL GENERADOR AL TABLERO PRINCIPAL: REVISIÓN DEL CABLEADO DE POTENCIA, CANALIZACIÓN, TERMINALES Y PRUEBAS DE CARGA. (CAMBIO DEL CABLEADO DEL GENERADOR AL TABLERO PRINCIPAL I</v>
      </c>
      <c r="BE706" s="58" t="str">
        <f t="shared" si="1047"/>
        <v>ÚNICO</v>
      </c>
      <c r="BF706" s="58" t="str" cm="1">
        <f t="array" ref="BF706">IF(BE706&lt;&gt;"REPETIDO","",_xlfn.TEXTJOIN(", ",TRUE,IF($AG$14:$AG$1000=$AG706,$A$14:$A$1000,"")))</f>
        <v/>
      </c>
      <c r="BG706" s="70" t="str">
        <f t="shared" si="1048"/>
        <v>NO APLICA</v>
      </c>
      <c r="BH706" s="58" t="str">
        <f t="shared" si="1049"/>
        <v>ALERTA ALTA - REVISAR MERCADO</v>
      </c>
    </row>
    <row r="707" spans="1:60" ht="76.5" x14ac:dyDescent="0.35">
      <c r="A707" s="64">
        <f>IF(C707="","",MAX($A$14:A706)+1)</f>
        <v>649</v>
      </c>
      <c r="B707" s="64">
        <v>8715299</v>
      </c>
      <c r="C707" s="65" t="s">
        <v>657</v>
      </c>
      <c r="D707" s="64" t="s">
        <v>65</v>
      </c>
      <c r="E707" s="64">
        <v>0</v>
      </c>
      <c r="F707" s="64">
        <v>0</v>
      </c>
      <c r="G707" s="64">
        <v>0</v>
      </c>
      <c r="H707" s="64">
        <v>0</v>
      </c>
      <c r="I707" s="64">
        <v>0</v>
      </c>
      <c r="J707" s="64">
        <v>0</v>
      </c>
      <c r="K707" s="91">
        <v>0</v>
      </c>
      <c r="L707" s="91">
        <v>0</v>
      </c>
      <c r="M707" s="91">
        <v>0</v>
      </c>
      <c r="N707" s="91">
        <v>0</v>
      </c>
      <c r="O707" s="91">
        <v>1</v>
      </c>
      <c r="P707" s="91">
        <v>0</v>
      </c>
      <c r="Q707" s="91">
        <v>0</v>
      </c>
      <c r="R707" s="64">
        <v>1</v>
      </c>
      <c r="S707" s="64">
        <v>73152108</v>
      </c>
      <c r="T707" s="64" t="s">
        <v>66</v>
      </c>
      <c r="U707" s="64" t="s">
        <v>66</v>
      </c>
      <c r="W707" s="66">
        <v>444000</v>
      </c>
      <c r="X707" s="66">
        <f t="shared" si="1021"/>
        <v>84360</v>
      </c>
      <c r="Y707" s="66">
        <f t="shared" si="1022"/>
        <v>528360</v>
      </c>
      <c r="Z707" s="66">
        <v>444000</v>
      </c>
      <c r="AA707" s="66">
        <f t="shared" si="1023"/>
        <v>84360</v>
      </c>
      <c r="AB707" s="66">
        <f t="shared" si="1024"/>
        <v>528360</v>
      </c>
      <c r="AC707" s="66">
        <v>555000</v>
      </c>
      <c r="AD707" s="66">
        <f t="shared" si="1025"/>
        <v>105450</v>
      </c>
      <c r="AE707" s="66">
        <f t="shared" si="1026"/>
        <v>660450</v>
      </c>
      <c r="AF707" s="22"/>
      <c r="AG707" s="67" t="str">
        <f t="shared" si="1027"/>
        <v>MANTENIMIENTO DEL SISTEMA DE BATERÍAS: VERIFICACIÓN DE BORNES, CONEXIONES Y PRUEBA DE ARRANQUE. (CAMBIO DE BATERÍAS SUMINISTRO E)</v>
      </c>
      <c r="AH707" s="58" t="str">
        <f t="shared" si="1028"/>
        <v>ÚNICO</v>
      </c>
      <c r="AI707" s="58" t="str">
        <f t="shared" si="1029"/>
        <v>ÚNICO</v>
      </c>
      <c r="AJ707" s="59" t="str">
        <f t="shared" si="1030"/>
        <v>ÚNICO</v>
      </c>
      <c r="AK707" s="59" t="str">
        <f t="shared" si="1031"/>
        <v>ÚNICO</v>
      </c>
      <c r="AL707" s="59" t="str">
        <f t="shared" si="1032"/>
        <v/>
      </c>
      <c r="AM707" s="59" t="str">
        <f t="shared" si="1033"/>
        <v/>
      </c>
      <c r="AN707" s="60" t="str">
        <f t="shared" si="1034"/>
        <v/>
      </c>
      <c r="AP707" s="61">
        <f t="shared" si="1035"/>
        <v>481000</v>
      </c>
      <c r="AQ707" s="61">
        <f t="shared" si="1036"/>
        <v>444000</v>
      </c>
      <c r="AR707" s="61">
        <f t="shared" si="1037"/>
        <v>64086</v>
      </c>
      <c r="AS707" s="62">
        <f t="shared" si="1038"/>
        <v>0.13323492723492725</v>
      </c>
      <c r="AT707" s="61">
        <f t="shared" si="1039"/>
        <v>444000</v>
      </c>
      <c r="AU707" s="61">
        <f t="shared" si="1040"/>
        <v>555000</v>
      </c>
      <c r="AV707" s="61">
        <f>IF(NOT(ISNUMBER(A707)),"",ROUND(_xlfn.QUARTILE.INC(CHOOSE({1;2;3},W707,Z707,AC707),1),0))</f>
        <v>444000</v>
      </c>
      <c r="AW707" s="61">
        <f>IF(NOT(ISNUMBER(A707)),"",ROUND(_xlfn.QUARTILE.INC(CHOOSE({1;2;3},W707,Z707,AC707),3),0))</f>
        <v>499500</v>
      </c>
      <c r="AX707" s="61">
        <f t="shared" si="1041"/>
        <v>55500</v>
      </c>
      <c r="AY707" s="61">
        <f t="shared" si="1042"/>
        <v>444000</v>
      </c>
      <c r="AZ707" s="61">
        <f t="shared" si="1043"/>
        <v>84360</v>
      </c>
      <c r="BA707" s="61">
        <f t="shared" si="1044"/>
        <v>528360</v>
      </c>
      <c r="BB707" s="68" t="str">
        <f t="shared" si="1045"/>
        <v>MENOR VALOR</v>
      </c>
      <c r="BD707" s="69" t="str">
        <f t="shared" si="1046"/>
        <v>MANTENIMIENTO DEL SISTEMA DE BATERÍAS: VERIFICACIÓN DE BORNES, CONEXIONES Y PRUEBA DE ARRANQUE. (CAMBIO DE BATERÍAS SUMINISTRO E)</v>
      </c>
      <c r="BE707" s="58" t="str">
        <f t="shared" si="1047"/>
        <v>ÚNICO</v>
      </c>
      <c r="BF707" s="58" t="str" cm="1">
        <f t="array" ref="BF707">IF(BE707&lt;&gt;"REPETIDO","",_xlfn.TEXTJOIN(", ",TRUE,IF($AG$14:$AG$1000=$AG707,$A$14:$A$1000,"")))</f>
        <v/>
      </c>
      <c r="BG707" s="70" t="str">
        <f t="shared" si="1048"/>
        <v>NO APLICA</v>
      </c>
      <c r="BH707" s="58" t="str">
        <f t="shared" si="1049"/>
        <v>OK</v>
      </c>
    </row>
    <row r="708" spans="1:60" x14ac:dyDescent="0.35">
      <c r="A708" s="140" t="s">
        <v>658</v>
      </c>
      <c r="B708" s="141"/>
      <c r="C708" s="141"/>
      <c r="D708" s="141"/>
      <c r="E708" s="141"/>
      <c r="F708" s="141"/>
      <c r="G708" s="141"/>
      <c r="H708" s="141"/>
      <c r="I708" s="141"/>
      <c r="J708" s="141"/>
      <c r="K708" s="141"/>
      <c r="L708" s="141"/>
      <c r="M708" s="141"/>
      <c r="N708" s="141"/>
      <c r="O708" s="141"/>
      <c r="P708" s="141"/>
      <c r="Q708" s="141"/>
      <c r="R708" s="141"/>
      <c r="S708" s="141"/>
      <c r="T708" s="141"/>
      <c r="U708" s="142"/>
      <c r="W708" s="66"/>
      <c r="X708" s="66"/>
      <c r="Y708" s="66"/>
      <c r="Z708" s="66"/>
      <c r="AA708" s="66"/>
      <c r="AB708" s="66"/>
      <c r="AC708" s="66"/>
      <c r="AD708" s="66"/>
      <c r="AE708" s="66"/>
      <c r="AF708" s="22"/>
      <c r="AG708" s="67"/>
      <c r="AH708" s="58"/>
      <c r="AI708" s="58"/>
      <c r="AJ708" s="59"/>
      <c r="AK708" s="59"/>
      <c r="AL708" s="59"/>
      <c r="AM708" s="59"/>
      <c r="AN708" s="60"/>
      <c r="AP708" s="75"/>
      <c r="AQ708" s="75"/>
      <c r="AR708" s="75"/>
      <c r="AS708" s="76"/>
      <c r="AT708" s="75"/>
      <c r="AU708" s="61"/>
      <c r="AV708" s="75"/>
      <c r="AW708" s="75"/>
      <c r="AX708" s="75"/>
      <c r="AY708" s="75"/>
      <c r="AZ708" s="75"/>
      <c r="BA708" s="75"/>
      <c r="BB708" s="75"/>
      <c r="BD708" s="63"/>
      <c r="BE708" s="63"/>
      <c r="BF708" s="63"/>
      <c r="BG708" s="63"/>
      <c r="BH708" s="63"/>
    </row>
    <row r="709" spans="1:60" x14ac:dyDescent="0.35">
      <c r="A709" s="140" t="s">
        <v>659</v>
      </c>
      <c r="B709" s="141"/>
      <c r="C709" s="141"/>
      <c r="D709" s="141"/>
      <c r="E709" s="141"/>
      <c r="F709" s="141"/>
      <c r="G709" s="141"/>
      <c r="H709" s="141"/>
      <c r="I709" s="141"/>
      <c r="J709" s="141"/>
      <c r="K709" s="141"/>
      <c r="L709" s="141"/>
      <c r="M709" s="141"/>
      <c r="N709" s="141"/>
      <c r="O709" s="141"/>
      <c r="P709" s="141"/>
      <c r="Q709" s="141"/>
      <c r="R709" s="141"/>
      <c r="S709" s="141"/>
      <c r="T709" s="141"/>
      <c r="U709" s="142"/>
      <c r="W709" s="66"/>
      <c r="X709" s="66"/>
      <c r="Y709" s="66"/>
      <c r="Z709" s="66"/>
      <c r="AA709" s="66"/>
      <c r="AB709" s="66"/>
      <c r="AC709" s="66"/>
      <c r="AD709" s="66"/>
      <c r="AE709" s="66"/>
      <c r="AF709" s="22"/>
      <c r="AG709" s="67"/>
      <c r="AH709" s="58"/>
      <c r="AI709" s="58"/>
      <c r="AJ709" s="59"/>
      <c r="AK709" s="59"/>
      <c r="AL709" s="59"/>
      <c r="AM709" s="59"/>
      <c r="AN709" s="60"/>
      <c r="AP709" s="61"/>
      <c r="AQ709" s="61"/>
      <c r="AR709" s="61"/>
      <c r="AS709" s="62"/>
      <c r="AT709" s="61"/>
      <c r="AU709" s="61"/>
      <c r="AV709" s="61"/>
      <c r="AW709" s="61"/>
      <c r="AX709" s="61"/>
      <c r="AY709" s="61"/>
      <c r="AZ709" s="61"/>
      <c r="BA709" s="61"/>
      <c r="BB709" s="61"/>
      <c r="BD709" s="63"/>
      <c r="BE709" s="63"/>
      <c r="BF709" s="63"/>
      <c r="BG709" s="63"/>
      <c r="BH709" s="63"/>
    </row>
    <row r="710" spans="1:60" x14ac:dyDescent="0.35">
      <c r="A710" s="140" t="s">
        <v>660</v>
      </c>
      <c r="B710" s="141"/>
      <c r="C710" s="141"/>
      <c r="D710" s="141"/>
      <c r="E710" s="141"/>
      <c r="F710" s="141"/>
      <c r="G710" s="141"/>
      <c r="H710" s="141"/>
      <c r="I710" s="141"/>
      <c r="J710" s="141"/>
      <c r="K710" s="141"/>
      <c r="L710" s="141"/>
      <c r="M710" s="141"/>
      <c r="N710" s="141"/>
      <c r="O710" s="141"/>
      <c r="P710" s="141"/>
      <c r="Q710" s="141"/>
      <c r="R710" s="141"/>
      <c r="S710" s="141"/>
      <c r="T710" s="141"/>
      <c r="U710" s="142"/>
      <c r="W710" s="66"/>
      <c r="X710" s="66"/>
      <c r="Y710" s="66"/>
      <c r="Z710" s="66"/>
      <c r="AA710" s="66"/>
      <c r="AB710" s="66"/>
      <c r="AC710" s="66"/>
      <c r="AD710" s="66"/>
      <c r="AE710" s="66"/>
      <c r="AG710" s="67"/>
      <c r="AH710" s="58"/>
      <c r="AI710" s="58"/>
      <c r="AJ710" s="59"/>
      <c r="AK710" s="59"/>
      <c r="AL710" s="59"/>
      <c r="AM710" s="59"/>
      <c r="AN710" s="60"/>
      <c r="AP710" s="61"/>
      <c r="AQ710" s="61"/>
      <c r="AR710" s="61"/>
      <c r="AS710" s="62"/>
      <c r="AT710" s="61"/>
      <c r="AU710" s="61"/>
      <c r="AV710" s="61"/>
      <c r="AW710" s="61"/>
      <c r="AX710" s="61"/>
      <c r="AY710" s="61"/>
      <c r="AZ710" s="61"/>
      <c r="BA710" s="61"/>
      <c r="BB710" s="61"/>
      <c r="BD710" s="63"/>
      <c r="BE710" s="63"/>
      <c r="BF710" s="63"/>
      <c r="BG710" s="63"/>
      <c r="BH710" s="63"/>
    </row>
    <row r="711" spans="1:60" x14ac:dyDescent="0.35">
      <c r="A711" s="140" t="s">
        <v>661</v>
      </c>
      <c r="B711" s="141"/>
      <c r="C711" s="141"/>
      <c r="D711" s="141"/>
      <c r="E711" s="141"/>
      <c r="F711" s="141"/>
      <c r="G711" s="141"/>
      <c r="H711" s="141"/>
      <c r="I711" s="141"/>
      <c r="J711" s="141"/>
      <c r="K711" s="141"/>
      <c r="L711" s="141"/>
      <c r="M711" s="141"/>
      <c r="N711" s="141"/>
      <c r="O711" s="141"/>
      <c r="P711" s="141"/>
      <c r="Q711" s="141"/>
      <c r="R711" s="141"/>
      <c r="S711" s="141"/>
      <c r="T711" s="141"/>
      <c r="U711" s="142"/>
      <c r="W711" s="66"/>
      <c r="X711" s="66"/>
      <c r="Y711" s="66"/>
      <c r="Z711" s="66"/>
      <c r="AA711" s="66"/>
      <c r="AB711" s="66"/>
      <c r="AC711" s="66"/>
      <c r="AD711" s="66"/>
      <c r="AE711" s="66"/>
      <c r="AF711" s="22"/>
      <c r="AG711" s="67"/>
      <c r="AH711" s="58"/>
      <c r="AI711" s="58"/>
      <c r="AJ711" s="59"/>
      <c r="AK711" s="59"/>
      <c r="AL711" s="59"/>
      <c r="AM711" s="59"/>
      <c r="AN711" s="60"/>
      <c r="AP711" s="61"/>
      <c r="AQ711" s="61"/>
      <c r="AR711" s="61"/>
      <c r="AS711" s="62"/>
      <c r="AT711" s="61"/>
      <c r="AU711" s="61"/>
      <c r="AV711" s="61"/>
      <c r="AW711" s="61"/>
      <c r="AX711" s="61"/>
      <c r="AY711" s="61"/>
      <c r="AZ711" s="61"/>
      <c r="BA711" s="61"/>
      <c r="BB711" s="61"/>
      <c r="BD711" s="63"/>
      <c r="BE711" s="63"/>
      <c r="BF711" s="63"/>
      <c r="BG711" s="63"/>
      <c r="BH711" s="63"/>
    </row>
    <row r="712" spans="1:60" x14ac:dyDescent="0.35">
      <c r="A712" s="140" t="s">
        <v>662</v>
      </c>
      <c r="B712" s="141"/>
      <c r="C712" s="141"/>
      <c r="D712" s="141"/>
      <c r="E712" s="141"/>
      <c r="F712" s="141"/>
      <c r="G712" s="141"/>
      <c r="H712" s="141"/>
      <c r="I712" s="141"/>
      <c r="J712" s="141"/>
      <c r="K712" s="141"/>
      <c r="L712" s="141"/>
      <c r="M712" s="141"/>
      <c r="N712" s="141"/>
      <c r="O712" s="141"/>
      <c r="P712" s="141"/>
      <c r="Q712" s="141"/>
      <c r="R712" s="141"/>
      <c r="S712" s="141"/>
      <c r="T712" s="141"/>
      <c r="U712" s="142"/>
      <c r="W712" s="66"/>
      <c r="X712" s="66"/>
      <c r="Y712" s="66"/>
      <c r="Z712" s="66"/>
      <c r="AA712" s="66"/>
      <c r="AB712" s="66"/>
      <c r="AC712" s="66"/>
      <c r="AD712" s="66"/>
      <c r="AE712" s="66"/>
      <c r="AF712" s="22"/>
      <c r="AG712" s="67"/>
      <c r="AH712" s="58"/>
      <c r="AI712" s="58"/>
      <c r="AJ712" s="59"/>
      <c r="AK712" s="59"/>
      <c r="AL712" s="59"/>
      <c r="AM712" s="59"/>
      <c r="AN712" s="60"/>
      <c r="AP712" s="61"/>
      <c r="AQ712" s="61"/>
      <c r="AR712" s="61"/>
      <c r="AS712" s="62"/>
      <c r="AT712" s="61"/>
      <c r="AU712" s="61"/>
      <c r="AV712" s="61"/>
      <c r="AW712" s="61"/>
      <c r="AX712" s="61"/>
      <c r="AY712" s="61"/>
      <c r="AZ712" s="61"/>
      <c r="BA712" s="61"/>
      <c r="BB712" s="61"/>
      <c r="BD712" s="63"/>
      <c r="BE712" s="63"/>
      <c r="BF712" s="63"/>
      <c r="BG712" s="63"/>
      <c r="BH712" s="63"/>
    </row>
    <row r="713" spans="1:60" x14ac:dyDescent="0.35">
      <c r="A713" s="140" t="s">
        <v>663</v>
      </c>
      <c r="B713" s="141"/>
      <c r="C713" s="141"/>
      <c r="D713" s="141"/>
      <c r="E713" s="141"/>
      <c r="F713" s="141"/>
      <c r="G713" s="141"/>
      <c r="H713" s="141"/>
      <c r="I713" s="141"/>
      <c r="J713" s="141"/>
      <c r="K713" s="141"/>
      <c r="L713" s="141"/>
      <c r="M713" s="141"/>
      <c r="N713" s="141"/>
      <c r="O713" s="141"/>
      <c r="P713" s="141"/>
      <c r="Q713" s="141"/>
      <c r="R713" s="141"/>
      <c r="S713" s="141"/>
      <c r="T713" s="141"/>
      <c r="U713" s="142"/>
      <c r="W713" s="66"/>
      <c r="X713" s="66"/>
      <c r="Y713" s="66"/>
      <c r="Z713" s="66"/>
      <c r="AA713" s="66"/>
      <c r="AB713" s="66"/>
      <c r="AC713" s="66"/>
      <c r="AD713" s="66"/>
      <c r="AE713" s="66"/>
      <c r="AF713" s="22"/>
      <c r="AG713" s="67"/>
      <c r="AH713" s="58"/>
      <c r="AI713" s="58"/>
      <c r="AJ713" s="59"/>
      <c r="AK713" s="59"/>
      <c r="AL713" s="59"/>
      <c r="AM713" s="59"/>
      <c r="AN713" s="60"/>
      <c r="AP713" s="61"/>
      <c r="AQ713" s="61"/>
      <c r="AR713" s="61"/>
      <c r="AS713" s="62"/>
      <c r="AT713" s="61"/>
      <c r="AU713" s="61"/>
      <c r="AV713" s="61"/>
      <c r="AW713" s="61"/>
      <c r="AX713" s="61"/>
      <c r="AY713" s="61"/>
      <c r="AZ713" s="61"/>
      <c r="BA713" s="61"/>
      <c r="BB713" s="61"/>
      <c r="BD713" s="63"/>
      <c r="BE713" s="63"/>
      <c r="BF713" s="63"/>
      <c r="BG713" s="63"/>
      <c r="BH713" s="63"/>
    </row>
    <row r="714" spans="1:60" x14ac:dyDescent="0.35">
      <c r="A714" s="140" t="s">
        <v>664</v>
      </c>
      <c r="B714" s="141"/>
      <c r="C714" s="141"/>
      <c r="D714" s="141"/>
      <c r="E714" s="141"/>
      <c r="F714" s="141"/>
      <c r="G714" s="141"/>
      <c r="H714" s="141"/>
      <c r="I714" s="141"/>
      <c r="J714" s="141"/>
      <c r="K714" s="141"/>
      <c r="L714" s="141"/>
      <c r="M714" s="141"/>
      <c r="N714" s="141"/>
      <c r="O714" s="141"/>
      <c r="P714" s="141"/>
      <c r="Q714" s="141"/>
      <c r="R714" s="141"/>
      <c r="S714" s="141"/>
      <c r="T714" s="141"/>
      <c r="U714" s="142"/>
      <c r="W714" s="106"/>
      <c r="X714" s="106"/>
      <c r="Y714" s="106"/>
      <c r="Z714" s="74"/>
      <c r="AA714" s="74"/>
      <c r="AB714" s="74"/>
      <c r="AC714" s="131"/>
      <c r="AD714" s="131"/>
      <c r="AE714" s="131"/>
      <c r="AF714" s="22"/>
      <c r="AG714" s="67"/>
      <c r="AH714" s="58"/>
      <c r="AI714" s="58"/>
      <c r="AJ714" s="59"/>
      <c r="AK714" s="59"/>
      <c r="AL714" s="59"/>
      <c r="AM714" s="59"/>
      <c r="AN714" s="60"/>
      <c r="AP714" s="61"/>
      <c r="AQ714" s="61"/>
      <c r="AR714" s="61"/>
      <c r="AS714" s="62"/>
      <c r="AT714" s="61"/>
      <c r="AU714" s="61"/>
      <c r="AV714" s="61"/>
      <c r="AW714" s="61"/>
      <c r="AX714" s="61"/>
      <c r="AY714" s="61"/>
      <c r="AZ714" s="61"/>
      <c r="BA714" s="61"/>
      <c r="BB714" s="61"/>
      <c r="BD714" s="63"/>
      <c r="BE714" s="63"/>
      <c r="BF714" s="63"/>
      <c r="BG714" s="63"/>
      <c r="BH714" s="63"/>
    </row>
    <row r="715" spans="1:60" x14ac:dyDescent="0.35">
      <c r="A715" s="140" t="s">
        <v>665</v>
      </c>
      <c r="B715" s="141"/>
      <c r="C715" s="141"/>
      <c r="D715" s="141"/>
      <c r="E715" s="141"/>
      <c r="F715" s="141"/>
      <c r="G715" s="141"/>
      <c r="H715" s="141"/>
      <c r="I715" s="141"/>
      <c r="J715" s="141"/>
      <c r="K715" s="141"/>
      <c r="L715" s="141"/>
      <c r="M715" s="141"/>
      <c r="N715" s="141"/>
      <c r="O715" s="141"/>
      <c r="P715" s="141"/>
      <c r="Q715" s="141"/>
      <c r="R715" s="141"/>
      <c r="S715" s="141"/>
      <c r="T715" s="141"/>
      <c r="U715" s="142"/>
      <c r="W715" s="106"/>
      <c r="X715" s="106"/>
      <c r="Y715" s="106"/>
      <c r="Z715" s="131"/>
      <c r="AA715" s="131"/>
      <c r="AB715" s="131"/>
      <c r="AC715" s="131"/>
      <c r="AD715" s="131"/>
      <c r="AE715" s="131"/>
      <c r="AF715" s="22"/>
      <c r="AG715" s="67"/>
      <c r="AH715" s="58"/>
      <c r="AI715" s="58"/>
      <c r="AJ715" s="59"/>
      <c r="AK715" s="59"/>
      <c r="AL715" s="59"/>
      <c r="AM715" s="59"/>
      <c r="AN715" s="60"/>
      <c r="AP715" s="61"/>
      <c r="AQ715" s="61"/>
      <c r="AR715" s="61"/>
      <c r="AS715" s="62"/>
      <c r="AT715" s="61"/>
      <c r="AU715" s="61"/>
      <c r="AV715" s="61"/>
      <c r="AW715" s="61"/>
      <c r="AX715" s="61"/>
      <c r="AY715" s="61"/>
      <c r="AZ715" s="61"/>
      <c r="BA715" s="61"/>
      <c r="BB715" s="61"/>
      <c r="BD715" s="63"/>
      <c r="BE715" s="63"/>
      <c r="BF715" s="63"/>
      <c r="BG715" s="63"/>
      <c r="BH715" s="63"/>
    </row>
    <row r="716" spans="1:60" x14ac:dyDescent="0.35">
      <c r="A716" s="140" t="s">
        <v>666</v>
      </c>
      <c r="B716" s="141"/>
      <c r="C716" s="141"/>
      <c r="D716" s="141"/>
      <c r="E716" s="141"/>
      <c r="F716" s="141"/>
      <c r="G716" s="141"/>
      <c r="H716" s="141"/>
      <c r="I716" s="141"/>
      <c r="J716" s="141"/>
      <c r="K716" s="141"/>
      <c r="L716" s="141"/>
      <c r="M716" s="141"/>
      <c r="N716" s="141"/>
      <c r="O716" s="141"/>
      <c r="P716" s="141"/>
      <c r="Q716" s="141"/>
      <c r="R716" s="141"/>
      <c r="S716" s="141"/>
      <c r="T716" s="141"/>
      <c r="U716" s="142"/>
      <c r="W716" s="106"/>
      <c r="X716" s="106"/>
      <c r="Y716" s="106"/>
      <c r="Z716" s="131"/>
      <c r="AA716" s="131"/>
      <c r="AB716" s="131"/>
      <c r="AC716" s="131"/>
      <c r="AD716" s="131"/>
      <c r="AE716" s="131"/>
      <c r="AF716" s="22"/>
      <c r="AG716" s="67"/>
      <c r="AH716" s="58"/>
      <c r="AI716" s="58"/>
      <c r="AJ716" s="59"/>
      <c r="AK716" s="59"/>
      <c r="AL716" s="59"/>
      <c r="AM716" s="59"/>
      <c r="AN716" s="60"/>
      <c r="AP716" s="61"/>
      <c r="AQ716" s="61"/>
      <c r="AR716" s="61"/>
      <c r="AS716" s="62"/>
      <c r="AT716" s="61"/>
      <c r="AU716" s="61"/>
      <c r="AV716" s="61"/>
      <c r="AW716" s="61"/>
      <c r="AX716" s="61"/>
      <c r="AY716" s="61"/>
      <c r="AZ716" s="61"/>
      <c r="BA716" s="61"/>
      <c r="BB716" s="61"/>
      <c r="BD716" s="63"/>
      <c r="BE716" s="63"/>
      <c r="BF716" s="63"/>
      <c r="BG716" s="63"/>
      <c r="BH716" s="63"/>
    </row>
    <row r="717" spans="1:60" ht="127.5" x14ac:dyDescent="0.35">
      <c r="A717" s="64">
        <f>IF(C717="","",MAX($A$14:A716)+1)</f>
        <v>650</v>
      </c>
      <c r="B717" s="124">
        <v>8711001</v>
      </c>
      <c r="C717" s="65" t="s">
        <v>667</v>
      </c>
      <c r="D717" s="64" t="s">
        <v>65</v>
      </c>
      <c r="E717" s="64">
        <v>0</v>
      </c>
      <c r="F717" s="64">
        <v>0</v>
      </c>
      <c r="G717" s="64">
        <v>0</v>
      </c>
      <c r="H717" s="64">
        <v>0</v>
      </c>
      <c r="I717" s="64">
        <v>0</v>
      </c>
      <c r="J717" s="64">
        <v>0</v>
      </c>
      <c r="K717" s="64">
        <v>0</v>
      </c>
      <c r="L717" s="64">
        <v>0</v>
      </c>
      <c r="M717" s="64">
        <v>0</v>
      </c>
      <c r="N717" s="64">
        <v>0</v>
      </c>
      <c r="O717" s="64">
        <v>0</v>
      </c>
      <c r="P717" s="64">
        <v>1</v>
      </c>
      <c r="Q717" s="64">
        <v>0</v>
      </c>
      <c r="R717" s="64">
        <v>1</v>
      </c>
      <c r="S717" s="124">
        <v>72101517</v>
      </c>
      <c r="T717" s="64" t="s">
        <v>66</v>
      </c>
      <c r="U717" s="64" t="s">
        <v>66</v>
      </c>
      <c r="W717" s="66">
        <v>508000</v>
      </c>
      <c r="X717" s="66">
        <f t="shared" ref="X717:X735" si="1050">ROUND(W717*19%,0)</f>
        <v>96520</v>
      </c>
      <c r="Y717" s="66">
        <f t="shared" ref="Y717:Y735" si="1051">ROUND(W717+X717,0)</f>
        <v>604520</v>
      </c>
      <c r="Z717" s="66">
        <v>508000</v>
      </c>
      <c r="AA717" s="66">
        <f t="shared" ref="AA717:AA735" si="1052">Z717*19%</f>
        <v>96520</v>
      </c>
      <c r="AB717" s="66">
        <f t="shared" ref="AB717:AB735" si="1053">Z717+AA717</f>
        <v>604520</v>
      </c>
      <c r="AC717" s="66">
        <v>665000</v>
      </c>
      <c r="AD717" s="66">
        <f t="shared" ref="AD717:AD735" si="1054">AC717*19%</f>
        <v>126350</v>
      </c>
      <c r="AE717" s="66">
        <f t="shared" ref="AE717:AE735" si="1055">AC717+AD717</f>
        <v>791350</v>
      </c>
      <c r="AF717" s="22"/>
      <c r="AG717" s="67" t="str">
        <f t="shared" ref="AG717:AG735" si="1056">IF(NOT(ISNUMBER(A717)),"",LEFT(C717,200))</f>
        <v xml:space="preserve">MANTENIMIENTO DEL SISTEMA DE LUBRICACIÓN DEL GENERADOR FG WILSON P30E1 - 30 KVA, CON ACEITE 15W-40, VERIFICACIÓN DE NIVEL, FUGAS Y PRUEBA DE FUNCIONAMIENTO. (CAMBIO DE ACEITE 15W-40 (INCLUYE MATERIAL </v>
      </c>
      <c r="AH717" s="58" t="str">
        <f t="shared" ref="AH717:AH735" si="1057">IF($AG717="","",IF(COUNTIFS($AG:$AG,$AG717,$W:$W,"&lt;&gt;"&amp;$W717)&gt;0,"DIFERENTE","ÚNICO"))</f>
        <v>ÚNICO</v>
      </c>
      <c r="AI717" s="58" t="str">
        <f t="shared" ref="AI717:AI735" si="1058">IF($AG717="","",IF(COUNTIFS($AG:$AG,$AG717,$Z:$Z,"&lt;&gt;"&amp;$Z717)&gt;0,"DIFERENTE","ÚNICO"))</f>
        <v>ÚNICO</v>
      </c>
      <c r="AJ717" s="59" t="str">
        <f t="shared" ref="AJ717:AJ735" si="1059">IF($AG717="","",IF(COUNTIFS($AG:$AG,$AG717,$AC:$AC,"&lt;&gt;"&amp;$AC717)&gt;0,"DIFERENTE","ÚNICO"))</f>
        <v>ÚNICO</v>
      </c>
      <c r="AK717" s="59" t="str">
        <f t="shared" ref="AK717:AK735" si="1060">IF($AG717="","",IF(OR(AH717="DIFERENTE",AI717="DIFERENTE",AJ717="DIFERENTE"),"REVISAR","ÚNICO"))</f>
        <v>ÚNICO</v>
      </c>
      <c r="AL717" s="59" t="str">
        <f t="shared" ref="AL717:AL735" si="1061">IF(AH717="DIFERENTE",_xlfn.MAXIFS($W:$W,$AG:$AG,$AG717)-_xlfn.MINIFS($W:$W,$AG:$AG,$AG717),"")</f>
        <v/>
      </c>
      <c r="AM717" s="59" t="str">
        <f t="shared" ref="AM717:AM735" si="1062">IF(AI717="DIFERENTE",_xlfn.MAXIFS($Z:$Z,$AG:$AG,$AG717)-_xlfn.MINIFS($Z:$Z,$AG:$AG,$AG717),"")</f>
        <v/>
      </c>
      <c r="AN717" s="60" t="str">
        <f t="shared" ref="AN717:AN735" si="1063">IF(AJ717="DIFERENTE",_xlfn.MAXIFS($AC:$AC,$AG:$AG,$AG717)-_xlfn.MINIFS($AC:$AC,$AG:$AG,$AG717),"")</f>
        <v/>
      </c>
      <c r="AP717" s="61">
        <f t="shared" ref="AP717:AP735" si="1064">IF(NOT(ISNUMBER(A717)),"",ROUND(AVERAGE(W717,Z717,AC717),0))</f>
        <v>560333</v>
      </c>
      <c r="AQ717" s="61">
        <f t="shared" ref="AQ717:AQ735" si="1065">IF(NOT(ISNUMBER(A717)),"",ROUND(MEDIAN(W717,Z717,AC717),0))</f>
        <v>508000</v>
      </c>
      <c r="AR717" s="61">
        <f t="shared" ref="AR717:AR735" si="1066">IF(NOT(ISNUMBER(A717)),"",ROUND(_xlfn.STDEV.S(W717,Z717,AC717),0))</f>
        <v>90644</v>
      </c>
      <c r="AS717" s="62">
        <f t="shared" ref="AS717:AS735" si="1067">IF(NOT(ISNUMBER(A717)),"",IFERROR(AR717/AP717,0))</f>
        <v>0.16176809147417695</v>
      </c>
      <c r="AT717" s="61">
        <f t="shared" ref="AT717:AT735" si="1068">IF(NOT(ISNUMBER(A717)),"",ROUND(MIN(W717,Z717,AC717),0))</f>
        <v>508000</v>
      </c>
      <c r="AU717" s="61">
        <f t="shared" ref="AU717:AU735" si="1069">IF(NOT(ISNUMBER(A717)),"",ROUND(MAX(W717,Z717,AC717),0))</f>
        <v>665000</v>
      </c>
      <c r="AV717" s="61">
        <f>IF(NOT(ISNUMBER(A717)),"",ROUND(_xlfn.QUARTILE.INC(CHOOSE({1;2;3},W717,Z717,AC717),1),0))</f>
        <v>508000</v>
      </c>
      <c r="AW717" s="61">
        <f>IF(NOT(ISNUMBER(A717)),"",ROUND(_xlfn.QUARTILE.INC(CHOOSE({1;2;3},W717,Z717,AC717),3),0))</f>
        <v>586500</v>
      </c>
      <c r="AX717" s="61">
        <f t="shared" ref="AX717:AX735" si="1070">IF(NOT(ISNUMBER(A717)),"",ROUND(AW717-AV717,0))</f>
        <v>78500</v>
      </c>
      <c r="AY717" s="61">
        <f t="shared" ref="AY717:AY735" si="1071">IF(NOT(ISNUMBER(A717)),"",IF(BB717="MENOR VALOR",ROUND(MIN(W717,Z717,AC717),0),IF(BB717="PROMEDIO 2 MENORES",ROUND((SUM(W717,Z717,AC717)-MAX(W717,Z717,AC717))/2,0),IF(BB717="MEDIANA",ROUND(MEDIAN(W717,Z717,AC717),0),""))))</f>
        <v>508000</v>
      </c>
      <c r="AZ717" s="61">
        <f t="shared" ref="AZ717:AZ735" si="1072">+AY717*19%</f>
        <v>96520</v>
      </c>
      <c r="BA717" s="61">
        <f t="shared" ref="BA717:BA735" si="1073">IF(AY717="","",AY717+AZ717)</f>
        <v>604520</v>
      </c>
      <c r="BB717" s="68" t="str">
        <f t="shared" ref="BB717:BB735" si="1074">IF(NOT(ISNUMBER(A717)),"",IF(AS717&lt;=20%,"MENOR VALOR",IF(AS717&lt;=40%,"PROMEDIO 2 MENORES","MEDIANA")))</f>
        <v>MENOR VALOR</v>
      </c>
      <c r="BD717" s="69" t="str">
        <f t="shared" ref="BD717:BD735" si="1075">IF(NOT(ISNUMBER(A717)),"",UPPER(TRIM(CLEAN(LEFT(C717,200)))))</f>
        <v>MANTENIMIENTO DEL SISTEMA DE LUBRICACIÓN DEL GENERADOR FG WILSON P30E1 - 30 KVA, CON ACEITE 15W-40, VERIFICACIÓN DE NIVEL, FUGAS Y PRUEBA DE FUNCIONAMIENTO. (CAMBIO DE ACEITE 15W-40 (INCLUYE MATERIAL</v>
      </c>
      <c r="BE717" s="58" t="str">
        <f t="shared" ref="BE717:BE735" si="1076">IF($AG717="","",IF(COUNTIF($AG:$AG,$AG717)&gt;1,"REPETIDO","ÚNICO"))</f>
        <v>ÚNICO</v>
      </c>
      <c r="BF717" s="58" t="str" cm="1">
        <f t="array" ref="BF717">IF(BE717&lt;&gt;"REPETIDO","",_xlfn.TEXTJOIN(", ",TRUE,IF($AG$14:$AG$1000=$AG717,$A$14:$A$1000,"")))</f>
        <v/>
      </c>
      <c r="BG717" s="70" t="str">
        <f t="shared" ref="BG717:BG735" si="1077">IF($AG717="","",IF(BE717&lt;&gt;"REPETIDO","NO APLICA",IF(COUNTIFS($AG:$AG,$AG717,$AY:$AY,"&lt;&gt;"&amp;$AY717)&gt;0,"PRECIO REF. DIFERENTE","MISMO PRECIO REF.")))</f>
        <v>NO APLICA</v>
      </c>
      <c r="BH717" s="58" t="str">
        <f t="shared" ref="BH717:BH735" si="1078">IF($AG717="","",IF(BG717="PRECIO REF. DIFERENTE","CRÍTICO - PRECIO REF. INCONSISTENTE",IF(AS717&gt;50%,"ALERTA ALTA - REVISAR MERCADO",IF(AS717&gt;30%,"REVISAR DISPERSIÓN","OK"))))</f>
        <v>OK</v>
      </c>
    </row>
    <row r="718" spans="1:60" ht="114.75" x14ac:dyDescent="0.35">
      <c r="A718" s="64">
        <f>IF(C718="","",MAX($A$14:A717)+1)</f>
        <v>651</v>
      </c>
      <c r="B718" s="143">
        <v>8715606</v>
      </c>
      <c r="C718" s="65" t="s">
        <v>668</v>
      </c>
      <c r="D718" s="64" t="s">
        <v>65</v>
      </c>
      <c r="E718" s="64">
        <v>0</v>
      </c>
      <c r="F718" s="64">
        <v>0</v>
      </c>
      <c r="G718" s="64">
        <v>0</v>
      </c>
      <c r="H718" s="64">
        <v>0</v>
      </c>
      <c r="I718" s="64">
        <v>0</v>
      </c>
      <c r="J718" s="64">
        <v>0</v>
      </c>
      <c r="K718" s="64">
        <v>0</v>
      </c>
      <c r="L718" s="64">
        <v>0</v>
      </c>
      <c r="M718" s="64">
        <v>0</v>
      </c>
      <c r="N718" s="64">
        <v>0</v>
      </c>
      <c r="O718" s="64">
        <v>0</v>
      </c>
      <c r="P718" s="64">
        <v>1</v>
      </c>
      <c r="Q718" s="64">
        <v>0</v>
      </c>
      <c r="R718" s="64">
        <v>1</v>
      </c>
      <c r="S718" s="144">
        <v>73152100</v>
      </c>
      <c r="T718" s="64" t="s">
        <v>66</v>
      </c>
      <c r="U718" s="64" t="s">
        <v>66</v>
      </c>
      <c r="W718" s="66">
        <v>364000</v>
      </c>
      <c r="X718" s="66">
        <f t="shared" si="1050"/>
        <v>69160</v>
      </c>
      <c r="Y718" s="66">
        <f t="shared" si="1051"/>
        <v>433160</v>
      </c>
      <c r="Z718" s="66">
        <v>364000</v>
      </c>
      <c r="AA718" s="66">
        <f t="shared" si="1052"/>
        <v>69160</v>
      </c>
      <c r="AB718" s="66">
        <f t="shared" si="1053"/>
        <v>433160</v>
      </c>
      <c r="AC718" s="66">
        <v>460000</v>
      </c>
      <c r="AD718" s="66">
        <f t="shared" si="1054"/>
        <v>87400</v>
      </c>
      <c r="AE718" s="66">
        <f t="shared" si="1055"/>
        <v>547400</v>
      </c>
      <c r="AF718" s="22"/>
      <c r="AG718" s="67" t="str">
        <f t="shared" si="1056"/>
        <v>MANTENIMIENTO - REVISIÓN DEL SISTEMA DE ENFRIAMIENTO O REFRIGERACIÓN, SONDEO DEL RADIADOR (CAMBIO DE LÍQUIDO REFRIGERANTE SISTEMA DE REFRIGERACIÓN DEL MOTOR)</v>
      </c>
      <c r="AH718" s="58" t="str">
        <f t="shared" si="1057"/>
        <v>ÚNICO</v>
      </c>
      <c r="AI718" s="58" t="str">
        <f t="shared" si="1058"/>
        <v>ÚNICO</v>
      </c>
      <c r="AJ718" s="59" t="str">
        <f t="shared" si="1059"/>
        <v>ÚNICO</v>
      </c>
      <c r="AK718" s="59" t="str">
        <f t="shared" si="1060"/>
        <v>ÚNICO</v>
      </c>
      <c r="AL718" s="59" t="str">
        <f t="shared" si="1061"/>
        <v/>
      </c>
      <c r="AM718" s="59" t="str">
        <f t="shared" si="1062"/>
        <v/>
      </c>
      <c r="AN718" s="60" t="str">
        <f t="shared" si="1063"/>
        <v/>
      </c>
      <c r="AP718" s="61">
        <f t="shared" si="1064"/>
        <v>396000</v>
      </c>
      <c r="AQ718" s="61">
        <f t="shared" si="1065"/>
        <v>364000</v>
      </c>
      <c r="AR718" s="61">
        <f t="shared" si="1066"/>
        <v>55426</v>
      </c>
      <c r="AS718" s="62">
        <f t="shared" si="1067"/>
        <v>0.13996464646464646</v>
      </c>
      <c r="AT718" s="61">
        <f t="shared" si="1068"/>
        <v>364000</v>
      </c>
      <c r="AU718" s="61">
        <f t="shared" si="1069"/>
        <v>460000</v>
      </c>
      <c r="AV718" s="61">
        <f>IF(NOT(ISNUMBER(A718)),"",ROUND(_xlfn.QUARTILE.INC(CHOOSE({1;2;3},W718,Z718,AC718),1),0))</f>
        <v>364000</v>
      </c>
      <c r="AW718" s="61">
        <f>IF(NOT(ISNUMBER(A718)),"",ROUND(_xlfn.QUARTILE.INC(CHOOSE({1;2;3},W718,Z718,AC718),3),0))</f>
        <v>412000</v>
      </c>
      <c r="AX718" s="61">
        <f t="shared" si="1070"/>
        <v>48000</v>
      </c>
      <c r="AY718" s="61">
        <f t="shared" si="1071"/>
        <v>364000</v>
      </c>
      <c r="AZ718" s="61">
        <f t="shared" si="1072"/>
        <v>69160</v>
      </c>
      <c r="BA718" s="61">
        <f t="shared" si="1073"/>
        <v>433160</v>
      </c>
      <c r="BB718" s="68" t="str">
        <f t="shared" si="1074"/>
        <v>MENOR VALOR</v>
      </c>
      <c r="BD718" s="69" t="str">
        <f t="shared" si="1075"/>
        <v>MANTENIMIENTO - REVISIÓN DEL SISTEMA DE ENFRIAMIENTO O REFRIGERACIÓN, SONDEO DEL RADIADOR (CAMBIO DE LÍQUIDO REFRIGERANTE SISTEMA DE REFRIGERACIÓN DEL MOTOR)</v>
      </c>
      <c r="BE718" s="58" t="str">
        <f t="shared" si="1076"/>
        <v>ÚNICO</v>
      </c>
      <c r="BF718" s="58" t="str" cm="1">
        <f t="array" ref="BF718">IF(BE718&lt;&gt;"REPETIDO","",_xlfn.TEXTJOIN(", ",TRUE,IF($AG$14:$AG$1000=$AG718,$A$14:$A$1000,"")))</f>
        <v/>
      </c>
      <c r="BG718" s="70" t="str">
        <f t="shared" si="1077"/>
        <v>NO APLICA</v>
      </c>
      <c r="BH718" s="58" t="str">
        <f t="shared" si="1078"/>
        <v>OK</v>
      </c>
    </row>
    <row r="719" spans="1:60" ht="38.25" x14ac:dyDescent="0.35">
      <c r="A719" s="64">
        <f>IF(C719="","",MAX($A$14:A718)+1)</f>
        <v>652</v>
      </c>
      <c r="B719" s="143">
        <v>8715606</v>
      </c>
      <c r="C719" s="65" t="s">
        <v>669</v>
      </c>
      <c r="D719" s="64" t="s">
        <v>65</v>
      </c>
      <c r="E719" s="64">
        <v>0</v>
      </c>
      <c r="F719" s="64">
        <v>0</v>
      </c>
      <c r="G719" s="64">
        <v>0</v>
      </c>
      <c r="H719" s="64">
        <v>0</v>
      </c>
      <c r="I719" s="64">
        <v>0</v>
      </c>
      <c r="J719" s="64">
        <v>0</v>
      </c>
      <c r="K719" s="64">
        <v>0</v>
      </c>
      <c r="L719" s="64">
        <v>0</v>
      </c>
      <c r="M719" s="64">
        <v>0</v>
      </c>
      <c r="N719" s="64">
        <v>0</v>
      </c>
      <c r="O719" s="64">
        <v>0</v>
      </c>
      <c r="P719" s="64">
        <v>1</v>
      </c>
      <c r="Q719" s="64">
        <v>0</v>
      </c>
      <c r="R719" s="64">
        <v>1</v>
      </c>
      <c r="S719" s="125">
        <v>73152100</v>
      </c>
      <c r="T719" s="64" t="s">
        <v>66</v>
      </c>
      <c r="U719" s="64" t="s">
        <v>66</v>
      </c>
      <c r="W719" s="66">
        <v>460000</v>
      </c>
      <c r="X719" s="66">
        <f t="shared" si="1050"/>
        <v>87400</v>
      </c>
      <c r="Y719" s="66">
        <f t="shared" si="1051"/>
        <v>547400</v>
      </c>
      <c r="Z719" s="66">
        <v>460000</v>
      </c>
      <c r="AA719" s="66">
        <f t="shared" si="1052"/>
        <v>87400</v>
      </c>
      <c r="AB719" s="66">
        <f t="shared" si="1053"/>
        <v>547400</v>
      </c>
      <c r="AC719" s="66">
        <v>1215000</v>
      </c>
      <c r="AD719" s="66">
        <f t="shared" si="1054"/>
        <v>230850</v>
      </c>
      <c r="AE719" s="66">
        <f t="shared" si="1055"/>
        <v>1445850</v>
      </c>
      <c r="AF719" s="22"/>
      <c r="AG719" s="67" t="str">
        <f t="shared" si="1056"/>
        <v>MANTENIMIENTO Y PUESTA EN FUNCIONAMIENTO ALTERNADOR.</v>
      </c>
      <c r="AH719" s="58" t="str">
        <f t="shared" si="1057"/>
        <v>ÚNICO</v>
      </c>
      <c r="AI719" s="58" t="str">
        <f t="shared" si="1058"/>
        <v>ÚNICO</v>
      </c>
      <c r="AJ719" s="59" t="str">
        <f t="shared" si="1059"/>
        <v>ÚNICO</v>
      </c>
      <c r="AK719" s="59" t="str">
        <f t="shared" si="1060"/>
        <v>ÚNICO</v>
      </c>
      <c r="AL719" s="59" t="str">
        <f t="shared" si="1061"/>
        <v/>
      </c>
      <c r="AM719" s="59" t="str">
        <f t="shared" si="1062"/>
        <v/>
      </c>
      <c r="AN719" s="60" t="str">
        <f t="shared" si="1063"/>
        <v/>
      </c>
      <c r="AP719" s="61">
        <f t="shared" si="1064"/>
        <v>711667</v>
      </c>
      <c r="AQ719" s="61">
        <f t="shared" si="1065"/>
        <v>460000</v>
      </c>
      <c r="AR719" s="61">
        <f t="shared" si="1066"/>
        <v>435899</v>
      </c>
      <c r="AS719" s="62">
        <f t="shared" si="1067"/>
        <v>0.61250416276151631</v>
      </c>
      <c r="AT719" s="61">
        <f t="shared" si="1068"/>
        <v>460000</v>
      </c>
      <c r="AU719" s="61">
        <f t="shared" si="1069"/>
        <v>1215000</v>
      </c>
      <c r="AV719" s="61">
        <f>IF(NOT(ISNUMBER(A719)),"",ROUND(_xlfn.QUARTILE.INC(CHOOSE({1;2;3},W719,Z719,AC719),1),0))</f>
        <v>460000</v>
      </c>
      <c r="AW719" s="61">
        <f>IF(NOT(ISNUMBER(A719)),"",ROUND(_xlfn.QUARTILE.INC(CHOOSE({1;2;3},W719,Z719,AC719),3),0))</f>
        <v>837500</v>
      </c>
      <c r="AX719" s="61">
        <f t="shared" si="1070"/>
        <v>377500</v>
      </c>
      <c r="AY719" s="61">
        <f t="shared" si="1071"/>
        <v>460000</v>
      </c>
      <c r="AZ719" s="61">
        <f t="shared" si="1072"/>
        <v>87400</v>
      </c>
      <c r="BA719" s="61">
        <f t="shared" si="1073"/>
        <v>547400</v>
      </c>
      <c r="BB719" s="68" t="str">
        <f t="shared" si="1074"/>
        <v>MEDIANA</v>
      </c>
      <c r="BD719" s="69" t="str">
        <f t="shared" si="1075"/>
        <v>MANTENIMIENTO Y PUESTA EN FUNCIONAMIENTO ALTERNADOR.</v>
      </c>
      <c r="BE719" s="58" t="str">
        <f t="shared" si="1076"/>
        <v>ÚNICO</v>
      </c>
      <c r="BF719" s="58" t="str" cm="1">
        <f t="array" ref="BF719">IF(BE719&lt;&gt;"REPETIDO","",_xlfn.TEXTJOIN(", ",TRUE,IF($AG$14:$AG$1000=$AG719,$A$14:$A$1000,"")))</f>
        <v/>
      </c>
      <c r="BG719" s="70" t="str">
        <f t="shared" si="1077"/>
        <v>NO APLICA</v>
      </c>
      <c r="BH719" s="58" t="str">
        <f t="shared" si="1078"/>
        <v>ALERTA ALTA - REVISAR MERCADO</v>
      </c>
    </row>
    <row r="720" spans="1:60" ht="140.25" x14ac:dyDescent="0.35">
      <c r="A720" s="64">
        <f>IF(C720="","",MAX($A$14:A719)+1)</f>
        <v>653</v>
      </c>
      <c r="B720" s="143">
        <v>8715606</v>
      </c>
      <c r="C720" s="65" t="s">
        <v>670</v>
      </c>
      <c r="D720" s="64" t="s">
        <v>65</v>
      </c>
      <c r="E720" s="64">
        <v>0</v>
      </c>
      <c r="F720" s="64">
        <v>0</v>
      </c>
      <c r="G720" s="64">
        <v>0</v>
      </c>
      <c r="H720" s="64">
        <v>0</v>
      </c>
      <c r="I720" s="64">
        <v>0</v>
      </c>
      <c r="J720" s="64">
        <v>0</v>
      </c>
      <c r="K720" s="64">
        <v>0</v>
      </c>
      <c r="L720" s="64">
        <v>0</v>
      </c>
      <c r="M720" s="64">
        <v>0</v>
      </c>
      <c r="N720" s="64">
        <v>0</v>
      </c>
      <c r="O720" s="64">
        <v>0</v>
      </c>
      <c r="P720" s="64">
        <v>1</v>
      </c>
      <c r="Q720" s="64">
        <v>0</v>
      </c>
      <c r="R720" s="64">
        <v>1</v>
      </c>
      <c r="S720" s="125">
        <v>73152100</v>
      </c>
      <c r="T720" s="64" t="s">
        <v>66</v>
      </c>
      <c r="U720" s="64" t="s">
        <v>66</v>
      </c>
      <c r="W720" s="66">
        <v>260000</v>
      </c>
      <c r="X720" s="66">
        <f t="shared" si="1050"/>
        <v>49400</v>
      </c>
      <c r="Y720" s="66">
        <f t="shared" si="1051"/>
        <v>309400</v>
      </c>
      <c r="Z720" s="66">
        <v>260000</v>
      </c>
      <c r="AA720" s="66">
        <f t="shared" si="1052"/>
        <v>49400</v>
      </c>
      <c r="AB720" s="66">
        <f t="shared" si="1053"/>
        <v>309400</v>
      </c>
      <c r="AC720" s="66">
        <v>530000</v>
      </c>
      <c r="AD720" s="66">
        <f t="shared" si="1054"/>
        <v>100700</v>
      </c>
      <c r="AE720" s="66">
        <f t="shared" si="1055"/>
        <v>630700</v>
      </c>
      <c r="AF720" s="22"/>
      <c r="AG720" s="67" t="str">
        <f t="shared" si="1056"/>
        <v>MANTENIMIENTO - LIMPIEZA DEL SISTEMA DE ALIMENTACIÓN DE COMBUSTIBLE, MANGUERAS O TUBOS DE CONDUCCIÓN DE COMBUSTIBLE, Y MANTENIMIENTO DE COMPONENTES EN CASO DE QUE SEA REQUERIDO. (CAMBIO DE PIEZAS EN C</v>
      </c>
      <c r="AH720" s="58" t="str">
        <f t="shared" si="1057"/>
        <v>ÚNICO</v>
      </c>
      <c r="AI720" s="58" t="str">
        <f t="shared" si="1058"/>
        <v>ÚNICO</v>
      </c>
      <c r="AJ720" s="59" t="str">
        <f t="shared" si="1059"/>
        <v>ÚNICO</v>
      </c>
      <c r="AK720" s="59" t="str">
        <f t="shared" si="1060"/>
        <v>ÚNICO</v>
      </c>
      <c r="AL720" s="59" t="str">
        <f t="shared" si="1061"/>
        <v/>
      </c>
      <c r="AM720" s="59" t="str">
        <f t="shared" si="1062"/>
        <v/>
      </c>
      <c r="AN720" s="60" t="str">
        <f t="shared" si="1063"/>
        <v/>
      </c>
      <c r="AP720" s="61">
        <f t="shared" si="1064"/>
        <v>350000</v>
      </c>
      <c r="AQ720" s="61">
        <f t="shared" si="1065"/>
        <v>260000</v>
      </c>
      <c r="AR720" s="61">
        <f t="shared" si="1066"/>
        <v>155885</v>
      </c>
      <c r="AS720" s="62">
        <f t="shared" si="1067"/>
        <v>0.44538571428571427</v>
      </c>
      <c r="AT720" s="61">
        <f t="shared" si="1068"/>
        <v>260000</v>
      </c>
      <c r="AU720" s="61">
        <f t="shared" si="1069"/>
        <v>530000</v>
      </c>
      <c r="AV720" s="61">
        <f>IF(NOT(ISNUMBER(A720)),"",ROUND(_xlfn.QUARTILE.INC(CHOOSE({1;2;3},W720,Z720,AC720),1),0))</f>
        <v>260000</v>
      </c>
      <c r="AW720" s="61">
        <f>IF(NOT(ISNUMBER(A720)),"",ROUND(_xlfn.QUARTILE.INC(CHOOSE({1;2;3},W720,Z720,AC720),3),0))</f>
        <v>395000</v>
      </c>
      <c r="AX720" s="61">
        <f t="shared" si="1070"/>
        <v>135000</v>
      </c>
      <c r="AY720" s="61">
        <f t="shared" si="1071"/>
        <v>260000</v>
      </c>
      <c r="AZ720" s="61">
        <f t="shared" si="1072"/>
        <v>49400</v>
      </c>
      <c r="BA720" s="61">
        <f t="shared" si="1073"/>
        <v>309400</v>
      </c>
      <c r="BB720" s="68" t="str">
        <f t="shared" si="1074"/>
        <v>MEDIANA</v>
      </c>
      <c r="BD720" s="69" t="str">
        <f t="shared" si="1075"/>
        <v>MANTENIMIENTO - LIMPIEZA DEL SISTEMA DE ALIMENTACIÓN DE COMBUSTIBLE, MANGUERAS O TUBOS DE CONDUCCIÓN DE COMBUSTIBLE, Y MANTENIMIENTO DE COMPONENTES EN CASO DE QUE SEA REQUERIDO. (CAMBIO DE PIEZAS EN C</v>
      </c>
      <c r="BE720" s="58" t="str">
        <f t="shared" si="1076"/>
        <v>ÚNICO</v>
      </c>
      <c r="BF720" s="58" t="str" cm="1">
        <f t="array" ref="BF720">IF(BE720&lt;&gt;"REPETIDO","",_xlfn.TEXTJOIN(", ",TRUE,IF($AG$14:$AG$1000=$AG720,$A$14:$A$1000,"")))</f>
        <v/>
      </c>
      <c r="BG720" s="70" t="str">
        <f t="shared" si="1077"/>
        <v>NO APLICA</v>
      </c>
      <c r="BH720" s="58" t="str">
        <f t="shared" si="1078"/>
        <v>REVISAR DISPERSIÓN</v>
      </c>
    </row>
    <row r="721" spans="1:60" ht="63.75" x14ac:dyDescent="0.35">
      <c r="A721" s="64">
        <f>IF(C721="","",MAX($A$14:A720)+1)</f>
        <v>654</v>
      </c>
      <c r="B721" s="145">
        <v>8711003</v>
      </c>
      <c r="C721" s="65" t="s">
        <v>671</v>
      </c>
      <c r="D721" s="64" t="s">
        <v>65</v>
      </c>
      <c r="E721" s="64">
        <v>0</v>
      </c>
      <c r="F721" s="64">
        <v>0</v>
      </c>
      <c r="G721" s="64">
        <v>0</v>
      </c>
      <c r="H721" s="64">
        <v>0</v>
      </c>
      <c r="I721" s="64">
        <v>0</v>
      </c>
      <c r="J721" s="64">
        <v>0</v>
      </c>
      <c r="K721" s="64">
        <v>0</v>
      </c>
      <c r="L721" s="64">
        <v>0</v>
      </c>
      <c r="M721" s="64">
        <v>0</v>
      </c>
      <c r="N721" s="64">
        <v>0</v>
      </c>
      <c r="O721" s="64">
        <v>0</v>
      </c>
      <c r="P721" s="64">
        <v>1</v>
      </c>
      <c r="Q721" s="64">
        <v>0</v>
      </c>
      <c r="R721" s="64">
        <v>1</v>
      </c>
      <c r="S721" s="125">
        <v>73152100</v>
      </c>
      <c r="T721" s="64" t="s">
        <v>66</v>
      </c>
      <c r="U721" s="64" t="s">
        <v>66</v>
      </c>
      <c r="W721" s="66">
        <v>280000</v>
      </c>
      <c r="X721" s="66">
        <f t="shared" si="1050"/>
        <v>53200</v>
      </c>
      <c r="Y721" s="66">
        <f t="shared" si="1051"/>
        <v>333200</v>
      </c>
      <c r="Z721" s="66">
        <v>280000</v>
      </c>
      <c r="AA721" s="66">
        <f t="shared" si="1052"/>
        <v>53200</v>
      </c>
      <c r="AB721" s="66">
        <f t="shared" si="1053"/>
        <v>333200</v>
      </c>
      <c r="AC721" s="66">
        <v>780000</v>
      </c>
      <c r="AD721" s="66">
        <f t="shared" si="1054"/>
        <v>148200</v>
      </c>
      <c r="AE721" s="66">
        <f t="shared" si="1055"/>
        <v>928200</v>
      </c>
      <c r="AF721" s="22"/>
      <c r="AG721" s="67" t="str">
        <f t="shared" si="1056"/>
        <v>MANTENIMIENTO DEL TANQUE DE COMBUSTIBLE: DESARME, ARME Y LAVADO DE TANQUE DE COMBUSTIBLE.</v>
      </c>
      <c r="AH721" s="58" t="str">
        <f t="shared" si="1057"/>
        <v>ÚNICO</v>
      </c>
      <c r="AI721" s="58" t="str">
        <f t="shared" si="1058"/>
        <v>ÚNICO</v>
      </c>
      <c r="AJ721" s="59" t="str">
        <f t="shared" si="1059"/>
        <v>ÚNICO</v>
      </c>
      <c r="AK721" s="59" t="str">
        <f t="shared" si="1060"/>
        <v>ÚNICO</v>
      </c>
      <c r="AL721" s="59" t="str">
        <f t="shared" si="1061"/>
        <v/>
      </c>
      <c r="AM721" s="59" t="str">
        <f t="shared" si="1062"/>
        <v/>
      </c>
      <c r="AN721" s="60" t="str">
        <f t="shared" si="1063"/>
        <v/>
      </c>
      <c r="AP721" s="61">
        <f t="shared" si="1064"/>
        <v>446667</v>
      </c>
      <c r="AQ721" s="61">
        <f t="shared" si="1065"/>
        <v>280000</v>
      </c>
      <c r="AR721" s="61">
        <f t="shared" si="1066"/>
        <v>288675</v>
      </c>
      <c r="AS721" s="62">
        <f t="shared" si="1067"/>
        <v>0.64628683112923047</v>
      </c>
      <c r="AT721" s="61">
        <f t="shared" si="1068"/>
        <v>280000</v>
      </c>
      <c r="AU721" s="61">
        <f t="shared" si="1069"/>
        <v>780000</v>
      </c>
      <c r="AV721" s="61">
        <f>IF(NOT(ISNUMBER(A721)),"",ROUND(_xlfn.QUARTILE.INC(CHOOSE({1;2;3},W721,Z721,AC721),1),0))</f>
        <v>280000</v>
      </c>
      <c r="AW721" s="61">
        <f>IF(NOT(ISNUMBER(A721)),"",ROUND(_xlfn.QUARTILE.INC(CHOOSE({1;2;3},W721,Z721,AC721),3),0))</f>
        <v>530000</v>
      </c>
      <c r="AX721" s="61">
        <f t="shared" si="1070"/>
        <v>250000</v>
      </c>
      <c r="AY721" s="61">
        <f t="shared" si="1071"/>
        <v>280000</v>
      </c>
      <c r="AZ721" s="61">
        <f t="shared" si="1072"/>
        <v>53200</v>
      </c>
      <c r="BA721" s="61">
        <f t="shared" si="1073"/>
        <v>333200</v>
      </c>
      <c r="BB721" s="68" t="str">
        <f t="shared" si="1074"/>
        <v>MEDIANA</v>
      </c>
      <c r="BD721" s="69" t="str">
        <f t="shared" si="1075"/>
        <v>MANTENIMIENTO DEL TANQUE DE COMBUSTIBLE: DESARME, ARME Y LAVADO DE TANQUE DE COMBUSTIBLE.</v>
      </c>
      <c r="BE721" s="58" t="str">
        <f t="shared" si="1076"/>
        <v>ÚNICO</v>
      </c>
      <c r="BF721" s="58" t="str" cm="1">
        <f t="array" ref="BF721">IF(BE721&lt;&gt;"REPETIDO","",_xlfn.TEXTJOIN(", ",TRUE,IF($AG$14:$AG$1000=$AG721,$A$14:$A$1000,"")))</f>
        <v/>
      </c>
      <c r="BG721" s="70" t="str">
        <f t="shared" si="1077"/>
        <v>NO APLICA</v>
      </c>
      <c r="BH721" s="58" t="str">
        <f t="shared" si="1078"/>
        <v>ALERTA ALTA - REVISAR MERCADO</v>
      </c>
    </row>
    <row r="722" spans="1:60" ht="76.5" x14ac:dyDescent="0.35">
      <c r="A722" s="64">
        <f>IF(C722="","",MAX($A$14:A721)+1)</f>
        <v>655</v>
      </c>
      <c r="B722" s="145">
        <v>8711003</v>
      </c>
      <c r="C722" s="65" t="s">
        <v>672</v>
      </c>
      <c r="D722" s="64" t="s">
        <v>65</v>
      </c>
      <c r="E722" s="64">
        <v>0</v>
      </c>
      <c r="F722" s="64">
        <v>0</v>
      </c>
      <c r="G722" s="64">
        <v>0</v>
      </c>
      <c r="H722" s="64">
        <v>0</v>
      </c>
      <c r="I722" s="64">
        <v>0</v>
      </c>
      <c r="J722" s="64">
        <v>0</v>
      </c>
      <c r="K722" s="64">
        <v>0</v>
      </c>
      <c r="L722" s="64">
        <v>0</v>
      </c>
      <c r="M722" s="64">
        <v>0</v>
      </c>
      <c r="N722" s="64">
        <v>0</v>
      </c>
      <c r="O722" s="64">
        <v>0</v>
      </c>
      <c r="P722" s="64">
        <v>1</v>
      </c>
      <c r="Q722" s="64">
        <v>0</v>
      </c>
      <c r="R722" s="64">
        <v>1</v>
      </c>
      <c r="S722" s="125">
        <v>73152100</v>
      </c>
      <c r="T722" s="64" t="s">
        <v>66</v>
      </c>
      <c r="U722" s="64" t="s">
        <v>66</v>
      </c>
      <c r="W722" s="66">
        <v>112000</v>
      </c>
      <c r="X722" s="66">
        <f t="shared" si="1050"/>
        <v>21280</v>
      </c>
      <c r="Y722" s="66">
        <f t="shared" si="1051"/>
        <v>133280</v>
      </c>
      <c r="Z722" s="66">
        <v>112000</v>
      </c>
      <c r="AA722" s="66">
        <f t="shared" si="1052"/>
        <v>21280</v>
      </c>
      <c r="AB722" s="66">
        <f t="shared" si="1053"/>
        <v>133280</v>
      </c>
      <c r="AC722" s="66">
        <v>145000</v>
      </c>
      <c r="AD722" s="66">
        <f t="shared" si="1054"/>
        <v>27550</v>
      </c>
      <c r="AE722" s="66">
        <f t="shared" si="1055"/>
        <v>172550</v>
      </c>
      <c r="AF722" s="22"/>
      <c r="AG722" s="67" t="str">
        <f t="shared" si="1056"/>
        <v>MANTENIMIENTO DEL SISTEMA DE INYECCIÓN DESMONTE, MONTE, REVISIÓN Y LIMPIEZA DE INYECTORES Y BOMBA DE COMBUSTIBLE.</v>
      </c>
      <c r="AH722" s="58" t="str">
        <f t="shared" si="1057"/>
        <v>ÚNICO</v>
      </c>
      <c r="AI722" s="58" t="str">
        <f t="shared" si="1058"/>
        <v>ÚNICO</v>
      </c>
      <c r="AJ722" s="59" t="str">
        <f t="shared" si="1059"/>
        <v>ÚNICO</v>
      </c>
      <c r="AK722" s="59" t="str">
        <f t="shared" si="1060"/>
        <v>ÚNICO</v>
      </c>
      <c r="AL722" s="59" t="str">
        <f t="shared" si="1061"/>
        <v/>
      </c>
      <c r="AM722" s="59" t="str">
        <f t="shared" si="1062"/>
        <v/>
      </c>
      <c r="AN722" s="60" t="str">
        <f t="shared" si="1063"/>
        <v/>
      </c>
      <c r="AP722" s="61">
        <f t="shared" si="1064"/>
        <v>123000</v>
      </c>
      <c r="AQ722" s="61">
        <f t="shared" si="1065"/>
        <v>112000</v>
      </c>
      <c r="AR722" s="61">
        <f t="shared" si="1066"/>
        <v>19053</v>
      </c>
      <c r="AS722" s="62">
        <f t="shared" si="1067"/>
        <v>0.15490243902439024</v>
      </c>
      <c r="AT722" s="61">
        <f t="shared" si="1068"/>
        <v>112000</v>
      </c>
      <c r="AU722" s="61">
        <f t="shared" si="1069"/>
        <v>145000</v>
      </c>
      <c r="AV722" s="61">
        <f>IF(NOT(ISNUMBER(A722)),"",ROUND(_xlfn.QUARTILE.INC(CHOOSE({1;2;3},W722,Z722,AC722),1),0))</f>
        <v>112000</v>
      </c>
      <c r="AW722" s="61">
        <f>IF(NOT(ISNUMBER(A722)),"",ROUND(_xlfn.QUARTILE.INC(CHOOSE({1;2;3},W722,Z722,AC722),3),0))</f>
        <v>128500</v>
      </c>
      <c r="AX722" s="61">
        <f t="shared" si="1070"/>
        <v>16500</v>
      </c>
      <c r="AY722" s="61">
        <f t="shared" si="1071"/>
        <v>112000</v>
      </c>
      <c r="AZ722" s="61">
        <f t="shared" si="1072"/>
        <v>21280</v>
      </c>
      <c r="BA722" s="61">
        <f t="shared" si="1073"/>
        <v>133280</v>
      </c>
      <c r="BB722" s="68" t="str">
        <f t="shared" si="1074"/>
        <v>MENOR VALOR</v>
      </c>
      <c r="BD722" s="69" t="str">
        <f t="shared" si="1075"/>
        <v>MANTENIMIENTO DEL SISTEMA DE INYECCIÓN DESMONTE, MONTE, REVISIÓN Y LIMPIEZA DE INYECTORES Y BOMBA DE COMBUSTIBLE.</v>
      </c>
      <c r="BE722" s="58" t="str">
        <f t="shared" si="1076"/>
        <v>ÚNICO</v>
      </c>
      <c r="BF722" s="58" t="str" cm="1">
        <f t="array" ref="BF722">IF(BE722&lt;&gt;"REPETIDO","",_xlfn.TEXTJOIN(", ",TRUE,IF($AG$14:$AG$1000=$AG722,$A$14:$A$1000,"")))</f>
        <v/>
      </c>
      <c r="BG722" s="70" t="str">
        <f t="shared" si="1077"/>
        <v>NO APLICA</v>
      </c>
      <c r="BH722" s="58" t="str">
        <f t="shared" si="1078"/>
        <v>OK</v>
      </c>
    </row>
    <row r="723" spans="1:60" ht="63.75" x14ac:dyDescent="0.35">
      <c r="A723" s="64">
        <f>IF(C723="","",MAX($A$14:A722)+1)</f>
        <v>656</v>
      </c>
      <c r="B723" s="143">
        <v>8715606</v>
      </c>
      <c r="C723" s="65" t="s">
        <v>673</v>
      </c>
      <c r="D723" s="64" t="s">
        <v>65</v>
      </c>
      <c r="E723" s="64">
        <v>0</v>
      </c>
      <c r="F723" s="64">
        <v>0</v>
      </c>
      <c r="G723" s="64">
        <v>0</v>
      </c>
      <c r="H723" s="64">
        <v>0</v>
      </c>
      <c r="I723" s="64">
        <v>0</v>
      </c>
      <c r="J723" s="64">
        <v>0</v>
      </c>
      <c r="K723" s="64">
        <v>0</v>
      </c>
      <c r="L723" s="64">
        <v>0</v>
      </c>
      <c r="M723" s="64">
        <v>0</v>
      </c>
      <c r="N723" s="64">
        <v>0</v>
      </c>
      <c r="O723" s="64">
        <v>0</v>
      </c>
      <c r="P723" s="64">
        <v>1</v>
      </c>
      <c r="Q723" s="64">
        <v>0</v>
      </c>
      <c r="R723" s="64">
        <v>1</v>
      </c>
      <c r="S723" s="125">
        <v>73152100</v>
      </c>
      <c r="T723" s="64" t="s">
        <v>66</v>
      </c>
      <c r="U723" s="64" t="s">
        <v>66</v>
      </c>
      <c r="W723" s="66">
        <v>216000</v>
      </c>
      <c r="X723" s="66">
        <f t="shared" si="1050"/>
        <v>41040</v>
      </c>
      <c r="Y723" s="66">
        <f t="shared" si="1051"/>
        <v>257040</v>
      </c>
      <c r="Z723" s="66">
        <v>216000</v>
      </c>
      <c r="AA723" s="66">
        <f t="shared" si="1052"/>
        <v>41040</v>
      </c>
      <c r="AB723" s="66">
        <f t="shared" si="1053"/>
        <v>257040</v>
      </c>
      <c r="AC723" s="66">
        <v>440000</v>
      </c>
      <c r="AD723" s="66">
        <f t="shared" si="1054"/>
        <v>83600</v>
      </c>
      <c r="AE723" s="66">
        <f t="shared" si="1055"/>
        <v>523600</v>
      </c>
      <c r="AF723" s="22"/>
      <c r="AG723" s="67" t="str">
        <f t="shared" si="1056"/>
        <v>MANTENIMIENTO O AJUSTE CORREA DEL VENTILADOR DEL MOTOR. (CAMBIO DE O AJUSTE CORREA DEL VENTILADOR DEL MOTOR)</v>
      </c>
      <c r="AH723" s="58" t="str">
        <f t="shared" si="1057"/>
        <v>ÚNICO</v>
      </c>
      <c r="AI723" s="58" t="str">
        <f t="shared" si="1058"/>
        <v>ÚNICO</v>
      </c>
      <c r="AJ723" s="59" t="str">
        <f t="shared" si="1059"/>
        <v>ÚNICO</v>
      </c>
      <c r="AK723" s="59" t="str">
        <f t="shared" si="1060"/>
        <v>ÚNICO</v>
      </c>
      <c r="AL723" s="59" t="str">
        <f t="shared" si="1061"/>
        <v/>
      </c>
      <c r="AM723" s="59" t="str">
        <f t="shared" si="1062"/>
        <v/>
      </c>
      <c r="AN723" s="60" t="str">
        <f t="shared" si="1063"/>
        <v/>
      </c>
      <c r="AP723" s="61">
        <f t="shared" si="1064"/>
        <v>290667</v>
      </c>
      <c r="AQ723" s="61">
        <f t="shared" si="1065"/>
        <v>216000</v>
      </c>
      <c r="AR723" s="61">
        <f t="shared" si="1066"/>
        <v>129326</v>
      </c>
      <c r="AS723" s="62">
        <f t="shared" si="1067"/>
        <v>0.44492838884359076</v>
      </c>
      <c r="AT723" s="61">
        <f t="shared" si="1068"/>
        <v>216000</v>
      </c>
      <c r="AU723" s="61">
        <f t="shared" si="1069"/>
        <v>440000</v>
      </c>
      <c r="AV723" s="61">
        <f>IF(NOT(ISNUMBER(A723)),"",ROUND(_xlfn.QUARTILE.INC(CHOOSE({1;2;3},W723,Z723,AC723),1),0))</f>
        <v>216000</v>
      </c>
      <c r="AW723" s="61">
        <f>IF(NOT(ISNUMBER(A723)),"",ROUND(_xlfn.QUARTILE.INC(CHOOSE({1;2;3},W723,Z723,AC723),3),0))</f>
        <v>328000</v>
      </c>
      <c r="AX723" s="61">
        <f t="shared" si="1070"/>
        <v>112000</v>
      </c>
      <c r="AY723" s="61">
        <f t="shared" si="1071"/>
        <v>216000</v>
      </c>
      <c r="AZ723" s="61">
        <f t="shared" si="1072"/>
        <v>41040</v>
      </c>
      <c r="BA723" s="61">
        <f t="shared" si="1073"/>
        <v>257040</v>
      </c>
      <c r="BB723" s="68" t="str">
        <f t="shared" si="1074"/>
        <v>MEDIANA</v>
      </c>
      <c r="BD723" s="69" t="str">
        <f t="shared" si="1075"/>
        <v>MANTENIMIENTO O AJUSTE CORREA DEL VENTILADOR DEL MOTOR. (CAMBIO DE O AJUSTE CORREA DEL VENTILADOR DEL MOTOR)</v>
      </c>
      <c r="BE723" s="58" t="str">
        <f t="shared" si="1076"/>
        <v>ÚNICO</v>
      </c>
      <c r="BF723" s="58" t="str" cm="1">
        <f t="array" ref="BF723">IF(BE723&lt;&gt;"REPETIDO","",_xlfn.TEXTJOIN(", ",TRUE,IF($AG$14:$AG$1000=$AG723,$A$14:$A$1000,"")))</f>
        <v/>
      </c>
      <c r="BG723" s="70" t="str">
        <f t="shared" si="1077"/>
        <v>NO APLICA</v>
      </c>
      <c r="BH723" s="58" t="str">
        <f t="shared" si="1078"/>
        <v>REVISAR DISPERSIÓN</v>
      </c>
    </row>
    <row r="724" spans="1:60" ht="40.5" x14ac:dyDescent="0.35">
      <c r="A724" s="64">
        <f>IF(C724="","",MAX($A$14:A723)+1)</f>
        <v>657</v>
      </c>
      <c r="B724" s="143">
        <v>8715606</v>
      </c>
      <c r="C724" s="65" t="s">
        <v>674</v>
      </c>
      <c r="D724" s="64" t="s">
        <v>65</v>
      </c>
      <c r="E724" s="64">
        <v>0</v>
      </c>
      <c r="F724" s="64">
        <v>0</v>
      </c>
      <c r="G724" s="64">
        <v>0</v>
      </c>
      <c r="H724" s="64">
        <v>0</v>
      </c>
      <c r="I724" s="64">
        <v>0</v>
      </c>
      <c r="J724" s="64">
        <v>0</v>
      </c>
      <c r="K724" s="64">
        <v>0</v>
      </c>
      <c r="L724" s="64">
        <v>0</v>
      </c>
      <c r="M724" s="64">
        <v>0</v>
      </c>
      <c r="N724" s="64">
        <v>0</v>
      </c>
      <c r="O724" s="64">
        <v>0</v>
      </c>
      <c r="P724" s="64">
        <v>1</v>
      </c>
      <c r="Q724" s="64">
        <v>0</v>
      </c>
      <c r="R724" s="64">
        <v>1</v>
      </c>
      <c r="S724" s="125">
        <v>73152100</v>
      </c>
      <c r="T724" s="64" t="s">
        <v>66</v>
      </c>
      <c r="U724" s="64" t="s">
        <v>66</v>
      </c>
      <c r="W724" s="66">
        <v>456000</v>
      </c>
      <c r="X724" s="66">
        <f t="shared" si="1050"/>
        <v>86640</v>
      </c>
      <c r="Y724" s="66">
        <f t="shared" si="1051"/>
        <v>542640</v>
      </c>
      <c r="Z724" s="66">
        <v>456000</v>
      </c>
      <c r="AA724" s="66">
        <f t="shared" si="1052"/>
        <v>86640</v>
      </c>
      <c r="AB724" s="66">
        <f t="shared" si="1053"/>
        <v>542640</v>
      </c>
      <c r="AC724" s="66">
        <v>1215000</v>
      </c>
      <c r="AD724" s="66">
        <f t="shared" si="1054"/>
        <v>230850</v>
      </c>
      <c r="AE724" s="66">
        <f t="shared" si="1055"/>
        <v>1445850</v>
      </c>
      <c r="AF724" s="22"/>
      <c r="AG724" s="67" t="str">
        <f t="shared" si="1056"/>
        <v>MANTENIMIENTO Y PUESTA EN FUNCIONAMIENTO MOTOR DE ARRANQUE.</v>
      </c>
      <c r="AH724" s="58" t="str">
        <f t="shared" si="1057"/>
        <v>ÚNICO</v>
      </c>
      <c r="AI724" s="58" t="str">
        <f t="shared" si="1058"/>
        <v>ÚNICO</v>
      </c>
      <c r="AJ724" s="59" t="str">
        <f t="shared" si="1059"/>
        <v>ÚNICO</v>
      </c>
      <c r="AK724" s="59" t="str">
        <f t="shared" si="1060"/>
        <v>ÚNICO</v>
      </c>
      <c r="AL724" s="59" t="str">
        <f t="shared" si="1061"/>
        <v/>
      </c>
      <c r="AM724" s="59" t="str">
        <f t="shared" si="1062"/>
        <v/>
      </c>
      <c r="AN724" s="60" t="str">
        <f t="shared" si="1063"/>
        <v/>
      </c>
      <c r="AP724" s="61">
        <f t="shared" si="1064"/>
        <v>709000</v>
      </c>
      <c r="AQ724" s="61">
        <f t="shared" si="1065"/>
        <v>456000</v>
      </c>
      <c r="AR724" s="61">
        <f t="shared" si="1066"/>
        <v>438209</v>
      </c>
      <c r="AS724" s="62">
        <f t="shared" si="1067"/>
        <v>0.61806629055007056</v>
      </c>
      <c r="AT724" s="61">
        <f t="shared" si="1068"/>
        <v>456000</v>
      </c>
      <c r="AU724" s="61">
        <f t="shared" si="1069"/>
        <v>1215000</v>
      </c>
      <c r="AV724" s="61">
        <f>IF(NOT(ISNUMBER(A724)),"",ROUND(_xlfn.QUARTILE.INC(CHOOSE({1;2;3},W724,Z724,AC724),1),0))</f>
        <v>456000</v>
      </c>
      <c r="AW724" s="61">
        <f>IF(NOT(ISNUMBER(A724)),"",ROUND(_xlfn.QUARTILE.INC(CHOOSE({1;2;3},W724,Z724,AC724),3),0))</f>
        <v>835500</v>
      </c>
      <c r="AX724" s="61">
        <f t="shared" si="1070"/>
        <v>379500</v>
      </c>
      <c r="AY724" s="61">
        <f t="shared" si="1071"/>
        <v>456000</v>
      </c>
      <c r="AZ724" s="61">
        <f t="shared" si="1072"/>
        <v>86640</v>
      </c>
      <c r="BA724" s="61">
        <f t="shared" si="1073"/>
        <v>542640</v>
      </c>
      <c r="BB724" s="68" t="str">
        <f t="shared" si="1074"/>
        <v>MEDIANA</v>
      </c>
      <c r="BD724" s="69" t="str">
        <f t="shared" si="1075"/>
        <v>MANTENIMIENTO Y PUESTA EN FUNCIONAMIENTO MOTOR DE ARRANQUE.</v>
      </c>
      <c r="BE724" s="58" t="str">
        <f t="shared" si="1076"/>
        <v>ÚNICO</v>
      </c>
      <c r="BF724" s="58" t="str" cm="1">
        <f t="array" ref="BF724">IF(BE724&lt;&gt;"REPETIDO","",_xlfn.TEXTJOIN(", ",TRUE,IF($AG$14:$AG$1000=$AG724,$A$14:$A$1000,"")))</f>
        <v/>
      </c>
      <c r="BG724" s="70" t="str">
        <f t="shared" si="1077"/>
        <v>NO APLICA</v>
      </c>
      <c r="BH724" s="58" t="str">
        <f t="shared" si="1078"/>
        <v>ALERTA ALTA - REVISAR MERCADO</v>
      </c>
    </row>
    <row r="725" spans="1:60" ht="38.25" x14ac:dyDescent="0.35">
      <c r="A725" s="64">
        <f>IF(C725="","",MAX($A$14:A724)+1)</f>
        <v>658</v>
      </c>
      <c r="B725" s="143">
        <v>8715606</v>
      </c>
      <c r="C725" s="65" t="s">
        <v>675</v>
      </c>
      <c r="D725" s="64" t="s">
        <v>65</v>
      </c>
      <c r="E725" s="64">
        <v>0</v>
      </c>
      <c r="F725" s="64">
        <v>0</v>
      </c>
      <c r="G725" s="64">
        <v>0</v>
      </c>
      <c r="H725" s="64">
        <v>0</v>
      </c>
      <c r="I725" s="64">
        <v>0</v>
      </c>
      <c r="J725" s="64">
        <v>0</v>
      </c>
      <c r="K725" s="64">
        <v>0</v>
      </c>
      <c r="L725" s="64">
        <v>0</v>
      </c>
      <c r="M725" s="64">
        <v>0</v>
      </c>
      <c r="N725" s="64">
        <v>0</v>
      </c>
      <c r="O725" s="64">
        <v>0</v>
      </c>
      <c r="P725" s="64">
        <v>1</v>
      </c>
      <c r="Q725" s="64">
        <v>0</v>
      </c>
      <c r="R725" s="64">
        <v>1</v>
      </c>
      <c r="S725" s="125">
        <v>73152100</v>
      </c>
      <c r="T725" s="64" t="s">
        <v>66</v>
      </c>
      <c r="U725" s="64" t="s">
        <v>66</v>
      </c>
      <c r="W725" s="66">
        <v>412000</v>
      </c>
      <c r="X725" s="66">
        <f t="shared" si="1050"/>
        <v>78280</v>
      </c>
      <c r="Y725" s="66">
        <f t="shared" si="1051"/>
        <v>490280</v>
      </c>
      <c r="Z725" s="66">
        <v>412000</v>
      </c>
      <c r="AA725" s="66">
        <f t="shared" si="1052"/>
        <v>78280</v>
      </c>
      <c r="AB725" s="66">
        <f t="shared" si="1053"/>
        <v>490280</v>
      </c>
      <c r="AC725" s="66">
        <v>920000</v>
      </c>
      <c r="AD725" s="66">
        <f t="shared" si="1054"/>
        <v>174800</v>
      </c>
      <c r="AE725" s="66">
        <f t="shared" si="1055"/>
        <v>1094800</v>
      </c>
      <c r="AG725" s="67" t="str">
        <f t="shared" si="1056"/>
        <v>MANTENIMIENTO Y PUESTA EN FUNCIONAMIENTO BOMBA DE AGUA.</v>
      </c>
      <c r="AH725" s="58" t="str">
        <f t="shared" si="1057"/>
        <v>ÚNICO</v>
      </c>
      <c r="AI725" s="58" t="str">
        <f t="shared" si="1058"/>
        <v>ÚNICO</v>
      </c>
      <c r="AJ725" s="59" t="str">
        <f t="shared" si="1059"/>
        <v>ÚNICO</v>
      </c>
      <c r="AK725" s="59" t="str">
        <f t="shared" si="1060"/>
        <v>ÚNICO</v>
      </c>
      <c r="AL725" s="59" t="str">
        <f t="shared" si="1061"/>
        <v/>
      </c>
      <c r="AM725" s="59" t="str">
        <f t="shared" si="1062"/>
        <v/>
      </c>
      <c r="AN725" s="60" t="str">
        <f t="shared" si="1063"/>
        <v/>
      </c>
      <c r="AP725" s="61">
        <f t="shared" si="1064"/>
        <v>581333</v>
      </c>
      <c r="AQ725" s="61">
        <f t="shared" si="1065"/>
        <v>412000</v>
      </c>
      <c r="AR725" s="61">
        <f t="shared" si="1066"/>
        <v>293294</v>
      </c>
      <c r="AS725" s="62">
        <f t="shared" si="1067"/>
        <v>0.50451978470171144</v>
      </c>
      <c r="AT725" s="61">
        <f t="shared" si="1068"/>
        <v>412000</v>
      </c>
      <c r="AU725" s="61">
        <f t="shared" si="1069"/>
        <v>920000</v>
      </c>
      <c r="AV725" s="61">
        <f>IF(NOT(ISNUMBER(A725)),"",ROUND(_xlfn.QUARTILE.INC(CHOOSE({1;2;3},W725,Z725,AC725),1),0))</f>
        <v>412000</v>
      </c>
      <c r="AW725" s="61">
        <f>IF(NOT(ISNUMBER(A725)),"",ROUND(_xlfn.QUARTILE.INC(CHOOSE({1;2;3},W725,Z725,AC725),3),0))</f>
        <v>666000</v>
      </c>
      <c r="AX725" s="61">
        <f t="shared" si="1070"/>
        <v>254000</v>
      </c>
      <c r="AY725" s="61">
        <f t="shared" si="1071"/>
        <v>412000</v>
      </c>
      <c r="AZ725" s="61">
        <f t="shared" si="1072"/>
        <v>78280</v>
      </c>
      <c r="BA725" s="61">
        <f t="shared" si="1073"/>
        <v>490280</v>
      </c>
      <c r="BB725" s="68" t="str">
        <f t="shared" si="1074"/>
        <v>MEDIANA</v>
      </c>
      <c r="BD725" s="69" t="str">
        <f t="shared" si="1075"/>
        <v>MANTENIMIENTO Y PUESTA EN FUNCIONAMIENTO BOMBA DE AGUA.</v>
      </c>
      <c r="BE725" s="58" t="str">
        <f t="shared" si="1076"/>
        <v>ÚNICO</v>
      </c>
      <c r="BF725" s="58" t="str" cm="1">
        <f t="array" ref="BF725">IF(BE725&lt;&gt;"REPETIDO","",_xlfn.TEXTJOIN(", ",TRUE,IF($AG$14:$AG$1000=$AG725,$A$14:$A$1000,"")))</f>
        <v/>
      </c>
      <c r="BG725" s="70" t="str">
        <f t="shared" si="1077"/>
        <v>NO APLICA</v>
      </c>
      <c r="BH725" s="58" t="str">
        <f t="shared" si="1078"/>
        <v>ALERTA ALTA - REVISAR MERCADO</v>
      </c>
    </row>
    <row r="726" spans="1:60" ht="102" x14ac:dyDescent="0.35">
      <c r="A726" s="64">
        <f>IF(C726="","",MAX($A$14:A725)+1)</f>
        <v>659</v>
      </c>
      <c r="B726" s="143">
        <v>8715606</v>
      </c>
      <c r="C726" s="65" t="s">
        <v>676</v>
      </c>
      <c r="D726" s="64" t="s">
        <v>65</v>
      </c>
      <c r="E726" s="64">
        <v>0</v>
      </c>
      <c r="F726" s="64">
        <v>0</v>
      </c>
      <c r="G726" s="64">
        <v>0</v>
      </c>
      <c r="H726" s="64">
        <v>0</v>
      </c>
      <c r="I726" s="64">
        <v>0</v>
      </c>
      <c r="J726" s="64">
        <v>0</v>
      </c>
      <c r="K726" s="64">
        <v>0</v>
      </c>
      <c r="L726" s="64">
        <v>0</v>
      </c>
      <c r="M726" s="64">
        <v>0</v>
      </c>
      <c r="N726" s="64">
        <v>0</v>
      </c>
      <c r="O726" s="64">
        <v>0</v>
      </c>
      <c r="P726" s="64">
        <v>1</v>
      </c>
      <c r="Q726" s="64">
        <v>0</v>
      </c>
      <c r="R726" s="64">
        <v>1</v>
      </c>
      <c r="S726" s="125">
        <v>73152100</v>
      </c>
      <c r="T726" s="64" t="s">
        <v>66</v>
      </c>
      <c r="U726" s="64" t="s">
        <v>66</v>
      </c>
      <c r="W726" s="66">
        <v>632000</v>
      </c>
      <c r="X726" s="66">
        <f t="shared" si="1050"/>
        <v>120080</v>
      </c>
      <c r="Y726" s="66">
        <f t="shared" si="1051"/>
        <v>752080</v>
      </c>
      <c r="Z726" s="66">
        <v>632000</v>
      </c>
      <c r="AA726" s="66">
        <f t="shared" si="1052"/>
        <v>120080</v>
      </c>
      <c r="AB726" s="66">
        <f t="shared" si="1053"/>
        <v>752080</v>
      </c>
      <c r="AC726" s="66">
        <v>1740000</v>
      </c>
      <c r="AD726" s="66">
        <f t="shared" si="1054"/>
        <v>330600</v>
      </c>
      <c r="AE726" s="66">
        <f t="shared" si="1055"/>
        <v>2070600</v>
      </c>
      <c r="AF726" s="22"/>
      <c r="AG726" s="67" t="str">
        <f t="shared" si="1056"/>
        <v>MANTENIMIENTO - REVISIÓN DEL SISTEMA ELÉCTRICO DEL MOTOR DIESEL, REVISIÓN DEL CABLEADO Y MANTENIMIENTO EN CASO DE QUE SEA REQUERIDO. (CAMBIO DE EN CASO DE QUE SEA REQUERIDO)</v>
      </c>
      <c r="AH726" s="58" t="str">
        <f t="shared" si="1057"/>
        <v>ÚNICO</v>
      </c>
      <c r="AI726" s="58" t="str">
        <f t="shared" si="1058"/>
        <v>ÚNICO</v>
      </c>
      <c r="AJ726" s="59" t="str">
        <f t="shared" si="1059"/>
        <v>ÚNICO</v>
      </c>
      <c r="AK726" s="59" t="str">
        <f t="shared" si="1060"/>
        <v>ÚNICO</v>
      </c>
      <c r="AL726" s="59" t="str">
        <f t="shared" si="1061"/>
        <v/>
      </c>
      <c r="AM726" s="59" t="str">
        <f t="shared" si="1062"/>
        <v/>
      </c>
      <c r="AN726" s="60" t="str">
        <f t="shared" si="1063"/>
        <v/>
      </c>
      <c r="AP726" s="61">
        <f t="shared" si="1064"/>
        <v>1001333</v>
      </c>
      <c r="AQ726" s="61">
        <f t="shared" si="1065"/>
        <v>632000</v>
      </c>
      <c r="AR726" s="61">
        <f t="shared" si="1066"/>
        <v>639704</v>
      </c>
      <c r="AS726" s="62">
        <f t="shared" si="1067"/>
        <v>0.63885240973781954</v>
      </c>
      <c r="AT726" s="61">
        <f t="shared" si="1068"/>
        <v>632000</v>
      </c>
      <c r="AU726" s="61">
        <f t="shared" si="1069"/>
        <v>1740000</v>
      </c>
      <c r="AV726" s="61">
        <f>IF(NOT(ISNUMBER(A726)),"",ROUND(_xlfn.QUARTILE.INC(CHOOSE({1;2;3},W726,Z726,AC726),1),0))</f>
        <v>632000</v>
      </c>
      <c r="AW726" s="61">
        <f>IF(NOT(ISNUMBER(A726)),"",ROUND(_xlfn.QUARTILE.INC(CHOOSE({1;2;3},W726,Z726,AC726),3),0))</f>
        <v>1186000</v>
      </c>
      <c r="AX726" s="61">
        <f t="shared" si="1070"/>
        <v>554000</v>
      </c>
      <c r="AY726" s="61">
        <f t="shared" si="1071"/>
        <v>632000</v>
      </c>
      <c r="AZ726" s="61">
        <f t="shared" si="1072"/>
        <v>120080</v>
      </c>
      <c r="BA726" s="61">
        <f t="shared" si="1073"/>
        <v>752080</v>
      </c>
      <c r="BB726" s="68" t="str">
        <f t="shared" si="1074"/>
        <v>MEDIANA</v>
      </c>
      <c r="BD726" s="69" t="str">
        <f t="shared" si="1075"/>
        <v>MANTENIMIENTO - REVISIÓN DEL SISTEMA ELÉCTRICO DEL MOTOR DIESEL, REVISIÓN DEL CABLEADO Y MANTENIMIENTO EN CASO DE QUE SEA REQUERIDO. (CAMBIO DE EN CASO DE QUE SEA REQUERIDO)</v>
      </c>
      <c r="BE726" s="58" t="str">
        <f t="shared" si="1076"/>
        <v>ÚNICO</v>
      </c>
      <c r="BF726" s="58" t="str" cm="1">
        <f t="array" ref="BF726">IF(BE726&lt;&gt;"REPETIDO","",_xlfn.TEXTJOIN(", ",TRUE,IF($AG$14:$AG$1000=$AG726,$A$14:$A$1000,"")))</f>
        <v/>
      </c>
      <c r="BG726" s="70" t="str">
        <f t="shared" si="1077"/>
        <v>NO APLICA</v>
      </c>
      <c r="BH726" s="58" t="str">
        <f t="shared" si="1078"/>
        <v>ALERTA ALTA - REVISAR MERCADO</v>
      </c>
    </row>
    <row r="727" spans="1:60" ht="76.5" x14ac:dyDescent="0.35">
      <c r="A727" s="64">
        <f>IF(C727="","",MAX($A$14:A726)+1)</f>
        <v>660</v>
      </c>
      <c r="B727" s="143">
        <v>8715606</v>
      </c>
      <c r="C727" s="65" t="s">
        <v>677</v>
      </c>
      <c r="D727" s="64" t="s">
        <v>65</v>
      </c>
      <c r="E727" s="64">
        <v>0</v>
      </c>
      <c r="F727" s="64">
        <v>0</v>
      </c>
      <c r="G727" s="64">
        <v>0</v>
      </c>
      <c r="H727" s="64">
        <v>0</v>
      </c>
      <c r="I727" s="64">
        <v>0</v>
      </c>
      <c r="J727" s="64">
        <v>0</v>
      </c>
      <c r="K727" s="64">
        <v>0</v>
      </c>
      <c r="L727" s="64">
        <v>0</v>
      </c>
      <c r="M727" s="64">
        <v>0</v>
      </c>
      <c r="N727" s="64">
        <v>0</v>
      </c>
      <c r="O727" s="64">
        <v>0</v>
      </c>
      <c r="P727" s="64">
        <v>1</v>
      </c>
      <c r="Q727" s="64">
        <v>0</v>
      </c>
      <c r="R727" s="64">
        <v>1</v>
      </c>
      <c r="S727" s="125">
        <v>73152100</v>
      </c>
      <c r="T727" s="64" t="s">
        <v>66</v>
      </c>
      <c r="U727" s="64" t="s">
        <v>66</v>
      </c>
      <c r="W727" s="66">
        <v>504000</v>
      </c>
      <c r="X727" s="66">
        <f t="shared" si="1050"/>
        <v>95760</v>
      </c>
      <c r="Y727" s="66">
        <f t="shared" si="1051"/>
        <v>599760</v>
      </c>
      <c r="Z727" s="66">
        <v>504000</v>
      </c>
      <c r="AA727" s="66">
        <f t="shared" si="1052"/>
        <v>95760</v>
      </c>
      <c r="AB727" s="66">
        <f t="shared" si="1053"/>
        <v>599760</v>
      </c>
      <c r="AC727" s="66">
        <v>1330000</v>
      </c>
      <c r="AD727" s="66">
        <f t="shared" si="1054"/>
        <v>252700</v>
      </c>
      <c r="AE727" s="66">
        <f t="shared" si="1055"/>
        <v>1582700</v>
      </c>
      <c r="AF727" s="22"/>
      <c r="AG727" s="67" t="str">
        <f t="shared" si="1056"/>
        <v>MANTENIMIENTO - RECUBRIMIENTO AISLAMIENTO BOBINAS CON PINTURA DIELÉCTRICA PARA BRINDAR LA PROTECCIÓN DE LA MISMA.</v>
      </c>
      <c r="AH727" s="58" t="str">
        <f t="shared" si="1057"/>
        <v>ÚNICO</v>
      </c>
      <c r="AI727" s="58" t="str">
        <f t="shared" si="1058"/>
        <v>ÚNICO</v>
      </c>
      <c r="AJ727" s="59" t="str">
        <f t="shared" si="1059"/>
        <v>ÚNICO</v>
      </c>
      <c r="AK727" s="59" t="str">
        <f t="shared" si="1060"/>
        <v>ÚNICO</v>
      </c>
      <c r="AL727" s="59" t="str">
        <f t="shared" si="1061"/>
        <v/>
      </c>
      <c r="AM727" s="59" t="str">
        <f t="shared" si="1062"/>
        <v/>
      </c>
      <c r="AN727" s="60" t="str">
        <f t="shared" si="1063"/>
        <v/>
      </c>
      <c r="AP727" s="61">
        <f t="shared" si="1064"/>
        <v>779333</v>
      </c>
      <c r="AQ727" s="61">
        <f t="shared" si="1065"/>
        <v>504000</v>
      </c>
      <c r="AR727" s="61">
        <f t="shared" si="1066"/>
        <v>476891</v>
      </c>
      <c r="AS727" s="62">
        <f t="shared" si="1067"/>
        <v>0.61192198970144984</v>
      </c>
      <c r="AT727" s="61">
        <f t="shared" si="1068"/>
        <v>504000</v>
      </c>
      <c r="AU727" s="61">
        <f t="shared" si="1069"/>
        <v>1330000</v>
      </c>
      <c r="AV727" s="61">
        <f>IF(NOT(ISNUMBER(A727)),"",ROUND(_xlfn.QUARTILE.INC(CHOOSE({1;2;3},W727,Z727,AC727),1),0))</f>
        <v>504000</v>
      </c>
      <c r="AW727" s="61">
        <f>IF(NOT(ISNUMBER(A727)),"",ROUND(_xlfn.QUARTILE.INC(CHOOSE({1;2;3},W727,Z727,AC727),3),0))</f>
        <v>917000</v>
      </c>
      <c r="AX727" s="61">
        <f t="shared" si="1070"/>
        <v>413000</v>
      </c>
      <c r="AY727" s="61">
        <f t="shared" si="1071"/>
        <v>504000</v>
      </c>
      <c r="AZ727" s="61">
        <f t="shared" si="1072"/>
        <v>95760</v>
      </c>
      <c r="BA727" s="61">
        <f t="shared" si="1073"/>
        <v>599760</v>
      </c>
      <c r="BB727" s="68" t="str">
        <f t="shared" si="1074"/>
        <v>MEDIANA</v>
      </c>
      <c r="BD727" s="69" t="str">
        <f t="shared" si="1075"/>
        <v>MANTENIMIENTO - RECUBRIMIENTO AISLAMIENTO BOBINAS CON PINTURA DIELÉCTRICA PARA BRINDAR LA PROTECCIÓN DE LA MISMA.</v>
      </c>
      <c r="BE727" s="58" t="str">
        <f t="shared" si="1076"/>
        <v>ÚNICO</v>
      </c>
      <c r="BF727" s="58" t="str" cm="1">
        <f t="array" ref="BF727">IF(BE727&lt;&gt;"REPETIDO","",_xlfn.TEXTJOIN(", ",TRUE,IF($AG$14:$AG$1000=$AG727,$A$14:$A$1000,"")))</f>
        <v/>
      </c>
      <c r="BG727" s="70" t="str">
        <f t="shared" si="1077"/>
        <v>NO APLICA</v>
      </c>
      <c r="BH727" s="58" t="str">
        <f t="shared" si="1078"/>
        <v>ALERTA ALTA - REVISAR MERCADO</v>
      </c>
    </row>
    <row r="728" spans="1:60" ht="63.75" x14ac:dyDescent="0.35">
      <c r="A728" s="64">
        <f>IF(C728="","",MAX($A$14:A727)+1)</f>
        <v>661</v>
      </c>
      <c r="B728" s="143">
        <v>8715606</v>
      </c>
      <c r="C728" s="65" t="s">
        <v>678</v>
      </c>
      <c r="D728" s="64" t="s">
        <v>65</v>
      </c>
      <c r="E728" s="64">
        <v>0</v>
      </c>
      <c r="F728" s="64">
        <v>0</v>
      </c>
      <c r="G728" s="64">
        <v>0</v>
      </c>
      <c r="H728" s="64">
        <v>0</v>
      </c>
      <c r="I728" s="64">
        <v>0</v>
      </c>
      <c r="J728" s="64">
        <v>0</v>
      </c>
      <c r="K728" s="64">
        <v>0</v>
      </c>
      <c r="L728" s="64">
        <v>0</v>
      </c>
      <c r="M728" s="64">
        <v>0</v>
      </c>
      <c r="N728" s="64">
        <v>0</v>
      </c>
      <c r="O728" s="64">
        <v>0</v>
      </c>
      <c r="P728" s="64">
        <v>1</v>
      </c>
      <c r="Q728" s="64">
        <v>0</v>
      </c>
      <c r="R728" s="64">
        <v>1</v>
      </c>
      <c r="S728" s="125">
        <v>73152100</v>
      </c>
      <c r="T728" s="64" t="s">
        <v>66</v>
      </c>
      <c r="U728" s="64" t="s">
        <v>66</v>
      </c>
      <c r="W728" s="66">
        <v>436000</v>
      </c>
      <c r="X728" s="66">
        <f t="shared" si="1050"/>
        <v>82840</v>
      </c>
      <c r="Y728" s="66">
        <f t="shared" si="1051"/>
        <v>518840</v>
      </c>
      <c r="Z728" s="66">
        <v>436000</v>
      </c>
      <c r="AA728" s="66">
        <f t="shared" si="1052"/>
        <v>82840</v>
      </c>
      <c r="AB728" s="66">
        <f t="shared" si="1053"/>
        <v>518840</v>
      </c>
      <c r="AC728" s="66">
        <v>1025000</v>
      </c>
      <c r="AD728" s="66">
        <f t="shared" si="1054"/>
        <v>194750</v>
      </c>
      <c r="AE728" s="66">
        <f t="shared" si="1055"/>
        <v>1219750</v>
      </c>
      <c r="AF728" s="22"/>
      <c r="AG728" s="67" t="str">
        <f t="shared" si="1056"/>
        <v>MANTENIMIENTO DEL SISTEMA DE BATERÍA 1150 Y VERIFICACIÓN DE ARRANQUE. (CAMBIO DE BATERÍA NUEVA 1150)</v>
      </c>
      <c r="AH728" s="58" t="str">
        <f t="shared" si="1057"/>
        <v>ÚNICO</v>
      </c>
      <c r="AI728" s="58" t="str">
        <f t="shared" si="1058"/>
        <v>ÚNICO</v>
      </c>
      <c r="AJ728" s="59" t="str">
        <f t="shared" si="1059"/>
        <v>ÚNICO</v>
      </c>
      <c r="AK728" s="59" t="str">
        <f t="shared" si="1060"/>
        <v>ÚNICO</v>
      </c>
      <c r="AL728" s="59" t="str">
        <f t="shared" si="1061"/>
        <v/>
      </c>
      <c r="AM728" s="59" t="str">
        <f t="shared" si="1062"/>
        <v/>
      </c>
      <c r="AN728" s="60" t="str">
        <f t="shared" si="1063"/>
        <v/>
      </c>
      <c r="AP728" s="61">
        <f t="shared" si="1064"/>
        <v>632333</v>
      </c>
      <c r="AQ728" s="61">
        <f t="shared" si="1065"/>
        <v>436000</v>
      </c>
      <c r="AR728" s="61">
        <f t="shared" si="1066"/>
        <v>340059</v>
      </c>
      <c r="AS728" s="62">
        <f t="shared" si="1067"/>
        <v>0.53778467990758039</v>
      </c>
      <c r="AT728" s="61">
        <f t="shared" si="1068"/>
        <v>436000</v>
      </c>
      <c r="AU728" s="61">
        <f t="shared" si="1069"/>
        <v>1025000</v>
      </c>
      <c r="AV728" s="61">
        <f>IF(NOT(ISNUMBER(A728)),"",ROUND(_xlfn.QUARTILE.INC(CHOOSE({1;2;3},W728,Z728,AC728),1),0))</f>
        <v>436000</v>
      </c>
      <c r="AW728" s="61">
        <f>IF(NOT(ISNUMBER(A728)),"",ROUND(_xlfn.QUARTILE.INC(CHOOSE({1;2;3},W728,Z728,AC728),3),0))</f>
        <v>730500</v>
      </c>
      <c r="AX728" s="61">
        <f t="shared" si="1070"/>
        <v>294500</v>
      </c>
      <c r="AY728" s="61">
        <f t="shared" si="1071"/>
        <v>436000</v>
      </c>
      <c r="AZ728" s="61">
        <f t="shared" si="1072"/>
        <v>82840</v>
      </c>
      <c r="BA728" s="61">
        <f t="shared" si="1073"/>
        <v>518840</v>
      </c>
      <c r="BB728" s="68" t="str">
        <f t="shared" si="1074"/>
        <v>MEDIANA</v>
      </c>
      <c r="BD728" s="69" t="str">
        <f t="shared" si="1075"/>
        <v>MANTENIMIENTO DEL SISTEMA DE BATERÍA 1150 Y VERIFICACIÓN DE ARRANQUE. (CAMBIO DE BATERÍA NUEVA 1150)</v>
      </c>
      <c r="BE728" s="58" t="str">
        <f t="shared" si="1076"/>
        <v>ÚNICO</v>
      </c>
      <c r="BF728" s="58" t="str" cm="1">
        <f t="array" ref="BF728">IF(BE728&lt;&gt;"REPETIDO","",_xlfn.TEXTJOIN(", ",TRUE,IF($AG$14:$AG$1000=$AG728,$A$14:$A$1000,"")))</f>
        <v/>
      </c>
      <c r="BG728" s="70" t="str">
        <f t="shared" si="1077"/>
        <v>NO APLICA</v>
      </c>
      <c r="BH728" s="58" t="str">
        <f t="shared" si="1078"/>
        <v>ALERTA ALTA - REVISAR MERCADO</v>
      </c>
    </row>
    <row r="729" spans="1:60" ht="127.5" x14ac:dyDescent="0.35">
      <c r="A729" s="64">
        <f>IF(C729="","",MAX($A$14:A728)+1)</f>
        <v>662</v>
      </c>
      <c r="B729" s="143">
        <v>8715606</v>
      </c>
      <c r="C729" s="65" t="s">
        <v>679</v>
      </c>
      <c r="D729" s="64" t="s">
        <v>65</v>
      </c>
      <c r="E729" s="64">
        <v>0</v>
      </c>
      <c r="F729" s="64">
        <v>0</v>
      </c>
      <c r="G729" s="64">
        <v>0</v>
      </c>
      <c r="H729" s="64">
        <v>0</v>
      </c>
      <c r="I729" s="64">
        <v>0</v>
      </c>
      <c r="J729" s="64">
        <v>0</v>
      </c>
      <c r="K729" s="64">
        <v>0</v>
      </c>
      <c r="L729" s="64">
        <v>0</v>
      </c>
      <c r="M729" s="64">
        <v>0</v>
      </c>
      <c r="N729" s="64">
        <v>0</v>
      </c>
      <c r="O729" s="64">
        <v>0</v>
      </c>
      <c r="P729" s="64">
        <v>1</v>
      </c>
      <c r="Q729" s="64">
        <v>0</v>
      </c>
      <c r="R729" s="64">
        <v>1</v>
      </c>
      <c r="S729" s="125">
        <v>73152100</v>
      </c>
      <c r="T729" s="64" t="s">
        <v>66</v>
      </c>
      <c r="U729" s="64" t="s">
        <v>66</v>
      </c>
      <c r="W729" s="66">
        <v>340000</v>
      </c>
      <c r="X729" s="66">
        <f t="shared" si="1050"/>
        <v>64600</v>
      </c>
      <c r="Y729" s="66">
        <f t="shared" si="1051"/>
        <v>404600</v>
      </c>
      <c r="Z729" s="66">
        <v>340000</v>
      </c>
      <c r="AA729" s="66">
        <f t="shared" si="1052"/>
        <v>64600</v>
      </c>
      <c r="AB729" s="66">
        <f t="shared" si="1053"/>
        <v>404600</v>
      </c>
      <c r="AC729" s="66">
        <v>425000</v>
      </c>
      <c r="AD729" s="66">
        <f t="shared" si="1054"/>
        <v>80750</v>
      </c>
      <c r="AE729" s="66">
        <f t="shared" si="1055"/>
        <v>505750</v>
      </c>
      <c r="AF729" s="22"/>
      <c r="AG729" s="67" t="str">
        <f t="shared" si="1056"/>
        <v>MANTENIMIENTO - REVISIÓN BREAKER Y SISTEMA ELÉCTRICO, MANTENIMIENTO DE COMPONENTES EN CASO DE SER REQUERIDO (CAMBIO DE PIEZAS EN CASO DE SER REQUERIDO; CAMBIO DE TERMINALES Y CABLES QUEMADOS)</v>
      </c>
      <c r="AH729" s="58" t="str">
        <f t="shared" si="1057"/>
        <v>ÚNICO</v>
      </c>
      <c r="AI729" s="58" t="str">
        <f t="shared" si="1058"/>
        <v>ÚNICO</v>
      </c>
      <c r="AJ729" s="59" t="str">
        <f t="shared" si="1059"/>
        <v>ÚNICO</v>
      </c>
      <c r="AK729" s="59" t="str">
        <f t="shared" si="1060"/>
        <v>ÚNICO</v>
      </c>
      <c r="AL729" s="59" t="str">
        <f t="shared" si="1061"/>
        <v/>
      </c>
      <c r="AM729" s="59" t="str">
        <f t="shared" si="1062"/>
        <v/>
      </c>
      <c r="AN729" s="60" t="str">
        <f t="shared" si="1063"/>
        <v/>
      </c>
      <c r="AP729" s="61">
        <f t="shared" si="1064"/>
        <v>368333</v>
      </c>
      <c r="AQ729" s="61">
        <f t="shared" si="1065"/>
        <v>340000</v>
      </c>
      <c r="AR729" s="61">
        <f t="shared" si="1066"/>
        <v>49075</v>
      </c>
      <c r="AS729" s="62">
        <f t="shared" si="1067"/>
        <v>0.13323541469268299</v>
      </c>
      <c r="AT729" s="61">
        <f t="shared" si="1068"/>
        <v>340000</v>
      </c>
      <c r="AU729" s="61">
        <f t="shared" si="1069"/>
        <v>425000</v>
      </c>
      <c r="AV729" s="61">
        <f>IF(NOT(ISNUMBER(A729)),"",ROUND(_xlfn.QUARTILE.INC(CHOOSE({1;2;3},W729,Z729,AC729),1),0))</f>
        <v>340000</v>
      </c>
      <c r="AW729" s="61">
        <f>IF(NOT(ISNUMBER(A729)),"",ROUND(_xlfn.QUARTILE.INC(CHOOSE({1;2;3},W729,Z729,AC729),3),0))</f>
        <v>382500</v>
      </c>
      <c r="AX729" s="61">
        <f t="shared" si="1070"/>
        <v>42500</v>
      </c>
      <c r="AY729" s="61">
        <f t="shared" si="1071"/>
        <v>340000</v>
      </c>
      <c r="AZ729" s="61">
        <f t="shared" si="1072"/>
        <v>64600</v>
      </c>
      <c r="BA729" s="61">
        <f t="shared" si="1073"/>
        <v>404600</v>
      </c>
      <c r="BB729" s="68" t="str">
        <f t="shared" si="1074"/>
        <v>MENOR VALOR</v>
      </c>
      <c r="BD729" s="69" t="str">
        <f t="shared" si="1075"/>
        <v>MANTENIMIENTO - REVISIÓN BREAKER Y SISTEMA ELÉCTRICO, MANTENIMIENTO DE COMPONENTES EN CASO DE SER REQUERIDO (CAMBIO DE PIEZAS EN CASO DE SER REQUERIDO; CAMBIO DE TERMINALES Y CABLES QUEMADOS)</v>
      </c>
      <c r="BE729" s="58" t="str">
        <f t="shared" si="1076"/>
        <v>ÚNICO</v>
      </c>
      <c r="BF729" s="58" t="str" cm="1">
        <f t="array" ref="BF729">IF(BE729&lt;&gt;"REPETIDO","",_xlfn.TEXTJOIN(", ",TRUE,IF($AG$14:$AG$1000=$AG729,$A$14:$A$1000,"")))</f>
        <v/>
      </c>
      <c r="BG729" s="70" t="str">
        <f t="shared" si="1077"/>
        <v>NO APLICA</v>
      </c>
      <c r="BH729" s="58" t="str">
        <f t="shared" si="1078"/>
        <v>OK</v>
      </c>
    </row>
    <row r="730" spans="1:60" ht="76.5" x14ac:dyDescent="0.35">
      <c r="A730" s="64">
        <f>IF(C730="","",MAX($A$14:A729)+1)</f>
        <v>663</v>
      </c>
      <c r="B730" s="146">
        <v>8715606</v>
      </c>
      <c r="C730" s="65" t="s">
        <v>680</v>
      </c>
      <c r="D730" s="64" t="s">
        <v>65</v>
      </c>
      <c r="E730" s="64">
        <v>0</v>
      </c>
      <c r="F730" s="64">
        <v>0</v>
      </c>
      <c r="G730" s="64">
        <v>0</v>
      </c>
      <c r="H730" s="64">
        <v>0</v>
      </c>
      <c r="I730" s="64">
        <v>0</v>
      </c>
      <c r="J730" s="64">
        <v>0</v>
      </c>
      <c r="K730" s="64">
        <v>0</v>
      </c>
      <c r="L730" s="64">
        <v>0</v>
      </c>
      <c r="M730" s="64">
        <v>0</v>
      </c>
      <c r="N730" s="64">
        <v>0</v>
      </c>
      <c r="O730" s="64">
        <v>0</v>
      </c>
      <c r="P730" s="64">
        <v>1</v>
      </c>
      <c r="Q730" s="64">
        <v>0</v>
      </c>
      <c r="R730" s="64">
        <v>1</v>
      </c>
      <c r="S730" s="127">
        <v>73152100</v>
      </c>
      <c r="T730" s="93" t="s">
        <v>66</v>
      </c>
      <c r="U730" s="93" t="s">
        <v>66</v>
      </c>
      <c r="W730" s="66">
        <v>224000</v>
      </c>
      <c r="X730" s="66">
        <f t="shared" si="1050"/>
        <v>42560</v>
      </c>
      <c r="Y730" s="66">
        <f t="shared" si="1051"/>
        <v>266560</v>
      </c>
      <c r="Z730" s="66">
        <v>224000</v>
      </c>
      <c r="AA730" s="66">
        <f t="shared" si="1052"/>
        <v>42560</v>
      </c>
      <c r="AB730" s="66">
        <f t="shared" si="1053"/>
        <v>266560</v>
      </c>
      <c r="AC730" s="66">
        <v>320000</v>
      </c>
      <c r="AD730" s="66">
        <f t="shared" si="1054"/>
        <v>60800</v>
      </c>
      <c r="AE730" s="66">
        <f t="shared" si="1055"/>
        <v>380800</v>
      </c>
      <c r="AF730" s="22"/>
      <c r="AG730" s="67" t="str">
        <f t="shared" si="1056"/>
        <v>MANTENIMIENTO GENERADOR, DESMONTE, DESARME Y ARMADO, ENGRASE DE RODAMIENTOS Y REVISIÓN GENERAL DEL SISTEMA.</v>
      </c>
      <c r="AH730" s="58" t="str">
        <f t="shared" si="1057"/>
        <v>ÚNICO</v>
      </c>
      <c r="AI730" s="58" t="str">
        <f t="shared" si="1058"/>
        <v>ÚNICO</v>
      </c>
      <c r="AJ730" s="59" t="str">
        <f t="shared" si="1059"/>
        <v>ÚNICO</v>
      </c>
      <c r="AK730" s="59" t="str">
        <f t="shared" si="1060"/>
        <v>ÚNICO</v>
      </c>
      <c r="AL730" s="59" t="str">
        <f t="shared" si="1061"/>
        <v/>
      </c>
      <c r="AM730" s="59" t="str">
        <f t="shared" si="1062"/>
        <v/>
      </c>
      <c r="AN730" s="60" t="str">
        <f t="shared" si="1063"/>
        <v/>
      </c>
      <c r="AP730" s="61">
        <f t="shared" si="1064"/>
        <v>256000</v>
      </c>
      <c r="AQ730" s="61">
        <f t="shared" si="1065"/>
        <v>224000</v>
      </c>
      <c r="AR730" s="61">
        <f t="shared" si="1066"/>
        <v>55426</v>
      </c>
      <c r="AS730" s="62">
        <f t="shared" si="1067"/>
        <v>0.21650781250000001</v>
      </c>
      <c r="AT730" s="61">
        <f t="shared" si="1068"/>
        <v>224000</v>
      </c>
      <c r="AU730" s="61">
        <f t="shared" si="1069"/>
        <v>320000</v>
      </c>
      <c r="AV730" s="61">
        <f>IF(NOT(ISNUMBER(A730)),"",ROUND(_xlfn.QUARTILE.INC(CHOOSE({1;2;3},W730,Z730,AC730),1),0))</f>
        <v>224000</v>
      </c>
      <c r="AW730" s="61">
        <f>IF(NOT(ISNUMBER(A730)),"",ROUND(_xlfn.QUARTILE.INC(CHOOSE({1;2;3},W730,Z730,AC730),3),0))</f>
        <v>272000</v>
      </c>
      <c r="AX730" s="61">
        <f t="shared" si="1070"/>
        <v>48000</v>
      </c>
      <c r="AY730" s="61">
        <f t="shared" si="1071"/>
        <v>224000</v>
      </c>
      <c r="AZ730" s="61">
        <f t="shared" si="1072"/>
        <v>42560</v>
      </c>
      <c r="BA730" s="61">
        <f t="shared" si="1073"/>
        <v>266560</v>
      </c>
      <c r="BB730" s="68" t="str">
        <f t="shared" si="1074"/>
        <v>PROMEDIO 2 MENORES</v>
      </c>
      <c r="BD730" s="69" t="str">
        <f t="shared" si="1075"/>
        <v>MANTENIMIENTO GENERADOR, DESMONTE, DESARME Y ARMADO, ENGRASE DE RODAMIENTOS Y REVISIÓN GENERAL DEL SISTEMA.</v>
      </c>
      <c r="BE730" s="58" t="str">
        <f t="shared" si="1076"/>
        <v>ÚNICO</v>
      </c>
      <c r="BF730" s="58" t="str" cm="1">
        <f t="array" ref="BF730">IF(BE730&lt;&gt;"REPETIDO","",_xlfn.TEXTJOIN(", ",TRUE,IF($AG$14:$AG$1000=$AG730,$A$14:$A$1000,"")))</f>
        <v/>
      </c>
      <c r="BG730" s="70" t="str">
        <f t="shared" si="1077"/>
        <v>NO APLICA</v>
      </c>
      <c r="BH730" s="58" t="str">
        <f t="shared" si="1078"/>
        <v>OK</v>
      </c>
    </row>
    <row r="731" spans="1:60" ht="38.25" x14ac:dyDescent="0.35">
      <c r="A731" s="64">
        <f>IF(C731="","",MAX($A$14:A730)+1)</f>
        <v>664</v>
      </c>
      <c r="B731" s="143">
        <v>8715606</v>
      </c>
      <c r="C731" s="65" t="s">
        <v>681</v>
      </c>
      <c r="D731" s="64" t="s">
        <v>65</v>
      </c>
      <c r="E731" s="64">
        <v>0</v>
      </c>
      <c r="F731" s="64">
        <v>0</v>
      </c>
      <c r="G731" s="64">
        <v>0</v>
      </c>
      <c r="H731" s="64">
        <v>0</v>
      </c>
      <c r="I731" s="64">
        <v>0</v>
      </c>
      <c r="J731" s="64">
        <v>0</v>
      </c>
      <c r="K731" s="64">
        <v>0</v>
      </c>
      <c r="L731" s="64">
        <v>0</v>
      </c>
      <c r="M731" s="64">
        <v>0</v>
      </c>
      <c r="N731" s="64">
        <v>0</v>
      </c>
      <c r="O731" s="64">
        <v>0</v>
      </c>
      <c r="P731" s="64">
        <v>1</v>
      </c>
      <c r="Q731" s="64">
        <v>0</v>
      </c>
      <c r="R731" s="64">
        <v>1</v>
      </c>
      <c r="S731" s="125">
        <v>73152100</v>
      </c>
      <c r="T731" s="64" t="s">
        <v>66</v>
      </c>
      <c r="U731" s="64" t="s">
        <v>66</v>
      </c>
      <c r="W731" s="66">
        <v>76000</v>
      </c>
      <c r="X731" s="66">
        <f t="shared" si="1050"/>
        <v>14440</v>
      </c>
      <c r="Y731" s="66">
        <f t="shared" si="1051"/>
        <v>90440</v>
      </c>
      <c r="Z731" s="66">
        <v>76000</v>
      </c>
      <c r="AA731" s="66">
        <f t="shared" si="1052"/>
        <v>14440</v>
      </c>
      <c r="AB731" s="66">
        <f t="shared" si="1053"/>
        <v>90440</v>
      </c>
      <c r="AC731" s="66">
        <v>145000</v>
      </c>
      <c r="AD731" s="66">
        <f t="shared" si="1054"/>
        <v>27550</v>
      </c>
      <c r="AE731" s="66">
        <f t="shared" si="1055"/>
        <v>172550</v>
      </c>
      <c r="AF731" s="22"/>
      <c r="AG731" s="67" t="str">
        <f t="shared" si="1056"/>
        <v>MANTENIMIENTO (CAMBIO DE FISTOS Y PERILLAS INDUSTRIAL DE CUBIERTA)</v>
      </c>
      <c r="AH731" s="58" t="str">
        <f t="shared" si="1057"/>
        <v>ÚNICO</v>
      </c>
      <c r="AI731" s="58" t="str">
        <f t="shared" si="1058"/>
        <v>ÚNICO</v>
      </c>
      <c r="AJ731" s="59" t="str">
        <f t="shared" si="1059"/>
        <v>ÚNICO</v>
      </c>
      <c r="AK731" s="59" t="str">
        <f t="shared" si="1060"/>
        <v>ÚNICO</v>
      </c>
      <c r="AL731" s="59" t="str">
        <f t="shared" si="1061"/>
        <v/>
      </c>
      <c r="AM731" s="59" t="str">
        <f t="shared" si="1062"/>
        <v/>
      </c>
      <c r="AN731" s="60" t="str">
        <f t="shared" si="1063"/>
        <v/>
      </c>
      <c r="AP731" s="61">
        <f t="shared" si="1064"/>
        <v>99000</v>
      </c>
      <c r="AQ731" s="61">
        <f t="shared" si="1065"/>
        <v>76000</v>
      </c>
      <c r="AR731" s="61">
        <f t="shared" si="1066"/>
        <v>39837</v>
      </c>
      <c r="AS731" s="62">
        <f t="shared" si="1067"/>
        <v>0.40239393939393941</v>
      </c>
      <c r="AT731" s="61">
        <f t="shared" si="1068"/>
        <v>76000</v>
      </c>
      <c r="AU731" s="61">
        <f t="shared" si="1069"/>
        <v>145000</v>
      </c>
      <c r="AV731" s="61">
        <f>IF(NOT(ISNUMBER(A731)),"",ROUND(_xlfn.QUARTILE.INC(CHOOSE({1;2;3},W731,Z731,AC731),1),0))</f>
        <v>76000</v>
      </c>
      <c r="AW731" s="61">
        <f>IF(NOT(ISNUMBER(A731)),"",ROUND(_xlfn.QUARTILE.INC(CHOOSE({1;2;3},W731,Z731,AC731),3),0))</f>
        <v>110500</v>
      </c>
      <c r="AX731" s="61">
        <f t="shared" si="1070"/>
        <v>34500</v>
      </c>
      <c r="AY731" s="61">
        <f t="shared" si="1071"/>
        <v>76000</v>
      </c>
      <c r="AZ731" s="61">
        <f t="shared" si="1072"/>
        <v>14440</v>
      </c>
      <c r="BA731" s="61">
        <f t="shared" si="1073"/>
        <v>90440</v>
      </c>
      <c r="BB731" s="68" t="str">
        <f t="shared" si="1074"/>
        <v>MEDIANA</v>
      </c>
      <c r="BD731" s="69" t="str">
        <f t="shared" si="1075"/>
        <v>MANTENIMIENTO (CAMBIO DE FISTOS Y PERILLAS INDUSTRIAL DE CUBIERTA)</v>
      </c>
      <c r="BE731" s="58" t="str">
        <f t="shared" si="1076"/>
        <v>ÚNICO</v>
      </c>
      <c r="BF731" s="58" t="str" cm="1">
        <f t="array" ref="BF731">IF(BE731&lt;&gt;"REPETIDO","",_xlfn.TEXTJOIN(", ",TRUE,IF($AG$14:$AG$1000=$AG731,$A$14:$A$1000,"")))</f>
        <v/>
      </c>
      <c r="BG731" s="70" t="str">
        <f t="shared" si="1077"/>
        <v>NO APLICA</v>
      </c>
      <c r="BH731" s="58" t="str">
        <f t="shared" si="1078"/>
        <v>REVISAR DISPERSIÓN</v>
      </c>
    </row>
    <row r="732" spans="1:60" ht="27" x14ac:dyDescent="0.35">
      <c r="A732" s="64">
        <f>IF(C732="","",MAX($A$14:A731)+1)</f>
        <v>665</v>
      </c>
      <c r="B732" s="143">
        <v>8715606</v>
      </c>
      <c r="C732" s="65" t="s">
        <v>682</v>
      </c>
      <c r="D732" s="64" t="s">
        <v>65</v>
      </c>
      <c r="E732" s="64">
        <v>0</v>
      </c>
      <c r="F732" s="64">
        <v>0</v>
      </c>
      <c r="G732" s="64">
        <v>0</v>
      </c>
      <c r="H732" s="64">
        <v>0</v>
      </c>
      <c r="I732" s="64">
        <v>0</v>
      </c>
      <c r="J732" s="64">
        <v>0</v>
      </c>
      <c r="K732" s="64">
        <v>0</v>
      </c>
      <c r="L732" s="64">
        <v>0</v>
      </c>
      <c r="M732" s="64">
        <v>0</v>
      </c>
      <c r="N732" s="64">
        <v>0</v>
      </c>
      <c r="O732" s="64">
        <v>0</v>
      </c>
      <c r="P732" s="64">
        <v>1</v>
      </c>
      <c r="Q732" s="64">
        <v>0</v>
      </c>
      <c r="R732" s="64">
        <v>1</v>
      </c>
      <c r="S732" s="125">
        <v>73152100</v>
      </c>
      <c r="T732" s="64" t="s">
        <v>66</v>
      </c>
      <c r="U732" s="64" t="s">
        <v>66</v>
      </c>
      <c r="W732" s="66">
        <v>228000</v>
      </c>
      <c r="X732" s="66">
        <f t="shared" si="1050"/>
        <v>43320</v>
      </c>
      <c r="Y732" s="66">
        <f t="shared" si="1051"/>
        <v>271320</v>
      </c>
      <c r="Z732" s="66">
        <v>228000</v>
      </c>
      <c r="AA732" s="66">
        <f t="shared" si="1052"/>
        <v>43320</v>
      </c>
      <c r="AB732" s="66">
        <f t="shared" si="1053"/>
        <v>271320</v>
      </c>
      <c r="AC732" s="66">
        <v>1045000</v>
      </c>
      <c r="AD732" s="66">
        <f t="shared" si="1054"/>
        <v>198550</v>
      </c>
      <c r="AE732" s="66">
        <f t="shared" si="1055"/>
        <v>1243550</v>
      </c>
      <c r="AF732" s="22"/>
      <c r="AG732" s="67" t="str">
        <f t="shared" si="1056"/>
        <v>MANTENIMIENTO (CAMBIO DE TUBERÍA DE COBRE)</v>
      </c>
      <c r="AH732" s="58" t="str">
        <f t="shared" si="1057"/>
        <v>ÚNICO</v>
      </c>
      <c r="AI732" s="58" t="str">
        <f t="shared" si="1058"/>
        <v>ÚNICO</v>
      </c>
      <c r="AJ732" s="59" t="str">
        <f t="shared" si="1059"/>
        <v>ÚNICO</v>
      </c>
      <c r="AK732" s="59" t="str">
        <f t="shared" si="1060"/>
        <v>ÚNICO</v>
      </c>
      <c r="AL732" s="59" t="str">
        <f t="shared" si="1061"/>
        <v/>
      </c>
      <c r="AM732" s="59" t="str">
        <f t="shared" si="1062"/>
        <v/>
      </c>
      <c r="AN732" s="60" t="str">
        <f t="shared" si="1063"/>
        <v/>
      </c>
      <c r="AP732" s="61">
        <f t="shared" si="1064"/>
        <v>500333</v>
      </c>
      <c r="AQ732" s="61">
        <f t="shared" si="1065"/>
        <v>228000</v>
      </c>
      <c r="AR732" s="61">
        <f t="shared" si="1066"/>
        <v>471695</v>
      </c>
      <c r="AS732" s="62">
        <f t="shared" si="1067"/>
        <v>0.94276212042779506</v>
      </c>
      <c r="AT732" s="61">
        <f t="shared" si="1068"/>
        <v>228000</v>
      </c>
      <c r="AU732" s="61">
        <f t="shared" si="1069"/>
        <v>1045000</v>
      </c>
      <c r="AV732" s="61">
        <f>IF(NOT(ISNUMBER(A732)),"",ROUND(_xlfn.QUARTILE.INC(CHOOSE({1;2;3},W732,Z732,AC732),1),0))</f>
        <v>228000</v>
      </c>
      <c r="AW732" s="61">
        <f>IF(NOT(ISNUMBER(A732)),"",ROUND(_xlfn.QUARTILE.INC(CHOOSE({1;2;3},W732,Z732,AC732),3),0))</f>
        <v>636500</v>
      </c>
      <c r="AX732" s="61">
        <f t="shared" si="1070"/>
        <v>408500</v>
      </c>
      <c r="AY732" s="61">
        <f t="shared" si="1071"/>
        <v>228000</v>
      </c>
      <c r="AZ732" s="61">
        <f t="shared" si="1072"/>
        <v>43320</v>
      </c>
      <c r="BA732" s="61">
        <f t="shared" si="1073"/>
        <v>271320</v>
      </c>
      <c r="BB732" s="68" t="str">
        <f t="shared" si="1074"/>
        <v>MEDIANA</v>
      </c>
      <c r="BD732" s="69" t="str">
        <f t="shared" si="1075"/>
        <v>MANTENIMIENTO (CAMBIO DE TUBERÍA DE COBRE)</v>
      </c>
      <c r="BE732" s="58" t="str">
        <f t="shared" si="1076"/>
        <v>ÚNICO</v>
      </c>
      <c r="BF732" s="58" t="str" cm="1">
        <f t="array" ref="BF732">IF(BE732&lt;&gt;"REPETIDO","",_xlfn.TEXTJOIN(", ",TRUE,IF($AG$14:$AG$1000=$AG732,$A$14:$A$1000,"")))</f>
        <v/>
      </c>
      <c r="BG732" s="70" t="str">
        <f t="shared" si="1077"/>
        <v>NO APLICA</v>
      </c>
      <c r="BH732" s="58" t="str">
        <f t="shared" si="1078"/>
        <v>ALERTA ALTA - REVISAR MERCADO</v>
      </c>
    </row>
    <row r="733" spans="1:60" ht="38.25" x14ac:dyDescent="0.35">
      <c r="A733" s="64">
        <f>IF(C733="","",MAX($A$14:A732)+1)</f>
        <v>666</v>
      </c>
      <c r="B733" s="143">
        <v>8715606</v>
      </c>
      <c r="C733" s="65" t="s">
        <v>683</v>
      </c>
      <c r="D733" s="64" t="s">
        <v>65</v>
      </c>
      <c r="E733" s="64">
        <v>0</v>
      </c>
      <c r="F733" s="64">
        <v>0</v>
      </c>
      <c r="G733" s="64">
        <v>0</v>
      </c>
      <c r="H733" s="64">
        <v>0</v>
      </c>
      <c r="I733" s="64">
        <v>0</v>
      </c>
      <c r="J733" s="64">
        <v>0</v>
      </c>
      <c r="K733" s="64">
        <v>0</v>
      </c>
      <c r="L733" s="64">
        <v>0</v>
      </c>
      <c r="M733" s="64">
        <v>0</v>
      </c>
      <c r="N733" s="64">
        <v>0</v>
      </c>
      <c r="O733" s="64">
        <v>0</v>
      </c>
      <c r="P733" s="64">
        <v>1</v>
      </c>
      <c r="Q733" s="64">
        <v>0</v>
      </c>
      <c r="R733" s="64">
        <v>1</v>
      </c>
      <c r="S733" s="125">
        <v>73152100</v>
      </c>
      <c r="T733" s="64" t="s">
        <v>66</v>
      </c>
      <c r="U733" s="64" t="s">
        <v>66</v>
      </c>
      <c r="W733" s="66">
        <v>160000</v>
      </c>
      <c r="X733" s="66">
        <f t="shared" si="1050"/>
        <v>30400</v>
      </c>
      <c r="Y733" s="66">
        <f t="shared" si="1051"/>
        <v>190400</v>
      </c>
      <c r="Z733" s="66">
        <v>160000</v>
      </c>
      <c r="AA733" s="66">
        <f t="shared" si="1052"/>
        <v>30400</v>
      </c>
      <c r="AB733" s="66">
        <f t="shared" si="1053"/>
        <v>190400</v>
      </c>
      <c r="AC733" s="66">
        <v>425000</v>
      </c>
      <c r="AD733" s="66">
        <f t="shared" si="1054"/>
        <v>80750</v>
      </c>
      <c r="AE733" s="66">
        <f t="shared" si="1055"/>
        <v>505750</v>
      </c>
      <c r="AF733" s="22"/>
      <c r="AG733" s="67" t="str">
        <f t="shared" si="1056"/>
        <v>MANTENIMIENTO - ENGRASAR LAS LLAVES DE GAS DE LOS QUEMADORES.</v>
      </c>
      <c r="AH733" s="58" t="str">
        <f t="shared" si="1057"/>
        <v>ÚNICO</v>
      </c>
      <c r="AI733" s="58" t="str">
        <f t="shared" si="1058"/>
        <v>ÚNICO</v>
      </c>
      <c r="AJ733" s="59" t="str">
        <f t="shared" si="1059"/>
        <v>ÚNICO</v>
      </c>
      <c r="AK733" s="59" t="str">
        <f t="shared" si="1060"/>
        <v>ÚNICO</v>
      </c>
      <c r="AL733" s="59" t="str">
        <f t="shared" si="1061"/>
        <v/>
      </c>
      <c r="AM733" s="59" t="str">
        <f t="shared" si="1062"/>
        <v/>
      </c>
      <c r="AN733" s="60" t="str">
        <f t="shared" si="1063"/>
        <v/>
      </c>
      <c r="AP733" s="61">
        <f t="shared" si="1064"/>
        <v>248333</v>
      </c>
      <c r="AQ733" s="61">
        <f t="shared" si="1065"/>
        <v>160000</v>
      </c>
      <c r="AR733" s="61">
        <f t="shared" si="1066"/>
        <v>152998</v>
      </c>
      <c r="AS733" s="62">
        <f t="shared" si="1067"/>
        <v>0.61610015583913535</v>
      </c>
      <c r="AT733" s="61">
        <f t="shared" si="1068"/>
        <v>160000</v>
      </c>
      <c r="AU733" s="61">
        <f t="shared" si="1069"/>
        <v>425000</v>
      </c>
      <c r="AV733" s="61">
        <f>IF(NOT(ISNUMBER(A733)),"",ROUND(_xlfn.QUARTILE.INC(CHOOSE({1;2;3},W733,Z733,AC733),1),0))</f>
        <v>160000</v>
      </c>
      <c r="AW733" s="61">
        <f>IF(NOT(ISNUMBER(A733)),"",ROUND(_xlfn.QUARTILE.INC(CHOOSE({1;2;3},W733,Z733,AC733),3),0))</f>
        <v>292500</v>
      </c>
      <c r="AX733" s="61">
        <f t="shared" si="1070"/>
        <v>132500</v>
      </c>
      <c r="AY733" s="61">
        <f t="shared" si="1071"/>
        <v>160000</v>
      </c>
      <c r="AZ733" s="61">
        <f t="shared" si="1072"/>
        <v>30400</v>
      </c>
      <c r="BA733" s="61">
        <f t="shared" si="1073"/>
        <v>190400</v>
      </c>
      <c r="BB733" s="68" t="str">
        <f t="shared" si="1074"/>
        <v>MEDIANA</v>
      </c>
      <c r="BD733" s="69" t="str">
        <f t="shared" si="1075"/>
        <v>MANTENIMIENTO - ENGRASAR LAS LLAVES DE GAS DE LOS QUEMADORES.</v>
      </c>
      <c r="BE733" s="58" t="str">
        <f t="shared" si="1076"/>
        <v>ÚNICO</v>
      </c>
      <c r="BF733" s="58" t="str" cm="1">
        <f t="array" ref="BF733">IF(BE733&lt;&gt;"REPETIDO","",_xlfn.TEXTJOIN(", ",TRUE,IF($AG$14:$AG$1000=$AG733,$A$14:$A$1000,"")))</f>
        <v/>
      </c>
      <c r="BG733" s="70" t="str">
        <f t="shared" si="1077"/>
        <v>NO APLICA</v>
      </c>
      <c r="BH733" s="58" t="str">
        <f t="shared" si="1078"/>
        <v>ALERTA ALTA - REVISAR MERCADO</v>
      </c>
    </row>
    <row r="734" spans="1:60" ht="51" customHeight="1" x14ac:dyDescent="0.35">
      <c r="A734" s="64">
        <f>IF(C734="","",MAX($A$14:A733)+1)</f>
        <v>667</v>
      </c>
      <c r="B734" s="143">
        <v>8715606</v>
      </c>
      <c r="C734" s="65" t="s">
        <v>684</v>
      </c>
      <c r="D734" s="64" t="s">
        <v>65</v>
      </c>
      <c r="E734" s="64">
        <v>0</v>
      </c>
      <c r="F734" s="64">
        <v>0</v>
      </c>
      <c r="G734" s="64">
        <v>0</v>
      </c>
      <c r="H734" s="64">
        <v>0</v>
      </c>
      <c r="I734" s="64">
        <v>0</v>
      </c>
      <c r="J734" s="64">
        <v>0</v>
      </c>
      <c r="K734" s="64">
        <v>0</v>
      </c>
      <c r="L734" s="64">
        <v>0</v>
      </c>
      <c r="M734" s="64">
        <v>0</v>
      </c>
      <c r="N734" s="64">
        <v>0</v>
      </c>
      <c r="O734" s="64">
        <v>0</v>
      </c>
      <c r="P734" s="64">
        <v>1</v>
      </c>
      <c r="Q734" s="64">
        <v>0</v>
      </c>
      <c r="R734" s="64">
        <v>1</v>
      </c>
      <c r="S734" s="125">
        <v>73152100</v>
      </c>
      <c r="T734" s="64" t="s">
        <v>66</v>
      </c>
      <c r="U734" s="64" t="s">
        <v>66</v>
      </c>
      <c r="W734" s="66">
        <v>120000</v>
      </c>
      <c r="X734" s="66">
        <f t="shared" si="1050"/>
        <v>22800</v>
      </c>
      <c r="Y734" s="66">
        <f t="shared" si="1051"/>
        <v>142800</v>
      </c>
      <c r="Z734" s="66">
        <v>120000</v>
      </c>
      <c r="AA734" s="66">
        <f t="shared" si="1052"/>
        <v>22800</v>
      </c>
      <c r="AB734" s="66">
        <f t="shared" si="1053"/>
        <v>142800</v>
      </c>
      <c r="AC734" s="66">
        <v>340000</v>
      </c>
      <c r="AD734" s="66">
        <f t="shared" si="1054"/>
        <v>64600</v>
      </c>
      <c r="AE734" s="66">
        <f t="shared" si="1055"/>
        <v>404600</v>
      </c>
      <c r="AF734" s="22"/>
      <c r="AG734" s="67" t="str">
        <f t="shared" si="1056"/>
        <v>MANTENIMIENTO - VERIFICACIÓN DEL ESTADO DE LAS COMPONENTES INTERNAS.</v>
      </c>
      <c r="AH734" s="58" t="str">
        <f t="shared" si="1057"/>
        <v>ÚNICO</v>
      </c>
      <c r="AI734" s="58" t="str">
        <f t="shared" si="1058"/>
        <v>ÚNICO</v>
      </c>
      <c r="AJ734" s="59" t="str">
        <f t="shared" si="1059"/>
        <v>ÚNICO</v>
      </c>
      <c r="AK734" s="59" t="str">
        <f t="shared" si="1060"/>
        <v>ÚNICO</v>
      </c>
      <c r="AL734" s="59" t="str">
        <f t="shared" si="1061"/>
        <v/>
      </c>
      <c r="AM734" s="59" t="str">
        <f t="shared" si="1062"/>
        <v/>
      </c>
      <c r="AN734" s="60" t="str">
        <f t="shared" si="1063"/>
        <v/>
      </c>
      <c r="AP734" s="61">
        <f t="shared" si="1064"/>
        <v>193333</v>
      </c>
      <c r="AQ734" s="61">
        <f t="shared" si="1065"/>
        <v>120000</v>
      </c>
      <c r="AR734" s="61">
        <f t="shared" si="1066"/>
        <v>127017</v>
      </c>
      <c r="AS734" s="62">
        <f t="shared" si="1067"/>
        <v>0.6569856154924405</v>
      </c>
      <c r="AT734" s="61">
        <f t="shared" si="1068"/>
        <v>120000</v>
      </c>
      <c r="AU734" s="61">
        <f t="shared" si="1069"/>
        <v>340000</v>
      </c>
      <c r="AV734" s="61">
        <f>IF(NOT(ISNUMBER(A734)),"",ROUND(_xlfn.QUARTILE.INC(CHOOSE({1;2;3},W734,Z734,AC734),1),0))</f>
        <v>120000</v>
      </c>
      <c r="AW734" s="61">
        <f>IF(NOT(ISNUMBER(A734)),"",ROUND(_xlfn.QUARTILE.INC(CHOOSE({1;2;3},W734,Z734,AC734),3),0))</f>
        <v>230000</v>
      </c>
      <c r="AX734" s="61">
        <f t="shared" si="1070"/>
        <v>110000</v>
      </c>
      <c r="AY734" s="61">
        <f t="shared" si="1071"/>
        <v>120000</v>
      </c>
      <c r="AZ734" s="61">
        <f t="shared" si="1072"/>
        <v>22800</v>
      </c>
      <c r="BA734" s="61">
        <f t="shared" si="1073"/>
        <v>142800</v>
      </c>
      <c r="BB734" s="68" t="str">
        <f t="shared" si="1074"/>
        <v>MEDIANA</v>
      </c>
      <c r="BD734" s="69" t="str">
        <f t="shared" si="1075"/>
        <v>MANTENIMIENTO - VERIFICACIÓN DEL ESTADO DE LAS COMPONENTES INTERNAS.</v>
      </c>
      <c r="BE734" s="58" t="str">
        <f t="shared" si="1076"/>
        <v>ÚNICO</v>
      </c>
      <c r="BF734" s="58" t="str" cm="1">
        <f t="array" ref="BF734">IF(BE734&lt;&gt;"REPETIDO","",_xlfn.TEXTJOIN(", ",TRUE,IF($AG$14:$AG$1000=$AG734,$A$14:$A$1000,"")))</f>
        <v/>
      </c>
      <c r="BG734" s="70" t="str">
        <f t="shared" si="1077"/>
        <v>NO APLICA</v>
      </c>
      <c r="BH734" s="58" t="str">
        <f t="shared" si="1078"/>
        <v>ALERTA ALTA - REVISAR MERCADO</v>
      </c>
    </row>
    <row r="735" spans="1:60" ht="114.75" x14ac:dyDescent="0.35">
      <c r="A735" s="64">
        <f>IF(C735="","",MAX($A$14:A734)+1)</f>
        <v>668</v>
      </c>
      <c r="B735" s="147" t="s">
        <v>685</v>
      </c>
      <c r="C735" s="65" t="s">
        <v>686</v>
      </c>
      <c r="D735" s="64" t="s">
        <v>65</v>
      </c>
      <c r="E735" s="64">
        <v>0</v>
      </c>
      <c r="F735" s="64">
        <v>0</v>
      </c>
      <c r="G735" s="64">
        <v>0</v>
      </c>
      <c r="H735" s="148">
        <v>0</v>
      </c>
      <c r="I735" s="148">
        <v>0</v>
      </c>
      <c r="J735" s="148">
        <v>0</v>
      </c>
      <c r="K735" s="148">
        <v>0</v>
      </c>
      <c r="L735" s="148">
        <v>0</v>
      </c>
      <c r="M735" s="148">
        <v>0</v>
      </c>
      <c r="N735" s="148">
        <v>0</v>
      </c>
      <c r="O735" s="148">
        <v>0</v>
      </c>
      <c r="P735" s="148">
        <v>0</v>
      </c>
      <c r="Q735" s="148">
        <v>1</v>
      </c>
      <c r="R735" s="148">
        <v>1</v>
      </c>
      <c r="S735" s="147">
        <v>72154109</v>
      </c>
      <c r="T735" s="64" t="s">
        <v>66</v>
      </c>
      <c r="U735" s="64" t="s">
        <v>66</v>
      </c>
      <c r="W735" s="66">
        <v>496000</v>
      </c>
      <c r="X735" s="66">
        <f t="shared" si="1050"/>
        <v>94240</v>
      </c>
      <c r="Y735" s="149">
        <f t="shared" si="1051"/>
        <v>590240</v>
      </c>
      <c r="Z735" s="66">
        <v>496000</v>
      </c>
      <c r="AA735" s="66">
        <f t="shared" si="1052"/>
        <v>94240</v>
      </c>
      <c r="AB735" s="149">
        <f t="shared" si="1053"/>
        <v>590240</v>
      </c>
      <c r="AC735" s="66">
        <v>930000</v>
      </c>
      <c r="AD735" s="66">
        <f t="shared" si="1054"/>
        <v>176700</v>
      </c>
      <c r="AE735" s="149">
        <f t="shared" si="1055"/>
        <v>1106700</v>
      </c>
      <c r="AF735" s="22"/>
      <c r="AG735" s="67" t="str">
        <f t="shared" si="1056"/>
        <v>MANTENIMIENTO PREVENTIVO Y CORRECTIVO DE LA PLANTA DE BOMBEO DE AGUA, INCLUYE REVISIÓN, LIMPIEZA, AJUSTE, PRUEBAS Y PUESTA EN FUNCIONAMIENTO.(ATODO COSTO)</v>
      </c>
      <c r="AH735" s="58" t="str">
        <f t="shared" si="1057"/>
        <v>ÚNICO</v>
      </c>
      <c r="AI735" s="58" t="str">
        <f t="shared" si="1058"/>
        <v>ÚNICO</v>
      </c>
      <c r="AJ735" s="59" t="str">
        <f t="shared" si="1059"/>
        <v>ÚNICO</v>
      </c>
      <c r="AK735" s="59" t="str">
        <f t="shared" si="1060"/>
        <v>ÚNICO</v>
      </c>
      <c r="AL735" s="59" t="str">
        <f t="shared" si="1061"/>
        <v/>
      </c>
      <c r="AM735" s="59" t="str">
        <f t="shared" si="1062"/>
        <v/>
      </c>
      <c r="AN735" s="60" t="str">
        <f t="shared" si="1063"/>
        <v/>
      </c>
      <c r="AP735" s="61">
        <f t="shared" si="1064"/>
        <v>640667</v>
      </c>
      <c r="AQ735" s="61">
        <f t="shared" si="1065"/>
        <v>496000</v>
      </c>
      <c r="AR735" s="61">
        <f t="shared" si="1066"/>
        <v>250570</v>
      </c>
      <c r="AS735" s="62">
        <f t="shared" si="1067"/>
        <v>0.39110801711341459</v>
      </c>
      <c r="AT735" s="61">
        <f t="shared" si="1068"/>
        <v>496000</v>
      </c>
      <c r="AU735" s="61">
        <f t="shared" si="1069"/>
        <v>930000</v>
      </c>
      <c r="AV735" s="61">
        <f>IF(NOT(ISNUMBER(A735)),"",ROUND(_xlfn.QUARTILE.INC(CHOOSE({1;2;3},W735,Z735,AC735),1),0))</f>
        <v>496000</v>
      </c>
      <c r="AW735" s="61">
        <f>IF(NOT(ISNUMBER(A735)),"",ROUND(_xlfn.QUARTILE.INC(CHOOSE({1;2;3},W735,Z735,AC735),3),0))</f>
        <v>713000</v>
      </c>
      <c r="AX735" s="61">
        <f t="shared" si="1070"/>
        <v>217000</v>
      </c>
      <c r="AY735" s="61">
        <f t="shared" si="1071"/>
        <v>496000</v>
      </c>
      <c r="AZ735" s="61">
        <f t="shared" si="1072"/>
        <v>94240</v>
      </c>
      <c r="BA735" s="61">
        <f t="shared" si="1073"/>
        <v>590240</v>
      </c>
      <c r="BB735" s="68" t="str">
        <f t="shared" si="1074"/>
        <v>PROMEDIO 2 MENORES</v>
      </c>
      <c r="BD735" s="69" t="str">
        <f t="shared" si="1075"/>
        <v>MANTENIMIENTO PREVENTIVO Y CORRECTIVO DE LA PLANTA DE BOMBEO DE AGUA, INCLUYE REVISIÓN, LIMPIEZA, AJUSTE, PRUEBAS Y PUESTA EN FUNCIONAMIENTO.(ATODO COSTO)</v>
      </c>
      <c r="BE735" s="58" t="str">
        <f t="shared" si="1076"/>
        <v>ÚNICO</v>
      </c>
      <c r="BF735" s="58" t="str" cm="1">
        <f t="array" ref="BF735">IF(BE735&lt;&gt;"REPETIDO","",_xlfn.TEXTJOIN(", ",TRUE,IF($AG$14:$AG$1000=$AG735,$A$14:$A$1000,"")))</f>
        <v/>
      </c>
      <c r="BG735" s="70" t="str">
        <f t="shared" si="1077"/>
        <v>NO APLICA</v>
      </c>
      <c r="BH735" s="58" t="str">
        <f t="shared" si="1078"/>
        <v>REVISAR DISPERSIÓN</v>
      </c>
    </row>
    <row r="736" spans="1:60" x14ac:dyDescent="0.35">
      <c r="BB736" s="152"/>
      <c r="BE736" s="8"/>
    </row>
    <row r="737" spans="23:57" x14ac:dyDescent="0.35">
      <c r="BB737" s="152"/>
      <c r="BE737" s="8"/>
    </row>
    <row r="738" spans="23:57" x14ac:dyDescent="0.35">
      <c r="W738" s="154"/>
      <c r="X738" s="154"/>
      <c r="Y738" s="154"/>
      <c r="Z738" s="155"/>
      <c r="AA738" s="155"/>
      <c r="AB738" s="155"/>
      <c r="AC738" s="155"/>
      <c r="AD738" s="155"/>
      <c r="AE738" s="155"/>
      <c r="BB738" s="152"/>
      <c r="BE738" s="8"/>
    </row>
    <row r="739" spans="23:57" x14ac:dyDescent="0.35">
      <c r="W739" s="154"/>
      <c r="X739" s="154"/>
      <c r="Y739" s="154"/>
      <c r="Z739" s="155"/>
      <c r="AA739" s="155"/>
      <c r="AB739" s="155"/>
      <c r="AC739" s="155"/>
      <c r="AD739" s="155"/>
      <c r="AE739" s="155"/>
      <c r="BB739" s="152"/>
      <c r="BE739" s="8"/>
    </row>
    <row r="740" spans="23:57" x14ac:dyDescent="0.35">
      <c r="W740" s="154"/>
      <c r="X740" s="154"/>
      <c r="Y740" s="154"/>
      <c r="Z740" s="155"/>
      <c r="AA740" s="155"/>
      <c r="AB740" s="155"/>
      <c r="AC740" s="155"/>
      <c r="AD740" s="155"/>
      <c r="AE740" s="155"/>
      <c r="BB740" s="152"/>
      <c r="BE740" s="8"/>
    </row>
    <row r="741" spans="23:57" x14ac:dyDescent="0.35">
      <c r="W741" s="154"/>
      <c r="X741" s="154"/>
      <c r="Y741" s="154"/>
      <c r="Z741" s="155"/>
      <c r="AA741" s="155"/>
      <c r="AB741" s="155"/>
      <c r="AC741" s="155"/>
      <c r="AD741" s="155"/>
      <c r="AE741" s="155"/>
      <c r="BB741" s="152"/>
      <c r="BE741" s="8"/>
    </row>
    <row r="742" spans="23:57" x14ac:dyDescent="0.35">
      <c r="W742" s="154"/>
      <c r="X742" s="154"/>
      <c r="Y742" s="154"/>
      <c r="Z742" s="155"/>
      <c r="AA742" s="155"/>
      <c r="AB742" s="155"/>
      <c r="AC742" s="155"/>
      <c r="AD742" s="155"/>
      <c r="AE742" s="155"/>
      <c r="BB742" s="152"/>
      <c r="BE742" s="8"/>
    </row>
    <row r="743" spans="23:57" x14ac:dyDescent="0.35">
      <c r="W743" s="154"/>
      <c r="X743" s="154"/>
      <c r="Y743" s="154"/>
      <c r="Z743" s="155"/>
      <c r="AA743" s="155"/>
      <c r="AB743" s="155"/>
      <c r="AC743" s="155"/>
      <c r="AD743" s="155"/>
      <c r="AE743" s="155"/>
      <c r="BB743" s="152"/>
      <c r="BE743" s="8"/>
    </row>
    <row r="744" spans="23:57" x14ac:dyDescent="0.35">
      <c r="W744" s="154"/>
      <c r="X744" s="154"/>
      <c r="Y744" s="154"/>
      <c r="Z744" s="155"/>
      <c r="AA744" s="155"/>
      <c r="AB744" s="155"/>
      <c r="AC744" s="155"/>
      <c r="AD744" s="155"/>
      <c r="AE744" s="155"/>
      <c r="BB744" s="152"/>
      <c r="BE744" s="8"/>
    </row>
    <row r="745" spans="23:57" x14ac:dyDescent="0.35">
      <c r="W745" s="154"/>
      <c r="X745" s="154"/>
      <c r="Y745" s="154"/>
      <c r="Z745" s="155"/>
      <c r="AA745" s="155"/>
      <c r="AB745" s="155"/>
      <c r="AC745" s="155"/>
      <c r="AD745" s="155"/>
      <c r="AE745" s="155"/>
      <c r="BB745" s="152"/>
      <c r="BE745" s="8"/>
    </row>
    <row r="746" spans="23:57" x14ac:dyDescent="0.35">
      <c r="W746" s="154"/>
      <c r="X746" s="154"/>
      <c r="Y746" s="154"/>
      <c r="Z746" s="155"/>
      <c r="AA746" s="155"/>
      <c r="AB746" s="155"/>
      <c r="AC746" s="155"/>
      <c r="AD746" s="155"/>
      <c r="AE746" s="155"/>
      <c r="BB746" s="152"/>
      <c r="BE746" s="8"/>
    </row>
    <row r="747" spans="23:57" x14ac:dyDescent="0.35">
      <c r="W747" s="154"/>
      <c r="X747" s="154"/>
      <c r="Y747" s="154"/>
      <c r="Z747" s="155"/>
      <c r="AA747" s="155"/>
      <c r="AB747" s="155"/>
      <c r="AC747" s="155"/>
      <c r="AD747" s="155"/>
      <c r="AE747" s="155"/>
      <c r="BB747" s="152"/>
      <c r="BE747" s="8"/>
    </row>
    <row r="748" spans="23:57" x14ac:dyDescent="0.35">
      <c r="W748" s="154"/>
      <c r="X748" s="154"/>
      <c r="Y748" s="154"/>
      <c r="Z748" s="155"/>
      <c r="AA748" s="155"/>
      <c r="AB748" s="155"/>
      <c r="AC748" s="155"/>
      <c r="AD748" s="155"/>
      <c r="AE748" s="155"/>
      <c r="BB748" s="152"/>
      <c r="BE748" s="8"/>
    </row>
    <row r="749" spans="23:57" x14ac:dyDescent="0.35">
      <c r="W749" s="154"/>
      <c r="X749" s="154"/>
      <c r="Y749" s="154"/>
      <c r="Z749" s="155"/>
      <c r="AA749" s="155"/>
      <c r="AB749" s="155"/>
      <c r="AC749" s="155"/>
      <c r="AD749" s="155"/>
      <c r="AE749" s="155"/>
      <c r="BB749" s="152"/>
      <c r="BE749" s="8"/>
    </row>
    <row r="750" spans="23:57" x14ac:dyDescent="0.35">
      <c r="W750" s="154"/>
      <c r="X750" s="154"/>
      <c r="Y750" s="154"/>
      <c r="Z750" s="155"/>
      <c r="AA750" s="155"/>
      <c r="AB750" s="155"/>
      <c r="AC750" s="155"/>
      <c r="AD750" s="155"/>
      <c r="AE750" s="155"/>
      <c r="BB750" s="152"/>
      <c r="BE750" s="8"/>
    </row>
    <row r="751" spans="23:57" x14ac:dyDescent="0.35">
      <c r="W751" s="154"/>
      <c r="X751" s="154"/>
      <c r="Y751" s="154"/>
      <c r="Z751" s="155"/>
      <c r="AA751" s="155"/>
      <c r="AB751" s="155"/>
      <c r="AC751" s="155"/>
      <c r="AD751" s="155"/>
      <c r="AE751" s="155"/>
      <c r="BB751" s="152"/>
      <c r="BE751" s="8"/>
    </row>
    <row r="752" spans="23:57" x14ac:dyDescent="0.35">
      <c r="W752" s="154"/>
      <c r="X752" s="154"/>
      <c r="Y752" s="154"/>
      <c r="Z752" s="155"/>
      <c r="AA752" s="155"/>
      <c r="AB752" s="155"/>
      <c r="AC752" s="155"/>
      <c r="AD752" s="155"/>
      <c r="AE752" s="155"/>
      <c r="BB752" s="152"/>
      <c r="BE752" s="8"/>
    </row>
    <row r="753" spans="23:57" x14ac:dyDescent="0.35">
      <c r="W753" s="154"/>
      <c r="X753" s="154"/>
      <c r="Y753" s="154"/>
      <c r="Z753" s="155"/>
      <c r="AA753" s="155"/>
      <c r="AB753" s="155"/>
      <c r="AC753" s="155"/>
      <c r="AD753" s="155"/>
      <c r="AE753" s="155"/>
      <c r="BB753" s="152"/>
      <c r="BE753" s="8"/>
    </row>
    <row r="754" spans="23:57" x14ac:dyDescent="0.35">
      <c r="W754" s="154"/>
      <c r="X754" s="154"/>
      <c r="Y754" s="154"/>
      <c r="Z754" s="155"/>
      <c r="AA754" s="155"/>
      <c r="AB754" s="155"/>
      <c r="AC754" s="155"/>
      <c r="AD754" s="155"/>
      <c r="AE754" s="155"/>
      <c r="BB754" s="152"/>
      <c r="BE754" s="8"/>
    </row>
    <row r="755" spans="23:57" x14ac:dyDescent="0.35">
      <c r="BB755" s="152"/>
      <c r="BE755" s="8"/>
    </row>
    <row r="756" spans="23:57" x14ac:dyDescent="0.35">
      <c r="W756" s="154"/>
      <c r="X756" s="154"/>
      <c r="Y756" s="154"/>
      <c r="Z756" s="155"/>
      <c r="AA756" s="155"/>
      <c r="AB756" s="155"/>
      <c r="AC756" s="155"/>
      <c r="AD756" s="155"/>
      <c r="AE756" s="155"/>
      <c r="BB756" s="152"/>
      <c r="BE756" s="8"/>
    </row>
    <row r="757" spans="23:57" x14ac:dyDescent="0.35">
      <c r="W757" s="156"/>
      <c r="X757" s="156"/>
      <c r="Y757" s="156"/>
      <c r="Z757" s="156"/>
      <c r="AA757" s="156"/>
      <c r="AB757" s="156"/>
      <c r="AC757" s="156"/>
      <c r="AD757" s="156"/>
      <c r="AE757" s="156"/>
      <c r="BB757" s="152"/>
      <c r="BE757" s="8"/>
    </row>
    <row r="758" spans="23:57" x14ac:dyDescent="0.35">
      <c r="W758" s="154"/>
      <c r="X758" s="154"/>
      <c r="Y758" s="154"/>
      <c r="Z758" s="155"/>
      <c r="AA758" s="155"/>
      <c r="AB758" s="155"/>
      <c r="AC758" s="155"/>
      <c r="AD758" s="155"/>
      <c r="AE758" s="155"/>
      <c r="BB758" s="152"/>
      <c r="BE758" s="8"/>
    </row>
    <row r="759" spans="23:57" x14ac:dyDescent="0.35">
      <c r="W759" s="154"/>
      <c r="X759" s="154"/>
      <c r="Y759" s="154"/>
      <c r="Z759" s="155"/>
      <c r="AA759" s="155"/>
      <c r="AB759" s="155"/>
      <c r="AC759" s="155"/>
      <c r="AD759" s="155"/>
      <c r="AE759" s="155"/>
      <c r="BB759" s="152"/>
      <c r="BE759" s="8"/>
    </row>
    <row r="760" spans="23:57" x14ac:dyDescent="0.35">
      <c r="W760" s="154"/>
      <c r="X760" s="154"/>
      <c r="Y760" s="154"/>
      <c r="Z760" s="155"/>
      <c r="AA760" s="155"/>
      <c r="AB760" s="155"/>
      <c r="AC760" s="155"/>
      <c r="AD760" s="155"/>
      <c r="AE760" s="155"/>
      <c r="BB760" s="152"/>
      <c r="BE760" s="8"/>
    </row>
    <row r="761" spans="23:57" x14ac:dyDescent="0.35">
      <c r="W761" s="154"/>
      <c r="X761" s="154"/>
      <c r="Y761" s="154"/>
      <c r="Z761" s="155"/>
      <c r="AA761" s="155"/>
      <c r="AB761" s="155"/>
      <c r="AC761" s="155"/>
      <c r="AD761" s="155"/>
      <c r="AE761" s="155"/>
      <c r="BB761" s="152"/>
      <c r="BE761" s="8"/>
    </row>
    <row r="762" spans="23:57" x14ac:dyDescent="0.35">
      <c r="W762" s="154"/>
      <c r="X762" s="154"/>
      <c r="Y762" s="154"/>
      <c r="Z762" s="155"/>
      <c r="AA762" s="155"/>
      <c r="AB762" s="155"/>
      <c r="AC762" s="155"/>
      <c r="AD762" s="155"/>
      <c r="AE762" s="155"/>
      <c r="BB762" s="152"/>
      <c r="BE762" s="8"/>
    </row>
    <row r="763" spans="23:57" x14ac:dyDescent="0.35">
      <c r="W763" s="157"/>
      <c r="X763" s="157"/>
      <c r="Y763" s="157"/>
      <c r="Z763" s="157"/>
      <c r="AA763" s="157"/>
      <c r="AB763" s="157"/>
      <c r="AC763" s="157"/>
      <c r="AD763" s="157"/>
      <c r="AE763" s="157"/>
      <c r="BB763" s="152"/>
      <c r="BE763" s="8"/>
    </row>
    <row r="764" spans="23:57" x14ac:dyDescent="0.35">
      <c r="W764" s="157"/>
      <c r="X764" s="157"/>
      <c r="Y764" s="157"/>
      <c r="Z764" s="157"/>
      <c r="AA764" s="157"/>
      <c r="AB764" s="157"/>
      <c r="AC764" s="157"/>
      <c r="AD764" s="157"/>
      <c r="AE764" s="157"/>
      <c r="BB764" s="152"/>
      <c r="BE764" s="8"/>
    </row>
    <row r="765" spans="23:57" x14ac:dyDescent="0.35">
      <c r="W765" s="157"/>
      <c r="X765" s="157"/>
      <c r="Y765" s="157"/>
      <c r="Z765" s="157"/>
      <c r="AA765" s="157"/>
      <c r="AB765" s="157"/>
      <c r="AC765" s="157"/>
      <c r="AD765" s="157"/>
      <c r="AE765" s="157"/>
      <c r="BB765" s="152"/>
      <c r="BE765" s="8"/>
    </row>
    <row r="766" spans="23:57" x14ac:dyDescent="0.35">
      <c r="W766" s="157"/>
      <c r="X766" s="157"/>
      <c r="Y766" s="157"/>
      <c r="Z766" s="157"/>
      <c r="AA766" s="157"/>
      <c r="AB766" s="157"/>
      <c r="AC766" s="157"/>
      <c r="AD766" s="157"/>
      <c r="AE766" s="157"/>
      <c r="BB766" s="152"/>
      <c r="BE766" s="8"/>
    </row>
    <row r="767" spans="23:57" x14ac:dyDescent="0.35">
      <c r="W767" s="157"/>
      <c r="X767" s="157"/>
      <c r="Y767" s="157"/>
      <c r="Z767" s="157"/>
      <c r="AA767" s="157"/>
      <c r="AB767" s="157"/>
      <c r="AC767" s="157"/>
      <c r="AD767" s="157"/>
      <c r="AE767" s="157"/>
      <c r="BB767" s="152"/>
      <c r="BE767" s="8"/>
    </row>
    <row r="768" spans="23:57" x14ac:dyDescent="0.35">
      <c r="W768" s="157"/>
      <c r="X768" s="157"/>
      <c r="Y768" s="157"/>
      <c r="Z768" s="157"/>
      <c r="AA768" s="157"/>
      <c r="AB768" s="157"/>
      <c r="AC768" s="157"/>
      <c r="AD768" s="157"/>
      <c r="AE768" s="157"/>
      <c r="BB768" s="152"/>
      <c r="BE768" s="8"/>
    </row>
    <row r="769" spans="23:57" x14ac:dyDescent="0.35">
      <c r="W769" s="157"/>
      <c r="X769" s="157"/>
      <c r="Y769" s="157"/>
      <c r="Z769" s="155"/>
      <c r="AA769" s="155"/>
      <c r="AB769" s="157"/>
      <c r="AC769" s="157"/>
      <c r="AD769" s="157"/>
      <c r="AE769" s="157"/>
      <c r="BB769" s="152"/>
      <c r="BE769" s="8"/>
    </row>
    <row r="770" spans="23:57" x14ac:dyDescent="0.35">
      <c r="W770" s="157"/>
      <c r="X770" s="157"/>
      <c r="Y770" s="157"/>
      <c r="Z770" s="155"/>
      <c r="AA770" s="155"/>
      <c r="AB770" s="155"/>
      <c r="AC770" s="157"/>
      <c r="AD770" s="157"/>
      <c r="AE770" s="157"/>
      <c r="BB770" s="152"/>
      <c r="BE770" s="8"/>
    </row>
    <row r="771" spans="23:57" x14ac:dyDescent="0.35">
      <c r="W771" s="157"/>
      <c r="X771" s="157"/>
      <c r="Y771" s="157"/>
      <c r="Z771" s="155"/>
      <c r="AA771" s="155"/>
      <c r="AB771" s="155"/>
      <c r="AC771" s="157"/>
      <c r="AD771" s="157"/>
      <c r="AE771" s="157"/>
      <c r="BB771" s="152"/>
      <c r="BE771" s="8"/>
    </row>
    <row r="772" spans="23:57" x14ac:dyDescent="0.35">
      <c r="W772" s="154"/>
      <c r="X772" s="154"/>
      <c r="Y772" s="154"/>
      <c r="AC772" s="155"/>
      <c r="AD772" s="155"/>
      <c r="AE772" s="155"/>
      <c r="BB772" s="152"/>
      <c r="BE772" s="8"/>
    </row>
    <row r="773" spans="23:57" x14ac:dyDescent="0.35">
      <c r="W773" s="154"/>
      <c r="X773" s="154"/>
      <c r="Y773" s="154"/>
      <c r="AC773" s="155"/>
      <c r="AD773" s="155"/>
      <c r="AE773" s="155"/>
      <c r="BB773" s="152"/>
      <c r="BE773" s="8"/>
    </row>
  </sheetData>
  <sheetProtection algorithmName="SHA-512" hashValue="3C1x6NRSYQ6lnZtoQvLEL9oC1gtTYolkOo4XRWs1E05KbR7rhHMX2E2TDucN5BrRZCjFTHuXYbuxX9Wm6WlW4A==" saltValue="CAcSqd9XLq5V9uSxrqnLRA==" spinCount="100000" sheet="1" objects="1" scenarios="1"/>
  <mergeCells count="69">
    <mergeCell ref="A716:U716"/>
    <mergeCell ref="A710:U710"/>
    <mergeCell ref="A711:U711"/>
    <mergeCell ref="A712:U712"/>
    <mergeCell ref="A713:U713"/>
    <mergeCell ref="A714:U714"/>
    <mergeCell ref="A715:U715"/>
    <mergeCell ref="A659:U659"/>
    <mergeCell ref="A660:U660"/>
    <mergeCell ref="A691:U691"/>
    <mergeCell ref="A692:U692"/>
    <mergeCell ref="A708:U708"/>
    <mergeCell ref="A709:U709"/>
    <mergeCell ref="A586:U586"/>
    <mergeCell ref="A587:U587"/>
    <mergeCell ref="A612:U612"/>
    <mergeCell ref="A613:U613"/>
    <mergeCell ref="A645:U645"/>
    <mergeCell ref="A646:U646"/>
    <mergeCell ref="A512:U512"/>
    <mergeCell ref="A537:U537"/>
    <mergeCell ref="A555:U555"/>
    <mergeCell ref="A560:U560"/>
    <mergeCell ref="A567:U567"/>
    <mergeCell ref="A573:U573"/>
    <mergeCell ref="A401:U401"/>
    <mergeCell ref="A409:U409"/>
    <mergeCell ref="A417:U417"/>
    <mergeCell ref="A445:U445"/>
    <mergeCell ref="A484:U484"/>
    <mergeCell ref="A485:U485"/>
    <mergeCell ref="A303:U303"/>
    <mergeCell ref="A312:U312"/>
    <mergeCell ref="A323:U323"/>
    <mergeCell ref="A332:U332"/>
    <mergeCell ref="A345:U345"/>
    <mergeCell ref="A355:U355"/>
    <mergeCell ref="A173:U173"/>
    <mergeCell ref="A220:U220"/>
    <mergeCell ref="A240:U240"/>
    <mergeCell ref="A254:U254"/>
    <mergeCell ref="A268:U268"/>
    <mergeCell ref="A287:U287"/>
    <mergeCell ref="A68:U68"/>
    <mergeCell ref="A96:U96"/>
    <mergeCell ref="A118:U118"/>
    <mergeCell ref="A122:U122"/>
    <mergeCell ref="A151:U151"/>
    <mergeCell ref="A172:U172"/>
    <mergeCell ref="A13:U13"/>
    <mergeCell ref="A20:U20"/>
    <mergeCell ref="A21:U21"/>
    <mergeCell ref="A38:U38"/>
    <mergeCell ref="A39:U39"/>
    <mergeCell ref="A41:U41"/>
    <mergeCell ref="AC9:AE11"/>
    <mergeCell ref="AP9:AX11"/>
    <mergeCell ref="AY9:BA11"/>
    <mergeCell ref="BB9:BB12"/>
    <mergeCell ref="A10:E10"/>
    <mergeCell ref="F10:U10"/>
    <mergeCell ref="A11:E11"/>
    <mergeCell ref="F11:U11"/>
    <mergeCell ref="A3:U3"/>
    <mergeCell ref="A6:L6"/>
    <mergeCell ref="A8:U8"/>
    <mergeCell ref="A9:U9"/>
    <mergeCell ref="W9:Y11"/>
    <mergeCell ref="Z9:AB11"/>
  </mergeCells>
  <conditionalFormatting sqref="AK1:AK10">
    <cfRule type="expression" dxfId="14" priority="5">
      <formula>$AK4="ÚNICO"</formula>
    </cfRule>
    <cfRule type="expression" dxfId="13" priority="6">
      <formula>$AK4="VALIDADO"</formula>
    </cfRule>
    <cfRule type="expression" dxfId="12" priority="7">
      <formula>$AK4="REVISAR"</formula>
    </cfRule>
  </conditionalFormatting>
  <conditionalFormatting sqref="AK14:AK735">
    <cfRule type="cellIs" dxfId="11" priority="3" operator="equal">
      <formula>"VALIDADO"</formula>
    </cfRule>
    <cfRule type="cellIs" dxfId="10" priority="4" operator="equal">
      <formula>"REVISAR"</formula>
    </cfRule>
  </conditionalFormatting>
  <pageMargins left="0.7" right="0.7" top="0.75" bottom="0.75" header="0.3" footer="0.3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B06E4-149C-427B-B0A4-2E7DBDCB2641}">
  <sheetPr codeName="Hoja2"/>
  <dimension ref="A1:BH511"/>
  <sheetViews>
    <sheetView zoomScale="51" zoomScaleNormal="60" workbookViewId="0">
      <selection activeCell="Z18" sqref="Z18"/>
    </sheetView>
  </sheetViews>
  <sheetFormatPr baseColWidth="10" defaultRowHeight="13.5" x14ac:dyDescent="0.45"/>
  <cols>
    <col min="1" max="1" width="7.53125" style="159" bestFit="1" customWidth="1"/>
    <col min="2" max="2" width="8.73046875" style="159" bestFit="1" customWidth="1"/>
    <col min="3" max="3" width="40.796875" style="159" customWidth="1"/>
    <col min="4" max="4" width="10.6640625" style="159"/>
    <col min="5" max="17" width="2.796875" style="159" customWidth="1"/>
    <col min="18" max="18" width="5.06640625" style="159" customWidth="1"/>
    <col min="19" max="21" width="10.6640625" style="159" customWidth="1"/>
    <col min="22" max="22" width="0.6640625" style="159" customWidth="1"/>
    <col min="23" max="23" width="12.3984375" style="163" customWidth="1"/>
    <col min="24" max="24" width="11.06640625" style="163" customWidth="1"/>
    <col min="25" max="25" width="16.6640625" style="163" customWidth="1"/>
    <col min="26" max="26" width="12.3984375" style="163" customWidth="1"/>
    <col min="27" max="27" width="11.06640625" style="163" customWidth="1"/>
    <col min="28" max="28" width="16.6640625" style="163" customWidth="1"/>
    <col min="29" max="29" width="12.3984375" style="163" customWidth="1"/>
    <col min="30" max="30" width="11.06640625" style="163" customWidth="1"/>
    <col min="31" max="31" width="16.6640625" style="163" customWidth="1"/>
    <col min="32" max="32" width="0.796875" style="160" customWidth="1"/>
    <col min="33" max="33" width="26.19921875" style="160" hidden="1" customWidth="1"/>
    <col min="34" max="34" width="15.796875" style="160" hidden="1" customWidth="1"/>
    <col min="35" max="35" width="16.3984375" style="160" hidden="1" customWidth="1"/>
    <col min="36" max="36" width="17.06640625" style="160" hidden="1" customWidth="1"/>
    <col min="37" max="37" width="10.6640625" style="160" hidden="1" customWidth="1"/>
    <col min="38" max="39" width="10.6640625" style="11" hidden="1" customWidth="1"/>
    <col min="40" max="40" width="17.265625" style="11" hidden="1" customWidth="1"/>
    <col min="41" max="41" width="1.9296875" style="160" customWidth="1"/>
    <col min="42" max="42" width="10.59765625" style="11" bestFit="1" customWidth="1"/>
    <col min="43" max="43" width="14.6640625" style="11" customWidth="1"/>
    <col min="44" max="44" width="14.33203125" style="11" customWidth="1"/>
    <col min="45" max="45" width="10.59765625" style="12" customWidth="1"/>
    <col min="46" max="50" width="14.6640625" style="11" customWidth="1"/>
    <col min="51" max="51" width="14.6640625" style="11" hidden="1" customWidth="1"/>
    <col min="52" max="52" width="13.59765625" style="11" hidden="1" customWidth="1"/>
    <col min="53" max="53" width="14.6640625" style="11" hidden="1" customWidth="1"/>
    <col min="54" max="54" width="23" style="11" hidden="1" customWidth="1"/>
    <col min="55" max="55" width="10.6640625" style="160" hidden="1" customWidth="1"/>
    <col min="56" max="56" width="30.6640625" style="160" hidden="1" customWidth="1"/>
    <col min="57" max="57" width="27.796875" style="160" hidden="1" customWidth="1"/>
    <col min="58" max="58" width="26.33203125" style="160" hidden="1" customWidth="1"/>
    <col min="59" max="59" width="26.1328125" style="160" hidden="1" customWidth="1"/>
    <col min="60" max="60" width="28.59765625" style="160" hidden="1" customWidth="1"/>
    <col min="61" max="16384" width="10.6640625" style="160"/>
  </cols>
  <sheetData>
    <row r="1" spans="1:60" x14ac:dyDescent="0.45">
      <c r="W1" s="11"/>
      <c r="X1" s="11"/>
      <c r="Y1" s="11"/>
      <c r="Z1" s="11"/>
      <c r="AA1" s="11"/>
      <c r="AB1" s="11"/>
      <c r="AC1" s="11"/>
      <c r="AD1" s="11"/>
      <c r="AE1" s="11"/>
    </row>
    <row r="2" spans="1:60" x14ac:dyDescent="0.45">
      <c r="A2" s="16" t="s">
        <v>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W2" s="11"/>
      <c r="X2" s="11"/>
      <c r="Y2" s="11"/>
      <c r="Z2" s="11"/>
      <c r="AA2" s="11"/>
      <c r="AB2" s="11"/>
      <c r="AC2" s="11"/>
      <c r="AD2" s="11"/>
      <c r="AE2" s="11"/>
    </row>
    <row r="3" spans="1:60" s="162" customFormat="1" ht="14.25" x14ac:dyDescent="0.45">
      <c r="A3" s="18"/>
      <c r="B3" s="18"/>
      <c r="C3" s="18"/>
      <c r="D3" s="18"/>
      <c r="E3" s="18"/>
      <c r="F3" s="18"/>
      <c r="G3" s="18"/>
      <c r="H3" s="18"/>
      <c r="I3" s="18"/>
      <c r="J3" s="18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W3" s="163"/>
      <c r="X3" s="163"/>
      <c r="Y3" s="163"/>
      <c r="Z3" s="163"/>
      <c r="AA3" s="163"/>
      <c r="AB3" s="163"/>
      <c r="AC3" s="163"/>
      <c r="AD3" s="163"/>
      <c r="AE3" s="163"/>
      <c r="AL3" s="164"/>
      <c r="AM3" s="164"/>
      <c r="AN3" s="164"/>
    </row>
    <row r="4" spans="1:60" s="162" customFormat="1" ht="14.25" x14ac:dyDescent="0.45">
      <c r="A4" s="161"/>
      <c r="B4" s="161"/>
      <c r="C4" s="5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W4" s="163"/>
      <c r="X4" s="163"/>
      <c r="Y4" s="163"/>
      <c r="Z4" s="163"/>
      <c r="AA4" s="163"/>
      <c r="AB4" s="163"/>
      <c r="AC4" s="163"/>
      <c r="AD4" s="163"/>
      <c r="AE4" s="163"/>
      <c r="AL4" s="164"/>
      <c r="AM4" s="164"/>
      <c r="AN4" s="164"/>
    </row>
    <row r="5" spans="1:60" s="162" customFormat="1" ht="14.25" x14ac:dyDescent="0.45">
      <c r="A5" s="19" t="s">
        <v>1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61"/>
      <c r="N5" s="161"/>
      <c r="O5" s="161"/>
      <c r="P5" s="161"/>
      <c r="Q5" s="161"/>
      <c r="R5" s="161"/>
      <c r="S5" s="161"/>
      <c r="T5" s="161"/>
      <c r="U5" s="161"/>
      <c r="W5" s="163"/>
      <c r="X5" s="163"/>
      <c r="Y5" s="163"/>
      <c r="Z5" s="163"/>
      <c r="AA5" s="163"/>
      <c r="AB5" s="163"/>
      <c r="AC5" s="163"/>
      <c r="AD5" s="163"/>
      <c r="AE5" s="163"/>
      <c r="AL5" s="164"/>
      <c r="AM5" s="164"/>
      <c r="AN5" s="164"/>
    </row>
    <row r="6" spans="1:60" s="162" customFormat="1" ht="14.25" x14ac:dyDescent="0.4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161"/>
      <c r="N6" s="161"/>
      <c r="O6" s="161"/>
      <c r="P6" s="161"/>
      <c r="Q6" s="161"/>
      <c r="R6" s="161"/>
      <c r="S6" s="161"/>
      <c r="T6" s="161"/>
      <c r="U6" s="161"/>
      <c r="W6" s="163"/>
      <c r="X6" s="163"/>
      <c r="Y6" s="163"/>
      <c r="Z6" s="163"/>
      <c r="AA6" s="163"/>
      <c r="AB6" s="163"/>
      <c r="AC6" s="163"/>
      <c r="AD6" s="163"/>
      <c r="AE6" s="163"/>
      <c r="AL6" s="164"/>
      <c r="AM6" s="164"/>
      <c r="AN6" s="164"/>
    </row>
    <row r="7" spans="1:60" s="162" customFormat="1" ht="14.25" customHeight="1" x14ac:dyDescent="0.45">
      <c r="A7" s="165" t="s">
        <v>687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5"/>
      <c r="T7" s="165"/>
      <c r="U7" s="165"/>
      <c r="W7" s="163"/>
      <c r="X7" s="163"/>
      <c r="Y7" s="163"/>
      <c r="Z7" s="163"/>
      <c r="AA7" s="163"/>
      <c r="AB7" s="163"/>
      <c r="AC7" s="163"/>
      <c r="AD7" s="163"/>
      <c r="AE7" s="163"/>
      <c r="AL7" s="164"/>
      <c r="AM7" s="164"/>
      <c r="AN7" s="164"/>
    </row>
    <row r="8" spans="1:60" s="162" customFormat="1" ht="14.25" customHeight="1" x14ac:dyDescent="0.45">
      <c r="A8" s="166" t="s">
        <v>688</v>
      </c>
      <c r="B8" s="167"/>
      <c r="C8" s="167"/>
      <c r="D8" s="167"/>
      <c r="E8" s="167"/>
      <c r="F8" s="167"/>
      <c r="G8" s="167"/>
      <c r="H8" s="167"/>
      <c r="I8" s="167"/>
      <c r="J8" s="167"/>
      <c r="K8" s="167"/>
      <c r="L8" s="167"/>
      <c r="M8" s="167"/>
      <c r="N8" s="167"/>
      <c r="O8" s="167"/>
      <c r="P8" s="167"/>
      <c r="Q8" s="167"/>
      <c r="R8" s="167"/>
      <c r="S8" s="167"/>
      <c r="T8" s="167"/>
      <c r="U8" s="168"/>
      <c r="W8" s="169" t="s">
        <v>4</v>
      </c>
      <c r="X8" s="169"/>
      <c r="Y8" s="169"/>
      <c r="Z8" s="25" t="s">
        <v>5</v>
      </c>
      <c r="AA8" s="26"/>
      <c r="AB8" s="27"/>
      <c r="AC8" s="170" t="s">
        <v>6</v>
      </c>
      <c r="AD8" s="171"/>
      <c r="AE8" s="172"/>
      <c r="AL8" s="164"/>
      <c r="AM8" s="164"/>
      <c r="AN8" s="164"/>
      <c r="AP8" s="173" t="s">
        <v>7</v>
      </c>
      <c r="AQ8" s="173"/>
      <c r="AR8" s="173"/>
      <c r="AS8" s="173"/>
      <c r="AT8" s="173"/>
      <c r="AU8" s="173"/>
      <c r="AV8" s="173"/>
      <c r="AW8" s="173"/>
      <c r="AX8" s="173"/>
      <c r="AY8" s="31" t="s">
        <v>8</v>
      </c>
      <c r="AZ8" s="31"/>
      <c r="BA8" s="31"/>
      <c r="BB8" s="31" t="s">
        <v>9</v>
      </c>
    </row>
    <row r="9" spans="1:60" s="162" customFormat="1" ht="14.25" x14ac:dyDescent="0.45">
      <c r="A9" s="174" t="s">
        <v>10</v>
      </c>
      <c r="B9" s="175"/>
      <c r="C9" s="175"/>
      <c r="D9" s="175"/>
      <c r="E9" s="175"/>
      <c r="F9" s="175"/>
      <c r="G9" s="176"/>
      <c r="H9" s="174" t="s">
        <v>11</v>
      </c>
      <c r="I9" s="175"/>
      <c r="J9" s="175"/>
      <c r="K9" s="175"/>
      <c r="L9" s="175"/>
      <c r="M9" s="175"/>
      <c r="N9" s="175"/>
      <c r="O9" s="175"/>
      <c r="P9" s="175"/>
      <c r="Q9" s="175"/>
      <c r="R9" s="175"/>
      <c r="S9" s="175"/>
      <c r="T9" s="175"/>
      <c r="U9" s="176"/>
      <c r="W9" s="169"/>
      <c r="X9" s="169"/>
      <c r="Y9" s="169"/>
      <c r="Z9" s="35"/>
      <c r="AA9" s="36"/>
      <c r="AB9" s="37"/>
      <c r="AC9" s="177"/>
      <c r="AD9" s="178"/>
      <c r="AE9" s="179"/>
      <c r="AL9" s="164"/>
      <c r="AM9" s="164"/>
      <c r="AN9" s="164"/>
      <c r="AP9" s="173"/>
      <c r="AQ9" s="173"/>
      <c r="AR9" s="173"/>
      <c r="AS9" s="173"/>
      <c r="AT9" s="173"/>
      <c r="AU9" s="173"/>
      <c r="AV9" s="173"/>
      <c r="AW9" s="173"/>
      <c r="AX9" s="173"/>
      <c r="AY9" s="31"/>
      <c r="AZ9" s="31"/>
      <c r="BA9" s="31"/>
      <c r="BB9" s="31"/>
    </row>
    <row r="10" spans="1:60" s="162" customFormat="1" ht="52.15" customHeight="1" thickBot="1" x14ac:dyDescent="0.5">
      <c r="A10" s="174" t="s">
        <v>689</v>
      </c>
      <c r="B10" s="175"/>
      <c r="C10" s="175"/>
      <c r="D10" s="175"/>
      <c r="E10" s="175"/>
      <c r="F10" s="175"/>
      <c r="G10" s="176"/>
      <c r="H10" s="174" t="s">
        <v>690</v>
      </c>
      <c r="I10" s="175"/>
      <c r="J10" s="175"/>
      <c r="K10" s="175"/>
      <c r="L10" s="175"/>
      <c r="M10" s="175"/>
      <c r="N10" s="175"/>
      <c r="O10" s="175"/>
      <c r="P10" s="175"/>
      <c r="Q10" s="175"/>
      <c r="R10" s="175"/>
      <c r="S10" s="175"/>
      <c r="T10" s="175"/>
      <c r="U10" s="176"/>
      <c r="W10" s="169"/>
      <c r="X10" s="169"/>
      <c r="Y10" s="169"/>
      <c r="Z10" s="38"/>
      <c r="AA10" s="39"/>
      <c r="AB10" s="40"/>
      <c r="AC10" s="180"/>
      <c r="AD10" s="181"/>
      <c r="AE10" s="182"/>
      <c r="AL10" s="164"/>
      <c r="AM10" s="164"/>
      <c r="AN10" s="164"/>
      <c r="AP10" s="173"/>
      <c r="AQ10" s="173"/>
      <c r="AR10" s="173"/>
      <c r="AS10" s="173"/>
      <c r="AT10" s="173"/>
      <c r="AU10" s="173"/>
      <c r="AV10" s="173"/>
      <c r="AW10" s="173"/>
      <c r="AX10" s="173"/>
      <c r="AY10" s="31"/>
      <c r="AZ10" s="31"/>
      <c r="BA10" s="31"/>
      <c r="BB10" s="31"/>
    </row>
    <row r="11" spans="1:60" ht="66.400000000000006" customHeight="1" x14ac:dyDescent="0.45">
      <c r="A11" s="183" t="s">
        <v>14</v>
      </c>
      <c r="B11" s="183" t="s">
        <v>15</v>
      </c>
      <c r="C11" s="183" t="s">
        <v>16</v>
      </c>
      <c r="D11" s="183" t="s">
        <v>691</v>
      </c>
      <c r="E11" s="184" t="s">
        <v>18</v>
      </c>
      <c r="F11" s="184" t="s">
        <v>19</v>
      </c>
      <c r="G11" s="184" t="s">
        <v>20</v>
      </c>
      <c r="H11" s="184" t="s">
        <v>21</v>
      </c>
      <c r="I11" s="184" t="s">
        <v>22</v>
      </c>
      <c r="J11" s="184" t="s">
        <v>692</v>
      </c>
      <c r="K11" s="184" t="s">
        <v>24</v>
      </c>
      <c r="L11" s="184" t="s">
        <v>25</v>
      </c>
      <c r="M11" s="184" t="s">
        <v>26</v>
      </c>
      <c r="N11" s="184" t="s">
        <v>27</v>
      </c>
      <c r="O11" s="184" t="s">
        <v>28</v>
      </c>
      <c r="P11" s="184" t="s">
        <v>29</v>
      </c>
      <c r="Q11" s="184" t="s">
        <v>30</v>
      </c>
      <c r="R11" s="184" t="s">
        <v>31</v>
      </c>
      <c r="S11" s="183" t="s">
        <v>32</v>
      </c>
      <c r="T11" s="183" t="s">
        <v>33</v>
      </c>
      <c r="U11" s="183" t="s">
        <v>34</v>
      </c>
      <c r="W11" s="185" t="s">
        <v>35</v>
      </c>
      <c r="X11" s="185" t="s">
        <v>36</v>
      </c>
      <c r="Y11" s="185" t="s">
        <v>37</v>
      </c>
      <c r="Z11" s="45" t="s">
        <v>35</v>
      </c>
      <c r="AA11" s="45" t="s">
        <v>36</v>
      </c>
      <c r="AB11" s="45" t="s">
        <v>37</v>
      </c>
      <c r="AC11" s="45" t="s">
        <v>35</v>
      </c>
      <c r="AD11" s="45" t="s">
        <v>36</v>
      </c>
      <c r="AE11" s="45" t="s">
        <v>37</v>
      </c>
      <c r="AG11" s="186" t="s">
        <v>38</v>
      </c>
      <c r="AH11" s="187" t="s">
        <v>39</v>
      </c>
      <c r="AI11" s="187" t="s">
        <v>40</v>
      </c>
      <c r="AJ11" s="188" t="s">
        <v>41</v>
      </c>
      <c r="AK11" s="189" t="s">
        <v>42</v>
      </c>
      <c r="AL11" s="188" t="s">
        <v>43</v>
      </c>
      <c r="AM11" s="188" t="s">
        <v>44</v>
      </c>
      <c r="AN11" s="190" t="s">
        <v>45</v>
      </c>
      <c r="AP11" s="1" t="s">
        <v>46</v>
      </c>
      <c r="AQ11" s="1" t="s">
        <v>47</v>
      </c>
      <c r="AR11" s="1" t="s">
        <v>48</v>
      </c>
      <c r="AS11" s="2" t="s">
        <v>49</v>
      </c>
      <c r="AT11" s="1" t="s">
        <v>50</v>
      </c>
      <c r="AU11" s="1" t="s">
        <v>51</v>
      </c>
      <c r="AV11" s="1" t="s">
        <v>52</v>
      </c>
      <c r="AW11" s="1" t="s">
        <v>53</v>
      </c>
      <c r="AX11" s="1" t="s">
        <v>54</v>
      </c>
      <c r="AY11" s="51" t="s">
        <v>55</v>
      </c>
      <c r="AZ11" s="51" t="s">
        <v>56</v>
      </c>
      <c r="BA11" s="51" t="s">
        <v>57</v>
      </c>
      <c r="BB11" s="31"/>
      <c r="BD11" s="52" t="s">
        <v>58</v>
      </c>
      <c r="BE11" s="52" t="s">
        <v>59</v>
      </c>
      <c r="BF11" s="52" t="s">
        <v>60</v>
      </c>
      <c r="BG11" s="52" t="s">
        <v>61</v>
      </c>
      <c r="BH11" s="52" t="s">
        <v>62</v>
      </c>
    </row>
    <row r="12" spans="1:60" s="192" customFormat="1" ht="14.25" customHeight="1" x14ac:dyDescent="0.45">
      <c r="A12" s="191" t="s">
        <v>693</v>
      </c>
      <c r="B12" s="191"/>
      <c r="C12" s="191"/>
      <c r="D12" s="191"/>
      <c r="E12" s="191"/>
      <c r="F12" s="191"/>
      <c r="G12" s="191"/>
      <c r="H12" s="191"/>
      <c r="I12" s="191"/>
      <c r="J12" s="191"/>
      <c r="K12" s="191"/>
      <c r="L12" s="191"/>
      <c r="M12" s="191"/>
      <c r="N12" s="191"/>
      <c r="O12" s="191"/>
      <c r="P12" s="191"/>
      <c r="Q12" s="191"/>
      <c r="R12" s="191"/>
      <c r="S12" s="191"/>
      <c r="T12" s="191"/>
      <c r="U12" s="191"/>
      <c r="W12" s="163"/>
      <c r="X12" s="163"/>
      <c r="Y12" s="163"/>
      <c r="Z12" s="163"/>
      <c r="AA12" s="163"/>
      <c r="AB12" s="163"/>
      <c r="AC12" s="163"/>
      <c r="AD12" s="163"/>
      <c r="AE12" s="163"/>
      <c r="AG12" s="193"/>
      <c r="AH12" s="194"/>
      <c r="AI12" s="194"/>
      <c r="AJ12" s="194"/>
      <c r="AK12" s="194"/>
      <c r="AL12" s="195"/>
      <c r="AM12" s="195"/>
      <c r="AN12" s="196"/>
      <c r="AP12" s="197"/>
      <c r="AQ12" s="197"/>
      <c r="AR12" s="197"/>
      <c r="AS12" s="197"/>
      <c r="AT12" s="197"/>
      <c r="AU12" s="197"/>
      <c r="AV12" s="197"/>
      <c r="AW12" s="197"/>
      <c r="AX12" s="197"/>
      <c r="AY12" s="197"/>
      <c r="AZ12" s="197"/>
      <c r="BA12" s="197"/>
      <c r="BB12" s="197"/>
      <c r="BD12" s="197"/>
      <c r="BE12" s="197"/>
      <c r="BF12" s="197"/>
      <c r="BG12" s="197"/>
      <c r="BH12" s="197"/>
    </row>
    <row r="13" spans="1:60" x14ac:dyDescent="0.45">
      <c r="A13" s="64">
        <f>IF(D13="","",COUNTIF($D$13:D13,"&lt;&gt;"))</f>
        <v>1</v>
      </c>
      <c r="B13" s="64">
        <v>4324000</v>
      </c>
      <c r="C13" s="65" t="s">
        <v>694</v>
      </c>
      <c r="D13" s="64" t="s">
        <v>691</v>
      </c>
      <c r="E13" s="64">
        <v>0</v>
      </c>
      <c r="F13" s="64">
        <v>1</v>
      </c>
      <c r="G13" s="64">
        <v>0</v>
      </c>
      <c r="H13" s="64">
        <v>0</v>
      </c>
      <c r="I13" s="64">
        <v>0</v>
      </c>
      <c r="J13" s="64">
        <v>0</v>
      </c>
      <c r="K13" s="64">
        <v>0</v>
      </c>
      <c r="L13" s="64">
        <v>0</v>
      </c>
      <c r="M13" s="64">
        <v>0</v>
      </c>
      <c r="N13" s="64">
        <v>0</v>
      </c>
      <c r="O13" s="64">
        <v>0</v>
      </c>
      <c r="P13" s="64">
        <v>0</v>
      </c>
      <c r="Q13" s="64">
        <v>0</v>
      </c>
      <c r="R13" s="64">
        <f t="shared" ref="R13:R21" si="0">SUM(F13:M13)</f>
        <v>1</v>
      </c>
      <c r="S13" s="64">
        <v>48101800</v>
      </c>
      <c r="T13" s="64" t="s">
        <v>66</v>
      </c>
      <c r="U13" s="64" t="s">
        <v>66</v>
      </c>
      <c r="W13" s="198">
        <v>187000</v>
      </c>
      <c r="X13" s="198">
        <f t="shared" ref="X13:X21" si="1">ROUND(W13*19%,0)</f>
        <v>35530</v>
      </c>
      <c r="Y13" s="198">
        <f t="shared" ref="Y13:Y21" si="2">ROUND(W13+X13,0)</f>
        <v>222530</v>
      </c>
      <c r="Z13" s="198">
        <v>187000</v>
      </c>
      <c r="AA13" s="198">
        <f t="shared" ref="AA13:AA21" si="3">Z13*19%</f>
        <v>35530</v>
      </c>
      <c r="AB13" s="198">
        <f t="shared" ref="AB13:AB21" si="4">Z13+AA13</f>
        <v>222530</v>
      </c>
      <c r="AC13" s="198">
        <v>230000</v>
      </c>
      <c r="AD13" s="198">
        <f t="shared" ref="AD13:AD21" si="5">AC13*19%</f>
        <v>43700</v>
      </c>
      <c r="AE13" s="198">
        <f t="shared" ref="AE13:AE21" si="6">AC13+AD13</f>
        <v>273700</v>
      </c>
      <c r="AG13" s="67" t="str">
        <f>IF(NOT(ISNUMBER(A13)),"",UPPER(TRIM(CLEAN(C13))))</f>
        <v>BATIDOR</v>
      </c>
      <c r="AH13" s="58" t="str">
        <f>IF($AG13="","",IF(COUNTIFS($AG:$AG,$AG13,$W:$W,"&lt;&gt;"&amp;$W13)&gt;0,"DIFERENTE","ÚNICO"))</f>
        <v>ÚNICO</v>
      </c>
      <c r="AI13" s="58" t="str">
        <f>IF($AG13="","",IF(COUNTIFS($AG:$AG,$AG13,$Z:$Z,"&lt;&gt;"&amp;$Z13)&gt;0,"DIFERENTE","ÚNICO"))</f>
        <v>ÚNICO</v>
      </c>
      <c r="AJ13" s="58" t="str">
        <f>IF($AG13="","",IF(COUNTIFS($AG:$AG,$AG13,$AC:$AC,"&lt;&gt;"&amp;$AC13)&gt;0,"DIFERENTE","ÚNICO"))</f>
        <v>ÚNICO</v>
      </c>
      <c r="AK13" s="58" t="str">
        <f>IF($AG13="","",IF(OR(AH13="DIFERENTE",AI13="DIFERENTE",AJ13="DIFERENTE"),"REVISAR","ÚNICO"))</f>
        <v>ÚNICO</v>
      </c>
      <c r="AL13" s="68" t="str">
        <f>IF(AH13="DIFERENTE",_xlfn.MAXIFS($W:$W,$AG:$AG,$AG13)-_xlfn.MINIFS($W:$W,$AG:$AG,$AG13),"")</f>
        <v/>
      </c>
      <c r="AM13" s="68" t="str">
        <f>IF(AI13="DIFERENTE",_xlfn.MAXIFS($Z:$Z,$AG:$AG,$AG13)-_xlfn.MINIFS($Z:$Z,$AG:$AG,$AG13),"")</f>
        <v/>
      </c>
      <c r="AN13" s="60" t="str">
        <f>IF(AJ13="DIFERENTE",_xlfn.MAXIFS($AC:$AC,$AG:$AG,$AG13)-_xlfn.MINIFS($AC:$AC,$AG:$AG,$AG13),"")</f>
        <v/>
      </c>
      <c r="AP13" s="68">
        <f>IF(NOT(ISNUMBER(A13)),"",ROUND(AVERAGE(W13,Z13,AC13),0))</f>
        <v>201333</v>
      </c>
      <c r="AQ13" s="61">
        <f>IF(NOT(ISNUMBER(A13)),"",ROUND(MEDIAN(W13,Z13,AC13),0))</f>
        <v>187000</v>
      </c>
      <c r="AR13" s="61">
        <f>IF(NOT(ISNUMBER(A13)),"",ROUND(_xlfn.STDEV.S(W13,Z13,AC13),0))</f>
        <v>24826</v>
      </c>
      <c r="AS13" s="199">
        <f>IF(NOT(ISNUMBER(A13)),"",IFERROR(AR13/AP13,0))</f>
        <v>0.12330815117243571</v>
      </c>
      <c r="AT13" s="61">
        <f>IF(NOT(ISNUMBER(A13)),"",MIN(W13,Z13,AC13))</f>
        <v>187000</v>
      </c>
      <c r="AU13" s="61">
        <f>IF(NOT(ISNUMBER(A13)),"",MAX(W13,Z13,AC13))</f>
        <v>230000</v>
      </c>
      <c r="AV13" s="61">
        <f>IF(NOT(ISNUMBER(A13)),"",ROUND(_xlfn.QUARTILE.INC(CHOOSE({1;2;3},W13,Z13,AC13),1),0))</f>
        <v>187000</v>
      </c>
      <c r="AW13" s="61">
        <f>IF(NOT(ISNUMBER(A13)),"",ROUND(_xlfn.QUARTILE.INC(CHOOSE({1;2;3},W13,Z13,AC13),3),0))</f>
        <v>208500</v>
      </c>
      <c r="AX13" s="61">
        <f>IF(NOT(ISNUMBER(A13)),"",AW13-AV13)</f>
        <v>21500</v>
      </c>
      <c r="AY13" s="61">
        <f>IF(NOT(ISNUMBER(A13)),"",IF(BB13="MENOR VALOR",MIN(W13,Z13,AC13),IF(BB13="PROMEDIO 2 MENORES",ROUND((SUM(W13,Z13,AC13)-MAX(W13,Z13,AC13))/2,0),IF(BB13="MEDIANA",MEDIAN(W13,Z13,AC13),""))))</f>
        <v>187000</v>
      </c>
      <c r="AZ13" s="61">
        <f>+AY13*19%</f>
        <v>35530</v>
      </c>
      <c r="BA13" s="61">
        <f>+AY13+AZ13</f>
        <v>222530</v>
      </c>
      <c r="BB13" s="61" t="str">
        <f>IF(NOT(ISNUMBER(A13)),"",IF(AS13&lt;=20%,"MENOR VALOR",IF(AS13&lt;=40%,"PROMEDIO 2 MENORES","MEDIANA")))</f>
        <v>MENOR VALOR</v>
      </c>
      <c r="BD13" s="58" t="str">
        <f>IF(NOT(ISNUMBER(A13)),"",TRIM(CLEAN(C13)))</f>
        <v>BATIDOR</v>
      </c>
      <c r="BE13" s="58" t="str">
        <f>IF(BD13="","",IF(COUNTIF($BD:$BD,BD13)&gt;1,"REPETIDO","ÚNICO"))</f>
        <v>ÚNICO</v>
      </c>
      <c r="BF13" s="58" t="str" cm="1">
        <f t="array" ref="BF13">IF(BE13&lt;&gt;"REPETIDO","",A13&amp;IFERROR(", "&amp;_xlfn.AGGREGATE(15,6,$A$13:$A$500/(($BD$13:$BD$500=BD13)*($A$13:$A$500&lt;&gt;A13)),1),"")&amp;IFERROR(", "&amp;_xlfn.AGGREGATE(15,6,$A$13:$A$500/(($BD$13:$BD$500=BD13)*($A$13:$A$500&lt;&gt;A13)),2),"")&amp;IFERROR(", "&amp;_xlfn.AGGREGATE(15,6,$A$13:$A$500/(($BD$13:$BD$500=BD13)*($A$13:$A$500&lt;&gt;A13)),3),""))</f>
        <v/>
      </c>
      <c r="BG13" s="58" t="str">
        <f>IF(BD13="","",IF(BE13&lt;&gt;"REPETIDO","NO APLICA",IF(_xlfn.MAXIFS($AY:$AY,$BD:$BD,BD13)=_xlfn.MINIFS($AY:$AY,$BD:$BD,BD13),"MISMO PRECIO REF.","PRECIO REF. DIFERENTE")))</f>
        <v>NO APLICA</v>
      </c>
      <c r="BH13" s="58" t="str">
        <f>IF(BD13="","",IF(BG13="PRECIO REF. DIFERENTE","CRÍTICO - PRECIO REF. INCONSISTENTE","OK"))</f>
        <v>OK</v>
      </c>
    </row>
    <row r="14" spans="1:60" x14ac:dyDescent="0.45">
      <c r="A14" s="64">
        <f>IF(D14="","",COUNTIF($D$13:D14,"&lt;&gt;"))</f>
        <v>2</v>
      </c>
      <c r="B14" s="64">
        <v>4315199</v>
      </c>
      <c r="C14" s="65" t="s">
        <v>695</v>
      </c>
      <c r="D14" s="64" t="s">
        <v>691</v>
      </c>
      <c r="E14" s="64">
        <v>0</v>
      </c>
      <c r="F14" s="64">
        <v>1</v>
      </c>
      <c r="G14" s="64">
        <v>0</v>
      </c>
      <c r="H14" s="64">
        <v>0</v>
      </c>
      <c r="I14" s="64">
        <v>0</v>
      </c>
      <c r="J14" s="64">
        <v>0</v>
      </c>
      <c r="K14" s="64">
        <v>0</v>
      </c>
      <c r="L14" s="64">
        <v>0</v>
      </c>
      <c r="M14" s="64">
        <v>0</v>
      </c>
      <c r="N14" s="64">
        <v>0</v>
      </c>
      <c r="O14" s="64">
        <v>0</v>
      </c>
      <c r="P14" s="64">
        <v>0</v>
      </c>
      <c r="Q14" s="64">
        <v>0</v>
      </c>
      <c r="R14" s="64">
        <f t="shared" si="0"/>
        <v>1</v>
      </c>
      <c r="S14" s="64">
        <v>26101405</v>
      </c>
      <c r="T14" s="64" t="s">
        <v>66</v>
      </c>
      <c r="U14" s="64" t="s">
        <v>66</v>
      </c>
      <c r="W14" s="198">
        <v>191200</v>
      </c>
      <c r="X14" s="198">
        <f t="shared" si="1"/>
        <v>36328</v>
      </c>
      <c r="Y14" s="198">
        <f t="shared" si="2"/>
        <v>227528</v>
      </c>
      <c r="Z14" s="198">
        <v>191200</v>
      </c>
      <c r="AA14" s="198">
        <f t="shared" si="3"/>
        <v>36328</v>
      </c>
      <c r="AB14" s="198">
        <f t="shared" si="4"/>
        <v>227528</v>
      </c>
      <c r="AC14" s="198">
        <v>235000</v>
      </c>
      <c r="AD14" s="198">
        <f t="shared" si="5"/>
        <v>44650</v>
      </c>
      <c r="AE14" s="198">
        <f t="shared" si="6"/>
        <v>279650</v>
      </c>
      <c r="AG14" s="67" t="str">
        <f t="shared" ref="AG14:AG21" si="7">IF(NOT(ISNUMBER(A14)),"",UPPER(TRIM(CLEAN(C14))))</f>
        <v>BOBINA MOTOR</v>
      </c>
      <c r="AH14" s="58" t="str">
        <f t="shared" ref="AH14:AH21" si="8">IF($AG14="","",IF(COUNTIFS($AG:$AG,$AG14,$W:$W,"&lt;&gt;"&amp;$W14)&gt;0,"DIFERENTE","ÚNICO"))</f>
        <v>ÚNICO</v>
      </c>
      <c r="AI14" s="58" t="str">
        <f t="shared" ref="AI14:AI21" si="9">IF($AG14="","",IF(COUNTIFS($AG:$AG,$AG14,$Z:$Z,"&lt;&gt;"&amp;$Z14)&gt;0,"DIFERENTE","ÚNICO"))</f>
        <v>ÚNICO</v>
      </c>
      <c r="AJ14" s="58" t="str">
        <f t="shared" ref="AJ14:AJ21" si="10">IF($AG14="","",IF(COUNTIFS($AG:$AG,$AG14,$AC:$AC,"&lt;&gt;"&amp;$AC14)&gt;0,"DIFERENTE","ÚNICO"))</f>
        <v>ÚNICO</v>
      </c>
      <c r="AK14" s="58" t="str">
        <f t="shared" ref="AK14:AK21" si="11">IF($AG14="","",IF(OR(AH14="DIFERENTE",AI14="DIFERENTE",AJ14="DIFERENTE"),"REVISAR","ÚNICO"))</f>
        <v>ÚNICO</v>
      </c>
      <c r="AL14" s="68" t="str">
        <f t="shared" ref="AL14:AL21" si="12">IF(AH14="DIFERENTE",_xlfn.MAXIFS($W:$W,$AG:$AG,$AG14)-_xlfn.MINIFS($W:$W,$AG:$AG,$AG14),"")</f>
        <v/>
      </c>
      <c r="AM14" s="68" t="str">
        <f t="shared" ref="AM14:AM21" si="13">IF(AI14="DIFERENTE",_xlfn.MAXIFS($Z:$Z,$AG:$AG,$AG14)-_xlfn.MINIFS($Z:$Z,$AG:$AG,$AG14),"")</f>
        <v/>
      </c>
      <c r="AN14" s="60" t="str">
        <f t="shared" ref="AN14:AN21" si="14">IF(AJ14="DIFERENTE",_xlfn.MAXIFS($AC:$AC,$AG:$AG,$AG14)-_xlfn.MINIFS($AC:$AC,$AG:$AG,$AG14),"")</f>
        <v/>
      </c>
      <c r="AP14" s="68">
        <f t="shared" ref="AP14:AP21" si="15">IF(NOT(ISNUMBER(A14)),"",ROUND(AVERAGE(W14,Z14,AC14),0))</f>
        <v>205800</v>
      </c>
      <c r="AQ14" s="61">
        <f t="shared" ref="AQ14:AQ21" si="16">IF(NOT(ISNUMBER(A14)),"",ROUND(MEDIAN(W14,Z14,AC14),0))</f>
        <v>191200</v>
      </c>
      <c r="AR14" s="61">
        <f t="shared" ref="AR14:AR21" si="17">IF(NOT(ISNUMBER(A14)),"",ROUND(_xlfn.STDEV.S(W14,Z14,AC14),0))</f>
        <v>25288</v>
      </c>
      <c r="AS14" s="199">
        <f t="shared" ref="AS14:AS21" si="18">IF(NOT(ISNUMBER(A14)),"",IFERROR(AR14/AP14,0))</f>
        <v>0.12287657920310982</v>
      </c>
      <c r="AT14" s="61">
        <f t="shared" ref="AT14:AT21" si="19">IF(NOT(ISNUMBER(A14)),"",MIN(W14,Z14,AC14))</f>
        <v>191200</v>
      </c>
      <c r="AU14" s="61">
        <f t="shared" ref="AU14:AU21" si="20">IF(NOT(ISNUMBER(A14)),"",MAX(W14,Z14,AC14))</f>
        <v>235000</v>
      </c>
      <c r="AV14" s="61">
        <f>IF(NOT(ISNUMBER(A14)),"",ROUND(_xlfn.QUARTILE.INC(CHOOSE({1;2;3},W14,Z14,AC14),1),0))</f>
        <v>191200</v>
      </c>
      <c r="AW14" s="61">
        <f>IF(NOT(ISNUMBER(A14)),"",ROUND(_xlfn.QUARTILE.INC(CHOOSE({1;2;3},W14,Z14,AC14),3),0))</f>
        <v>213100</v>
      </c>
      <c r="AX14" s="61">
        <f t="shared" ref="AX14:AX21" si="21">IF(NOT(ISNUMBER(A14)),"",AW14-AV14)</f>
        <v>21900</v>
      </c>
      <c r="AY14" s="61">
        <f t="shared" ref="AY14:AY21" si="22">IF(NOT(ISNUMBER(A14)),"",IF(BB14="MENOR VALOR",MIN(W14,Z14,AC14),IF(BB14="PROMEDIO 2 MENORES",ROUND((SUM(W14,Z14,AC14)-MAX(W14,Z14,AC14))/2,0),IF(BB14="MEDIANA",MEDIAN(W14,Z14,AC14),""))))</f>
        <v>191200</v>
      </c>
      <c r="AZ14" s="61">
        <f t="shared" ref="AZ14:AZ21" si="23">+AY14*19%</f>
        <v>36328</v>
      </c>
      <c r="BA14" s="61">
        <f t="shared" ref="BA14:BA21" si="24">+AY14+AZ14</f>
        <v>227528</v>
      </c>
      <c r="BB14" s="61" t="str">
        <f t="shared" ref="BB14:BB21" si="25">IF(NOT(ISNUMBER(A14)),"",IF(AS14&lt;=20%,"MENOR VALOR",IF(AS14&lt;=40%,"PROMEDIO 2 MENORES","MEDIANA")))</f>
        <v>MENOR VALOR</v>
      </c>
      <c r="BD14" s="58" t="str">
        <f t="shared" ref="BD14:BD21" si="26">IF(NOT(ISNUMBER(A14)),"",TRIM(CLEAN(C14)))</f>
        <v>BOBINA MOTOR</v>
      </c>
      <c r="BE14" s="58" t="str">
        <f t="shared" ref="BE14:BE21" si="27">IF(BD14="","",IF(COUNTIF($BD:$BD,BD14)&gt;1,"REPETIDO","ÚNICO"))</f>
        <v>ÚNICO</v>
      </c>
      <c r="BF14" s="58" t="str" cm="1">
        <f t="array" ref="BF14">IF(BE14&lt;&gt;"REPETIDO","",A14&amp;IFERROR(", "&amp;_xlfn.AGGREGATE(15,6,$A$13:$A$500/(($BD$13:$BD$500=BD14)*($A$13:$A$500&lt;&gt;A14)),1),"")&amp;IFERROR(", "&amp;_xlfn.AGGREGATE(15,6,$A$13:$A$500/(($BD$13:$BD$500=BD14)*($A$13:$A$500&lt;&gt;A14)),2),"")&amp;IFERROR(", "&amp;_xlfn.AGGREGATE(15,6,$A$13:$A$500/(($BD$13:$BD$500=BD14)*($A$13:$A$500&lt;&gt;A14)),3),""))</f>
        <v/>
      </c>
      <c r="BG14" s="58" t="str">
        <f t="shared" ref="BG14:BG21" si="28">IF(BD14="","",IF(BE14&lt;&gt;"REPETIDO","NO APLICA",IF(_xlfn.MAXIFS($AY:$AY,$BD:$BD,BD14)=_xlfn.MINIFS($AY:$AY,$BD:$BD,BD14),"MISMO PRECIO REF.","PRECIO REF. DIFERENTE")))</f>
        <v>NO APLICA</v>
      </c>
      <c r="BH14" s="58" t="str">
        <f t="shared" ref="BH14:BH21" si="29">IF(BD14="","",IF(BG14="PRECIO REF. DIFERENTE","CRÍTICO - PRECIO REF. INCONSISTENTE","OK"))</f>
        <v>OK</v>
      </c>
    </row>
    <row r="15" spans="1:60" x14ac:dyDescent="0.45">
      <c r="A15" s="64">
        <f>IF(D15="","",COUNTIF($D$13:D15,"&lt;&gt;"))</f>
        <v>3</v>
      </c>
      <c r="B15" s="64">
        <v>4324000</v>
      </c>
      <c r="C15" s="65" t="s">
        <v>696</v>
      </c>
      <c r="D15" s="64" t="s">
        <v>691</v>
      </c>
      <c r="E15" s="64">
        <v>0</v>
      </c>
      <c r="F15" s="64">
        <v>1</v>
      </c>
      <c r="G15" s="64">
        <v>0</v>
      </c>
      <c r="H15" s="64">
        <v>0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4">
        <v>0</v>
      </c>
      <c r="P15" s="64">
        <v>0</v>
      </c>
      <c r="Q15" s="64">
        <v>0</v>
      </c>
      <c r="R15" s="64">
        <f t="shared" si="0"/>
        <v>1</v>
      </c>
      <c r="S15" s="64">
        <v>48101800</v>
      </c>
      <c r="T15" s="64" t="s">
        <v>66</v>
      </c>
      <c r="U15" s="64" t="s">
        <v>66</v>
      </c>
      <c r="W15" s="198">
        <v>140200</v>
      </c>
      <c r="X15" s="198">
        <f t="shared" si="1"/>
        <v>26638</v>
      </c>
      <c r="Y15" s="198">
        <f t="shared" si="2"/>
        <v>166838</v>
      </c>
      <c r="Z15" s="198">
        <v>140200</v>
      </c>
      <c r="AA15" s="198">
        <f t="shared" si="3"/>
        <v>26638</v>
      </c>
      <c r="AB15" s="198">
        <f t="shared" si="4"/>
        <v>166838</v>
      </c>
      <c r="AC15" s="198">
        <v>180000</v>
      </c>
      <c r="AD15" s="198">
        <f t="shared" si="5"/>
        <v>34200</v>
      </c>
      <c r="AE15" s="198">
        <f t="shared" si="6"/>
        <v>214200</v>
      </c>
      <c r="AG15" s="67" t="str">
        <f t="shared" si="7"/>
        <v>CUCHILLAS EN ACERO</v>
      </c>
      <c r="AH15" s="58" t="str">
        <f t="shared" si="8"/>
        <v>ÚNICO</v>
      </c>
      <c r="AI15" s="58" t="str">
        <f t="shared" si="9"/>
        <v>ÚNICO</v>
      </c>
      <c r="AJ15" s="58" t="str">
        <f t="shared" si="10"/>
        <v>ÚNICO</v>
      </c>
      <c r="AK15" s="58" t="str">
        <f t="shared" si="11"/>
        <v>ÚNICO</v>
      </c>
      <c r="AL15" s="68" t="str">
        <f t="shared" si="12"/>
        <v/>
      </c>
      <c r="AM15" s="68" t="str">
        <f t="shared" si="13"/>
        <v/>
      </c>
      <c r="AN15" s="60" t="str">
        <f t="shared" si="14"/>
        <v/>
      </c>
      <c r="AP15" s="68">
        <f t="shared" si="15"/>
        <v>153467</v>
      </c>
      <c r="AQ15" s="61">
        <f t="shared" si="16"/>
        <v>140200</v>
      </c>
      <c r="AR15" s="61">
        <f t="shared" si="17"/>
        <v>22979</v>
      </c>
      <c r="AS15" s="199">
        <f t="shared" si="18"/>
        <v>0.14973251578515251</v>
      </c>
      <c r="AT15" s="61">
        <f t="shared" si="19"/>
        <v>140200</v>
      </c>
      <c r="AU15" s="61">
        <f t="shared" si="20"/>
        <v>180000</v>
      </c>
      <c r="AV15" s="61">
        <f>IF(NOT(ISNUMBER(A15)),"",ROUND(_xlfn.QUARTILE.INC(CHOOSE({1;2;3},W15,Z15,AC15),1),0))</f>
        <v>140200</v>
      </c>
      <c r="AW15" s="61">
        <f>IF(NOT(ISNUMBER(A15)),"",ROUND(_xlfn.QUARTILE.INC(CHOOSE({1;2;3},W15,Z15,AC15),3),0))</f>
        <v>160100</v>
      </c>
      <c r="AX15" s="61">
        <f t="shared" si="21"/>
        <v>19900</v>
      </c>
      <c r="AY15" s="61">
        <f t="shared" si="22"/>
        <v>140200</v>
      </c>
      <c r="AZ15" s="61">
        <f t="shared" si="23"/>
        <v>26638</v>
      </c>
      <c r="BA15" s="61">
        <f t="shared" si="24"/>
        <v>166838</v>
      </c>
      <c r="BB15" s="61" t="str">
        <f t="shared" si="25"/>
        <v>MENOR VALOR</v>
      </c>
      <c r="BD15" s="58" t="str">
        <f t="shared" si="26"/>
        <v>CUCHILLAS EN ACERO</v>
      </c>
      <c r="BE15" s="58" t="str">
        <f t="shared" si="27"/>
        <v>ÚNICO</v>
      </c>
      <c r="BF15" s="58" t="str" cm="1">
        <f t="array" ref="BF15">IF(BE15&lt;&gt;"REPETIDO","",A15&amp;IFERROR(", "&amp;_xlfn.AGGREGATE(15,6,$A$13:$A$500/(($BD$13:$BD$500=BD15)*($A$13:$A$500&lt;&gt;A15)),1),"")&amp;IFERROR(", "&amp;_xlfn.AGGREGATE(15,6,$A$13:$A$500/(($BD$13:$BD$500=BD15)*($A$13:$A$500&lt;&gt;A15)),2),"")&amp;IFERROR(", "&amp;_xlfn.AGGREGATE(15,6,$A$13:$A$500/(($BD$13:$BD$500=BD15)*($A$13:$A$500&lt;&gt;A15)),3),""))</f>
        <v/>
      </c>
      <c r="BG15" s="58" t="str">
        <f t="shared" si="28"/>
        <v>NO APLICA</v>
      </c>
      <c r="BH15" s="58" t="str">
        <f t="shared" si="29"/>
        <v>OK</v>
      </c>
    </row>
    <row r="16" spans="1:60" x14ac:dyDescent="0.45">
      <c r="A16" s="64">
        <f>IF(D16="","",COUNTIF($D$13:D16,"&lt;&gt;"))</f>
        <v>4</v>
      </c>
      <c r="B16" s="64">
        <v>4324000</v>
      </c>
      <c r="C16" s="65" t="s">
        <v>697</v>
      </c>
      <c r="D16" s="64" t="s">
        <v>691</v>
      </c>
      <c r="E16" s="64">
        <v>0</v>
      </c>
      <c r="F16" s="64">
        <v>1</v>
      </c>
      <c r="G16" s="64">
        <v>0</v>
      </c>
      <c r="H16" s="64">
        <v>0</v>
      </c>
      <c r="I16" s="64">
        <v>0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4">
        <f t="shared" si="0"/>
        <v>1</v>
      </c>
      <c r="S16" s="64">
        <v>48101800</v>
      </c>
      <c r="T16" s="64" t="s">
        <v>66</v>
      </c>
      <c r="U16" s="64" t="s">
        <v>66</v>
      </c>
      <c r="W16" s="198">
        <v>195500</v>
      </c>
      <c r="X16" s="198">
        <f t="shared" si="1"/>
        <v>37145</v>
      </c>
      <c r="Y16" s="198">
        <f t="shared" si="2"/>
        <v>232645</v>
      </c>
      <c r="Z16" s="198">
        <v>195500</v>
      </c>
      <c r="AA16" s="198">
        <f t="shared" si="3"/>
        <v>37145</v>
      </c>
      <c r="AB16" s="198">
        <f t="shared" si="4"/>
        <v>232645</v>
      </c>
      <c r="AC16" s="198">
        <v>260000</v>
      </c>
      <c r="AD16" s="198">
        <f t="shared" si="5"/>
        <v>49400</v>
      </c>
      <c r="AE16" s="198">
        <f t="shared" si="6"/>
        <v>309400</v>
      </c>
      <c r="AG16" s="67" t="str">
        <f t="shared" si="7"/>
        <v>EJE BATIDOR</v>
      </c>
      <c r="AH16" s="58" t="str">
        <f t="shared" si="8"/>
        <v>ÚNICO</v>
      </c>
      <c r="AI16" s="58" t="str">
        <f t="shared" si="9"/>
        <v>ÚNICO</v>
      </c>
      <c r="AJ16" s="58" t="str">
        <f t="shared" si="10"/>
        <v>ÚNICO</v>
      </c>
      <c r="AK16" s="58" t="str">
        <f t="shared" si="11"/>
        <v>ÚNICO</v>
      </c>
      <c r="AL16" s="68" t="str">
        <f t="shared" si="12"/>
        <v/>
      </c>
      <c r="AM16" s="68" t="str">
        <f t="shared" si="13"/>
        <v/>
      </c>
      <c r="AN16" s="60" t="str">
        <f t="shared" si="14"/>
        <v/>
      </c>
      <c r="AP16" s="68">
        <f t="shared" si="15"/>
        <v>217000</v>
      </c>
      <c r="AQ16" s="61">
        <f t="shared" si="16"/>
        <v>195500</v>
      </c>
      <c r="AR16" s="61">
        <f t="shared" si="17"/>
        <v>37239</v>
      </c>
      <c r="AS16" s="199">
        <f t="shared" si="18"/>
        <v>0.17160829493087557</v>
      </c>
      <c r="AT16" s="61">
        <f t="shared" si="19"/>
        <v>195500</v>
      </c>
      <c r="AU16" s="61">
        <f t="shared" si="20"/>
        <v>260000</v>
      </c>
      <c r="AV16" s="61">
        <f>IF(NOT(ISNUMBER(A16)),"",ROUND(_xlfn.QUARTILE.INC(CHOOSE({1;2;3},W16,Z16,AC16),1),0))</f>
        <v>195500</v>
      </c>
      <c r="AW16" s="61">
        <f>IF(NOT(ISNUMBER(A16)),"",ROUND(_xlfn.QUARTILE.INC(CHOOSE({1;2;3},W16,Z16,AC16),3),0))</f>
        <v>227750</v>
      </c>
      <c r="AX16" s="61">
        <f t="shared" si="21"/>
        <v>32250</v>
      </c>
      <c r="AY16" s="61">
        <f t="shared" si="22"/>
        <v>195500</v>
      </c>
      <c r="AZ16" s="61">
        <f t="shared" si="23"/>
        <v>37145</v>
      </c>
      <c r="BA16" s="61">
        <f t="shared" si="24"/>
        <v>232645</v>
      </c>
      <c r="BB16" s="61" t="str">
        <f t="shared" si="25"/>
        <v>MENOR VALOR</v>
      </c>
      <c r="BD16" s="58" t="str">
        <f t="shared" si="26"/>
        <v>EJE BATIDOR</v>
      </c>
      <c r="BE16" s="58" t="str">
        <f t="shared" si="27"/>
        <v>ÚNICO</v>
      </c>
      <c r="BF16" s="58" t="str" cm="1">
        <f t="array" ref="BF16">IF(BE16&lt;&gt;"REPETIDO","",A16&amp;IFERROR(", "&amp;_xlfn.AGGREGATE(15,6,$A$13:$A$500/(($BD$13:$BD$500=BD16)*($A$13:$A$500&lt;&gt;A16)),1),"")&amp;IFERROR(", "&amp;_xlfn.AGGREGATE(15,6,$A$13:$A$500/(($BD$13:$BD$500=BD16)*($A$13:$A$500&lt;&gt;A16)),2),"")&amp;IFERROR(", "&amp;_xlfn.AGGREGATE(15,6,$A$13:$A$500/(($BD$13:$BD$500=BD16)*($A$13:$A$500&lt;&gt;A16)),3),""))</f>
        <v/>
      </c>
      <c r="BG16" s="58" t="str">
        <f t="shared" si="28"/>
        <v>NO APLICA</v>
      </c>
      <c r="BH16" s="58" t="str">
        <f t="shared" si="29"/>
        <v>OK</v>
      </c>
    </row>
    <row r="17" spans="1:60" ht="25.5" customHeight="1" x14ac:dyDescent="0.45">
      <c r="A17" s="64">
        <f>IF(D17="","",COUNTIF($D$13:D17,"&lt;&gt;"))</f>
        <v>5</v>
      </c>
      <c r="B17" s="64">
        <v>4324002</v>
      </c>
      <c r="C17" s="65" t="s">
        <v>698</v>
      </c>
      <c r="D17" s="64" t="s">
        <v>691</v>
      </c>
      <c r="E17" s="64">
        <v>0</v>
      </c>
      <c r="F17" s="64">
        <v>1</v>
      </c>
      <c r="G17" s="64">
        <v>0</v>
      </c>
      <c r="H17" s="64">
        <v>0</v>
      </c>
      <c r="I17" s="64">
        <v>0</v>
      </c>
      <c r="J17" s="64">
        <v>0</v>
      </c>
      <c r="K17" s="64">
        <v>0</v>
      </c>
      <c r="L17" s="64">
        <v>0</v>
      </c>
      <c r="M17" s="64">
        <v>0</v>
      </c>
      <c r="N17" s="64">
        <v>0</v>
      </c>
      <c r="O17" s="64">
        <v>0</v>
      </c>
      <c r="P17" s="64">
        <v>0</v>
      </c>
      <c r="Q17" s="64">
        <v>0</v>
      </c>
      <c r="R17" s="64">
        <f t="shared" si="0"/>
        <v>1</v>
      </c>
      <c r="S17" s="64">
        <v>48101800</v>
      </c>
      <c r="T17" s="64" t="s">
        <v>66</v>
      </c>
      <c r="U17" s="64" t="s">
        <v>66</v>
      </c>
      <c r="W17" s="198">
        <v>85000</v>
      </c>
      <c r="X17" s="198">
        <f t="shared" si="1"/>
        <v>16150</v>
      </c>
      <c r="Y17" s="198">
        <f t="shared" si="2"/>
        <v>101150</v>
      </c>
      <c r="Z17" s="198">
        <v>85000</v>
      </c>
      <c r="AA17" s="198">
        <f t="shared" si="3"/>
        <v>16150</v>
      </c>
      <c r="AB17" s="198">
        <f t="shared" si="4"/>
        <v>101150</v>
      </c>
      <c r="AC17" s="198">
        <v>105000</v>
      </c>
      <c r="AD17" s="198">
        <f t="shared" si="5"/>
        <v>19950</v>
      </c>
      <c r="AE17" s="198">
        <f t="shared" si="6"/>
        <v>124950</v>
      </c>
      <c r="AG17" s="67" t="str">
        <f t="shared" si="7"/>
        <v>KIT EMPAQUES EN CAUCHO</v>
      </c>
      <c r="AH17" s="58" t="str">
        <f t="shared" si="8"/>
        <v>ÚNICO</v>
      </c>
      <c r="AI17" s="58" t="str">
        <f t="shared" si="9"/>
        <v>ÚNICO</v>
      </c>
      <c r="AJ17" s="58" t="str">
        <f t="shared" si="10"/>
        <v>ÚNICO</v>
      </c>
      <c r="AK17" s="58" t="str">
        <f t="shared" si="11"/>
        <v>ÚNICO</v>
      </c>
      <c r="AL17" s="68" t="str">
        <f t="shared" si="12"/>
        <v/>
      </c>
      <c r="AM17" s="68" t="str">
        <f t="shared" si="13"/>
        <v/>
      </c>
      <c r="AN17" s="60" t="str">
        <f t="shared" si="14"/>
        <v/>
      </c>
      <c r="AP17" s="68">
        <f t="shared" si="15"/>
        <v>91667</v>
      </c>
      <c r="AQ17" s="61">
        <f t="shared" si="16"/>
        <v>85000</v>
      </c>
      <c r="AR17" s="61">
        <f t="shared" si="17"/>
        <v>11547</v>
      </c>
      <c r="AS17" s="199">
        <f t="shared" si="18"/>
        <v>0.1259668146661285</v>
      </c>
      <c r="AT17" s="61">
        <f t="shared" si="19"/>
        <v>85000</v>
      </c>
      <c r="AU17" s="61">
        <f t="shared" si="20"/>
        <v>105000</v>
      </c>
      <c r="AV17" s="61">
        <f>IF(NOT(ISNUMBER(A17)),"",ROUND(_xlfn.QUARTILE.INC(CHOOSE({1;2;3},W17,Z17,AC17),1),0))</f>
        <v>85000</v>
      </c>
      <c r="AW17" s="61">
        <f>IF(NOT(ISNUMBER(A17)),"",ROUND(_xlfn.QUARTILE.INC(CHOOSE({1;2;3},W17,Z17,AC17),3),0))</f>
        <v>95000</v>
      </c>
      <c r="AX17" s="61">
        <f t="shared" si="21"/>
        <v>10000</v>
      </c>
      <c r="AY17" s="61">
        <f t="shared" si="22"/>
        <v>85000</v>
      </c>
      <c r="AZ17" s="61">
        <f t="shared" si="23"/>
        <v>16150</v>
      </c>
      <c r="BA17" s="61">
        <f t="shared" si="24"/>
        <v>101150</v>
      </c>
      <c r="BB17" s="61" t="str">
        <f t="shared" si="25"/>
        <v>MENOR VALOR</v>
      </c>
      <c r="BD17" s="58" t="str">
        <f t="shared" si="26"/>
        <v>KIT EMPAQUES EN CAUCHO</v>
      </c>
      <c r="BE17" s="58" t="str">
        <f t="shared" si="27"/>
        <v>ÚNICO</v>
      </c>
      <c r="BF17" s="58" t="str" cm="1">
        <f t="array" ref="BF17">IF(BE17&lt;&gt;"REPETIDO","",A17&amp;IFERROR(", "&amp;_xlfn.AGGREGATE(15,6,$A$13:$A$500/(($BD$13:$BD$500=BD17)*($A$13:$A$500&lt;&gt;A17)),1),"")&amp;IFERROR(", "&amp;_xlfn.AGGREGATE(15,6,$A$13:$A$500/(($BD$13:$BD$500=BD17)*($A$13:$A$500&lt;&gt;A17)),2),"")&amp;IFERROR(", "&amp;_xlfn.AGGREGATE(15,6,$A$13:$A$500/(($BD$13:$BD$500=BD17)*($A$13:$A$500&lt;&gt;A17)),3),""))</f>
        <v/>
      </c>
      <c r="BG17" s="58" t="str">
        <f t="shared" si="28"/>
        <v>NO APLICA</v>
      </c>
      <c r="BH17" s="58" t="str">
        <f t="shared" si="29"/>
        <v>OK</v>
      </c>
    </row>
    <row r="18" spans="1:60" ht="38.25" customHeight="1" x14ac:dyDescent="0.45">
      <c r="A18" s="64">
        <f>IF(D18="","",COUNTIF($D$13:D18,"&lt;&gt;"))</f>
        <v>6</v>
      </c>
      <c r="B18" s="64">
        <v>4324000</v>
      </c>
      <c r="C18" s="65" t="s">
        <v>699</v>
      </c>
      <c r="D18" s="64" t="s">
        <v>691</v>
      </c>
      <c r="E18" s="64">
        <v>0</v>
      </c>
      <c r="F18" s="64">
        <v>1</v>
      </c>
      <c r="G18" s="64">
        <v>0</v>
      </c>
      <c r="H18" s="64">
        <v>0</v>
      </c>
      <c r="I18" s="64">
        <v>0</v>
      </c>
      <c r="J18" s="64">
        <v>0</v>
      </c>
      <c r="K18" s="64">
        <v>0</v>
      </c>
      <c r="L18" s="64">
        <v>0</v>
      </c>
      <c r="M18" s="64">
        <v>0</v>
      </c>
      <c r="N18" s="64">
        <v>0</v>
      </c>
      <c r="O18" s="64">
        <v>0</v>
      </c>
      <c r="P18" s="64">
        <v>0</v>
      </c>
      <c r="Q18" s="64">
        <v>0</v>
      </c>
      <c r="R18" s="64">
        <f t="shared" si="0"/>
        <v>1</v>
      </c>
      <c r="S18" s="64">
        <v>48101800</v>
      </c>
      <c r="T18" s="64" t="s">
        <v>66</v>
      </c>
      <c r="U18" s="64" t="s">
        <v>66</v>
      </c>
      <c r="W18" s="198">
        <v>165800</v>
      </c>
      <c r="X18" s="198">
        <f t="shared" si="1"/>
        <v>31502</v>
      </c>
      <c r="Y18" s="198">
        <f t="shared" si="2"/>
        <v>197302</v>
      </c>
      <c r="Z18" s="198">
        <v>165800</v>
      </c>
      <c r="AA18" s="198">
        <f t="shared" si="3"/>
        <v>31502</v>
      </c>
      <c r="AB18" s="198">
        <f t="shared" si="4"/>
        <v>197302</v>
      </c>
      <c r="AC18" s="198">
        <v>205000</v>
      </c>
      <c r="AD18" s="198">
        <f t="shared" si="5"/>
        <v>38950</v>
      </c>
      <c r="AE18" s="198">
        <f t="shared" si="6"/>
        <v>243950</v>
      </c>
      <c r="AG18" s="67" t="str">
        <f t="shared" si="7"/>
        <v>PALANCA AJUSTE CABEZAL</v>
      </c>
      <c r="AH18" s="58" t="str">
        <f t="shared" si="8"/>
        <v>ÚNICO</v>
      </c>
      <c r="AI18" s="58" t="str">
        <f t="shared" si="9"/>
        <v>ÚNICO</v>
      </c>
      <c r="AJ18" s="58" t="str">
        <f t="shared" si="10"/>
        <v>ÚNICO</v>
      </c>
      <c r="AK18" s="58" t="str">
        <f t="shared" si="11"/>
        <v>ÚNICO</v>
      </c>
      <c r="AL18" s="68" t="str">
        <f t="shared" si="12"/>
        <v/>
      </c>
      <c r="AM18" s="68" t="str">
        <f t="shared" si="13"/>
        <v/>
      </c>
      <c r="AN18" s="60" t="str">
        <f t="shared" si="14"/>
        <v/>
      </c>
      <c r="AP18" s="68">
        <f t="shared" si="15"/>
        <v>178867</v>
      </c>
      <c r="AQ18" s="61">
        <f t="shared" si="16"/>
        <v>165800</v>
      </c>
      <c r="AR18" s="61">
        <f t="shared" si="17"/>
        <v>22632</v>
      </c>
      <c r="AS18" s="199">
        <f t="shared" si="18"/>
        <v>0.12652976792812537</v>
      </c>
      <c r="AT18" s="61">
        <f t="shared" si="19"/>
        <v>165800</v>
      </c>
      <c r="AU18" s="61">
        <f t="shared" si="20"/>
        <v>205000</v>
      </c>
      <c r="AV18" s="61">
        <f>IF(NOT(ISNUMBER(A18)),"",ROUND(_xlfn.QUARTILE.INC(CHOOSE({1;2;3},W18,Z18,AC18),1),0))</f>
        <v>165800</v>
      </c>
      <c r="AW18" s="61">
        <f>IF(NOT(ISNUMBER(A18)),"",ROUND(_xlfn.QUARTILE.INC(CHOOSE({1;2;3},W18,Z18,AC18),3),0))</f>
        <v>185400</v>
      </c>
      <c r="AX18" s="61">
        <f t="shared" si="21"/>
        <v>19600</v>
      </c>
      <c r="AY18" s="61">
        <f t="shared" si="22"/>
        <v>165800</v>
      </c>
      <c r="AZ18" s="61">
        <f t="shared" si="23"/>
        <v>31502</v>
      </c>
      <c r="BA18" s="61">
        <f t="shared" si="24"/>
        <v>197302</v>
      </c>
      <c r="BB18" s="61" t="str">
        <f t="shared" si="25"/>
        <v>MENOR VALOR</v>
      </c>
      <c r="BD18" s="58" t="str">
        <f t="shared" si="26"/>
        <v>PALANCA AJUSTE CABEZAL</v>
      </c>
      <c r="BE18" s="58" t="str">
        <f t="shared" si="27"/>
        <v>ÚNICO</v>
      </c>
      <c r="BF18" s="58" t="str" cm="1">
        <f t="array" ref="BF18">IF(BE18&lt;&gt;"REPETIDO","",A18&amp;IFERROR(", "&amp;_xlfn.AGGREGATE(15,6,$A$13:$A$500/(($BD$13:$BD$500=BD18)*($A$13:$A$500&lt;&gt;A18)),1),"")&amp;IFERROR(", "&amp;_xlfn.AGGREGATE(15,6,$A$13:$A$500/(($BD$13:$BD$500=BD18)*($A$13:$A$500&lt;&gt;A18)),2),"")&amp;IFERROR(", "&amp;_xlfn.AGGREGATE(15,6,$A$13:$A$500/(($BD$13:$BD$500=BD18)*($A$13:$A$500&lt;&gt;A18)),3),""))</f>
        <v/>
      </c>
      <c r="BG18" s="58" t="str">
        <f t="shared" si="28"/>
        <v>NO APLICA</v>
      </c>
      <c r="BH18" s="58" t="str">
        <f t="shared" si="29"/>
        <v>OK</v>
      </c>
    </row>
    <row r="19" spans="1:60" x14ac:dyDescent="0.45">
      <c r="A19" s="64">
        <f>IF(D19="","",COUNTIF($D$13:D19,"&lt;&gt;"))</f>
        <v>7</v>
      </c>
      <c r="B19" s="64">
        <v>4315400</v>
      </c>
      <c r="C19" s="65" t="s">
        <v>700</v>
      </c>
      <c r="D19" s="64" t="s">
        <v>691</v>
      </c>
      <c r="E19" s="64">
        <v>0</v>
      </c>
      <c r="F19" s="64">
        <v>1</v>
      </c>
      <c r="G19" s="64">
        <v>0</v>
      </c>
      <c r="H19" s="64">
        <v>0</v>
      </c>
      <c r="I19" s="64">
        <v>0</v>
      </c>
      <c r="J19" s="64">
        <v>0</v>
      </c>
      <c r="K19" s="64">
        <v>0</v>
      </c>
      <c r="L19" s="64">
        <v>0</v>
      </c>
      <c r="M19" s="64">
        <v>0</v>
      </c>
      <c r="N19" s="64">
        <v>0</v>
      </c>
      <c r="O19" s="64">
        <v>0</v>
      </c>
      <c r="P19" s="64">
        <v>0</v>
      </c>
      <c r="Q19" s="64">
        <v>0</v>
      </c>
      <c r="R19" s="64">
        <f t="shared" si="0"/>
        <v>1</v>
      </c>
      <c r="S19" s="64">
        <v>48101800</v>
      </c>
      <c r="T19" s="64" t="s">
        <v>66</v>
      </c>
      <c r="U19" s="64" t="s">
        <v>66</v>
      </c>
      <c r="W19" s="198">
        <v>182800</v>
      </c>
      <c r="X19" s="198">
        <f t="shared" si="1"/>
        <v>34732</v>
      </c>
      <c r="Y19" s="198">
        <f t="shared" si="2"/>
        <v>217532</v>
      </c>
      <c r="Z19" s="198">
        <v>182800</v>
      </c>
      <c r="AA19" s="198">
        <f t="shared" si="3"/>
        <v>34732</v>
      </c>
      <c r="AB19" s="198">
        <f t="shared" si="4"/>
        <v>217532</v>
      </c>
      <c r="AC19" s="198">
        <v>220000</v>
      </c>
      <c r="AD19" s="198">
        <f t="shared" si="5"/>
        <v>41800</v>
      </c>
      <c r="AE19" s="198">
        <f t="shared" si="6"/>
        <v>261800</v>
      </c>
      <c r="AG19" s="67" t="str">
        <f t="shared" si="7"/>
        <v>REGULADOR</v>
      </c>
      <c r="AH19" s="58" t="str">
        <f t="shared" si="8"/>
        <v>ÚNICO</v>
      </c>
      <c r="AI19" s="58" t="str">
        <f t="shared" si="9"/>
        <v>ÚNICO</v>
      </c>
      <c r="AJ19" s="58" t="str">
        <f t="shared" si="10"/>
        <v>ÚNICO</v>
      </c>
      <c r="AK19" s="58" t="str">
        <f t="shared" si="11"/>
        <v>ÚNICO</v>
      </c>
      <c r="AL19" s="68" t="str">
        <f t="shared" si="12"/>
        <v/>
      </c>
      <c r="AM19" s="68" t="str">
        <f t="shared" si="13"/>
        <v/>
      </c>
      <c r="AN19" s="60" t="str">
        <f t="shared" si="14"/>
        <v/>
      </c>
      <c r="AP19" s="68">
        <f t="shared" si="15"/>
        <v>195200</v>
      </c>
      <c r="AQ19" s="61">
        <f t="shared" si="16"/>
        <v>182800</v>
      </c>
      <c r="AR19" s="61">
        <f t="shared" si="17"/>
        <v>21477</v>
      </c>
      <c r="AS19" s="199">
        <f t="shared" si="18"/>
        <v>0.11002561475409836</v>
      </c>
      <c r="AT19" s="61">
        <f t="shared" si="19"/>
        <v>182800</v>
      </c>
      <c r="AU19" s="61">
        <f t="shared" si="20"/>
        <v>220000</v>
      </c>
      <c r="AV19" s="61">
        <f>IF(NOT(ISNUMBER(A19)),"",ROUND(_xlfn.QUARTILE.INC(CHOOSE({1;2;3},W19,Z19,AC19),1),0))</f>
        <v>182800</v>
      </c>
      <c r="AW19" s="61">
        <f>IF(NOT(ISNUMBER(A19)),"",ROUND(_xlfn.QUARTILE.INC(CHOOSE({1;2;3},W19,Z19,AC19),3),0))</f>
        <v>201400</v>
      </c>
      <c r="AX19" s="61">
        <f t="shared" si="21"/>
        <v>18600</v>
      </c>
      <c r="AY19" s="61">
        <f t="shared" si="22"/>
        <v>182800</v>
      </c>
      <c r="AZ19" s="61">
        <f t="shared" si="23"/>
        <v>34732</v>
      </c>
      <c r="BA19" s="61">
        <f t="shared" si="24"/>
        <v>217532</v>
      </c>
      <c r="BB19" s="61" t="str">
        <f t="shared" si="25"/>
        <v>MENOR VALOR</v>
      </c>
      <c r="BD19" s="58" t="str">
        <f t="shared" si="26"/>
        <v>REGULADOR</v>
      </c>
      <c r="BE19" s="58" t="str">
        <f t="shared" si="27"/>
        <v>ÚNICO</v>
      </c>
      <c r="BF19" s="58" t="str" cm="1">
        <f t="array" ref="BF19">IF(BE19&lt;&gt;"REPETIDO","",A19&amp;IFERROR(", "&amp;_xlfn.AGGREGATE(15,6,$A$13:$A$500/(($BD$13:$BD$500=BD19)*($A$13:$A$500&lt;&gt;A19)),1),"")&amp;IFERROR(", "&amp;_xlfn.AGGREGATE(15,6,$A$13:$A$500/(($BD$13:$BD$500=BD19)*($A$13:$A$500&lt;&gt;A19)),2),"")&amp;IFERROR(", "&amp;_xlfn.AGGREGATE(15,6,$A$13:$A$500/(($BD$13:$BD$500=BD19)*($A$13:$A$500&lt;&gt;A19)),3),""))</f>
        <v/>
      </c>
      <c r="BG19" s="58" t="str">
        <f t="shared" si="28"/>
        <v>NO APLICA</v>
      </c>
      <c r="BH19" s="58" t="str">
        <f t="shared" si="29"/>
        <v>OK</v>
      </c>
    </row>
    <row r="20" spans="1:60" ht="25.5" customHeight="1" x14ac:dyDescent="0.45">
      <c r="A20" s="64">
        <f>IF(D20="","",COUNTIF($D$13:D20,"&lt;&gt;"))</f>
        <v>8</v>
      </c>
      <c r="B20" s="64">
        <v>4315199</v>
      </c>
      <c r="C20" s="65" t="s">
        <v>701</v>
      </c>
      <c r="D20" s="64" t="s">
        <v>691</v>
      </c>
      <c r="E20" s="64">
        <v>0</v>
      </c>
      <c r="F20" s="64">
        <v>1</v>
      </c>
      <c r="G20" s="64">
        <v>0</v>
      </c>
      <c r="H20" s="64">
        <v>0</v>
      </c>
      <c r="I20" s="64">
        <v>0</v>
      </c>
      <c r="J20" s="64">
        <v>0</v>
      </c>
      <c r="K20" s="64">
        <v>0</v>
      </c>
      <c r="L20" s="64">
        <v>0</v>
      </c>
      <c r="M20" s="64">
        <v>0</v>
      </c>
      <c r="N20" s="64">
        <v>0</v>
      </c>
      <c r="O20" s="64">
        <v>0</v>
      </c>
      <c r="P20" s="64">
        <v>0</v>
      </c>
      <c r="Q20" s="64">
        <v>0</v>
      </c>
      <c r="R20" s="64">
        <f t="shared" si="0"/>
        <v>1</v>
      </c>
      <c r="S20" s="64">
        <v>48101800</v>
      </c>
      <c r="T20" s="64" t="s">
        <v>66</v>
      </c>
      <c r="U20" s="64" t="s">
        <v>66</v>
      </c>
      <c r="W20" s="198">
        <v>34000</v>
      </c>
      <c r="X20" s="198">
        <f t="shared" si="1"/>
        <v>6460</v>
      </c>
      <c r="Y20" s="198">
        <f t="shared" si="2"/>
        <v>40460</v>
      </c>
      <c r="Z20" s="198">
        <v>34000</v>
      </c>
      <c r="AA20" s="198">
        <f t="shared" si="3"/>
        <v>6460</v>
      </c>
      <c r="AB20" s="198">
        <f t="shared" si="4"/>
        <v>40460</v>
      </c>
      <c r="AC20" s="198">
        <v>40000</v>
      </c>
      <c r="AD20" s="198">
        <f t="shared" si="5"/>
        <v>7600</v>
      </c>
      <c r="AE20" s="198">
        <f t="shared" si="6"/>
        <v>47600</v>
      </c>
      <c r="AG20" s="67" t="str">
        <f t="shared" si="7"/>
        <v>RODAMIENTOS DEL MOTOR</v>
      </c>
      <c r="AH20" s="58" t="str">
        <f t="shared" si="8"/>
        <v>ÚNICO</v>
      </c>
      <c r="AI20" s="58" t="str">
        <f t="shared" si="9"/>
        <v>ÚNICO</v>
      </c>
      <c r="AJ20" s="58" t="str">
        <f t="shared" si="10"/>
        <v>ÚNICO</v>
      </c>
      <c r="AK20" s="58" t="str">
        <f t="shared" si="11"/>
        <v>ÚNICO</v>
      </c>
      <c r="AL20" s="68" t="str">
        <f t="shared" si="12"/>
        <v/>
      </c>
      <c r="AM20" s="68" t="str">
        <f t="shared" si="13"/>
        <v/>
      </c>
      <c r="AN20" s="60" t="str">
        <f t="shared" si="14"/>
        <v/>
      </c>
      <c r="AP20" s="68">
        <f t="shared" si="15"/>
        <v>36000</v>
      </c>
      <c r="AQ20" s="61">
        <f t="shared" si="16"/>
        <v>34000</v>
      </c>
      <c r="AR20" s="61">
        <f t="shared" si="17"/>
        <v>3464</v>
      </c>
      <c r="AS20" s="199">
        <f t="shared" si="18"/>
        <v>9.6222222222222223E-2</v>
      </c>
      <c r="AT20" s="61">
        <f t="shared" si="19"/>
        <v>34000</v>
      </c>
      <c r="AU20" s="61">
        <f t="shared" si="20"/>
        <v>40000</v>
      </c>
      <c r="AV20" s="61">
        <f>IF(NOT(ISNUMBER(A20)),"",ROUND(_xlfn.QUARTILE.INC(CHOOSE({1;2;3},W20,Z20,AC20),1),0))</f>
        <v>34000</v>
      </c>
      <c r="AW20" s="61">
        <f>IF(NOT(ISNUMBER(A20)),"",ROUND(_xlfn.QUARTILE.INC(CHOOSE({1;2;3},W20,Z20,AC20),3),0))</f>
        <v>37000</v>
      </c>
      <c r="AX20" s="61">
        <f t="shared" si="21"/>
        <v>3000</v>
      </c>
      <c r="AY20" s="61">
        <f t="shared" si="22"/>
        <v>34000</v>
      </c>
      <c r="AZ20" s="61">
        <f t="shared" si="23"/>
        <v>6460</v>
      </c>
      <c r="BA20" s="61">
        <f t="shared" si="24"/>
        <v>40460</v>
      </c>
      <c r="BB20" s="61" t="str">
        <f t="shared" si="25"/>
        <v>MENOR VALOR</v>
      </c>
      <c r="BD20" s="58" t="str">
        <f t="shared" si="26"/>
        <v>RODAMIENTOS DEL MOTOR</v>
      </c>
      <c r="BE20" s="58" t="str">
        <f t="shared" si="27"/>
        <v>REPETIDO</v>
      </c>
      <c r="BF20" s="58" t="str" cm="1">
        <f t="array" ref="BF20">IF(BE20&lt;&gt;"REPETIDO","",A20&amp;IFERROR(", "&amp;_xlfn.AGGREGATE(15,6,$A$13:$A$500/(($BD$13:$BD$500=BD20)*($A$13:$A$500&lt;&gt;A20)),1),"")&amp;IFERROR(", "&amp;_xlfn.AGGREGATE(15,6,$A$13:$A$500/(($BD$13:$BD$500=BD20)*($A$13:$A$500&lt;&gt;A20)),2),"")&amp;IFERROR(", "&amp;_xlfn.AGGREGATE(15,6,$A$13:$A$500/(($BD$13:$BD$500=BD20)*($A$13:$A$500&lt;&gt;A20)),3),""))</f>
        <v>8, 218, 292</v>
      </c>
      <c r="BG20" s="58" t="str">
        <f t="shared" si="28"/>
        <v>MISMO PRECIO REF.</v>
      </c>
      <c r="BH20" s="58" t="str">
        <f t="shared" si="29"/>
        <v>OK</v>
      </c>
    </row>
    <row r="21" spans="1:60" x14ac:dyDescent="0.45">
      <c r="A21" s="64">
        <f>IF(D21="","",COUNTIF($D$13:D21,"&lt;&gt;"))</f>
        <v>9</v>
      </c>
      <c r="B21" s="64">
        <v>4324000</v>
      </c>
      <c r="C21" s="65" t="s">
        <v>702</v>
      </c>
      <c r="D21" s="64" t="s">
        <v>691</v>
      </c>
      <c r="E21" s="64">
        <v>0</v>
      </c>
      <c r="F21" s="64">
        <v>1</v>
      </c>
      <c r="G21" s="64">
        <v>0</v>
      </c>
      <c r="H21" s="64">
        <v>0</v>
      </c>
      <c r="I21" s="64">
        <v>0</v>
      </c>
      <c r="J21" s="64">
        <v>0</v>
      </c>
      <c r="K21" s="64">
        <v>0</v>
      </c>
      <c r="L21" s="64">
        <v>0</v>
      </c>
      <c r="M21" s="64">
        <v>0</v>
      </c>
      <c r="N21" s="64">
        <v>0</v>
      </c>
      <c r="O21" s="64">
        <v>0</v>
      </c>
      <c r="P21" s="64">
        <v>0</v>
      </c>
      <c r="Q21" s="64">
        <v>0</v>
      </c>
      <c r="R21" s="64">
        <f t="shared" si="0"/>
        <v>1</v>
      </c>
      <c r="S21" s="64">
        <v>48101800</v>
      </c>
      <c r="T21" s="64" t="s">
        <v>66</v>
      </c>
      <c r="U21" s="64" t="s">
        <v>66</v>
      </c>
      <c r="W21" s="198">
        <v>437800</v>
      </c>
      <c r="X21" s="198">
        <f t="shared" si="1"/>
        <v>83182</v>
      </c>
      <c r="Y21" s="198">
        <f t="shared" si="2"/>
        <v>520982</v>
      </c>
      <c r="Z21" s="198">
        <v>437800</v>
      </c>
      <c r="AA21" s="198">
        <f t="shared" si="3"/>
        <v>83182</v>
      </c>
      <c r="AB21" s="198">
        <f t="shared" si="4"/>
        <v>520982</v>
      </c>
      <c r="AC21" s="198">
        <v>550000</v>
      </c>
      <c r="AD21" s="198">
        <f t="shared" si="5"/>
        <v>104500</v>
      </c>
      <c r="AE21" s="198">
        <f t="shared" si="6"/>
        <v>654500</v>
      </c>
      <c r="AG21" s="67" t="str">
        <f t="shared" si="7"/>
        <v>TAZÓN</v>
      </c>
      <c r="AH21" s="58" t="str">
        <f t="shared" si="8"/>
        <v>ÚNICO</v>
      </c>
      <c r="AI21" s="58" t="str">
        <f t="shared" si="9"/>
        <v>ÚNICO</v>
      </c>
      <c r="AJ21" s="58" t="str">
        <f t="shared" si="10"/>
        <v>ÚNICO</v>
      </c>
      <c r="AK21" s="58" t="str">
        <f t="shared" si="11"/>
        <v>ÚNICO</v>
      </c>
      <c r="AL21" s="68" t="str">
        <f t="shared" si="12"/>
        <v/>
      </c>
      <c r="AM21" s="68" t="str">
        <f t="shared" si="13"/>
        <v/>
      </c>
      <c r="AN21" s="60" t="str">
        <f t="shared" si="14"/>
        <v/>
      </c>
      <c r="AP21" s="68">
        <f t="shared" si="15"/>
        <v>475200</v>
      </c>
      <c r="AQ21" s="61">
        <f t="shared" si="16"/>
        <v>437800</v>
      </c>
      <c r="AR21" s="61">
        <f t="shared" si="17"/>
        <v>64779</v>
      </c>
      <c r="AS21" s="199">
        <f t="shared" si="18"/>
        <v>0.13631944444444444</v>
      </c>
      <c r="AT21" s="61">
        <f t="shared" si="19"/>
        <v>437800</v>
      </c>
      <c r="AU21" s="61">
        <f t="shared" si="20"/>
        <v>550000</v>
      </c>
      <c r="AV21" s="61">
        <f>IF(NOT(ISNUMBER(A21)),"",ROUND(_xlfn.QUARTILE.INC(CHOOSE({1;2;3},W21,Z21,AC21),1),0))</f>
        <v>437800</v>
      </c>
      <c r="AW21" s="61">
        <f>IF(NOT(ISNUMBER(A21)),"",ROUND(_xlfn.QUARTILE.INC(CHOOSE({1;2;3},W21,Z21,AC21),3),0))</f>
        <v>493900</v>
      </c>
      <c r="AX21" s="61">
        <f t="shared" si="21"/>
        <v>56100</v>
      </c>
      <c r="AY21" s="61">
        <f t="shared" si="22"/>
        <v>437800</v>
      </c>
      <c r="AZ21" s="61">
        <f t="shared" si="23"/>
        <v>83182</v>
      </c>
      <c r="BA21" s="61">
        <f t="shared" si="24"/>
        <v>520982</v>
      </c>
      <c r="BB21" s="61" t="str">
        <f t="shared" si="25"/>
        <v>MENOR VALOR</v>
      </c>
      <c r="BD21" s="58" t="str">
        <f t="shared" si="26"/>
        <v>TAZÓN</v>
      </c>
      <c r="BE21" s="58" t="str">
        <f t="shared" si="27"/>
        <v>ÚNICO</v>
      </c>
      <c r="BF21" s="58" t="str" cm="1">
        <f t="array" ref="BF21">IF(BE21&lt;&gt;"REPETIDO","",A21&amp;IFERROR(", "&amp;_xlfn.AGGREGATE(15,6,$A$13:$A$500/(($BD$13:$BD$500=BD21)*($A$13:$A$500&lt;&gt;A21)),1),"")&amp;IFERROR(", "&amp;_xlfn.AGGREGATE(15,6,$A$13:$A$500/(($BD$13:$BD$500=BD21)*($A$13:$A$500&lt;&gt;A21)),2),"")&amp;IFERROR(", "&amp;_xlfn.AGGREGATE(15,6,$A$13:$A$500/(($BD$13:$BD$500=BD21)*($A$13:$A$500&lt;&gt;A21)),3),""))</f>
        <v/>
      </c>
      <c r="BG21" s="58" t="str">
        <f t="shared" si="28"/>
        <v>NO APLICA</v>
      </c>
      <c r="BH21" s="58" t="str">
        <f t="shared" si="29"/>
        <v>OK</v>
      </c>
    </row>
    <row r="22" spans="1:60" s="192" customFormat="1" ht="28.9" customHeight="1" x14ac:dyDescent="0.45">
      <c r="A22" s="191" t="s">
        <v>703</v>
      </c>
      <c r="B22" s="191"/>
      <c r="C22" s="191"/>
      <c r="D22" s="191"/>
      <c r="E22" s="191"/>
      <c r="F22" s="191"/>
      <c r="G22" s="191"/>
      <c r="H22" s="191"/>
      <c r="I22" s="191"/>
      <c r="J22" s="191"/>
      <c r="K22" s="191"/>
      <c r="L22" s="191"/>
      <c r="M22" s="191"/>
      <c r="N22" s="191"/>
      <c r="O22" s="191"/>
      <c r="P22" s="191"/>
      <c r="Q22" s="191"/>
      <c r="R22" s="191"/>
      <c r="S22" s="191"/>
      <c r="T22" s="191"/>
      <c r="U22" s="191"/>
      <c r="W22" s="198"/>
      <c r="X22" s="198"/>
      <c r="Y22" s="198"/>
      <c r="Z22" s="198"/>
      <c r="AA22" s="198"/>
      <c r="AB22" s="198"/>
      <c r="AC22" s="198"/>
      <c r="AD22" s="198"/>
      <c r="AE22" s="198"/>
      <c r="AG22" s="193" t="str">
        <f>IF(NOT(ISNUMBER(#REF!)),"",LEFT(#REF!,200))</f>
        <v/>
      </c>
      <c r="AH22" s="194" t="str">
        <f t="shared" ref="AH22" si="30">IF(AG22="","",IF(COUNTIF($AG:$AG,AG22)=1,"ÚNICO",IF(_xlfn.MAXIFS($Y:$Y,$AG:$AG,AG22)&lt;&gt;_xlfn.MINIFS($Y:$Y,$AG:$AG,AG22),"PRECIO DIFERENTE","MISMO PRECIO")))</f>
        <v/>
      </c>
      <c r="AI22" s="194" t="str">
        <f t="shared" ref="AI22:AI85" si="31">IF(AG22="","",IF(COUNTIF($AG:$AG,AG22)=1,"ÚNICO",IF(_xlfn.MAXIFS($AB:$AB,$AG:$AG,AG22)&lt;&gt;_xlfn.MINIFS($AB:$AB,$AG:$AG,AG22),"PRECIO DIFERENTE","MISMO PRECIO")))</f>
        <v/>
      </c>
      <c r="AJ22" s="194" t="str">
        <f t="shared" ref="AJ22:AJ85" si="32">IF(AG22="","",IF(COUNTIF($AG:$AG,AG22)=1,"ÚNICO",IF(_xlfn.MAXIFS($AE:$AE,$AG:$AG,AG22)&lt;&gt;_xlfn.MINIFS($AE:$AE,$AG:$AG,AG22),"PRECIO DIFERENTE","MISMO PRECIO")))</f>
        <v/>
      </c>
      <c r="AK22" s="194" t="str">
        <f t="shared" ref="AK22" si="33">IF(AG22="","",IF(COUNTIF($AG:$AG,AG22)=1,"ÚNICO",IF(OR(AH22="PRECIO DIFERENTE",AI22="PRECIO DIFERENTE",AJ22="PRECIO DIFERENTE"),"REVISAR","VALIDADO")))</f>
        <v/>
      </c>
      <c r="AL22" s="195" t="str">
        <f t="shared" ref="AL22:AL85" si="34">IF(OR(AG22="",COUNTIF($AG:$AG,AG22)=1),"",_xlfn.MAXIFS($Y:$Y,$AG:$AG,AG22)-_xlfn.MINIFS($Y:$Y,$AG:$AG,AG22))</f>
        <v/>
      </c>
      <c r="AM22" s="195" t="str">
        <f t="shared" ref="AM22:AM85" si="35">IF(OR(AG22="",COUNTIF($AG:$AG,AG22)=1),"",_xlfn.MAXIFS($AB:$AB,$AG:$AG,AG22)-_xlfn.MINIFS($AB:$AB,$AG:$AG,AG22))</f>
        <v/>
      </c>
      <c r="AN22" s="196" t="str">
        <f t="shared" ref="AN22:AN85" si="36">IF(OR(AG22="",COUNTIF($AG:$AG,AG22)=1),"",_xlfn.MAXIFS($AE:$AE,$AG:$AG,AG22)-_xlfn.MINIFS($AE:$AE,$AG:$AG,AG22))</f>
        <v/>
      </c>
      <c r="AP22" s="200"/>
      <c r="AQ22" s="200"/>
      <c r="AR22" s="200"/>
      <c r="AS22" s="200"/>
      <c r="AT22" s="200"/>
      <c r="AU22" s="200"/>
      <c r="AV22" s="200"/>
      <c r="AW22" s="200"/>
      <c r="AX22" s="200"/>
      <c r="AY22" s="200"/>
      <c r="AZ22" s="200"/>
      <c r="BA22" s="200"/>
      <c r="BB22" s="200"/>
      <c r="BD22" s="197"/>
      <c r="BE22" s="197"/>
      <c r="BF22" s="197"/>
      <c r="BG22" s="197"/>
      <c r="BH22" s="197"/>
    </row>
    <row r="23" spans="1:60" ht="25.5" customHeight="1" x14ac:dyDescent="0.45">
      <c r="A23" s="64">
        <f>IF(D23="","",COUNTIF($D$13:D23,"&lt;&gt;"))</f>
        <v>10</v>
      </c>
      <c r="B23" s="78">
        <v>43942</v>
      </c>
      <c r="C23" s="65" t="s">
        <v>704</v>
      </c>
      <c r="D23" s="64" t="s">
        <v>691</v>
      </c>
      <c r="E23" s="64">
        <v>0</v>
      </c>
      <c r="F23" s="64">
        <v>1</v>
      </c>
      <c r="G23" s="64">
        <v>1</v>
      </c>
      <c r="H23" s="64">
        <v>1</v>
      </c>
      <c r="I23" s="64">
        <v>1</v>
      </c>
      <c r="J23" s="64">
        <v>1</v>
      </c>
      <c r="K23" s="64">
        <v>0</v>
      </c>
      <c r="L23" s="64">
        <v>0</v>
      </c>
      <c r="M23" s="64">
        <v>1</v>
      </c>
      <c r="N23" s="64">
        <v>0</v>
      </c>
      <c r="O23" s="64">
        <v>0</v>
      </c>
      <c r="P23" s="64">
        <v>0</v>
      </c>
      <c r="Q23" s="64">
        <v>0</v>
      </c>
      <c r="R23" s="64">
        <v>1</v>
      </c>
      <c r="S23" s="64">
        <v>31171539</v>
      </c>
      <c r="T23" s="64" t="s">
        <v>66</v>
      </c>
      <c r="U23" s="64" t="s">
        <v>66</v>
      </c>
      <c r="W23" s="198">
        <v>38200</v>
      </c>
      <c r="X23" s="198">
        <f t="shared" ref="X23:X36" si="37">ROUND(W23*19%,0)</f>
        <v>7258</v>
      </c>
      <c r="Y23" s="198">
        <f t="shared" ref="Y23:Y36" si="38">ROUND(W23+X23,0)</f>
        <v>45458</v>
      </c>
      <c r="Z23" s="198">
        <v>38200</v>
      </c>
      <c r="AA23" s="198">
        <f t="shared" ref="AA23:AA36" si="39">Z23*19%</f>
        <v>7258</v>
      </c>
      <c r="AB23" s="198">
        <f t="shared" ref="AB23:AB36" si="40">Z23+AA23</f>
        <v>45458</v>
      </c>
      <c r="AC23" s="198">
        <v>45000</v>
      </c>
      <c r="AD23" s="198">
        <f t="shared" ref="AD23:AD36" si="41">AC23*19%</f>
        <v>8550</v>
      </c>
      <c r="AE23" s="198">
        <f t="shared" ref="AE23:AE36" si="42">AC23+AD23</f>
        <v>53550</v>
      </c>
      <c r="AG23" s="67" t="str">
        <f t="shared" ref="AG23:AG36" si="43">IF(NOT(ISNUMBER(A23)),"",UPPER(TRIM(CLEAN(C23))))</f>
        <v>BALINERAS MOTOR</v>
      </c>
      <c r="AH23" s="58" t="str">
        <f t="shared" ref="AH23:AH36" si="44">IF($AG23="","",IF(COUNTIFS($AG:$AG,$AG23,$W:$W,"&lt;&gt;"&amp;$W23)&gt;0,"DIFERENTE","ÚNICO"))</f>
        <v>ÚNICO</v>
      </c>
      <c r="AI23" s="58" t="str">
        <f t="shared" ref="AI23:AI36" si="45">IF($AG23="","",IF(COUNTIFS($AG:$AG,$AG23,$Z:$Z,"&lt;&gt;"&amp;$Z23)&gt;0,"DIFERENTE","ÚNICO"))</f>
        <v>ÚNICO</v>
      </c>
      <c r="AJ23" s="58" t="str">
        <f t="shared" ref="AJ23:AJ36" si="46">IF($AG23="","",IF(COUNTIFS($AG:$AG,$AG23,$AC:$AC,"&lt;&gt;"&amp;$AC23)&gt;0,"DIFERENTE","ÚNICO"))</f>
        <v>ÚNICO</v>
      </c>
      <c r="AK23" s="58" t="str">
        <f t="shared" ref="AK23:AK36" si="47">IF($AG23="","",IF(OR(AH23="DIFERENTE",AI23="DIFERENTE",AJ23="DIFERENTE"),"REVISAR","ÚNICO"))</f>
        <v>ÚNICO</v>
      </c>
      <c r="AL23" s="68" t="str">
        <f t="shared" ref="AL23:AL36" si="48">IF(AH23="DIFERENTE",_xlfn.MAXIFS($W:$W,$AG:$AG,$AG23)-_xlfn.MINIFS($W:$W,$AG:$AG,$AG23),"")</f>
        <v/>
      </c>
      <c r="AM23" s="68" t="str">
        <f t="shared" ref="AM23:AM36" si="49">IF(AI23="DIFERENTE",_xlfn.MAXIFS($Z:$Z,$AG:$AG,$AG23)-_xlfn.MINIFS($Z:$Z,$AG:$AG,$AG23),"")</f>
        <v/>
      </c>
      <c r="AN23" s="60" t="str">
        <f t="shared" ref="AN23:AN36" si="50">IF(AJ23="DIFERENTE",_xlfn.MAXIFS($AC:$AC,$AG:$AG,$AG23)-_xlfn.MINIFS($AC:$AC,$AG:$AG,$AG23),"")</f>
        <v/>
      </c>
      <c r="AP23" s="68">
        <f t="shared" ref="AP23:AP36" si="51">IF(NOT(ISNUMBER(A23)),"",ROUND(AVERAGE(W23,Z23,AC23),0))</f>
        <v>40467</v>
      </c>
      <c r="AQ23" s="61">
        <f t="shared" ref="AQ23:AQ36" si="52">IF(NOT(ISNUMBER(A23)),"",ROUND(MEDIAN(W23,Z23,AC23),0))</f>
        <v>38200</v>
      </c>
      <c r="AR23" s="61">
        <f t="shared" ref="AR23:AR36" si="53">IF(NOT(ISNUMBER(A23)),"",ROUND(_xlfn.STDEV.S(W23,Z23,AC23),0))</f>
        <v>3926</v>
      </c>
      <c r="AS23" s="199">
        <f t="shared" ref="AS23:AS36" si="54">IF(NOT(ISNUMBER(A23)),"",IFERROR(AR23/AP23,0))</f>
        <v>9.7017322756814198E-2</v>
      </c>
      <c r="AT23" s="61">
        <f t="shared" ref="AT23:AT36" si="55">IF(NOT(ISNUMBER(A23)),"",MIN(W23,Z23,AC23))</f>
        <v>38200</v>
      </c>
      <c r="AU23" s="61">
        <f t="shared" ref="AU23:AU36" si="56">IF(NOT(ISNUMBER(A23)),"",MAX(W23,Z23,AC23))</f>
        <v>45000</v>
      </c>
      <c r="AV23" s="61">
        <f>IF(NOT(ISNUMBER(A23)),"",ROUND(_xlfn.QUARTILE.INC(CHOOSE({1;2;3},W23,Z23,AC23),1),0))</f>
        <v>38200</v>
      </c>
      <c r="AW23" s="61">
        <f>IF(NOT(ISNUMBER(A23)),"",ROUND(_xlfn.QUARTILE.INC(CHOOSE({1;2;3},W23,Z23,AC23),3),0))</f>
        <v>41600</v>
      </c>
      <c r="AX23" s="61">
        <f t="shared" ref="AX23:AX36" si="57">IF(NOT(ISNUMBER(A23)),"",AW23-AV23)</f>
        <v>3400</v>
      </c>
      <c r="AY23" s="61">
        <f t="shared" ref="AY23:AY36" si="58">IF(NOT(ISNUMBER(A23)),"",IF(BB23="MENOR VALOR",MIN(W23,Z23,AC23),IF(BB23="PROMEDIO 2 MENORES",ROUND((SUM(W23,Z23,AC23)-MAX(W23,Z23,AC23))/2,0),IF(BB23="MEDIANA",MEDIAN(W23,Z23,AC23),""))))</f>
        <v>38200</v>
      </c>
      <c r="AZ23" s="61">
        <f t="shared" ref="AZ23:AZ36" si="59">+AY23*19%</f>
        <v>7258</v>
      </c>
      <c r="BA23" s="61">
        <f t="shared" ref="BA23:BA36" si="60">+AY23+AZ23</f>
        <v>45458</v>
      </c>
      <c r="BB23" s="61" t="str">
        <f t="shared" ref="BB23:BB36" si="61">IF(NOT(ISNUMBER(A23)),"",IF(AS23&lt;=20%,"MENOR VALOR",IF(AS23&lt;=40%,"PROMEDIO 2 MENORES","MEDIANA")))</f>
        <v>MENOR VALOR</v>
      </c>
      <c r="BD23" s="58" t="str">
        <f t="shared" ref="BD23:BD36" si="62">IF(NOT(ISNUMBER(A23)),"",TRIM(CLEAN(C23)))</f>
        <v>BALINERAS MOTOR</v>
      </c>
      <c r="BE23" s="58" t="str">
        <f t="shared" ref="BE23:BE36" si="63">IF(BD23="","",IF(COUNTIF($BD:$BD,BD23)&gt;1,"REPETIDO","ÚNICO"))</f>
        <v>ÚNICO</v>
      </c>
      <c r="BF23" s="58" t="str" cm="1">
        <f t="array" ref="BF23">IF(BE23&lt;&gt;"REPETIDO","",A23&amp;IFERROR(", "&amp;_xlfn.AGGREGATE(15,6,$A$13:$A$500/(($BD$13:$BD$500=BD23)*($A$13:$A$500&lt;&gt;A23)),1),"")&amp;IFERROR(", "&amp;_xlfn.AGGREGATE(15,6,$A$13:$A$500/(($BD$13:$BD$500=BD23)*($A$13:$A$500&lt;&gt;A23)),2),"")&amp;IFERROR(", "&amp;_xlfn.AGGREGATE(15,6,$A$13:$A$500/(($BD$13:$BD$500=BD23)*($A$13:$A$500&lt;&gt;A23)),3),""))</f>
        <v/>
      </c>
      <c r="BG23" s="58" t="str">
        <f t="shared" ref="BG23:BG36" si="64">IF(BD23="","",IF(BE23&lt;&gt;"REPETIDO","NO APLICA",IF(_xlfn.MAXIFS($AY:$AY,$BD:$BD,BD23)=_xlfn.MINIFS($AY:$AY,$BD:$BD,BD23),"MISMO PRECIO REF.","PRECIO REF. DIFERENTE")))</f>
        <v>NO APLICA</v>
      </c>
      <c r="BH23" s="58" t="str">
        <f t="shared" ref="BH23:BH36" si="65">IF(BD23="","",IF(BG23="PRECIO REF. DIFERENTE","CRÍTICO - PRECIO REF. INCONSISTENTE","OK"))</f>
        <v>OK</v>
      </c>
    </row>
    <row r="24" spans="1:60" ht="25.5" customHeight="1" x14ac:dyDescent="0.45">
      <c r="A24" s="64">
        <f>IF(D24="","",COUNTIF($D$13:D24,"&lt;&gt;"))</f>
        <v>11</v>
      </c>
      <c r="B24" s="64">
        <v>4325101</v>
      </c>
      <c r="C24" s="65" t="s">
        <v>705</v>
      </c>
      <c r="D24" s="64" t="s">
        <v>691</v>
      </c>
      <c r="E24" s="64">
        <v>0</v>
      </c>
      <c r="F24" s="64">
        <v>1</v>
      </c>
      <c r="G24" s="64">
        <v>1</v>
      </c>
      <c r="H24" s="64">
        <v>1</v>
      </c>
      <c r="I24" s="64">
        <v>1</v>
      </c>
      <c r="J24" s="64">
        <v>1</v>
      </c>
      <c r="K24" s="64">
        <v>0</v>
      </c>
      <c r="L24" s="64">
        <v>0</v>
      </c>
      <c r="M24" s="64">
        <v>1</v>
      </c>
      <c r="N24" s="64">
        <v>0</v>
      </c>
      <c r="O24" s="64">
        <v>0</v>
      </c>
      <c r="P24" s="64">
        <v>0</v>
      </c>
      <c r="Q24" s="64">
        <v>0</v>
      </c>
      <c r="R24" s="64">
        <v>1</v>
      </c>
      <c r="S24" s="64">
        <v>31171539</v>
      </c>
      <c r="T24" s="64" t="s">
        <v>66</v>
      </c>
      <c r="U24" s="64" t="s">
        <v>66</v>
      </c>
      <c r="W24" s="198">
        <v>51000</v>
      </c>
      <c r="X24" s="198">
        <f t="shared" si="37"/>
        <v>9690</v>
      </c>
      <c r="Y24" s="198">
        <f t="shared" si="38"/>
        <v>60690</v>
      </c>
      <c r="Z24" s="198">
        <v>51000</v>
      </c>
      <c r="AA24" s="198">
        <f t="shared" si="39"/>
        <v>9690</v>
      </c>
      <c r="AB24" s="198">
        <f t="shared" si="40"/>
        <v>60690</v>
      </c>
      <c r="AC24" s="198">
        <v>75000</v>
      </c>
      <c r="AD24" s="198">
        <f t="shared" si="41"/>
        <v>14250</v>
      </c>
      <c r="AE24" s="198">
        <f t="shared" si="42"/>
        <v>89250</v>
      </c>
      <c r="AG24" s="67" t="str">
        <f t="shared" si="43"/>
        <v>BALINERAS BOMBA</v>
      </c>
      <c r="AH24" s="58" t="str">
        <f t="shared" si="44"/>
        <v>ÚNICO</v>
      </c>
      <c r="AI24" s="58" t="str">
        <f t="shared" si="45"/>
        <v>ÚNICO</v>
      </c>
      <c r="AJ24" s="58" t="str">
        <f t="shared" si="46"/>
        <v>ÚNICO</v>
      </c>
      <c r="AK24" s="58" t="str">
        <f t="shared" si="47"/>
        <v>ÚNICO</v>
      </c>
      <c r="AL24" s="68" t="str">
        <f t="shared" si="48"/>
        <v/>
      </c>
      <c r="AM24" s="68" t="str">
        <f t="shared" si="49"/>
        <v/>
      </c>
      <c r="AN24" s="60" t="str">
        <f t="shared" si="50"/>
        <v/>
      </c>
      <c r="AP24" s="68">
        <f t="shared" si="51"/>
        <v>59000</v>
      </c>
      <c r="AQ24" s="61">
        <f t="shared" si="52"/>
        <v>51000</v>
      </c>
      <c r="AR24" s="61">
        <f t="shared" si="53"/>
        <v>13856</v>
      </c>
      <c r="AS24" s="199">
        <f t="shared" si="54"/>
        <v>0.23484745762711864</v>
      </c>
      <c r="AT24" s="61">
        <f t="shared" si="55"/>
        <v>51000</v>
      </c>
      <c r="AU24" s="61">
        <f t="shared" si="56"/>
        <v>75000</v>
      </c>
      <c r="AV24" s="61">
        <f>IF(NOT(ISNUMBER(A24)),"",ROUND(_xlfn.QUARTILE.INC(CHOOSE({1;2;3},W24,Z24,AC24),1),0))</f>
        <v>51000</v>
      </c>
      <c r="AW24" s="61">
        <f>IF(NOT(ISNUMBER(A24)),"",ROUND(_xlfn.QUARTILE.INC(CHOOSE({1;2;3},W24,Z24,AC24),3),0))</f>
        <v>63000</v>
      </c>
      <c r="AX24" s="61">
        <f t="shared" si="57"/>
        <v>12000</v>
      </c>
      <c r="AY24" s="61">
        <f t="shared" si="58"/>
        <v>51000</v>
      </c>
      <c r="AZ24" s="61">
        <f t="shared" si="59"/>
        <v>9690</v>
      </c>
      <c r="BA24" s="61">
        <f t="shared" si="60"/>
        <v>60690</v>
      </c>
      <c r="BB24" s="61" t="str">
        <f t="shared" si="61"/>
        <v>PROMEDIO 2 MENORES</v>
      </c>
      <c r="BD24" s="58" t="str">
        <f t="shared" si="62"/>
        <v>BALINERAS BOMBA</v>
      </c>
      <c r="BE24" s="58" t="str">
        <f t="shared" si="63"/>
        <v>ÚNICO</v>
      </c>
      <c r="BF24" s="58" t="str" cm="1">
        <f t="array" ref="BF24">IF(BE24&lt;&gt;"REPETIDO","",A24&amp;IFERROR(", "&amp;_xlfn.AGGREGATE(15,6,$A$13:$A$500/(($BD$13:$BD$500=BD24)*($A$13:$A$500&lt;&gt;A24)),1),"")&amp;IFERROR(", "&amp;_xlfn.AGGREGATE(15,6,$A$13:$A$500/(($BD$13:$BD$500=BD24)*($A$13:$A$500&lt;&gt;A24)),2),"")&amp;IFERROR(", "&amp;_xlfn.AGGREGATE(15,6,$A$13:$A$500/(($BD$13:$BD$500=BD24)*($A$13:$A$500&lt;&gt;A24)),3),""))</f>
        <v/>
      </c>
      <c r="BG24" s="58" t="str">
        <f t="shared" si="64"/>
        <v>NO APLICA</v>
      </c>
      <c r="BH24" s="58" t="str">
        <f t="shared" si="65"/>
        <v>OK</v>
      </c>
    </row>
    <row r="25" spans="1:60" ht="38.25" customHeight="1" x14ac:dyDescent="0.45">
      <c r="A25" s="64">
        <f>IF(D25="","",COUNTIF($D$13:D25,"&lt;&gt;"))</f>
        <v>12</v>
      </c>
      <c r="B25" s="64">
        <v>4325101</v>
      </c>
      <c r="C25" s="65" t="s">
        <v>706</v>
      </c>
      <c r="D25" s="64" t="s">
        <v>691</v>
      </c>
      <c r="E25" s="64">
        <v>0</v>
      </c>
      <c r="F25" s="64">
        <v>1</v>
      </c>
      <c r="G25" s="64">
        <v>1</v>
      </c>
      <c r="H25" s="64">
        <v>1</v>
      </c>
      <c r="I25" s="64">
        <v>1</v>
      </c>
      <c r="J25" s="64">
        <v>1</v>
      </c>
      <c r="K25" s="64">
        <v>0</v>
      </c>
      <c r="L25" s="64">
        <v>0</v>
      </c>
      <c r="M25" s="64">
        <v>1</v>
      </c>
      <c r="N25" s="64">
        <v>0</v>
      </c>
      <c r="O25" s="64">
        <v>0</v>
      </c>
      <c r="P25" s="64">
        <v>0</v>
      </c>
      <c r="Q25" s="64">
        <v>0</v>
      </c>
      <c r="R25" s="64">
        <v>1</v>
      </c>
      <c r="S25" s="78">
        <v>31411904</v>
      </c>
      <c r="T25" s="64" t="s">
        <v>66</v>
      </c>
      <c r="U25" s="64" t="s">
        <v>66</v>
      </c>
      <c r="W25" s="198">
        <v>114800</v>
      </c>
      <c r="X25" s="198">
        <f t="shared" si="37"/>
        <v>21812</v>
      </c>
      <c r="Y25" s="198">
        <f t="shared" si="38"/>
        <v>136612</v>
      </c>
      <c r="Z25" s="198">
        <v>114800</v>
      </c>
      <c r="AA25" s="198">
        <f t="shared" si="39"/>
        <v>21812</v>
      </c>
      <c r="AB25" s="198">
        <f t="shared" si="40"/>
        <v>136612</v>
      </c>
      <c r="AC25" s="198">
        <v>145000</v>
      </c>
      <c r="AD25" s="198">
        <f t="shared" si="41"/>
        <v>27550</v>
      </c>
      <c r="AE25" s="198">
        <f t="shared" si="42"/>
        <v>172550</v>
      </c>
      <c r="AG25" s="67" t="str">
        <f t="shared" si="43"/>
        <v>SELLO MECÁNICO EN VITON</v>
      </c>
      <c r="AH25" s="58" t="str">
        <f t="shared" si="44"/>
        <v>ÚNICO</v>
      </c>
      <c r="AI25" s="58" t="str">
        <f t="shared" si="45"/>
        <v>ÚNICO</v>
      </c>
      <c r="AJ25" s="58" t="str">
        <f t="shared" si="46"/>
        <v>ÚNICO</v>
      </c>
      <c r="AK25" s="58" t="str">
        <f t="shared" si="47"/>
        <v>ÚNICO</v>
      </c>
      <c r="AL25" s="68" t="str">
        <f t="shared" si="48"/>
        <v/>
      </c>
      <c r="AM25" s="68" t="str">
        <f t="shared" si="49"/>
        <v/>
      </c>
      <c r="AN25" s="60" t="str">
        <f t="shared" si="50"/>
        <v/>
      </c>
      <c r="AP25" s="68">
        <f t="shared" si="51"/>
        <v>124867</v>
      </c>
      <c r="AQ25" s="61">
        <f t="shared" si="52"/>
        <v>114800</v>
      </c>
      <c r="AR25" s="61">
        <f t="shared" si="53"/>
        <v>17436</v>
      </c>
      <c r="AS25" s="199">
        <f t="shared" si="54"/>
        <v>0.13963657331400611</v>
      </c>
      <c r="AT25" s="61">
        <f t="shared" si="55"/>
        <v>114800</v>
      </c>
      <c r="AU25" s="61">
        <f t="shared" si="56"/>
        <v>145000</v>
      </c>
      <c r="AV25" s="61">
        <f>IF(NOT(ISNUMBER(A25)),"",ROUND(_xlfn.QUARTILE.INC(CHOOSE({1;2;3},W25,Z25,AC25),1),0))</f>
        <v>114800</v>
      </c>
      <c r="AW25" s="61">
        <f>IF(NOT(ISNUMBER(A25)),"",ROUND(_xlfn.QUARTILE.INC(CHOOSE({1;2;3},W25,Z25,AC25),3),0))</f>
        <v>129900</v>
      </c>
      <c r="AX25" s="61">
        <f t="shared" si="57"/>
        <v>15100</v>
      </c>
      <c r="AY25" s="61">
        <f t="shared" si="58"/>
        <v>114800</v>
      </c>
      <c r="AZ25" s="61">
        <f t="shared" si="59"/>
        <v>21812</v>
      </c>
      <c r="BA25" s="61">
        <f t="shared" si="60"/>
        <v>136612</v>
      </c>
      <c r="BB25" s="61" t="str">
        <f t="shared" si="61"/>
        <v>MENOR VALOR</v>
      </c>
      <c r="BD25" s="58" t="str">
        <f t="shared" si="62"/>
        <v>SELLO MECÁNICO EN VITON</v>
      </c>
      <c r="BE25" s="58" t="str">
        <f t="shared" si="63"/>
        <v>ÚNICO</v>
      </c>
      <c r="BF25" s="58" t="str" cm="1">
        <f t="array" ref="BF25">IF(BE25&lt;&gt;"REPETIDO","",A25&amp;IFERROR(", "&amp;_xlfn.AGGREGATE(15,6,$A$13:$A$500/(($BD$13:$BD$500=BD25)*($A$13:$A$500&lt;&gt;A25)),1),"")&amp;IFERROR(", "&amp;_xlfn.AGGREGATE(15,6,$A$13:$A$500/(($BD$13:$BD$500=BD25)*($A$13:$A$500&lt;&gt;A25)),2),"")&amp;IFERROR(", "&amp;_xlfn.AGGREGATE(15,6,$A$13:$A$500/(($BD$13:$BD$500=BD25)*($A$13:$A$500&lt;&gt;A25)),3),""))</f>
        <v/>
      </c>
      <c r="BG25" s="58" t="str">
        <f t="shared" si="64"/>
        <v>NO APLICA</v>
      </c>
      <c r="BH25" s="58" t="str">
        <f t="shared" si="65"/>
        <v>OK</v>
      </c>
    </row>
    <row r="26" spans="1:60" ht="51" customHeight="1" x14ac:dyDescent="0.45">
      <c r="A26" s="64">
        <f>IF(D26="","",COUNTIF($D$13:D26,"&lt;&gt;"))</f>
        <v>13</v>
      </c>
      <c r="B26" s="64">
        <v>4325101</v>
      </c>
      <c r="C26" s="65" t="s">
        <v>707</v>
      </c>
      <c r="D26" s="64" t="s">
        <v>691</v>
      </c>
      <c r="E26" s="64">
        <v>0</v>
      </c>
      <c r="F26" s="64">
        <v>1</v>
      </c>
      <c r="G26" s="64">
        <v>1</v>
      </c>
      <c r="H26" s="64">
        <v>1</v>
      </c>
      <c r="I26" s="64">
        <v>1</v>
      </c>
      <c r="J26" s="64">
        <v>1</v>
      </c>
      <c r="K26" s="64">
        <v>0</v>
      </c>
      <c r="L26" s="64">
        <v>0</v>
      </c>
      <c r="M26" s="64">
        <v>1</v>
      </c>
      <c r="N26" s="64">
        <v>0</v>
      </c>
      <c r="O26" s="64">
        <v>0</v>
      </c>
      <c r="P26" s="64">
        <v>0</v>
      </c>
      <c r="Q26" s="64">
        <v>0</v>
      </c>
      <c r="R26" s="64">
        <v>1</v>
      </c>
      <c r="S26" s="64">
        <v>31161504</v>
      </c>
      <c r="T26" s="64" t="s">
        <v>66</v>
      </c>
      <c r="U26" s="64" t="s">
        <v>66</v>
      </c>
      <c r="W26" s="198">
        <v>4200</v>
      </c>
      <c r="X26" s="198">
        <f t="shared" si="37"/>
        <v>798</v>
      </c>
      <c r="Y26" s="198">
        <f t="shared" si="38"/>
        <v>4998</v>
      </c>
      <c r="Z26" s="198">
        <v>4200</v>
      </c>
      <c r="AA26" s="198">
        <f t="shared" si="39"/>
        <v>798</v>
      </c>
      <c r="AB26" s="198">
        <f t="shared" si="40"/>
        <v>4998</v>
      </c>
      <c r="AC26" s="198">
        <v>5000</v>
      </c>
      <c r="AD26" s="198">
        <f t="shared" si="41"/>
        <v>950</v>
      </c>
      <c r="AE26" s="198">
        <f t="shared" si="42"/>
        <v>5950</v>
      </c>
      <c r="AG26" s="67" t="str">
        <f t="shared" si="43"/>
        <v>TORNILLOS CABEZA HEXAGONAL ¼ X 1” MOTOR</v>
      </c>
      <c r="AH26" s="58" t="str">
        <f t="shared" si="44"/>
        <v>ÚNICO</v>
      </c>
      <c r="AI26" s="58" t="str">
        <f t="shared" si="45"/>
        <v>ÚNICO</v>
      </c>
      <c r="AJ26" s="58" t="str">
        <f t="shared" si="46"/>
        <v>ÚNICO</v>
      </c>
      <c r="AK26" s="58" t="str">
        <f t="shared" si="47"/>
        <v>ÚNICO</v>
      </c>
      <c r="AL26" s="68" t="str">
        <f t="shared" si="48"/>
        <v/>
      </c>
      <c r="AM26" s="68" t="str">
        <f t="shared" si="49"/>
        <v/>
      </c>
      <c r="AN26" s="60" t="str">
        <f t="shared" si="50"/>
        <v/>
      </c>
      <c r="AP26" s="68">
        <f t="shared" si="51"/>
        <v>4467</v>
      </c>
      <c r="AQ26" s="61">
        <f t="shared" si="52"/>
        <v>4200</v>
      </c>
      <c r="AR26" s="61">
        <f t="shared" si="53"/>
        <v>462</v>
      </c>
      <c r="AS26" s="199">
        <f t="shared" si="54"/>
        <v>0.10342511752854265</v>
      </c>
      <c r="AT26" s="61">
        <f t="shared" si="55"/>
        <v>4200</v>
      </c>
      <c r="AU26" s="61">
        <f t="shared" si="56"/>
        <v>5000</v>
      </c>
      <c r="AV26" s="61">
        <f>IF(NOT(ISNUMBER(A26)),"",ROUND(_xlfn.QUARTILE.INC(CHOOSE({1;2;3},W26,Z26,AC26),1),0))</f>
        <v>4200</v>
      </c>
      <c r="AW26" s="61">
        <f>IF(NOT(ISNUMBER(A26)),"",ROUND(_xlfn.QUARTILE.INC(CHOOSE({1;2;3},W26,Z26,AC26),3),0))</f>
        <v>4600</v>
      </c>
      <c r="AX26" s="61">
        <f t="shared" si="57"/>
        <v>400</v>
      </c>
      <c r="AY26" s="61">
        <f t="shared" si="58"/>
        <v>4200</v>
      </c>
      <c r="AZ26" s="61">
        <f t="shared" si="59"/>
        <v>798</v>
      </c>
      <c r="BA26" s="61">
        <f t="shared" si="60"/>
        <v>4998</v>
      </c>
      <c r="BB26" s="61" t="str">
        <f t="shared" si="61"/>
        <v>MENOR VALOR</v>
      </c>
      <c r="BD26" s="58" t="str">
        <f t="shared" si="62"/>
        <v>TORNILLOS CABEZA HEXAGONAL ¼ X 1” MOTOR</v>
      </c>
      <c r="BE26" s="58" t="str">
        <f t="shared" si="63"/>
        <v>ÚNICO</v>
      </c>
      <c r="BF26" s="58" t="str" cm="1">
        <f t="array" ref="BF26">IF(BE26&lt;&gt;"REPETIDO","",A26&amp;IFERROR(", "&amp;_xlfn.AGGREGATE(15,6,$A$13:$A$500/(($BD$13:$BD$500=BD26)*($A$13:$A$500&lt;&gt;A26)),1),"")&amp;IFERROR(", "&amp;_xlfn.AGGREGATE(15,6,$A$13:$A$500/(($BD$13:$BD$500=BD26)*($A$13:$A$500&lt;&gt;A26)),2),"")&amp;IFERROR(", "&amp;_xlfn.AGGREGATE(15,6,$A$13:$A$500/(($BD$13:$BD$500=BD26)*($A$13:$A$500&lt;&gt;A26)),3),""))</f>
        <v/>
      </c>
      <c r="BG26" s="58" t="str">
        <f t="shared" si="64"/>
        <v>NO APLICA</v>
      </c>
      <c r="BH26" s="58" t="str">
        <f t="shared" si="65"/>
        <v>OK</v>
      </c>
    </row>
    <row r="27" spans="1:60" ht="51" customHeight="1" x14ac:dyDescent="0.45">
      <c r="A27" s="64">
        <f>IF(D27="","",COUNTIF($D$13:D27,"&lt;&gt;"))</f>
        <v>14</v>
      </c>
      <c r="B27" s="64">
        <v>4325101</v>
      </c>
      <c r="C27" s="65" t="s">
        <v>708</v>
      </c>
      <c r="D27" s="64" t="s">
        <v>691</v>
      </c>
      <c r="E27" s="64">
        <v>0</v>
      </c>
      <c r="F27" s="64">
        <v>1</v>
      </c>
      <c r="G27" s="64">
        <v>1</v>
      </c>
      <c r="H27" s="64">
        <v>1</v>
      </c>
      <c r="I27" s="64">
        <v>1</v>
      </c>
      <c r="J27" s="64">
        <v>1</v>
      </c>
      <c r="K27" s="64">
        <v>0</v>
      </c>
      <c r="L27" s="64">
        <v>0</v>
      </c>
      <c r="M27" s="64">
        <v>1</v>
      </c>
      <c r="N27" s="64">
        <v>0</v>
      </c>
      <c r="O27" s="64">
        <v>0</v>
      </c>
      <c r="P27" s="64">
        <v>0</v>
      </c>
      <c r="Q27" s="64">
        <v>0</v>
      </c>
      <c r="R27" s="64">
        <v>1</v>
      </c>
      <c r="S27" s="64">
        <v>31161504</v>
      </c>
      <c r="T27" s="64" t="s">
        <v>66</v>
      </c>
      <c r="U27" s="64" t="s">
        <v>66</v>
      </c>
      <c r="W27" s="198">
        <v>8500</v>
      </c>
      <c r="X27" s="198">
        <f t="shared" si="37"/>
        <v>1615</v>
      </c>
      <c r="Y27" s="198">
        <f t="shared" si="38"/>
        <v>10115</v>
      </c>
      <c r="Z27" s="198">
        <v>8500</v>
      </c>
      <c r="AA27" s="198">
        <f t="shared" si="39"/>
        <v>1615</v>
      </c>
      <c r="AB27" s="198">
        <f t="shared" si="40"/>
        <v>10115</v>
      </c>
      <c r="AC27" s="198">
        <v>15000</v>
      </c>
      <c r="AD27" s="198">
        <f t="shared" si="41"/>
        <v>2850</v>
      </c>
      <c r="AE27" s="198">
        <f t="shared" si="42"/>
        <v>17850</v>
      </c>
      <c r="AG27" s="67" t="str">
        <f t="shared" si="43"/>
        <v>TORNILLOS CABEZA HEXAGONAL ¼ X 1” BOMBA</v>
      </c>
      <c r="AH27" s="58" t="str">
        <f t="shared" si="44"/>
        <v>ÚNICO</v>
      </c>
      <c r="AI27" s="58" t="str">
        <f t="shared" si="45"/>
        <v>ÚNICO</v>
      </c>
      <c r="AJ27" s="58" t="str">
        <f t="shared" si="46"/>
        <v>ÚNICO</v>
      </c>
      <c r="AK27" s="58" t="str">
        <f t="shared" si="47"/>
        <v>ÚNICO</v>
      </c>
      <c r="AL27" s="68" t="str">
        <f t="shared" si="48"/>
        <v/>
      </c>
      <c r="AM27" s="68" t="str">
        <f t="shared" si="49"/>
        <v/>
      </c>
      <c r="AN27" s="60" t="str">
        <f t="shared" si="50"/>
        <v/>
      </c>
      <c r="AP27" s="68">
        <f t="shared" si="51"/>
        <v>10667</v>
      </c>
      <c r="AQ27" s="61">
        <f t="shared" si="52"/>
        <v>8500</v>
      </c>
      <c r="AR27" s="61">
        <f t="shared" si="53"/>
        <v>3753</v>
      </c>
      <c r="AS27" s="199">
        <f t="shared" si="54"/>
        <v>0.35183275522639917</v>
      </c>
      <c r="AT27" s="61">
        <f t="shared" si="55"/>
        <v>8500</v>
      </c>
      <c r="AU27" s="61">
        <f t="shared" si="56"/>
        <v>15000</v>
      </c>
      <c r="AV27" s="61">
        <f>IF(NOT(ISNUMBER(A27)),"",ROUND(_xlfn.QUARTILE.INC(CHOOSE({1;2;3},W27,Z27,AC27),1),0))</f>
        <v>8500</v>
      </c>
      <c r="AW27" s="61">
        <f>IF(NOT(ISNUMBER(A27)),"",ROUND(_xlfn.QUARTILE.INC(CHOOSE({1;2;3},W27,Z27,AC27),3),0))</f>
        <v>11750</v>
      </c>
      <c r="AX27" s="61">
        <f t="shared" si="57"/>
        <v>3250</v>
      </c>
      <c r="AY27" s="61">
        <f t="shared" si="58"/>
        <v>8500</v>
      </c>
      <c r="AZ27" s="61">
        <f t="shared" si="59"/>
        <v>1615</v>
      </c>
      <c r="BA27" s="61">
        <f t="shared" si="60"/>
        <v>10115</v>
      </c>
      <c r="BB27" s="61" t="str">
        <f t="shared" si="61"/>
        <v>PROMEDIO 2 MENORES</v>
      </c>
      <c r="BD27" s="58" t="str">
        <f t="shared" si="62"/>
        <v>TORNILLOS CABEZA HEXAGONAL ¼ X 1” BOMBA</v>
      </c>
      <c r="BE27" s="58" t="str">
        <f t="shared" si="63"/>
        <v>ÚNICO</v>
      </c>
      <c r="BF27" s="58" t="str" cm="1">
        <f t="array" ref="BF27">IF(BE27&lt;&gt;"REPETIDO","",A27&amp;IFERROR(", "&amp;_xlfn.AGGREGATE(15,6,$A$13:$A$500/(($BD$13:$BD$500=BD27)*($A$13:$A$500&lt;&gt;A27)),1),"")&amp;IFERROR(", "&amp;_xlfn.AGGREGATE(15,6,$A$13:$A$500/(($BD$13:$BD$500=BD27)*($A$13:$A$500&lt;&gt;A27)),2),"")&amp;IFERROR(", "&amp;_xlfn.AGGREGATE(15,6,$A$13:$A$500/(($BD$13:$BD$500=BD27)*($A$13:$A$500&lt;&gt;A27)),3),""))</f>
        <v/>
      </c>
      <c r="BG27" s="58" t="str">
        <f t="shared" si="64"/>
        <v>NO APLICA</v>
      </c>
      <c r="BH27" s="58" t="str">
        <f t="shared" si="65"/>
        <v>OK</v>
      </c>
    </row>
    <row r="28" spans="1:60" ht="38.25" customHeight="1" x14ac:dyDescent="0.45">
      <c r="A28" s="64">
        <f>IF(D28="","",COUNTIF($D$13:D28,"&lt;&gt;"))</f>
        <v>15</v>
      </c>
      <c r="B28" s="64">
        <v>4325101</v>
      </c>
      <c r="C28" s="65" t="s">
        <v>709</v>
      </c>
      <c r="D28" s="64" t="s">
        <v>691</v>
      </c>
      <c r="E28" s="64">
        <v>0</v>
      </c>
      <c r="F28" s="64">
        <v>1</v>
      </c>
      <c r="G28" s="64">
        <v>1</v>
      </c>
      <c r="H28" s="64">
        <v>1</v>
      </c>
      <c r="I28" s="64">
        <v>1</v>
      </c>
      <c r="J28" s="64">
        <v>1</v>
      </c>
      <c r="K28" s="64">
        <v>0</v>
      </c>
      <c r="L28" s="64">
        <v>0</v>
      </c>
      <c r="M28" s="64">
        <v>1</v>
      </c>
      <c r="N28" s="64">
        <v>0</v>
      </c>
      <c r="O28" s="64">
        <v>0</v>
      </c>
      <c r="P28" s="64">
        <v>0</v>
      </c>
      <c r="Q28" s="64">
        <v>0</v>
      </c>
      <c r="R28" s="64">
        <v>1</v>
      </c>
      <c r="S28" s="64">
        <v>31181701</v>
      </c>
      <c r="T28" s="64" t="s">
        <v>66</v>
      </c>
      <c r="U28" s="64" t="s">
        <v>66</v>
      </c>
      <c r="W28" s="198">
        <v>72200</v>
      </c>
      <c r="X28" s="198">
        <f t="shared" si="37"/>
        <v>13718</v>
      </c>
      <c r="Y28" s="198">
        <f t="shared" si="38"/>
        <v>85918</v>
      </c>
      <c r="Z28" s="198">
        <v>80800</v>
      </c>
      <c r="AA28" s="198">
        <f t="shared" si="39"/>
        <v>15352</v>
      </c>
      <c r="AB28" s="198">
        <f t="shared" si="40"/>
        <v>96152</v>
      </c>
      <c r="AC28" s="198">
        <v>110000</v>
      </c>
      <c r="AD28" s="198">
        <f t="shared" si="41"/>
        <v>20900</v>
      </c>
      <c r="AE28" s="198">
        <f t="shared" si="42"/>
        <v>130900</v>
      </c>
      <c r="AG28" s="67" t="str">
        <f t="shared" si="43"/>
        <v>EMPAQUE EXTERNO TAPA DE ACOPLE</v>
      </c>
      <c r="AH28" s="58" t="str">
        <f t="shared" si="44"/>
        <v>ÚNICO</v>
      </c>
      <c r="AI28" s="58" t="str">
        <f t="shared" si="45"/>
        <v>DIFERENTE</v>
      </c>
      <c r="AJ28" s="58" t="str">
        <f t="shared" si="46"/>
        <v>ÚNICO</v>
      </c>
      <c r="AK28" s="58" t="str">
        <f t="shared" si="47"/>
        <v>REVISAR</v>
      </c>
      <c r="AL28" s="68" t="str">
        <f t="shared" si="48"/>
        <v/>
      </c>
      <c r="AM28" s="68">
        <f t="shared" si="49"/>
        <v>8600</v>
      </c>
      <c r="AN28" s="60" t="str">
        <f t="shared" si="50"/>
        <v/>
      </c>
      <c r="AP28" s="68">
        <f t="shared" si="51"/>
        <v>87667</v>
      </c>
      <c r="AQ28" s="61">
        <f t="shared" si="52"/>
        <v>80800</v>
      </c>
      <c r="AR28" s="61">
        <f t="shared" si="53"/>
        <v>19813</v>
      </c>
      <c r="AS28" s="199">
        <f t="shared" si="54"/>
        <v>0.22600294295458953</v>
      </c>
      <c r="AT28" s="61">
        <f t="shared" si="55"/>
        <v>72200</v>
      </c>
      <c r="AU28" s="61">
        <f t="shared" si="56"/>
        <v>110000</v>
      </c>
      <c r="AV28" s="61">
        <f>IF(NOT(ISNUMBER(A28)),"",ROUND(_xlfn.QUARTILE.INC(CHOOSE({1;2;3},W28,Z28,AC28),1),0))</f>
        <v>76500</v>
      </c>
      <c r="AW28" s="61">
        <f>IF(NOT(ISNUMBER(A28)),"",ROUND(_xlfn.QUARTILE.INC(CHOOSE({1;2;3},W28,Z28,AC28),3),0))</f>
        <v>95400</v>
      </c>
      <c r="AX28" s="61">
        <f t="shared" si="57"/>
        <v>18900</v>
      </c>
      <c r="AY28" s="61">
        <f t="shared" si="58"/>
        <v>76500</v>
      </c>
      <c r="AZ28" s="61">
        <f t="shared" si="59"/>
        <v>14535</v>
      </c>
      <c r="BA28" s="61">
        <f t="shared" si="60"/>
        <v>91035</v>
      </c>
      <c r="BB28" s="61" t="str">
        <f t="shared" si="61"/>
        <v>PROMEDIO 2 MENORES</v>
      </c>
      <c r="BD28" s="58" t="str">
        <f t="shared" si="62"/>
        <v>EMPAQUE EXTERNO TAPA DE ACOPLE</v>
      </c>
      <c r="BE28" s="58" t="str">
        <f t="shared" si="63"/>
        <v>REPETIDO</v>
      </c>
      <c r="BF28" s="58" t="str" cm="1">
        <f t="array" ref="BF28">IF(BE28&lt;&gt;"REPETIDO","",A28&amp;IFERROR(", "&amp;_xlfn.AGGREGATE(15,6,$A$13:$A$500/(($BD$13:$BD$500=BD28)*($A$13:$A$500&lt;&gt;A28)),1),"")&amp;IFERROR(", "&amp;_xlfn.AGGREGATE(15,6,$A$13:$A$500/(($BD$13:$BD$500=BD28)*($A$13:$A$500&lt;&gt;A28)),2),"")&amp;IFERROR(", "&amp;_xlfn.AGGREGATE(15,6,$A$13:$A$500/(($BD$13:$BD$500=BD28)*($A$13:$A$500&lt;&gt;A28)),3),""))</f>
        <v>15, 70, 83</v>
      </c>
      <c r="BG28" s="58" t="str">
        <f t="shared" si="64"/>
        <v>PRECIO REF. DIFERENTE</v>
      </c>
      <c r="BH28" s="58" t="str">
        <f t="shared" si="65"/>
        <v>CRÍTICO - PRECIO REF. INCONSISTENTE</v>
      </c>
    </row>
    <row r="29" spans="1:60" ht="25.5" customHeight="1" x14ac:dyDescent="0.45">
      <c r="A29" s="64">
        <f>IF(D29="","",COUNTIF($D$13:D29,"&lt;&gt;"))</f>
        <v>16</v>
      </c>
      <c r="B29" s="64">
        <v>4325101</v>
      </c>
      <c r="C29" s="65" t="s">
        <v>710</v>
      </c>
      <c r="D29" s="64" t="s">
        <v>691</v>
      </c>
      <c r="E29" s="64">
        <v>0</v>
      </c>
      <c r="F29" s="64">
        <v>1</v>
      </c>
      <c r="G29" s="64">
        <v>1</v>
      </c>
      <c r="H29" s="64">
        <v>1</v>
      </c>
      <c r="I29" s="64">
        <v>1</v>
      </c>
      <c r="J29" s="64">
        <v>1</v>
      </c>
      <c r="K29" s="64">
        <v>0</v>
      </c>
      <c r="L29" s="64">
        <v>0</v>
      </c>
      <c r="M29" s="64">
        <v>1</v>
      </c>
      <c r="N29" s="64">
        <v>0</v>
      </c>
      <c r="O29" s="64">
        <v>0</v>
      </c>
      <c r="P29" s="64">
        <v>0</v>
      </c>
      <c r="Q29" s="64">
        <v>0</v>
      </c>
      <c r="R29" s="64">
        <v>1</v>
      </c>
      <c r="S29" s="64">
        <v>31181701</v>
      </c>
      <c r="T29" s="64" t="s">
        <v>66</v>
      </c>
      <c r="U29" s="64" t="s">
        <v>66</v>
      </c>
      <c r="W29" s="198">
        <v>72200</v>
      </c>
      <c r="X29" s="198">
        <f t="shared" si="37"/>
        <v>13718</v>
      </c>
      <c r="Y29" s="198">
        <f t="shared" si="38"/>
        <v>85918</v>
      </c>
      <c r="Z29" s="198">
        <v>76500</v>
      </c>
      <c r="AA29" s="198">
        <f t="shared" si="39"/>
        <v>14535</v>
      </c>
      <c r="AB29" s="198">
        <f t="shared" si="40"/>
        <v>91035</v>
      </c>
      <c r="AC29" s="198">
        <v>100000</v>
      </c>
      <c r="AD29" s="198">
        <f t="shared" si="41"/>
        <v>19000</v>
      </c>
      <c r="AE29" s="198">
        <f t="shared" si="42"/>
        <v>119000</v>
      </c>
      <c r="AG29" s="67" t="str">
        <f t="shared" si="43"/>
        <v>EMPAQUES INTERNOS</v>
      </c>
      <c r="AH29" s="58" t="str">
        <f t="shared" si="44"/>
        <v>ÚNICO</v>
      </c>
      <c r="AI29" s="58" t="str">
        <f t="shared" si="45"/>
        <v>DIFERENTE</v>
      </c>
      <c r="AJ29" s="58" t="str">
        <f t="shared" si="46"/>
        <v>ÚNICO</v>
      </c>
      <c r="AK29" s="58" t="str">
        <f t="shared" si="47"/>
        <v>REVISAR</v>
      </c>
      <c r="AL29" s="68" t="str">
        <f t="shared" si="48"/>
        <v/>
      </c>
      <c r="AM29" s="68">
        <f t="shared" si="49"/>
        <v>8600</v>
      </c>
      <c r="AN29" s="60" t="str">
        <f t="shared" si="50"/>
        <v/>
      </c>
      <c r="AP29" s="68">
        <f t="shared" si="51"/>
        <v>82900</v>
      </c>
      <c r="AQ29" s="61">
        <f t="shared" si="52"/>
        <v>76500</v>
      </c>
      <c r="AR29" s="61">
        <f t="shared" si="53"/>
        <v>14964</v>
      </c>
      <c r="AS29" s="199">
        <f t="shared" si="54"/>
        <v>0.18050663449939686</v>
      </c>
      <c r="AT29" s="61">
        <f t="shared" si="55"/>
        <v>72200</v>
      </c>
      <c r="AU29" s="61">
        <f t="shared" si="56"/>
        <v>100000</v>
      </c>
      <c r="AV29" s="61">
        <f>IF(NOT(ISNUMBER(A29)),"",ROUND(_xlfn.QUARTILE.INC(CHOOSE({1;2;3},W29,Z29,AC29),1),0))</f>
        <v>74350</v>
      </c>
      <c r="AW29" s="61">
        <f>IF(NOT(ISNUMBER(A29)),"",ROUND(_xlfn.QUARTILE.INC(CHOOSE({1;2;3},W29,Z29,AC29),3),0))</f>
        <v>88250</v>
      </c>
      <c r="AX29" s="61">
        <f t="shared" si="57"/>
        <v>13900</v>
      </c>
      <c r="AY29" s="61">
        <f t="shared" si="58"/>
        <v>72200</v>
      </c>
      <c r="AZ29" s="61">
        <f t="shared" si="59"/>
        <v>13718</v>
      </c>
      <c r="BA29" s="61">
        <f t="shared" si="60"/>
        <v>85918</v>
      </c>
      <c r="BB29" s="61" t="str">
        <f t="shared" si="61"/>
        <v>MENOR VALOR</v>
      </c>
      <c r="BD29" s="58" t="str">
        <f t="shared" si="62"/>
        <v>EMPAQUES INTERNOS</v>
      </c>
      <c r="BE29" s="58" t="str">
        <f t="shared" si="63"/>
        <v>REPETIDO</v>
      </c>
      <c r="BF29" s="58" t="str" cm="1">
        <f t="array" ref="BF29">IF(BE29&lt;&gt;"REPETIDO","",A29&amp;IFERROR(", "&amp;_xlfn.AGGREGATE(15,6,$A$13:$A$500/(($BD$13:$BD$500=BD29)*($A$13:$A$500&lt;&gt;A29)),1),"")&amp;IFERROR(", "&amp;_xlfn.AGGREGATE(15,6,$A$13:$A$500/(($BD$13:$BD$500=BD29)*($A$13:$A$500&lt;&gt;A29)),2),"")&amp;IFERROR(", "&amp;_xlfn.AGGREGATE(15,6,$A$13:$A$500/(($BD$13:$BD$500=BD29)*($A$13:$A$500&lt;&gt;A29)),3),""))</f>
        <v>16, 71, 84</v>
      </c>
      <c r="BG29" s="58" t="str">
        <f t="shared" si="64"/>
        <v>MISMO PRECIO REF.</v>
      </c>
      <c r="BH29" s="58" t="str">
        <f t="shared" si="65"/>
        <v>OK</v>
      </c>
    </row>
    <row r="30" spans="1:60" ht="25.5" customHeight="1" x14ac:dyDescent="0.45">
      <c r="A30" s="64">
        <f>IF(D30="","",COUNTIF($D$13:D30,"&lt;&gt;"))</f>
        <v>17</v>
      </c>
      <c r="B30" s="64">
        <v>4325101</v>
      </c>
      <c r="C30" s="65" t="s">
        <v>711</v>
      </c>
      <c r="D30" s="64" t="s">
        <v>691</v>
      </c>
      <c r="E30" s="64">
        <v>0</v>
      </c>
      <c r="F30" s="64">
        <v>1</v>
      </c>
      <c r="G30" s="64">
        <v>1</v>
      </c>
      <c r="H30" s="64">
        <v>1</v>
      </c>
      <c r="I30" s="64">
        <v>1</v>
      </c>
      <c r="J30" s="64">
        <v>1</v>
      </c>
      <c r="K30" s="64">
        <v>0</v>
      </c>
      <c r="L30" s="64">
        <v>0</v>
      </c>
      <c r="M30" s="64">
        <v>1</v>
      </c>
      <c r="N30" s="64">
        <v>0</v>
      </c>
      <c r="O30" s="64">
        <v>0</v>
      </c>
      <c r="P30" s="64">
        <v>0</v>
      </c>
      <c r="Q30" s="64">
        <v>0</v>
      </c>
      <c r="R30" s="64">
        <v>1</v>
      </c>
      <c r="S30" s="64">
        <v>30162003</v>
      </c>
      <c r="T30" s="64" t="s">
        <v>66</v>
      </c>
      <c r="U30" s="64" t="s">
        <v>66</v>
      </c>
      <c r="W30" s="198">
        <v>42500</v>
      </c>
      <c r="X30" s="198">
        <f t="shared" si="37"/>
        <v>8075</v>
      </c>
      <c r="Y30" s="198">
        <f t="shared" si="38"/>
        <v>50575</v>
      </c>
      <c r="Z30" s="198">
        <v>42500</v>
      </c>
      <c r="AA30" s="198">
        <f t="shared" si="39"/>
        <v>8075</v>
      </c>
      <c r="AB30" s="198">
        <f t="shared" si="40"/>
        <v>50575</v>
      </c>
      <c r="AC30" s="198">
        <v>55000</v>
      </c>
      <c r="AD30" s="198">
        <f t="shared" si="41"/>
        <v>10450</v>
      </c>
      <c r="AE30" s="198">
        <f t="shared" si="42"/>
        <v>65450</v>
      </c>
      <c r="AG30" s="67" t="str">
        <f t="shared" si="43"/>
        <v>LAINAS DE AJUSTE</v>
      </c>
      <c r="AH30" s="58" t="str">
        <f t="shared" si="44"/>
        <v>ÚNICO</v>
      </c>
      <c r="AI30" s="58" t="str">
        <f t="shared" si="45"/>
        <v>ÚNICO</v>
      </c>
      <c r="AJ30" s="58" t="str">
        <f t="shared" si="46"/>
        <v>ÚNICO</v>
      </c>
      <c r="AK30" s="58" t="str">
        <f t="shared" si="47"/>
        <v>ÚNICO</v>
      </c>
      <c r="AL30" s="68" t="str">
        <f t="shared" si="48"/>
        <v/>
      </c>
      <c r="AM30" s="68" t="str">
        <f t="shared" si="49"/>
        <v/>
      </c>
      <c r="AN30" s="60" t="str">
        <f t="shared" si="50"/>
        <v/>
      </c>
      <c r="AP30" s="68">
        <f t="shared" si="51"/>
        <v>46667</v>
      </c>
      <c r="AQ30" s="61">
        <f t="shared" si="52"/>
        <v>42500</v>
      </c>
      <c r="AR30" s="61">
        <f t="shared" si="53"/>
        <v>7217</v>
      </c>
      <c r="AS30" s="199">
        <f t="shared" si="54"/>
        <v>0.1546488953650331</v>
      </c>
      <c r="AT30" s="61">
        <f t="shared" si="55"/>
        <v>42500</v>
      </c>
      <c r="AU30" s="61">
        <f t="shared" si="56"/>
        <v>55000</v>
      </c>
      <c r="AV30" s="61">
        <f>IF(NOT(ISNUMBER(A30)),"",ROUND(_xlfn.QUARTILE.INC(CHOOSE({1;2;3},W30,Z30,AC30),1),0))</f>
        <v>42500</v>
      </c>
      <c r="AW30" s="61">
        <f>IF(NOT(ISNUMBER(A30)),"",ROUND(_xlfn.QUARTILE.INC(CHOOSE({1;2;3},W30,Z30,AC30),3),0))</f>
        <v>48750</v>
      </c>
      <c r="AX30" s="61">
        <f t="shared" si="57"/>
        <v>6250</v>
      </c>
      <c r="AY30" s="61">
        <f t="shared" si="58"/>
        <v>42500</v>
      </c>
      <c r="AZ30" s="61">
        <f t="shared" si="59"/>
        <v>8075</v>
      </c>
      <c r="BA30" s="61">
        <f t="shared" si="60"/>
        <v>50575</v>
      </c>
      <c r="BB30" s="61" t="str">
        <f t="shared" si="61"/>
        <v>MENOR VALOR</v>
      </c>
      <c r="BD30" s="58" t="str">
        <f t="shared" si="62"/>
        <v>LAINAS DE AJUSTE</v>
      </c>
      <c r="BE30" s="58" t="str">
        <f t="shared" si="63"/>
        <v>ÚNICO</v>
      </c>
      <c r="BF30" s="58" t="str" cm="1">
        <f t="array" ref="BF30">IF(BE30&lt;&gt;"REPETIDO","",A30&amp;IFERROR(", "&amp;_xlfn.AGGREGATE(15,6,$A$13:$A$500/(($BD$13:$BD$500=BD30)*($A$13:$A$500&lt;&gt;A30)),1),"")&amp;IFERROR(", "&amp;_xlfn.AGGREGATE(15,6,$A$13:$A$500/(($BD$13:$BD$500=BD30)*($A$13:$A$500&lt;&gt;A30)),2),"")&amp;IFERROR(", "&amp;_xlfn.AGGREGATE(15,6,$A$13:$A$500/(($BD$13:$BD$500=BD30)*($A$13:$A$500&lt;&gt;A30)),3),""))</f>
        <v/>
      </c>
      <c r="BG30" s="58" t="str">
        <f t="shared" si="64"/>
        <v>NO APLICA</v>
      </c>
      <c r="BH30" s="58" t="str">
        <f t="shared" si="65"/>
        <v>OK</v>
      </c>
    </row>
    <row r="31" spans="1:60" x14ac:dyDescent="0.45">
      <c r="A31" s="64">
        <f>IF(D31="","",COUNTIF($D$13:D31,"&lt;&gt;"))</f>
        <v>18</v>
      </c>
      <c r="B31" s="64">
        <v>4325101</v>
      </c>
      <c r="C31" s="65" t="s">
        <v>712</v>
      </c>
      <c r="D31" s="64" t="s">
        <v>691</v>
      </c>
      <c r="E31" s="64">
        <v>0</v>
      </c>
      <c r="F31" s="64">
        <v>1</v>
      </c>
      <c r="G31" s="64">
        <v>1</v>
      </c>
      <c r="H31" s="64">
        <v>1</v>
      </c>
      <c r="I31" s="64">
        <v>1</v>
      </c>
      <c r="J31" s="64">
        <v>1</v>
      </c>
      <c r="K31" s="64">
        <v>0</v>
      </c>
      <c r="L31" s="64">
        <v>0</v>
      </c>
      <c r="M31" s="64">
        <v>1</v>
      </c>
      <c r="N31" s="64">
        <v>0</v>
      </c>
      <c r="O31" s="64">
        <v>0</v>
      </c>
      <c r="P31" s="64">
        <v>0</v>
      </c>
      <c r="Q31" s="64">
        <v>0</v>
      </c>
      <c r="R31" s="64">
        <v>1</v>
      </c>
      <c r="S31" s="64">
        <v>39121436</v>
      </c>
      <c r="T31" s="64" t="s">
        <v>66</v>
      </c>
      <c r="U31" s="64" t="s">
        <v>66</v>
      </c>
      <c r="W31" s="198">
        <v>63800</v>
      </c>
      <c r="X31" s="198">
        <f t="shared" si="37"/>
        <v>12122</v>
      </c>
      <c r="Y31" s="198">
        <f t="shared" si="38"/>
        <v>75922</v>
      </c>
      <c r="Z31" s="198">
        <v>63800</v>
      </c>
      <c r="AA31" s="198">
        <f t="shared" si="39"/>
        <v>12122</v>
      </c>
      <c r="AB31" s="198">
        <f t="shared" si="40"/>
        <v>75922</v>
      </c>
      <c r="AC31" s="198">
        <v>85000</v>
      </c>
      <c r="AD31" s="198">
        <f t="shared" si="41"/>
        <v>16150</v>
      </c>
      <c r="AE31" s="198">
        <f t="shared" si="42"/>
        <v>101150</v>
      </c>
      <c r="AG31" s="67" t="str">
        <f t="shared" si="43"/>
        <v>ELECTRODOS</v>
      </c>
      <c r="AH31" s="58" t="str">
        <f t="shared" si="44"/>
        <v>ÚNICO</v>
      </c>
      <c r="AI31" s="58" t="str">
        <f t="shared" si="45"/>
        <v>ÚNICO</v>
      </c>
      <c r="AJ31" s="58" t="str">
        <f t="shared" si="46"/>
        <v>ÚNICO</v>
      </c>
      <c r="AK31" s="58" t="str">
        <f t="shared" si="47"/>
        <v>ÚNICO</v>
      </c>
      <c r="AL31" s="68" t="str">
        <f t="shared" si="48"/>
        <v/>
      </c>
      <c r="AM31" s="68" t="str">
        <f t="shared" si="49"/>
        <v/>
      </c>
      <c r="AN31" s="60" t="str">
        <f t="shared" si="50"/>
        <v/>
      </c>
      <c r="AP31" s="68">
        <f t="shared" si="51"/>
        <v>70867</v>
      </c>
      <c r="AQ31" s="61">
        <f t="shared" si="52"/>
        <v>63800</v>
      </c>
      <c r="AR31" s="61">
        <f t="shared" si="53"/>
        <v>12240</v>
      </c>
      <c r="AS31" s="199">
        <f t="shared" si="54"/>
        <v>0.17271790819422297</v>
      </c>
      <c r="AT31" s="61">
        <f t="shared" si="55"/>
        <v>63800</v>
      </c>
      <c r="AU31" s="61">
        <f t="shared" si="56"/>
        <v>85000</v>
      </c>
      <c r="AV31" s="61">
        <f>IF(NOT(ISNUMBER(A31)),"",ROUND(_xlfn.QUARTILE.INC(CHOOSE({1;2;3},W31,Z31,AC31),1),0))</f>
        <v>63800</v>
      </c>
      <c r="AW31" s="61">
        <f>IF(NOT(ISNUMBER(A31)),"",ROUND(_xlfn.QUARTILE.INC(CHOOSE({1;2;3},W31,Z31,AC31),3),0))</f>
        <v>74400</v>
      </c>
      <c r="AX31" s="61">
        <f t="shared" si="57"/>
        <v>10600</v>
      </c>
      <c r="AY31" s="61">
        <f t="shared" si="58"/>
        <v>63800</v>
      </c>
      <c r="AZ31" s="61">
        <f t="shared" si="59"/>
        <v>12122</v>
      </c>
      <c r="BA31" s="61">
        <f t="shared" si="60"/>
        <v>75922</v>
      </c>
      <c r="BB31" s="61" t="str">
        <f t="shared" si="61"/>
        <v>MENOR VALOR</v>
      </c>
      <c r="BD31" s="58" t="str">
        <f t="shared" si="62"/>
        <v>ELECTRODOS</v>
      </c>
      <c r="BE31" s="58" t="str">
        <f t="shared" si="63"/>
        <v>ÚNICO</v>
      </c>
      <c r="BF31" s="58" t="str" cm="1">
        <f t="array" ref="BF31">IF(BE31&lt;&gt;"REPETIDO","",A31&amp;IFERROR(", "&amp;_xlfn.AGGREGATE(15,6,$A$13:$A$500/(($BD$13:$BD$500=BD31)*($A$13:$A$500&lt;&gt;A31)),1),"")&amp;IFERROR(", "&amp;_xlfn.AGGREGATE(15,6,$A$13:$A$500/(($BD$13:$BD$500=BD31)*($A$13:$A$500&lt;&gt;A31)),2),"")&amp;IFERROR(", "&amp;_xlfn.AGGREGATE(15,6,$A$13:$A$500/(($BD$13:$BD$500=BD31)*($A$13:$A$500&lt;&gt;A31)),3),""))</f>
        <v/>
      </c>
      <c r="BG31" s="58" t="str">
        <f t="shared" si="64"/>
        <v>NO APLICA</v>
      </c>
      <c r="BH31" s="58" t="str">
        <f t="shared" si="65"/>
        <v>OK</v>
      </c>
    </row>
    <row r="32" spans="1:60" ht="25.5" customHeight="1" x14ac:dyDescent="0.45">
      <c r="A32" s="64">
        <f>IF(D32="","",COUNTIF($D$13:D32,"&lt;&gt;"))</f>
        <v>19</v>
      </c>
      <c r="B32" s="64">
        <v>4325101</v>
      </c>
      <c r="C32" s="65" t="s">
        <v>713</v>
      </c>
      <c r="D32" s="64" t="s">
        <v>691</v>
      </c>
      <c r="E32" s="64">
        <v>0</v>
      </c>
      <c r="F32" s="64">
        <v>1</v>
      </c>
      <c r="G32" s="64">
        <v>1</v>
      </c>
      <c r="H32" s="64">
        <v>1</v>
      </c>
      <c r="I32" s="64">
        <v>1</v>
      </c>
      <c r="J32" s="64">
        <v>1</v>
      </c>
      <c r="K32" s="64">
        <v>0</v>
      </c>
      <c r="L32" s="64">
        <v>0</v>
      </c>
      <c r="M32" s="64">
        <v>1</v>
      </c>
      <c r="N32" s="64">
        <v>0</v>
      </c>
      <c r="O32" s="64">
        <v>0</v>
      </c>
      <c r="P32" s="64">
        <v>0</v>
      </c>
      <c r="Q32" s="64">
        <v>0</v>
      </c>
      <c r="R32" s="64">
        <v>1</v>
      </c>
      <c r="S32" s="64">
        <v>40141731</v>
      </c>
      <c r="T32" s="64" t="s">
        <v>66</v>
      </c>
      <c r="U32" s="64" t="s">
        <v>66</v>
      </c>
      <c r="W32" s="198">
        <v>72200</v>
      </c>
      <c r="X32" s="198">
        <f t="shared" si="37"/>
        <v>13718</v>
      </c>
      <c r="Y32" s="198">
        <f t="shared" si="38"/>
        <v>85918</v>
      </c>
      <c r="Z32" s="198">
        <v>72200</v>
      </c>
      <c r="AA32" s="198">
        <f t="shared" si="39"/>
        <v>13718</v>
      </c>
      <c r="AB32" s="198">
        <f t="shared" si="40"/>
        <v>85918</v>
      </c>
      <c r="AC32" s="198">
        <v>95000</v>
      </c>
      <c r="AD32" s="198">
        <f t="shared" si="41"/>
        <v>18050</v>
      </c>
      <c r="AE32" s="198">
        <f t="shared" si="42"/>
        <v>113050</v>
      </c>
      <c r="AG32" s="67" t="str">
        <f t="shared" si="43"/>
        <v>BOQUILLAS CABLES</v>
      </c>
      <c r="AH32" s="58" t="str">
        <f t="shared" si="44"/>
        <v>ÚNICO</v>
      </c>
      <c r="AI32" s="58" t="str">
        <f t="shared" si="45"/>
        <v>ÚNICO</v>
      </c>
      <c r="AJ32" s="58" t="str">
        <f t="shared" si="46"/>
        <v>ÚNICO</v>
      </c>
      <c r="AK32" s="58" t="str">
        <f t="shared" si="47"/>
        <v>ÚNICO</v>
      </c>
      <c r="AL32" s="68" t="str">
        <f t="shared" si="48"/>
        <v/>
      </c>
      <c r="AM32" s="68" t="str">
        <f t="shared" si="49"/>
        <v/>
      </c>
      <c r="AN32" s="60" t="str">
        <f t="shared" si="50"/>
        <v/>
      </c>
      <c r="AP32" s="68">
        <f t="shared" si="51"/>
        <v>79800</v>
      </c>
      <c r="AQ32" s="61">
        <f t="shared" si="52"/>
        <v>72200</v>
      </c>
      <c r="AR32" s="61">
        <f t="shared" si="53"/>
        <v>13164</v>
      </c>
      <c r="AS32" s="199">
        <f t="shared" si="54"/>
        <v>0.16496240601503759</v>
      </c>
      <c r="AT32" s="61">
        <f t="shared" si="55"/>
        <v>72200</v>
      </c>
      <c r="AU32" s="61">
        <f t="shared" si="56"/>
        <v>95000</v>
      </c>
      <c r="AV32" s="61">
        <f>IF(NOT(ISNUMBER(A32)),"",ROUND(_xlfn.QUARTILE.INC(CHOOSE({1;2;3},W32,Z32,AC32),1),0))</f>
        <v>72200</v>
      </c>
      <c r="AW32" s="61">
        <f>IF(NOT(ISNUMBER(A32)),"",ROUND(_xlfn.QUARTILE.INC(CHOOSE({1;2;3},W32,Z32,AC32),3),0))</f>
        <v>83600</v>
      </c>
      <c r="AX32" s="61">
        <f t="shared" si="57"/>
        <v>11400</v>
      </c>
      <c r="AY32" s="61">
        <f t="shared" si="58"/>
        <v>72200</v>
      </c>
      <c r="AZ32" s="61">
        <f t="shared" si="59"/>
        <v>13718</v>
      </c>
      <c r="BA32" s="61">
        <f t="shared" si="60"/>
        <v>85918</v>
      </c>
      <c r="BB32" s="61" t="str">
        <f t="shared" si="61"/>
        <v>MENOR VALOR</v>
      </c>
      <c r="BD32" s="58" t="str">
        <f t="shared" si="62"/>
        <v>BOQUILLAS CABLES</v>
      </c>
      <c r="BE32" s="58" t="str">
        <f t="shared" si="63"/>
        <v>ÚNICO</v>
      </c>
      <c r="BF32" s="58" t="str" cm="1">
        <f t="array" ref="BF32">IF(BE32&lt;&gt;"REPETIDO","",A32&amp;IFERROR(", "&amp;_xlfn.AGGREGATE(15,6,$A$13:$A$500/(($BD$13:$BD$500=BD32)*($A$13:$A$500&lt;&gt;A32)),1),"")&amp;IFERROR(", "&amp;_xlfn.AGGREGATE(15,6,$A$13:$A$500/(($BD$13:$BD$500=BD32)*($A$13:$A$500&lt;&gt;A32)),2),"")&amp;IFERROR(", "&amp;_xlfn.AGGREGATE(15,6,$A$13:$A$500/(($BD$13:$BD$500=BD32)*($A$13:$A$500&lt;&gt;A32)),3),""))</f>
        <v/>
      </c>
      <c r="BG32" s="58" t="str">
        <f t="shared" si="64"/>
        <v>NO APLICA</v>
      </c>
      <c r="BH32" s="58" t="str">
        <f t="shared" si="65"/>
        <v>OK</v>
      </c>
    </row>
    <row r="33" spans="1:60" ht="25.5" customHeight="1" x14ac:dyDescent="0.45">
      <c r="A33" s="64">
        <f>IF(D33="","",COUNTIF($D$13:D33,"&lt;&gt;"))</f>
        <v>20</v>
      </c>
      <c r="B33" s="64">
        <v>4325101</v>
      </c>
      <c r="C33" s="65" t="s">
        <v>714</v>
      </c>
      <c r="D33" s="64" t="s">
        <v>691</v>
      </c>
      <c r="E33" s="64">
        <v>0</v>
      </c>
      <c r="F33" s="64">
        <v>1</v>
      </c>
      <c r="G33" s="64">
        <v>1</v>
      </c>
      <c r="H33" s="64">
        <v>1</v>
      </c>
      <c r="I33" s="64">
        <v>1</v>
      </c>
      <c r="J33" s="64">
        <v>1</v>
      </c>
      <c r="K33" s="64">
        <v>0</v>
      </c>
      <c r="L33" s="64">
        <v>0</v>
      </c>
      <c r="M33" s="64">
        <v>1</v>
      </c>
      <c r="N33" s="64">
        <v>0</v>
      </c>
      <c r="O33" s="64">
        <v>0</v>
      </c>
      <c r="P33" s="64">
        <v>0</v>
      </c>
      <c r="Q33" s="64">
        <v>0</v>
      </c>
      <c r="R33" s="64">
        <v>1</v>
      </c>
      <c r="S33" s="64">
        <v>31181701</v>
      </c>
      <c r="T33" s="64" t="s">
        <v>66</v>
      </c>
      <c r="U33" s="64" t="s">
        <v>66</v>
      </c>
      <c r="W33" s="198">
        <v>72200</v>
      </c>
      <c r="X33" s="198">
        <f t="shared" si="37"/>
        <v>13718</v>
      </c>
      <c r="Y33" s="198">
        <f t="shared" si="38"/>
        <v>85918</v>
      </c>
      <c r="Z33" s="198">
        <v>72200</v>
      </c>
      <c r="AA33" s="198">
        <f t="shared" si="39"/>
        <v>13718</v>
      </c>
      <c r="AB33" s="198">
        <f t="shared" si="40"/>
        <v>85918</v>
      </c>
      <c r="AC33" s="198">
        <v>115000</v>
      </c>
      <c r="AD33" s="198">
        <f t="shared" si="41"/>
        <v>21850</v>
      </c>
      <c r="AE33" s="198">
        <f t="shared" si="42"/>
        <v>136850</v>
      </c>
      <c r="AG33" s="67" t="str">
        <f t="shared" si="43"/>
        <v>EMPAQUES Y FUELLE</v>
      </c>
      <c r="AH33" s="58" t="str">
        <f t="shared" si="44"/>
        <v>ÚNICO</v>
      </c>
      <c r="AI33" s="58" t="str">
        <f t="shared" si="45"/>
        <v>ÚNICO</v>
      </c>
      <c r="AJ33" s="58" t="str">
        <f t="shared" si="46"/>
        <v>ÚNICO</v>
      </c>
      <c r="AK33" s="58" t="str">
        <f t="shared" si="47"/>
        <v>ÚNICO</v>
      </c>
      <c r="AL33" s="68" t="str">
        <f t="shared" si="48"/>
        <v/>
      </c>
      <c r="AM33" s="68" t="str">
        <f t="shared" si="49"/>
        <v/>
      </c>
      <c r="AN33" s="60" t="str">
        <f t="shared" si="50"/>
        <v/>
      </c>
      <c r="AP33" s="68">
        <f t="shared" si="51"/>
        <v>86467</v>
      </c>
      <c r="AQ33" s="61">
        <f t="shared" si="52"/>
        <v>72200</v>
      </c>
      <c r="AR33" s="61">
        <f t="shared" si="53"/>
        <v>24711</v>
      </c>
      <c r="AS33" s="199">
        <f t="shared" si="54"/>
        <v>0.28578532850682919</v>
      </c>
      <c r="AT33" s="61">
        <f t="shared" si="55"/>
        <v>72200</v>
      </c>
      <c r="AU33" s="61">
        <f t="shared" si="56"/>
        <v>115000</v>
      </c>
      <c r="AV33" s="61">
        <f>IF(NOT(ISNUMBER(A33)),"",ROUND(_xlfn.QUARTILE.INC(CHOOSE({1;2;3},W33,Z33,AC33),1),0))</f>
        <v>72200</v>
      </c>
      <c r="AW33" s="61">
        <f>IF(NOT(ISNUMBER(A33)),"",ROUND(_xlfn.QUARTILE.INC(CHOOSE({1;2;3},W33,Z33,AC33),3),0))</f>
        <v>93600</v>
      </c>
      <c r="AX33" s="61">
        <f t="shared" si="57"/>
        <v>21400</v>
      </c>
      <c r="AY33" s="61">
        <f t="shared" si="58"/>
        <v>72200</v>
      </c>
      <c r="AZ33" s="61">
        <f t="shared" si="59"/>
        <v>13718</v>
      </c>
      <c r="BA33" s="61">
        <f t="shared" si="60"/>
        <v>85918</v>
      </c>
      <c r="BB33" s="61" t="str">
        <f t="shared" si="61"/>
        <v>PROMEDIO 2 MENORES</v>
      </c>
      <c r="BD33" s="58" t="str">
        <f t="shared" si="62"/>
        <v>EMPAQUES Y FUELLE</v>
      </c>
      <c r="BE33" s="58" t="str">
        <f t="shared" si="63"/>
        <v>ÚNICO</v>
      </c>
      <c r="BF33" s="58" t="str" cm="1">
        <f t="array" ref="BF33">IF(BE33&lt;&gt;"REPETIDO","",A33&amp;IFERROR(", "&amp;_xlfn.AGGREGATE(15,6,$A$13:$A$500/(($BD$13:$BD$500=BD33)*($A$13:$A$500&lt;&gt;A33)),1),"")&amp;IFERROR(", "&amp;_xlfn.AGGREGATE(15,6,$A$13:$A$500/(($BD$13:$BD$500=BD33)*($A$13:$A$500&lt;&gt;A33)),2),"")&amp;IFERROR(", "&amp;_xlfn.AGGREGATE(15,6,$A$13:$A$500/(($BD$13:$BD$500=BD33)*($A$13:$A$500&lt;&gt;A33)),3),""))</f>
        <v/>
      </c>
      <c r="BG33" s="58" t="str">
        <f t="shared" si="64"/>
        <v>NO APLICA</v>
      </c>
      <c r="BH33" s="58" t="str">
        <f t="shared" si="65"/>
        <v>OK</v>
      </c>
    </row>
    <row r="34" spans="1:60" ht="76.5" customHeight="1" x14ac:dyDescent="0.45">
      <c r="A34" s="64">
        <f>IF(D34="","",COUNTIF($D$13:D34,"&lt;&gt;"))</f>
        <v>21</v>
      </c>
      <c r="B34" s="64">
        <v>4325101</v>
      </c>
      <c r="C34" s="65" t="s">
        <v>715</v>
      </c>
      <c r="D34" s="64" t="s">
        <v>691</v>
      </c>
      <c r="E34" s="64">
        <v>0</v>
      </c>
      <c r="F34" s="64">
        <v>1</v>
      </c>
      <c r="G34" s="64">
        <v>1</v>
      </c>
      <c r="H34" s="64">
        <v>1</v>
      </c>
      <c r="I34" s="64">
        <v>1</v>
      </c>
      <c r="J34" s="64">
        <v>1</v>
      </c>
      <c r="K34" s="64">
        <v>0</v>
      </c>
      <c r="L34" s="64">
        <v>0</v>
      </c>
      <c r="M34" s="64">
        <v>1</v>
      </c>
      <c r="N34" s="64">
        <v>0</v>
      </c>
      <c r="O34" s="64">
        <v>0</v>
      </c>
      <c r="P34" s="64">
        <v>0</v>
      </c>
      <c r="Q34" s="64">
        <v>0</v>
      </c>
      <c r="R34" s="64">
        <v>1</v>
      </c>
      <c r="S34" s="64">
        <v>31181701</v>
      </c>
      <c r="T34" s="64" t="s">
        <v>66</v>
      </c>
      <c r="U34" s="64" t="s">
        <v>66</v>
      </c>
      <c r="W34" s="198">
        <v>102000</v>
      </c>
      <c r="X34" s="198">
        <f t="shared" si="37"/>
        <v>19380</v>
      </c>
      <c r="Y34" s="198">
        <f t="shared" si="38"/>
        <v>121380</v>
      </c>
      <c r="Z34" s="198">
        <v>102000</v>
      </c>
      <c r="AA34" s="198">
        <f t="shared" si="39"/>
        <v>19380</v>
      </c>
      <c r="AB34" s="198">
        <f t="shared" si="40"/>
        <v>121380</v>
      </c>
      <c r="AC34" s="198">
        <v>175000</v>
      </c>
      <c r="AD34" s="198">
        <f t="shared" si="41"/>
        <v>33250</v>
      </c>
      <c r="AE34" s="198">
        <f t="shared" si="42"/>
        <v>208250</v>
      </c>
      <c r="AG34" s="67" t="str">
        <f t="shared" si="43"/>
        <v>EMPAQUES TAPAS LATERALES CORDÓN EN FIBRA DE VIDRIO</v>
      </c>
      <c r="AH34" s="58" t="str">
        <f t="shared" si="44"/>
        <v>ÚNICO</v>
      </c>
      <c r="AI34" s="58" t="str">
        <f t="shared" si="45"/>
        <v>ÚNICO</v>
      </c>
      <c r="AJ34" s="58" t="str">
        <f t="shared" si="46"/>
        <v>ÚNICO</v>
      </c>
      <c r="AK34" s="58" t="str">
        <f t="shared" si="47"/>
        <v>ÚNICO</v>
      </c>
      <c r="AL34" s="68" t="str">
        <f t="shared" si="48"/>
        <v/>
      </c>
      <c r="AM34" s="68" t="str">
        <f t="shared" si="49"/>
        <v/>
      </c>
      <c r="AN34" s="60" t="str">
        <f t="shared" si="50"/>
        <v/>
      </c>
      <c r="AP34" s="68">
        <f t="shared" si="51"/>
        <v>126333</v>
      </c>
      <c r="AQ34" s="61">
        <f t="shared" si="52"/>
        <v>102000</v>
      </c>
      <c r="AR34" s="61">
        <f t="shared" si="53"/>
        <v>42147</v>
      </c>
      <c r="AS34" s="199">
        <f t="shared" si="54"/>
        <v>0.33361829450737335</v>
      </c>
      <c r="AT34" s="61">
        <f t="shared" si="55"/>
        <v>102000</v>
      </c>
      <c r="AU34" s="61">
        <f t="shared" si="56"/>
        <v>175000</v>
      </c>
      <c r="AV34" s="61">
        <f>IF(NOT(ISNUMBER(A34)),"",ROUND(_xlfn.QUARTILE.INC(CHOOSE({1;2;3},W34,Z34,AC34),1),0))</f>
        <v>102000</v>
      </c>
      <c r="AW34" s="61">
        <f>IF(NOT(ISNUMBER(A34)),"",ROUND(_xlfn.QUARTILE.INC(CHOOSE({1;2;3},W34,Z34,AC34),3),0))</f>
        <v>138500</v>
      </c>
      <c r="AX34" s="61">
        <f t="shared" si="57"/>
        <v>36500</v>
      </c>
      <c r="AY34" s="61">
        <f t="shared" si="58"/>
        <v>102000</v>
      </c>
      <c r="AZ34" s="61">
        <f t="shared" si="59"/>
        <v>19380</v>
      </c>
      <c r="BA34" s="61">
        <f t="shared" si="60"/>
        <v>121380</v>
      </c>
      <c r="BB34" s="61" t="str">
        <f t="shared" si="61"/>
        <v>PROMEDIO 2 MENORES</v>
      </c>
      <c r="BD34" s="58" t="str">
        <f t="shared" si="62"/>
        <v>EMPAQUES TAPAS LATERALES CORDÓN EN FIBRA DE VIDRIO</v>
      </c>
      <c r="BE34" s="58" t="str">
        <f t="shared" si="63"/>
        <v>ÚNICO</v>
      </c>
      <c r="BF34" s="58" t="str" cm="1">
        <f t="array" ref="BF34">IF(BE34&lt;&gt;"REPETIDO","",A34&amp;IFERROR(", "&amp;_xlfn.AGGREGATE(15,6,$A$13:$A$500/(($BD$13:$BD$500=BD34)*($A$13:$A$500&lt;&gt;A34)),1),"")&amp;IFERROR(", "&amp;_xlfn.AGGREGATE(15,6,$A$13:$A$500/(($BD$13:$BD$500=BD34)*($A$13:$A$500&lt;&gt;A34)),2),"")&amp;IFERROR(", "&amp;_xlfn.AGGREGATE(15,6,$A$13:$A$500/(($BD$13:$BD$500=BD34)*($A$13:$A$500&lt;&gt;A34)),3),""))</f>
        <v/>
      </c>
      <c r="BG34" s="58" t="str">
        <f t="shared" si="64"/>
        <v>NO APLICA</v>
      </c>
      <c r="BH34" s="58" t="str">
        <f t="shared" si="65"/>
        <v>OK</v>
      </c>
    </row>
    <row r="35" spans="1:60" ht="25.5" customHeight="1" x14ac:dyDescent="0.45">
      <c r="A35" s="64">
        <f>IF(D35="","",COUNTIF($D$13:D35,"&lt;&gt;"))</f>
        <v>22</v>
      </c>
      <c r="B35" s="64">
        <v>4325101</v>
      </c>
      <c r="C35" s="65" t="s">
        <v>716</v>
      </c>
      <c r="D35" s="64" t="s">
        <v>691</v>
      </c>
      <c r="E35" s="64">
        <v>0</v>
      </c>
      <c r="F35" s="64">
        <v>1</v>
      </c>
      <c r="G35" s="64">
        <v>1</v>
      </c>
      <c r="H35" s="64">
        <v>1</v>
      </c>
      <c r="I35" s="64">
        <v>1</v>
      </c>
      <c r="J35" s="64">
        <v>1</v>
      </c>
      <c r="K35" s="64">
        <v>0</v>
      </c>
      <c r="L35" s="64">
        <v>0</v>
      </c>
      <c r="M35" s="64">
        <v>1</v>
      </c>
      <c r="N35" s="64">
        <v>0</v>
      </c>
      <c r="O35" s="64">
        <v>0</v>
      </c>
      <c r="P35" s="64">
        <v>0</v>
      </c>
      <c r="Q35" s="64">
        <v>0</v>
      </c>
      <c r="R35" s="64">
        <v>1</v>
      </c>
      <c r="S35" s="64">
        <v>31181701</v>
      </c>
      <c r="T35" s="64" t="s">
        <v>66</v>
      </c>
      <c r="U35" s="64" t="s">
        <v>66</v>
      </c>
      <c r="W35" s="198">
        <v>72200</v>
      </c>
      <c r="X35" s="198">
        <f t="shared" si="37"/>
        <v>13718</v>
      </c>
      <c r="Y35" s="198">
        <f t="shared" si="38"/>
        <v>85918</v>
      </c>
      <c r="Z35" s="198">
        <v>72200</v>
      </c>
      <c r="AA35" s="198">
        <f t="shared" si="39"/>
        <v>13718</v>
      </c>
      <c r="AB35" s="198">
        <f t="shared" si="40"/>
        <v>85918</v>
      </c>
      <c r="AC35" s="198">
        <v>100000</v>
      </c>
      <c r="AD35" s="198">
        <f t="shared" si="41"/>
        <v>19000</v>
      </c>
      <c r="AE35" s="198">
        <f t="shared" si="42"/>
        <v>119000</v>
      </c>
      <c r="AG35" s="67" t="str">
        <f t="shared" si="43"/>
        <v>EMPAQUES VIDRIO NIVEL</v>
      </c>
      <c r="AH35" s="58" t="str">
        <f t="shared" si="44"/>
        <v>ÚNICO</v>
      </c>
      <c r="AI35" s="58" t="str">
        <f t="shared" si="45"/>
        <v>ÚNICO</v>
      </c>
      <c r="AJ35" s="58" t="str">
        <f t="shared" si="46"/>
        <v>ÚNICO</v>
      </c>
      <c r="AK35" s="58" t="str">
        <f t="shared" si="47"/>
        <v>ÚNICO</v>
      </c>
      <c r="AL35" s="68" t="str">
        <f t="shared" si="48"/>
        <v/>
      </c>
      <c r="AM35" s="68" t="str">
        <f t="shared" si="49"/>
        <v/>
      </c>
      <c r="AN35" s="60" t="str">
        <f t="shared" si="50"/>
        <v/>
      </c>
      <c r="AP35" s="68">
        <f t="shared" si="51"/>
        <v>81467</v>
      </c>
      <c r="AQ35" s="61">
        <f t="shared" si="52"/>
        <v>72200</v>
      </c>
      <c r="AR35" s="61">
        <f t="shared" si="53"/>
        <v>16050</v>
      </c>
      <c r="AS35" s="199">
        <f t="shared" si="54"/>
        <v>0.19701228718376765</v>
      </c>
      <c r="AT35" s="61">
        <f t="shared" si="55"/>
        <v>72200</v>
      </c>
      <c r="AU35" s="61">
        <f t="shared" si="56"/>
        <v>100000</v>
      </c>
      <c r="AV35" s="61">
        <f>IF(NOT(ISNUMBER(A35)),"",ROUND(_xlfn.QUARTILE.INC(CHOOSE({1;2;3},W35,Z35,AC35),1),0))</f>
        <v>72200</v>
      </c>
      <c r="AW35" s="61">
        <f>IF(NOT(ISNUMBER(A35)),"",ROUND(_xlfn.QUARTILE.INC(CHOOSE({1;2;3},W35,Z35,AC35),3),0))</f>
        <v>86100</v>
      </c>
      <c r="AX35" s="61">
        <f t="shared" si="57"/>
        <v>13900</v>
      </c>
      <c r="AY35" s="61">
        <f t="shared" si="58"/>
        <v>72200</v>
      </c>
      <c r="AZ35" s="61">
        <f t="shared" si="59"/>
        <v>13718</v>
      </c>
      <c r="BA35" s="61">
        <f t="shared" si="60"/>
        <v>85918</v>
      </c>
      <c r="BB35" s="61" t="str">
        <f t="shared" si="61"/>
        <v>MENOR VALOR</v>
      </c>
      <c r="BD35" s="58" t="str">
        <f t="shared" si="62"/>
        <v>EMPAQUES VIDRIO NIVEL</v>
      </c>
      <c r="BE35" s="58" t="str">
        <f t="shared" si="63"/>
        <v>ÚNICO</v>
      </c>
      <c r="BF35" s="58" t="str" cm="1">
        <f t="array" ref="BF35">IF(BE35&lt;&gt;"REPETIDO","",A35&amp;IFERROR(", "&amp;_xlfn.AGGREGATE(15,6,$A$13:$A$500/(($BD$13:$BD$500=BD35)*($A$13:$A$500&lt;&gt;A35)),1),"")&amp;IFERROR(", "&amp;_xlfn.AGGREGATE(15,6,$A$13:$A$500/(($BD$13:$BD$500=BD35)*($A$13:$A$500&lt;&gt;A35)),2),"")&amp;IFERROR(", "&amp;_xlfn.AGGREGATE(15,6,$A$13:$A$500/(($BD$13:$BD$500=BD35)*($A$13:$A$500&lt;&gt;A35)),3),""))</f>
        <v/>
      </c>
      <c r="BG35" s="58" t="str">
        <f t="shared" si="64"/>
        <v>NO APLICA</v>
      </c>
      <c r="BH35" s="58" t="str">
        <f t="shared" si="65"/>
        <v>OK</v>
      </c>
    </row>
    <row r="36" spans="1:60" ht="38.25" customHeight="1" x14ac:dyDescent="0.45">
      <c r="A36" s="64">
        <f>IF(D36="","",COUNTIF($D$13:D36,"&lt;&gt;"))</f>
        <v>23</v>
      </c>
      <c r="B36" s="64">
        <v>43430</v>
      </c>
      <c r="C36" s="65" t="s">
        <v>717</v>
      </c>
      <c r="D36" s="64" t="s">
        <v>691</v>
      </c>
      <c r="E36" s="64">
        <v>0</v>
      </c>
      <c r="F36" s="64">
        <v>1</v>
      </c>
      <c r="G36" s="64">
        <v>1</v>
      </c>
      <c r="H36" s="64">
        <v>1</v>
      </c>
      <c r="I36" s="64">
        <v>1</v>
      </c>
      <c r="J36" s="64">
        <v>1</v>
      </c>
      <c r="K36" s="64">
        <v>0</v>
      </c>
      <c r="L36" s="64">
        <v>0</v>
      </c>
      <c r="M36" s="64">
        <v>1</v>
      </c>
      <c r="N36" s="64">
        <v>0</v>
      </c>
      <c r="O36" s="64">
        <v>0</v>
      </c>
      <c r="P36" s="64">
        <v>0</v>
      </c>
      <c r="Q36" s="64">
        <v>0</v>
      </c>
      <c r="R36" s="64">
        <v>1</v>
      </c>
      <c r="S36" s="64">
        <v>30141508</v>
      </c>
      <c r="T36" s="64" t="s">
        <v>66</v>
      </c>
      <c r="U36" s="64" t="s">
        <v>66</v>
      </c>
      <c r="W36" s="198">
        <v>119000</v>
      </c>
      <c r="X36" s="198">
        <f t="shared" si="37"/>
        <v>22610</v>
      </c>
      <c r="Y36" s="198">
        <f t="shared" si="38"/>
        <v>141610</v>
      </c>
      <c r="Z36" s="198">
        <v>144500</v>
      </c>
      <c r="AA36" s="198">
        <f t="shared" si="39"/>
        <v>27455</v>
      </c>
      <c r="AB36" s="198">
        <f t="shared" si="40"/>
        <v>171955</v>
      </c>
      <c r="AC36" s="198">
        <v>170000</v>
      </c>
      <c r="AD36" s="198">
        <f t="shared" si="41"/>
        <v>32300</v>
      </c>
      <c r="AE36" s="198">
        <f t="shared" si="42"/>
        <v>202300</v>
      </c>
      <c r="AG36" s="67" t="str">
        <f t="shared" si="43"/>
        <v>FIBRA PARA AISLAMIENTO TÉRMICO</v>
      </c>
      <c r="AH36" s="58" t="str">
        <f t="shared" si="44"/>
        <v>ÚNICO</v>
      </c>
      <c r="AI36" s="58" t="str">
        <f t="shared" si="45"/>
        <v>DIFERENTE</v>
      </c>
      <c r="AJ36" s="58" t="str">
        <f t="shared" si="46"/>
        <v>DIFERENTE</v>
      </c>
      <c r="AK36" s="58" t="str">
        <f t="shared" si="47"/>
        <v>REVISAR</v>
      </c>
      <c r="AL36" s="68" t="str">
        <f t="shared" si="48"/>
        <v/>
      </c>
      <c r="AM36" s="68">
        <f t="shared" si="49"/>
        <v>25500</v>
      </c>
      <c r="AN36" s="60">
        <f t="shared" si="50"/>
        <v>20000</v>
      </c>
      <c r="AP36" s="68">
        <f t="shared" si="51"/>
        <v>144500</v>
      </c>
      <c r="AQ36" s="61">
        <f t="shared" si="52"/>
        <v>144500</v>
      </c>
      <c r="AR36" s="61">
        <f t="shared" si="53"/>
        <v>25500</v>
      </c>
      <c r="AS36" s="199">
        <f t="shared" si="54"/>
        <v>0.17647058823529413</v>
      </c>
      <c r="AT36" s="61">
        <f t="shared" si="55"/>
        <v>119000</v>
      </c>
      <c r="AU36" s="61">
        <f t="shared" si="56"/>
        <v>170000</v>
      </c>
      <c r="AV36" s="61">
        <f>IF(NOT(ISNUMBER(A36)),"",ROUND(_xlfn.QUARTILE.INC(CHOOSE({1;2;3},W36,Z36,AC36),1),0))</f>
        <v>131750</v>
      </c>
      <c r="AW36" s="61">
        <f>IF(NOT(ISNUMBER(A36)),"",ROUND(_xlfn.QUARTILE.INC(CHOOSE({1;2;3},W36,Z36,AC36),3),0))</f>
        <v>157250</v>
      </c>
      <c r="AX36" s="61">
        <f t="shared" si="57"/>
        <v>25500</v>
      </c>
      <c r="AY36" s="61">
        <f t="shared" si="58"/>
        <v>119000</v>
      </c>
      <c r="AZ36" s="61">
        <f t="shared" si="59"/>
        <v>22610</v>
      </c>
      <c r="BA36" s="61">
        <f t="shared" si="60"/>
        <v>141610</v>
      </c>
      <c r="BB36" s="61" t="str">
        <f t="shared" si="61"/>
        <v>MENOR VALOR</v>
      </c>
      <c r="BD36" s="58" t="str">
        <f t="shared" si="62"/>
        <v>FIBRA PARA AISLAMIENTO TÉRMICO</v>
      </c>
      <c r="BE36" s="58" t="str">
        <f t="shared" si="63"/>
        <v>REPETIDO</v>
      </c>
      <c r="BF36" s="58" t="str" cm="1">
        <f t="array" ref="BF36">IF(BE36&lt;&gt;"REPETIDO","",A36&amp;IFERROR(", "&amp;_xlfn.AGGREGATE(15,6,$A$13:$A$500/(($BD$13:$BD$500=BD36)*($A$13:$A$500&lt;&gt;A36)),1),"")&amp;IFERROR(", "&amp;_xlfn.AGGREGATE(15,6,$A$13:$A$500/(($BD$13:$BD$500=BD36)*($A$13:$A$500&lt;&gt;A36)),2),"")&amp;IFERROR(", "&amp;_xlfn.AGGREGATE(15,6,$A$13:$A$500/(($BD$13:$BD$500=BD36)*($A$13:$A$500&lt;&gt;A36)),3),""))</f>
        <v>23, 182, 193</v>
      </c>
      <c r="BG36" s="58" t="str">
        <f t="shared" si="64"/>
        <v>MISMO PRECIO REF.</v>
      </c>
      <c r="BH36" s="58" t="str">
        <f t="shared" si="65"/>
        <v>OK</v>
      </c>
    </row>
    <row r="37" spans="1:60" s="192" customFormat="1" ht="14.25" customHeight="1" x14ac:dyDescent="0.45">
      <c r="A37" s="119" t="s">
        <v>718</v>
      </c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W37" s="198"/>
      <c r="X37" s="198"/>
      <c r="Y37" s="198"/>
      <c r="Z37" s="198"/>
      <c r="AA37" s="198"/>
      <c r="AB37" s="198"/>
      <c r="AC37" s="198"/>
      <c r="AD37" s="198"/>
      <c r="AE37" s="198"/>
      <c r="AG37" s="193" t="str">
        <f>IF(NOT(ISNUMBER(#REF!)),"",LEFT(#REF!,200))</f>
        <v/>
      </c>
      <c r="AH37" s="194" t="str">
        <f t="shared" ref="AH37" si="66">IF(AG37="","",IF(COUNTIF($AG:$AG,AG37)=1,"ÚNICO",IF(_xlfn.MAXIFS($Y:$Y,$AG:$AG,AG37)&lt;&gt;_xlfn.MINIFS($Y:$Y,$AG:$AG,AG37),"PRECIO DIFERENTE","MISMO PRECIO")))</f>
        <v/>
      </c>
      <c r="AI37" s="194" t="str">
        <f t="shared" ref="AI37:AI100" si="67">IF(AG37="","",IF(COUNTIF($AG:$AG,AG37)=1,"ÚNICO",IF(_xlfn.MAXIFS($AB:$AB,$AG:$AG,AG37)&lt;&gt;_xlfn.MINIFS($AB:$AB,$AG:$AG,AG37),"PRECIO DIFERENTE","MISMO PRECIO")))</f>
        <v/>
      </c>
      <c r="AJ37" s="194" t="str">
        <f t="shared" ref="AJ37:AJ100" si="68">IF(AG37="","",IF(COUNTIF($AG:$AG,AG37)=1,"ÚNICO",IF(_xlfn.MAXIFS($AE:$AE,$AG:$AG,AG37)&lt;&gt;_xlfn.MINIFS($AE:$AE,$AG:$AG,AG37),"PRECIO DIFERENTE","MISMO PRECIO")))</f>
        <v/>
      </c>
      <c r="AK37" s="194" t="str">
        <f t="shared" ref="AK37" si="69">IF(AG37="","",IF(COUNTIF($AG:$AG,AG37)=1,"ÚNICO",IF(OR(AH37="PRECIO DIFERENTE",AI37="PRECIO DIFERENTE",AJ37="PRECIO DIFERENTE"),"REVISAR","VALIDADO")))</f>
        <v/>
      </c>
      <c r="AL37" s="195" t="str">
        <f t="shared" ref="AL37:AL100" si="70">IF(OR(AG37="",COUNTIF($AG:$AG,AG37)=1),"",_xlfn.MAXIFS($Y:$Y,$AG:$AG,AG37)-_xlfn.MINIFS($Y:$Y,$AG:$AG,AG37))</f>
        <v/>
      </c>
      <c r="AM37" s="195" t="str">
        <f t="shared" ref="AM37:AM100" si="71">IF(OR(AG37="",COUNTIF($AG:$AG,AG37)=1),"",_xlfn.MAXIFS($AB:$AB,$AG:$AG,AG37)-_xlfn.MINIFS($AB:$AB,$AG:$AG,AG37))</f>
        <v/>
      </c>
      <c r="AN37" s="196" t="str">
        <f t="shared" ref="AN37:AN100" si="72">IF(OR(AG37="",COUNTIF($AG:$AG,AG37)=1),"",_xlfn.MAXIFS($AE:$AE,$AG:$AG,AG37)-_xlfn.MINIFS($AE:$AE,$AG:$AG,AG37))</f>
        <v/>
      </c>
      <c r="AP37" s="200"/>
      <c r="AQ37" s="200"/>
      <c r="AR37" s="200"/>
      <c r="AS37" s="200"/>
      <c r="AT37" s="200"/>
      <c r="AU37" s="200"/>
      <c r="AV37" s="200"/>
      <c r="AW37" s="200"/>
      <c r="AX37" s="200"/>
      <c r="AY37" s="200"/>
      <c r="AZ37" s="200"/>
      <c r="BA37" s="200"/>
      <c r="BB37" s="200"/>
      <c r="BD37" s="197"/>
      <c r="BE37" s="197"/>
      <c r="BF37" s="197"/>
      <c r="BG37" s="197"/>
      <c r="BH37" s="197"/>
    </row>
    <row r="38" spans="1:60" x14ac:dyDescent="0.45">
      <c r="A38" s="64">
        <f>IF(D38="","",COUNTIF($D$13:D38,"&lt;&gt;"))</f>
        <v>24</v>
      </c>
      <c r="B38" s="64">
        <v>8715699</v>
      </c>
      <c r="C38" s="65" t="s">
        <v>719</v>
      </c>
      <c r="D38" s="201" t="s">
        <v>691</v>
      </c>
      <c r="E38" s="64">
        <v>0</v>
      </c>
      <c r="F38" s="64">
        <v>0</v>
      </c>
      <c r="G38" s="64">
        <v>0</v>
      </c>
      <c r="H38" s="64">
        <v>0</v>
      </c>
      <c r="I38" s="64">
        <v>0</v>
      </c>
      <c r="J38" s="64">
        <v>1</v>
      </c>
      <c r="K38" s="64">
        <v>0</v>
      </c>
      <c r="L38" s="64">
        <v>0</v>
      </c>
      <c r="M38" s="64">
        <v>0</v>
      </c>
      <c r="N38" s="64">
        <v>0</v>
      </c>
      <c r="O38" s="64">
        <v>0</v>
      </c>
      <c r="P38" s="64">
        <v>0</v>
      </c>
      <c r="Q38" s="64">
        <v>0</v>
      </c>
      <c r="R38" s="64">
        <f t="shared" ref="R38:R74" si="73">SUM(F38:M38)</f>
        <v>1</v>
      </c>
      <c r="S38" s="64">
        <v>40161502</v>
      </c>
      <c r="T38" s="64" t="s">
        <v>66</v>
      </c>
      <c r="U38" s="64" t="s">
        <v>66</v>
      </c>
      <c r="W38" s="198">
        <v>72200</v>
      </c>
      <c r="X38" s="198">
        <f t="shared" ref="X38:X74" si="74">ROUND(W38*19%,0)</f>
        <v>13718</v>
      </c>
      <c r="Y38" s="198">
        <f t="shared" ref="Y38:Y74" si="75">ROUND(W38+X38,0)</f>
        <v>85918</v>
      </c>
      <c r="Z38" s="198">
        <v>72200</v>
      </c>
      <c r="AA38" s="198">
        <f t="shared" ref="AA38:AA74" si="76">Z38*19%</f>
        <v>13718</v>
      </c>
      <c r="AB38" s="198">
        <f t="shared" ref="AB38:AB74" si="77">Z38+AA38</f>
        <v>85918</v>
      </c>
      <c r="AC38" s="198">
        <v>95000</v>
      </c>
      <c r="AD38" s="198">
        <f t="shared" ref="AD38:AD74" si="78">AC38*19%</f>
        <v>18050</v>
      </c>
      <c r="AE38" s="198">
        <f t="shared" ref="AE38:AE74" si="79">AC38+AD38</f>
        <v>113050</v>
      </c>
      <c r="AG38" s="67" t="str">
        <f t="shared" ref="AG38:AG74" si="80">IF(NOT(ISNUMBER(A38)),"",UPPER(TRIM(CLEAN(C38))))</f>
        <v>FILTRO DE AGUA</v>
      </c>
      <c r="AH38" s="58" t="str">
        <f t="shared" ref="AH38:AH74" si="81">IF($AG38="","",IF(COUNTIFS($AG:$AG,$AG38,$W:$W,"&lt;&gt;"&amp;$W38)&gt;0,"DIFERENTE","ÚNICO"))</f>
        <v>ÚNICO</v>
      </c>
      <c r="AI38" s="58" t="str">
        <f t="shared" ref="AI38:AI74" si="82">IF($AG38="","",IF(COUNTIFS($AG:$AG,$AG38,$Z:$Z,"&lt;&gt;"&amp;$Z38)&gt;0,"DIFERENTE","ÚNICO"))</f>
        <v>ÚNICO</v>
      </c>
      <c r="AJ38" s="58" t="str">
        <f t="shared" ref="AJ38:AJ74" si="83">IF($AG38="","",IF(COUNTIFS($AG:$AG,$AG38,$AC:$AC,"&lt;&gt;"&amp;$AC38)&gt;0,"DIFERENTE","ÚNICO"))</f>
        <v>ÚNICO</v>
      </c>
      <c r="AK38" s="58" t="str">
        <f t="shared" ref="AK38:AK74" si="84">IF($AG38="","",IF(OR(AH38="DIFERENTE",AI38="DIFERENTE",AJ38="DIFERENTE"),"REVISAR","ÚNICO"))</f>
        <v>ÚNICO</v>
      </c>
      <c r="AL38" s="68" t="str">
        <f t="shared" ref="AL38:AL74" si="85">IF(AH38="DIFERENTE",_xlfn.MAXIFS($W:$W,$AG:$AG,$AG38)-_xlfn.MINIFS($W:$W,$AG:$AG,$AG38),"")</f>
        <v/>
      </c>
      <c r="AM38" s="68" t="str">
        <f t="shared" ref="AM38:AM74" si="86">IF(AI38="DIFERENTE",_xlfn.MAXIFS($Z:$Z,$AG:$AG,$AG38)-_xlfn.MINIFS($Z:$Z,$AG:$AG,$AG38),"")</f>
        <v/>
      </c>
      <c r="AN38" s="60" t="str">
        <f t="shared" ref="AN38:AN74" si="87">IF(AJ38="DIFERENTE",_xlfn.MAXIFS($AC:$AC,$AG:$AG,$AG38)-_xlfn.MINIFS($AC:$AC,$AG:$AG,$AG38),"")</f>
        <v/>
      </c>
      <c r="AP38" s="68">
        <f t="shared" ref="AP38:AP74" si="88">IF(NOT(ISNUMBER(A38)),"",ROUND(AVERAGE(W38,Z38,AC38),0))</f>
        <v>79800</v>
      </c>
      <c r="AQ38" s="61">
        <f t="shared" ref="AQ38:AQ74" si="89">IF(NOT(ISNUMBER(A38)),"",ROUND(MEDIAN(W38,Z38,AC38),0))</f>
        <v>72200</v>
      </c>
      <c r="AR38" s="61">
        <f t="shared" ref="AR38:AR74" si="90">IF(NOT(ISNUMBER(A38)),"",ROUND(_xlfn.STDEV.S(W38,Z38,AC38),0))</f>
        <v>13164</v>
      </c>
      <c r="AS38" s="199">
        <f t="shared" ref="AS38:AS74" si="91">IF(NOT(ISNUMBER(A38)),"",IFERROR(AR38/AP38,0))</f>
        <v>0.16496240601503759</v>
      </c>
      <c r="AT38" s="61">
        <f t="shared" ref="AT38:AT74" si="92">IF(NOT(ISNUMBER(A38)),"",MIN(W38,Z38,AC38))</f>
        <v>72200</v>
      </c>
      <c r="AU38" s="61">
        <f t="shared" ref="AU38:AU74" si="93">IF(NOT(ISNUMBER(A38)),"",MAX(W38,Z38,AC38))</f>
        <v>95000</v>
      </c>
      <c r="AV38" s="61">
        <f>IF(NOT(ISNUMBER(A38)),"",ROUND(_xlfn.QUARTILE.INC(CHOOSE({1;2;3},W38,Z38,AC38),1),0))</f>
        <v>72200</v>
      </c>
      <c r="AW38" s="61">
        <f>IF(NOT(ISNUMBER(A38)),"",ROUND(_xlfn.QUARTILE.INC(CHOOSE({1;2;3},W38,Z38,AC38),3),0))</f>
        <v>83600</v>
      </c>
      <c r="AX38" s="61">
        <f t="shared" ref="AX38:AX74" si="94">IF(NOT(ISNUMBER(A38)),"",AW38-AV38)</f>
        <v>11400</v>
      </c>
      <c r="AY38" s="61">
        <f t="shared" ref="AY38:AY74" si="95">IF(NOT(ISNUMBER(A38)),"",IF(BB38="MENOR VALOR",MIN(W38,Z38,AC38),IF(BB38="PROMEDIO 2 MENORES",ROUND((SUM(W38,Z38,AC38)-MAX(W38,Z38,AC38))/2,0),IF(BB38="MEDIANA",MEDIAN(W38,Z38,AC38),""))))</f>
        <v>72200</v>
      </c>
      <c r="AZ38" s="61">
        <f t="shared" ref="AZ38:AZ74" si="96">+AY38*19%</f>
        <v>13718</v>
      </c>
      <c r="BA38" s="61">
        <f t="shared" ref="BA38:BA74" si="97">+AY38+AZ38</f>
        <v>85918</v>
      </c>
      <c r="BB38" s="61" t="str">
        <f t="shared" ref="BB38:BB74" si="98">IF(NOT(ISNUMBER(A38)),"",IF(AS38&lt;=20%,"MENOR VALOR",IF(AS38&lt;=40%,"PROMEDIO 2 MENORES","MEDIANA")))</f>
        <v>MENOR VALOR</v>
      </c>
      <c r="BD38" s="58" t="str">
        <f t="shared" ref="BD38:BD74" si="99">IF(NOT(ISNUMBER(A38)),"",TRIM(CLEAN(C38)))</f>
        <v>filtro de agua</v>
      </c>
      <c r="BE38" s="58" t="str">
        <f t="shared" ref="BE38:BE74" si="100">IF(BD38="","",IF(COUNTIF($BD:$BD,BD38)&gt;1,"REPETIDO","ÚNICO"))</f>
        <v>ÚNICO</v>
      </c>
      <c r="BF38" s="58" t="str" cm="1">
        <f t="array" ref="BF38">IF(BE38&lt;&gt;"REPETIDO","",A38&amp;IFERROR(", "&amp;_xlfn.AGGREGATE(15,6,$A$13:$A$500/(($BD$13:$BD$500=BD38)*($A$13:$A$500&lt;&gt;A38)),1),"")&amp;IFERROR(", "&amp;_xlfn.AGGREGATE(15,6,$A$13:$A$500/(($BD$13:$BD$500=BD38)*($A$13:$A$500&lt;&gt;A38)),2),"")&amp;IFERROR(", "&amp;_xlfn.AGGREGATE(15,6,$A$13:$A$500/(($BD$13:$BD$500=BD38)*($A$13:$A$500&lt;&gt;A38)),3),""))</f>
        <v/>
      </c>
      <c r="BG38" s="58" t="str">
        <f t="shared" ref="BG38:BG74" si="101">IF(BD38="","",IF(BE38&lt;&gt;"REPETIDO","NO APLICA",IF(_xlfn.MAXIFS($AY:$AY,$BD:$BD,BD38)=_xlfn.MINIFS($AY:$AY,$BD:$BD,BD38),"MISMO PRECIO REF.","PRECIO REF. DIFERENTE")))</f>
        <v>NO APLICA</v>
      </c>
      <c r="BH38" s="58" t="str">
        <f t="shared" ref="BH38:BH74" si="102">IF(BD38="","",IF(BG38="PRECIO REF. DIFERENTE","CRÍTICO - PRECIO REF. INCONSISTENTE","OK"))</f>
        <v>OK</v>
      </c>
    </row>
    <row r="39" spans="1:60" x14ac:dyDescent="0.45">
      <c r="A39" s="64">
        <f>IF(D39="","",COUNTIF($D$13:D39,"&lt;&gt;"))</f>
        <v>25</v>
      </c>
      <c r="B39" s="64">
        <v>8715699</v>
      </c>
      <c r="C39" s="65" t="s">
        <v>720</v>
      </c>
      <c r="D39" s="201" t="s">
        <v>691</v>
      </c>
      <c r="E39" s="64">
        <v>0</v>
      </c>
      <c r="F39" s="64">
        <v>0</v>
      </c>
      <c r="G39" s="64">
        <v>0</v>
      </c>
      <c r="H39" s="64">
        <v>0</v>
      </c>
      <c r="I39" s="64">
        <v>0</v>
      </c>
      <c r="J39" s="64">
        <v>1</v>
      </c>
      <c r="K39" s="64">
        <v>0</v>
      </c>
      <c r="L39" s="64">
        <v>0</v>
      </c>
      <c r="M39" s="64">
        <v>0</v>
      </c>
      <c r="N39" s="64">
        <v>0</v>
      </c>
      <c r="O39" s="64">
        <v>0</v>
      </c>
      <c r="P39" s="64">
        <v>0</v>
      </c>
      <c r="Q39" s="64">
        <v>0</v>
      </c>
      <c r="R39" s="64">
        <f t="shared" si="73"/>
        <v>1</v>
      </c>
      <c r="S39" s="64">
        <v>40161505</v>
      </c>
      <c r="T39" s="64" t="s">
        <v>66</v>
      </c>
      <c r="U39" s="64" t="s">
        <v>66</v>
      </c>
      <c r="W39" s="198">
        <v>420800</v>
      </c>
      <c r="X39" s="198">
        <f t="shared" si="74"/>
        <v>79952</v>
      </c>
      <c r="Y39" s="198">
        <f t="shared" si="75"/>
        <v>500752</v>
      </c>
      <c r="Z39" s="198">
        <v>420800</v>
      </c>
      <c r="AA39" s="198">
        <f t="shared" si="76"/>
        <v>79952</v>
      </c>
      <c r="AB39" s="198">
        <f t="shared" si="77"/>
        <v>500752</v>
      </c>
      <c r="AC39" s="198">
        <v>505000</v>
      </c>
      <c r="AD39" s="198">
        <f t="shared" si="78"/>
        <v>95950</v>
      </c>
      <c r="AE39" s="198">
        <f t="shared" si="79"/>
        <v>600950</v>
      </c>
      <c r="AG39" s="67" t="str">
        <f t="shared" si="80"/>
        <v>FILTOR DE AIRE</v>
      </c>
      <c r="AH39" s="58" t="str">
        <f t="shared" si="81"/>
        <v>ÚNICO</v>
      </c>
      <c r="AI39" s="58" t="str">
        <f t="shared" si="82"/>
        <v>ÚNICO</v>
      </c>
      <c r="AJ39" s="58" t="str">
        <f t="shared" si="83"/>
        <v>ÚNICO</v>
      </c>
      <c r="AK39" s="58" t="str">
        <f t="shared" si="84"/>
        <v>ÚNICO</v>
      </c>
      <c r="AL39" s="68" t="str">
        <f t="shared" si="85"/>
        <v/>
      </c>
      <c r="AM39" s="68" t="str">
        <f t="shared" si="86"/>
        <v/>
      </c>
      <c r="AN39" s="60" t="str">
        <f t="shared" si="87"/>
        <v/>
      </c>
      <c r="AP39" s="68">
        <f t="shared" si="88"/>
        <v>448867</v>
      </c>
      <c r="AQ39" s="61">
        <f t="shared" si="89"/>
        <v>420800</v>
      </c>
      <c r="AR39" s="61">
        <f t="shared" si="90"/>
        <v>48613</v>
      </c>
      <c r="AS39" s="199">
        <f t="shared" si="91"/>
        <v>0.10830156817052712</v>
      </c>
      <c r="AT39" s="61">
        <f t="shared" si="92"/>
        <v>420800</v>
      </c>
      <c r="AU39" s="61">
        <f t="shared" si="93"/>
        <v>505000</v>
      </c>
      <c r="AV39" s="61">
        <f>IF(NOT(ISNUMBER(A39)),"",ROUND(_xlfn.QUARTILE.INC(CHOOSE({1;2;3},W39,Z39,AC39),1),0))</f>
        <v>420800</v>
      </c>
      <c r="AW39" s="61">
        <f>IF(NOT(ISNUMBER(A39)),"",ROUND(_xlfn.QUARTILE.INC(CHOOSE({1;2;3},W39,Z39,AC39),3),0))</f>
        <v>462900</v>
      </c>
      <c r="AX39" s="61">
        <f t="shared" si="94"/>
        <v>42100</v>
      </c>
      <c r="AY39" s="61">
        <f t="shared" si="95"/>
        <v>420800</v>
      </c>
      <c r="AZ39" s="61">
        <f t="shared" si="96"/>
        <v>79952</v>
      </c>
      <c r="BA39" s="61">
        <f t="shared" si="97"/>
        <v>500752</v>
      </c>
      <c r="BB39" s="61" t="str">
        <f t="shared" si="98"/>
        <v>MENOR VALOR</v>
      </c>
      <c r="BD39" s="58" t="str">
        <f t="shared" si="99"/>
        <v>filtor de aire</v>
      </c>
      <c r="BE39" s="58" t="str">
        <f t="shared" si="100"/>
        <v>ÚNICO</v>
      </c>
      <c r="BF39" s="58" t="str" cm="1">
        <f t="array" ref="BF39">IF(BE39&lt;&gt;"REPETIDO","",A39&amp;IFERROR(", "&amp;_xlfn.AGGREGATE(15,6,$A$13:$A$500/(($BD$13:$BD$500=BD39)*($A$13:$A$500&lt;&gt;A39)),1),"")&amp;IFERROR(", "&amp;_xlfn.AGGREGATE(15,6,$A$13:$A$500/(($BD$13:$BD$500=BD39)*($A$13:$A$500&lt;&gt;A39)),2),"")&amp;IFERROR(", "&amp;_xlfn.AGGREGATE(15,6,$A$13:$A$500/(($BD$13:$BD$500=BD39)*($A$13:$A$500&lt;&gt;A39)),3),""))</f>
        <v/>
      </c>
      <c r="BG39" s="58" t="str">
        <f t="shared" si="101"/>
        <v>NO APLICA</v>
      </c>
      <c r="BH39" s="58" t="str">
        <f t="shared" si="102"/>
        <v>OK</v>
      </c>
    </row>
    <row r="40" spans="1:60" ht="25.5" customHeight="1" x14ac:dyDescent="0.45">
      <c r="A40" s="64">
        <f>IF(D40="","",COUNTIF($D$13:D40,"&lt;&gt;"))</f>
        <v>26</v>
      </c>
      <c r="B40" s="64">
        <v>8715699</v>
      </c>
      <c r="C40" s="87" t="s">
        <v>721</v>
      </c>
      <c r="D40" s="201" t="s">
        <v>691</v>
      </c>
      <c r="E40" s="64">
        <v>0</v>
      </c>
      <c r="F40" s="64">
        <v>0</v>
      </c>
      <c r="G40" s="64">
        <v>0</v>
      </c>
      <c r="H40" s="64">
        <v>0</v>
      </c>
      <c r="I40" s="64">
        <v>0</v>
      </c>
      <c r="J40" s="64">
        <v>1</v>
      </c>
      <c r="K40" s="64">
        <v>0</v>
      </c>
      <c r="L40" s="64">
        <v>0</v>
      </c>
      <c r="M40" s="64">
        <v>0</v>
      </c>
      <c r="N40" s="64">
        <v>0</v>
      </c>
      <c r="O40" s="64">
        <v>0</v>
      </c>
      <c r="P40" s="64">
        <v>0</v>
      </c>
      <c r="Q40" s="64">
        <v>0</v>
      </c>
      <c r="R40" s="64">
        <f t="shared" si="73"/>
        <v>1</v>
      </c>
      <c r="S40" s="64">
        <v>40141654</v>
      </c>
      <c r="T40" s="64" t="s">
        <v>66</v>
      </c>
      <c r="U40" s="64" t="s">
        <v>66</v>
      </c>
      <c r="W40" s="198">
        <v>157200</v>
      </c>
      <c r="X40" s="198">
        <f t="shared" si="74"/>
        <v>29868</v>
      </c>
      <c r="Y40" s="198">
        <f t="shared" si="75"/>
        <v>187068</v>
      </c>
      <c r="Z40" s="198">
        <v>157200</v>
      </c>
      <c r="AA40" s="198">
        <f t="shared" si="76"/>
        <v>29868</v>
      </c>
      <c r="AB40" s="198">
        <f t="shared" si="77"/>
        <v>187068</v>
      </c>
      <c r="AC40" s="198">
        <v>200000</v>
      </c>
      <c r="AD40" s="198">
        <f t="shared" si="78"/>
        <v>38000</v>
      </c>
      <c r="AE40" s="198">
        <f t="shared" si="79"/>
        <v>238000</v>
      </c>
      <c r="AG40" s="67" t="str">
        <f t="shared" si="80"/>
        <v>BASTAGOS DE VALVULAS</v>
      </c>
      <c r="AH40" s="58" t="str">
        <f t="shared" si="81"/>
        <v>ÚNICO</v>
      </c>
      <c r="AI40" s="58" t="str">
        <f t="shared" si="82"/>
        <v>ÚNICO</v>
      </c>
      <c r="AJ40" s="58" t="str">
        <f t="shared" si="83"/>
        <v>ÚNICO</v>
      </c>
      <c r="AK40" s="58" t="str">
        <f t="shared" si="84"/>
        <v>ÚNICO</v>
      </c>
      <c r="AL40" s="68" t="str">
        <f t="shared" si="85"/>
        <v/>
      </c>
      <c r="AM40" s="68" t="str">
        <f t="shared" si="86"/>
        <v/>
      </c>
      <c r="AN40" s="60" t="str">
        <f t="shared" si="87"/>
        <v/>
      </c>
      <c r="AP40" s="68">
        <f t="shared" si="88"/>
        <v>171467</v>
      </c>
      <c r="AQ40" s="61">
        <f t="shared" si="89"/>
        <v>157200</v>
      </c>
      <c r="AR40" s="61">
        <f t="shared" si="90"/>
        <v>24711</v>
      </c>
      <c r="AS40" s="199">
        <f t="shared" si="91"/>
        <v>0.14411519417730526</v>
      </c>
      <c r="AT40" s="61">
        <f t="shared" si="92"/>
        <v>157200</v>
      </c>
      <c r="AU40" s="61">
        <f t="shared" si="93"/>
        <v>200000</v>
      </c>
      <c r="AV40" s="61">
        <f>IF(NOT(ISNUMBER(A40)),"",ROUND(_xlfn.QUARTILE.INC(CHOOSE({1;2;3},W40,Z40,AC40),1),0))</f>
        <v>157200</v>
      </c>
      <c r="AW40" s="61">
        <f>IF(NOT(ISNUMBER(A40)),"",ROUND(_xlfn.QUARTILE.INC(CHOOSE({1;2;3},W40,Z40,AC40),3),0))</f>
        <v>178600</v>
      </c>
      <c r="AX40" s="61">
        <f t="shared" si="94"/>
        <v>21400</v>
      </c>
      <c r="AY40" s="61">
        <f t="shared" si="95"/>
        <v>157200</v>
      </c>
      <c r="AZ40" s="61">
        <f t="shared" si="96"/>
        <v>29868</v>
      </c>
      <c r="BA40" s="61">
        <f t="shared" si="97"/>
        <v>187068</v>
      </c>
      <c r="BB40" s="61" t="str">
        <f t="shared" si="98"/>
        <v>MENOR VALOR</v>
      </c>
      <c r="BD40" s="58" t="str">
        <f t="shared" si="99"/>
        <v>bastagos de valvulas</v>
      </c>
      <c r="BE40" s="58" t="str">
        <f t="shared" si="100"/>
        <v>ÚNICO</v>
      </c>
      <c r="BF40" s="58" t="str" cm="1">
        <f t="array" ref="BF40">IF(BE40&lt;&gt;"REPETIDO","",A40&amp;IFERROR(", "&amp;_xlfn.AGGREGATE(15,6,$A$13:$A$500/(($BD$13:$BD$500=BD40)*($A$13:$A$500&lt;&gt;A40)),1),"")&amp;IFERROR(", "&amp;_xlfn.AGGREGATE(15,6,$A$13:$A$500/(($BD$13:$BD$500=BD40)*($A$13:$A$500&lt;&gt;A40)),2),"")&amp;IFERROR(", "&amp;_xlfn.AGGREGATE(15,6,$A$13:$A$500/(($BD$13:$BD$500=BD40)*($A$13:$A$500&lt;&gt;A40)),3),""))</f>
        <v/>
      </c>
      <c r="BG40" s="58" t="str">
        <f t="shared" si="101"/>
        <v>NO APLICA</v>
      </c>
      <c r="BH40" s="58" t="str">
        <f t="shared" si="102"/>
        <v>OK</v>
      </c>
    </row>
    <row r="41" spans="1:60" x14ac:dyDescent="0.45">
      <c r="A41" s="64">
        <f>IF(D41="","",COUNTIF($D$13:D41,"&lt;&gt;"))</f>
        <v>27</v>
      </c>
      <c r="B41" s="64">
        <v>8715699</v>
      </c>
      <c r="C41" s="87" t="s">
        <v>722</v>
      </c>
      <c r="D41" s="201" t="s">
        <v>691</v>
      </c>
      <c r="E41" s="64">
        <v>0</v>
      </c>
      <c r="F41" s="64">
        <v>0</v>
      </c>
      <c r="G41" s="64">
        <v>0</v>
      </c>
      <c r="H41" s="64">
        <v>0</v>
      </c>
      <c r="I41" s="64">
        <v>0</v>
      </c>
      <c r="J41" s="64">
        <v>1</v>
      </c>
      <c r="K41" s="64">
        <v>0</v>
      </c>
      <c r="L41" s="64">
        <v>0</v>
      </c>
      <c r="M41" s="64">
        <v>0</v>
      </c>
      <c r="N41" s="64">
        <v>0</v>
      </c>
      <c r="O41" s="64">
        <v>0</v>
      </c>
      <c r="P41" s="64">
        <v>0</v>
      </c>
      <c r="Q41" s="64">
        <v>0</v>
      </c>
      <c r="R41" s="64">
        <f t="shared" si="73"/>
        <v>1</v>
      </c>
      <c r="S41" s="64">
        <v>40173303</v>
      </c>
      <c r="T41" s="64" t="s">
        <v>66</v>
      </c>
      <c r="U41" s="64" t="s">
        <v>66</v>
      </c>
      <c r="W41" s="198">
        <v>72200</v>
      </c>
      <c r="X41" s="198">
        <f t="shared" si="74"/>
        <v>13718</v>
      </c>
      <c r="Y41" s="198">
        <f t="shared" si="75"/>
        <v>85918</v>
      </c>
      <c r="Z41" s="198">
        <v>72200</v>
      </c>
      <c r="AA41" s="198">
        <f t="shared" si="76"/>
        <v>13718</v>
      </c>
      <c r="AB41" s="198">
        <f t="shared" si="77"/>
        <v>85918</v>
      </c>
      <c r="AC41" s="198">
        <v>95000</v>
      </c>
      <c r="AD41" s="198">
        <f t="shared" si="78"/>
        <v>18050</v>
      </c>
      <c r="AE41" s="198">
        <f t="shared" si="79"/>
        <v>113050</v>
      </c>
      <c r="AG41" s="67" t="str">
        <f t="shared" si="80"/>
        <v>BOQUILLAS</v>
      </c>
      <c r="AH41" s="58" t="str">
        <f t="shared" si="81"/>
        <v>ÚNICO</v>
      </c>
      <c r="AI41" s="58" t="str">
        <f t="shared" si="82"/>
        <v>ÚNICO</v>
      </c>
      <c r="AJ41" s="58" t="str">
        <f t="shared" si="83"/>
        <v>ÚNICO</v>
      </c>
      <c r="AK41" s="58" t="str">
        <f t="shared" si="84"/>
        <v>ÚNICO</v>
      </c>
      <c r="AL41" s="68" t="str">
        <f t="shared" si="85"/>
        <v/>
      </c>
      <c r="AM41" s="68" t="str">
        <f t="shared" si="86"/>
        <v/>
      </c>
      <c r="AN41" s="60" t="str">
        <f t="shared" si="87"/>
        <v/>
      </c>
      <c r="AP41" s="68">
        <f t="shared" si="88"/>
        <v>79800</v>
      </c>
      <c r="AQ41" s="61">
        <f t="shared" si="89"/>
        <v>72200</v>
      </c>
      <c r="AR41" s="61">
        <f t="shared" si="90"/>
        <v>13164</v>
      </c>
      <c r="AS41" s="199">
        <f t="shared" si="91"/>
        <v>0.16496240601503759</v>
      </c>
      <c r="AT41" s="61">
        <f t="shared" si="92"/>
        <v>72200</v>
      </c>
      <c r="AU41" s="61">
        <f t="shared" si="93"/>
        <v>95000</v>
      </c>
      <c r="AV41" s="61">
        <f>IF(NOT(ISNUMBER(A41)),"",ROUND(_xlfn.QUARTILE.INC(CHOOSE({1;2;3},W41,Z41,AC41),1),0))</f>
        <v>72200</v>
      </c>
      <c r="AW41" s="61">
        <f>IF(NOT(ISNUMBER(A41)),"",ROUND(_xlfn.QUARTILE.INC(CHOOSE({1;2;3},W41,Z41,AC41),3),0))</f>
        <v>83600</v>
      </c>
      <c r="AX41" s="61">
        <f t="shared" si="94"/>
        <v>11400</v>
      </c>
      <c r="AY41" s="61">
        <f t="shared" si="95"/>
        <v>72200</v>
      </c>
      <c r="AZ41" s="61">
        <f t="shared" si="96"/>
        <v>13718</v>
      </c>
      <c r="BA41" s="61">
        <f t="shared" si="97"/>
        <v>85918</v>
      </c>
      <c r="BB41" s="61" t="str">
        <f t="shared" si="98"/>
        <v>MENOR VALOR</v>
      </c>
      <c r="BD41" s="58" t="str">
        <f t="shared" si="99"/>
        <v>boquillas</v>
      </c>
      <c r="BE41" s="58" t="str">
        <f t="shared" si="100"/>
        <v>ÚNICO</v>
      </c>
      <c r="BF41" s="58" t="str" cm="1">
        <f t="array" ref="BF41">IF(BE41&lt;&gt;"REPETIDO","",A41&amp;IFERROR(", "&amp;_xlfn.AGGREGATE(15,6,$A$13:$A$500/(($BD$13:$BD$500=BD41)*($A$13:$A$500&lt;&gt;A41)),1),"")&amp;IFERROR(", "&amp;_xlfn.AGGREGATE(15,6,$A$13:$A$500/(($BD$13:$BD$500=BD41)*($A$13:$A$500&lt;&gt;A41)),2),"")&amp;IFERROR(", "&amp;_xlfn.AGGREGATE(15,6,$A$13:$A$500/(($BD$13:$BD$500=BD41)*($A$13:$A$500&lt;&gt;A41)),3),""))</f>
        <v/>
      </c>
      <c r="BG41" s="58" t="str">
        <f t="shared" si="101"/>
        <v>NO APLICA</v>
      </c>
      <c r="BH41" s="58" t="str">
        <f t="shared" si="102"/>
        <v>OK</v>
      </c>
    </row>
    <row r="42" spans="1:60" ht="38.25" customHeight="1" x14ac:dyDescent="0.45">
      <c r="A42" s="64">
        <f>IF(D42="","",COUNTIF($D$13:D42,"&lt;&gt;"))</f>
        <v>28</v>
      </c>
      <c r="B42" s="64">
        <v>8715699</v>
      </c>
      <c r="C42" s="87" t="s">
        <v>723</v>
      </c>
      <c r="D42" s="201" t="s">
        <v>691</v>
      </c>
      <c r="E42" s="64">
        <v>0</v>
      </c>
      <c r="F42" s="64">
        <v>0</v>
      </c>
      <c r="G42" s="64">
        <v>0</v>
      </c>
      <c r="H42" s="64">
        <v>0</v>
      </c>
      <c r="I42" s="64">
        <v>0</v>
      </c>
      <c r="J42" s="64">
        <v>1</v>
      </c>
      <c r="K42" s="64">
        <v>0</v>
      </c>
      <c r="L42" s="64">
        <v>0</v>
      </c>
      <c r="M42" s="64">
        <v>0</v>
      </c>
      <c r="N42" s="64">
        <v>0</v>
      </c>
      <c r="O42" s="64">
        <v>0</v>
      </c>
      <c r="P42" s="64">
        <v>0</v>
      </c>
      <c r="Q42" s="64">
        <v>0</v>
      </c>
      <c r="R42" s="64">
        <f t="shared" si="73"/>
        <v>1</v>
      </c>
      <c r="S42" s="64">
        <v>39122328</v>
      </c>
      <c r="T42" s="64" t="s">
        <v>66</v>
      </c>
      <c r="U42" s="64" t="s">
        <v>66</v>
      </c>
      <c r="W42" s="198">
        <v>2533000</v>
      </c>
      <c r="X42" s="198">
        <f t="shared" si="74"/>
        <v>481270</v>
      </c>
      <c r="Y42" s="198">
        <f t="shared" si="75"/>
        <v>3014270</v>
      </c>
      <c r="Z42" s="198">
        <v>2533000</v>
      </c>
      <c r="AA42" s="198">
        <f t="shared" si="76"/>
        <v>481270</v>
      </c>
      <c r="AB42" s="198">
        <f t="shared" si="77"/>
        <v>3014270</v>
      </c>
      <c r="AC42" s="198">
        <v>3130000</v>
      </c>
      <c r="AD42" s="198">
        <f t="shared" si="78"/>
        <v>594700</v>
      </c>
      <c r="AE42" s="198">
        <f t="shared" si="79"/>
        <v>3724700</v>
      </c>
      <c r="AG42" s="67" t="str">
        <f t="shared" si="80"/>
        <v>CAPSULAS DE MERCURIO DEL MC.DONNELL</v>
      </c>
      <c r="AH42" s="58" t="str">
        <f t="shared" si="81"/>
        <v>ÚNICO</v>
      </c>
      <c r="AI42" s="58" t="str">
        <f t="shared" si="82"/>
        <v>ÚNICO</v>
      </c>
      <c r="AJ42" s="58" t="str">
        <f t="shared" si="83"/>
        <v>ÚNICO</v>
      </c>
      <c r="AK42" s="58" t="str">
        <f t="shared" si="84"/>
        <v>ÚNICO</v>
      </c>
      <c r="AL42" s="68" t="str">
        <f t="shared" si="85"/>
        <v/>
      </c>
      <c r="AM42" s="68" t="str">
        <f t="shared" si="86"/>
        <v/>
      </c>
      <c r="AN42" s="60" t="str">
        <f t="shared" si="87"/>
        <v/>
      </c>
      <c r="AP42" s="68">
        <f t="shared" si="88"/>
        <v>2732000</v>
      </c>
      <c r="AQ42" s="61">
        <f t="shared" si="89"/>
        <v>2533000</v>
      </c>
      <c r="AR42" s="61">
        <f t="shared" si="90"/>
        <v>344678</v>
      </c>
      <c r="AS42" s="199">
        <f t="shared" si="91"/>
        <v>0.12616325036603221</v>
      </c>
      <c r="AT42" s="61">
        <f t="shared" si="92"/>
        <v>2533000</v>
      </c>
      <c r="AU42" s="61">
        <f t="shared" si="93"/>
        <v>3130000</v>
      </c>
      <c r="AV42" s="61">
        <f>IF(NOT(ISNUMBER(A42)),"",ROUND(_xlfn.QUARTILE.INC(CHOOSE({1;2;3},W42,Z42,AC42),1),0))</f>
        <v>2533000</v>
      </c>
      <c r="AW42" s="61">
        <f>IF(NOT(ISNUMBER(A42)),"",ROUND(_xlfn.QUARTILE.INC(CHOOSE({1;2;3},W42,Z42,AC42),3),0))</f>
        <v>2831500</v>
      </c>
      <c r="AX42" s="61">
        <f t="shared" si="94"/>
        <v>298500</v>
      </c>
      <c r="AY42" s="61">
        <f t="shared" si="95"/>
        <v>2533000</v>
      </c>
      <c r="AZ42" s="61">
        <f t="shared" si="96"/>
        <v>481270</v>
      </c>
      <c r="BA42" s="61">
        <f t="shared" si="97"/>
        <v>3014270</v>
      </c>
      <c r="BB42" s="61" t="str">
        <f t="shared" si="98"/>
        <v>MENOR VALOR</v>
      </c>
      <c r="BD42" s="58" t="str">
        <f t="shared" si="99"/>
        <v>capsulas de mercurio del Mc.Donnell</v>
      </c>
      <c r="BE42" s="58" t="str">
        <f t="shared" si="100"/>
        <v>ÚNICO</v>
      </c>
      <c r="BF42" s="58" t="str" cm="1">
        <f t="array" ref="BF42">IF(BE42&lt;&gt;"REPETIDO","",A42&amp;IFERROR(", "&amp;_xlfn.AGGREGATE(15,6,$A$13:$A$500/(($BD$13:$BD$500=BD42)*($A$13:$A$500&lt;&gt;A42)),1),"")&amp;IFERROR(", "&amp;_xlfn.AGGREGATE(15,6,$A$13:$A$500/(($BD$13:$BD$500=BD42)*($A$13:$A$500&lt;&gt;A42)),2),"")&amp;IFERROR(", "&amp;_xlfn.AGGREGATE(15,6,$A$13:$A$500/(($BD$13:$BD$500=BD42)*($A$13:$A$500&lt;&gt;A42)),3),""))</f>
        <v/>
      </c>
      <c r="BG42" s="58" t="str">
        <f t="shared" si="101"/>
        <v>NO APLICA</v>
      </c>
      <c r="BH42" s="58" t="str">
        <f t="shared" si="102"/>
        <v>OK</v>
      </c>
    </row>
    <row r="43" spans="1:60" ht="25.5" customHeight="1" x14ac:dyDescent="0.45">
      <c r="A43" s="64">
        <f>IF(D43="","",COUNTIF($D$13:D43,"&lt;&gt;"))</f>
        <v>29</v>
      </c>
      <c r="B43" s="64">
        <v>8715699</v>
      </c>
      <c r="C43" s="87" t="s">
        <v>724</v>
      </c>
      <c r="D43" s="201" t="s">
        <v>691</v>
      </c>
      <c r="E43" s="64">
        <v>0</v>
      </c>
      <c r="F43" s="64">
        <v>0</v>
      </c>
      <c r="G43" s="64">
        <v>0</v>
      </c>
      <c r="H43" s="64">
        <v>0</v>
      </c>
      <c r="I43" s="64">
        <v>0</v>
      </c>
      <c r="J43" s="64">
        <v>1</v>
      </c>
      <c r="K43" s="64">
        <v>0</v>
      </c>
      <c r="L43" s="64">
        <v>0</v>
      </c>
      <c r="M43" s="64">
        <v>0</v>
      </c>
      <c r="N43" s="64">
        <v>0</v>
      </c>
      <c r="O43" s="64">
        <v>0</v>
      </c>
      <c r="P43" s="64">
        <v>0</v>
      </c>
      <c r="Q43" s="64">
        <v>0</v>
      </c>
      <c r="R43" s="64">
        <f t="shared" si="73"/>
        <v>1</v>
      </c>
      <c r="S43" s="64">
        <v>40141737</v>
      </c>
      <c r="T43" s="64" t="s">
        <v>66</v>
      </c>
      <c r="U43" s="64" t="s">
        <v>66</v>
      </c>
      <c r="W43" s="198">
        <v>182800</v>
      </c>
      <c r="X43" s="198">
        <f t="shared" si="74"/>
        <v>34732</v>
      </c>
      <c r="Y43" s="198">
        <f t="shared" si="75"/>
        <v>217532</v>
      </c>
      <c r="Z43" s="198">
        <v>182800</v>
      </c>
      <c r="AA43" s="198">
        <f t="shared" si="76"/>
        <v>34732</v>
      </c>
      <c r="AB43" s="198">
        <f t="shared" si="77"/>
        <v>217532</v>
      </c>
      <c r="AC43" s="198">
        <v>230000</v>
      </c>
      <c r="AD43" s="198">
        <f t="shared" si="78"/>
        <v>43700</v>
      </c>
      <c r="AE43" s="198">
        <f t="shared" si="79"/>
        <v>273700</v>
      </c>
      <c r="AG43" s="67" t="str">
        <f t="shared" si="80"/>
        <v>L DIAFRAGMA DEL FLOTADOR</v>
      </c>
      <c r="AH43" s="58" t="str">
        <f t="shared" si="81"/>
        <v>ÚNICO</v>
      </c>
      <c r="AI43" s="58" t="str">
        <f t="shared" si="82"/>
        <v>ÚNICO</v>
      </c>
      <c r="AJ43" s="58" t="str">
        <f t="shared" si="83"/>
        <v>ÚNICO</v>
      </c>
      <c r="AK43" s="58" t="str">
        <f t="shared" si="84"/>
        <v>ÚNICO</v>
      </c>
      <c r="AL43" s="68" t="str">
        <f t="shared" si="85"/>
        <v/>
      </c>
      <c r="AM43" s="68" t="str">
        <f t="shared" si="86"/>
        <v/>
      </c>
      <c r="AN43" s="60" t="str">
        <f t="shared" si="87"/>
        <v/>
      </c>
      <c r="AP43" s="68">
        <f t="shared" si="88"/>
        <v>198533</v>
      </c>
      <c r="AQ43" s="61">
        <f t="shared" si="89"/>
        <v>182800</v>
      </c>
      <c r="AR43" s="61">
        <f t="shared" si="90"/>
        <v>27251</v>
      </c>
      <c r="AS43" s="199">
        <f t="shared" si="91"/>
        <v>0.13726181541607693</v>
      </c>
      <c r="AT43" s="61">
        <f t="shared" si="92"/>
        <v>182800</v>
      </c>
      <c r="AU43" s="61">
        <f t="shared" si="93"/>
        <v>230000</v>
      </c>
      <c r="AV43" s="61">
        <f>IF(NOT(ISNUMBER(A43)),"",ROUND(_xlfn.QUARTILE.INC(CHOOSE({1;2;3},W43,Z43,AC43),1),0))</f>
        <v>182800</v>
      </c>
      <c r="AW43" s="61">
        <f>IF(NOT(ISNUMBER(A43)),"",ROUND(_xlfn.QUARTILE.INC(CHOOSE({1;2;3},W43,Z43,AC43),3),0))</f>
        <v>206400</v>
      </c>
      <c r="AX43" s="61">
        <f t="shared" si="94"/>
        <v>23600</v>
      </c>
      <c r="AY43" s="61">
        <f t="shared" si="95"/>
        <v>182800</v>
      </c>
      <c r="AZ43" s="61">
        <f t="shared" si="96"/>
        <v>34732</v>
      </c>
      <c r="BA43" s="61">
        <f t="shared" si="97"/>
        <v>217532</v>
      </c>
      <c r="BB43" s="61" t="str">
        <f t="shared" si="98"/>
        <v>MENOR VALOR</v>
      </c>
      <c r="BD43" s="58" t="str">
        <f t="shared" si="99"/>
        <v>l diafragma del flotador</v>
      </c>
      <c r="BE43" s="58" t="str">
        <f t="shared" si="100"/>
        <v>ÚNICO</v>
      </c>
      <c r="BF43" s="58" t="str" cm="1">
        <f t="array" ref="BF43">IF(BE43&lt;&gt;"REPETIDO","",A43&amp;IFERROR(", "&amp;_xlfn.AGGREGATE(15,6,$A$13:$A$500/(($BD$13:$BD$500=BD43)*($A$13:$A$500&lt;&gt;A43)),1),"")&amp;IFERROR(", "&amp;_xlfn.AGGREGATE(15,6,$A$13:$A$500/(($BD$13:$BD$500=BD43)*($A$13:$A$500&lt;&gt;A43)),2),"")&amp;IFERROR(", "&amp;_xlfn.AGGREGATE(15,6,$A$13:$A$500/(($BD$13:$BD$500=BD43)*($A$13:$A$500&lt;&gt;A43)),3),""))</f>
        <v/>
      </c>
      <c r="BG43" s="58" t="str">
        <f t="shared" si="101"/>
        <v>NO APLICA</v>
      </c>
      <c r="BH43" s="58" t="str">
        <f t="shared" si="102"/>
        <v>OK</v>
      </c>
    </row>
    <row r="44" spans="1:60" x14ac:dyDescent="0.45">
      <c r="A44" s="64">
        <f>IF(D44="","",COUNTIF($D$13:D44,"&lt;&gt;"))</f>
        <v>30</v>
      </c>
      <c r="B44" s="64">
        <v>8715699</v>
      </c>
      <c r="C44" s="87" t="s">
        <v>725</v>
      </c>
      <c r="D44" s="201" t="s">
        <v>691</v>
      </c>
      <c r="E44" s="64">
        <v>0</v>
      </c>
      <c r="F44" s="64">
        <v>0</v>
      </c>
      <c r="G44" s="64">
        <v>0</v>
      </c>
      <c r="H44" s="64">
        <v>0</v>
      </c>
      <c r="I44" s="64">
        <v>0</v>
      </c>
      <c r="J44" s="64">
        <v>1</v>
      </c>
      <c r="K44" s="64">
        <v>0</v>
      </c>
      <c r="L44" s="64">
        <v>0</v>
      </c>
      <c r="M44" s="64">
        <v>0</v>
      </c>
      <c r="N44" s="64">
        <v>0</v>
      </c>
      <c r="O44" s="64">
        <v>0</v>
      </c>
      <c r="P44" s="64">
        <v>0</v>
      </c>
      <c r="Q44" s="64">
        <v>0</v>
      </c>
      <c r="R44" s="64">
        <f t="shared" si="73"/>
        <v>1</v>
      </c>
      <c r="S44" s="64">
        <v>40101603</v>
      </c>
      <c r="T44" s="64" t="s">
        <v>66</v>
      </c>
      <c r="U44" s="64" t="s">
        <v>66</v>
      </c>
      <c r="W44" s="198">
        <v>301800</v>
      </c>
      <c r="X44" s="198">
        <f t="shared" si="74"/>
        <v>57342</v>
      </c>
      <c r="Y44" s="198">
        <f t="shared" si="75"/>
        <v>359142</v>
      </c>
      <c r="Z44" s="198">
        <v>301800</v>
      </c>
      <c r="AA44" s="198">
        <f t="shared" si="76"/>
        <v>57342</v>
      </c>
      <c r="AB44" s="198">
        <f t="shared" si="77"/>
        <v>359142</v>
      </c>
      <c r="AC44" s="198">
        <v>355000</v>
      </c>
      <c r="AD44" s="198">
        <f t="shared" si="78"/>
        <v>67450</v>
      </c>
      <c r="AE44" s="198">
        <f t="shared" si="79"/>
        <v>422450</v>
      </c>
      <c r="AG44" s="67" t="str">
        <f t="shared" si="80"/>
        <v>IMPULSOR</v>
      </c>
      <c r="AH44" s="58" t="str">
        <f t="shared" si="81"/>
        <v>ÚNICO</v>
      </c>
      <c r="AI44" s="58" t="str">
        <f t="shared" si="82"/>
        <v>ÚNICO</v>
      </c>
      <c r="AJ44" s="58" t="str">
        <f t="shared" si="83"/>
        <v>ÚNICO</v>
      </c>
      <c r="AK44" s="58" t="str">
        <f t="shared" si="84"/>
        <v>ÚNICO</v>
      </c>
      <c r="AL44" s="68" t="str">
        <f t="shared" si="85"/>
        <v/>
      </c>
      <c r="AM44" s="68" t="str">
        <f t="shared" si="86"/>
        <v/>
      </c>
      <c r="AN44" s="60" t="str">
        <f t="shared" si="87"/>
        <v/>
      </c>
      <c r="AP44" s="68">
        <f t="shared" si="88"/>
        <v>319533</v>
      </c>
      <c r="AQ44" s="61">
        <f t="shared" si="89"/>
        <v>301800</v>
      </c>
      <c r="AR44" s="61">
        <f t="shared" si="90"/>
        <v>30715</v>
      </c>
      <c r="AS44" s="199">
        <f t="shared" si="91"/>
        <v>9.6124656921194374E-2</v>
      </c>
      <c r="AT44" s="61">
        <f t="shared" si="92"/>
        <v>301800</v>
      </c>
      <c r="AU44" s="61">
        <f t="shared" si="93"/>
        <v>355000</v>
      </c>
      <c r="AV44" s="61">
        <f>IF(NOT(ISNUMBER(A44)),"",ROUND(_xlfn.QUARTILE.INC(CHOOSE({1;2;3},W44,Z44,AC44),1),0))</f>
        <v>301800</v>
      </c>
      <c r="AW44" s="61">
        <f>IF(NOT(ISNUMBER(A44)),"",ROUND(_xlfn.QUARTILE.INC(CHOOSE({1;2;3},W44,Z44,AC44),3),0))</f>
        <v>328400</v>
      </c>
      <c r="AX44" s="61">
        <f t="shared" si="94"/>
        <v>26600</v>
      </c>
      <c r="AY44" s="61">
        <f t="shared" si="95"/>
        <v>301800</v>
      </c>
      <c r="AZ44" s="61">
        <f t="shared" si="96"/>
        <v>57342</v>
      </c>
      <c r="BA44" s="61">
        <f t="shared" si="97"/>
        <v>359142</v>
      </c>
      <c r="BB44" s="61" t="str">
        <f t="shared" si="98"/>
        <v>MENOR VALOR</v>
      </c>
      <c r="BD44" s="58" t="str">
        <f t="shared" si="99"/>
        <v>Impulsor</v>
      </c>
      <c r="BE44" s="58" t="str">
        <f t="shared" si="100"/>
        <v>ÚNICO</v>
      </c>
      <c r="BF44" s="58" t="str" cm="1">
        <f t="array" ref="BF44">IF(BE44&lt;&gt;"REPETIDO","",A44&amp;IFERROR(", "&amp;_xlfn.AGGREGATE(15,6,$A$13:$A$500/(($BD$13:$BD$500=BD44)*($A$13:$A$500&lt;&gt;A44)),1),"")&amp;IFERROR(", "&amp;_xlfn.AGGREGATE(15,6,$A$13:$A$500/(($BD$13:$BD$500=BD44)*($A$13:$A$500&lt;&gt;A44)),2),"")&amp;IFERROR(", "&amp;_xlfn.AGGREGATE(15,6,$A$13:$A$500/(($BD$13:$BD$500=BD44)*($A$13:$A$500&lt;&gt;A44)),3),""))</f>
        <v/>
      </c>
      <c r="BG44" s="58" t="str">
        <f t="shared" si="101"/>
        <v>NO APLICA</v>
      </c>
      <c r="BH44" s="58" t="str">
        <f t="shared" si="102"/>
        <v>OK</v>
      </c>
    </row>
    <row r="45" spans="1:60" x14ac:dyDescent="0.45">
      <c r="A45" s="64">
        <f>IF(D45="","",COUNTIF($D$13:D45,"&lt;&gt;"))</f>
        <v>31</v>
      </c>
      <c r="B45" s="64">
        <v>8715699</v>
      </c>
      <c r="C45" s="87" t="s">
        <v>726</v>
      </c>
      <c r="D45" s="201" t="s">
        <v>691</v>
      </c>
      <c r="E45" s="64">
        <v>0</v>
      </c>
      <c r="F45" s="64">
        <v>0</v>
      </c>
      <c r="G45" s="64">
        <v>0</v>
      </c>
      <c r="H45" s="64">
        <v>0</v>
      </c>
      <c r="I45" s="64">
        <v>0</v>
      </c>
      <c r="J45" s="64">
        <v>1</v>
      </c>
      <c r="K45" s="64">
        <v>0</v>
      </c>
      <c r="L45" s="64">
        <v>0</v>
      </c>
      <c r="M45" s="64">
        <v>0</v>
      </c>
      <c r="N45" s="64">
        <v>0</v>
      </c>
      <c r="O45" s="64">
        <v>0</v>
      </c>
      <c r="P45" s="64">
        <v>0</v>
      </c>
      <c r="Q45" s="64">
        <v>0</v>
      </c>
      <c r="R45" s="64">
        <f t="shared" si="73"/>
        <v>1</v>
      </c>
      <c r="S45" s="64">
        <v>41112209</v>
      </c>
      <c r="T45" s="64" t="s">
        <v>66</v>
      </c>
      <c r="U45" s="64" t="s">
        <v>66</v>
      </c>
      <c r="W45" s="198">
        <v>68000</v>
      </c>
      <c r="X45" s="198">
        <f t="shared" si="74"/>
        <v>12920</v>
      </c>
      <c r="Y45" s="198">
        <f t="shared" si="75"/>
        <v>80920</v>
      </c>
      <c r="Z45" s="198">
        <v>68000</v>
      </c>
      <c r="AA45" s="198">
        <f t="shared" si="76"/>
        <v>12920</v>
      </c>
      <c r="AB45" s="198">
        <f t="shared" si="77"/>
        <v>80920</v>
      </c>
      <c r="AC45" s="198">
        <v>305000</v>
      </c>
      <c r="AD45" s="198">
        <f t="shared" si="78"/>
        <v>57950</v>
      </c>
      <c r="AE45" s="198">
        <f t="shared" si="79"/>
        <v>362950</v>
      </c>
      <c r="AG45" s="67" t="str">
        <f t="shared" si="80"/>
        <v>TERMOSTATOS</v>
      </c>
      <c r="AH45" s="58" t="str">
        <f t="shared" si="81"/>
        <v>ÚNICO</v>
      </c>
      <c r="AI45" s="58" t="str">
        <f t="shared" si="82"/>
        <v>ÚNICO</v>
      </c>
      <c r="AJ45" s="58" t="str">
        <f t="shared" si="83"/>
        <v>DIFERENTE</v>
      </c>
      <c r="AK45" s="58" t="str">
        <f t="shared" si="84"/>
        <v>REVISAR</v>
      </c>
      <c r="AL45" s="68" t="str">
        <f t="shared" si="85"/>
        <v/>
      </c>
      <c r="AM45" s="68" t="str">
        <f t="shared" si="86"/>
        <v/>
      </c>
      <c r="AN45" s="60">
        <f t="shared" si="87"/>
        <v>10000</v>
      </c>
      <c r="AP45" s="68">
        <f t="shared" si="88"/>
        <v>147000</v>
      </c>
      <c r="AQ45" s="61">
        <f t="shared" si="89"/>
        <v>68000</v>
      </c>
      <c r="AR45" s="61">
        <f t="shared" si="90"/>
        <v>136832</v>
      </c>
      <c r="AS45" s="199">
        <f t="shared" si="91"/>
        <v>0.93082993197278907</v>
      </c>
      <c r="AT45" s="61">
        <f t="shared" si="92"/>
        <v>68000</v>
      </c>
      <c r="AU45" s="61">
        <f t="shared" si="93"/>
        <v>305000</v>
      </c>
      <c r="AV45" s="61">
        <f>IF(NOT(ISNUMBER(A45)),"",ROUND(_xlfn.QUARTILE.INC(CHOOSE({1;2;3},W45,Z45,AC45),1),0))</f>
        <v>68000</v>
      </c>
      <c r="AW45" s="61">
        <f>IF(NOT(ISNUMBER(A45)),"",ROUND(_xlfn.QUARTILE.INC(CHOOSE({1;2;3},W45,Z45,AC45),3),0))</f>
        <v>186500</v>
      </c>
      <c r="AX45" s="61">
        <f t="shared" si="94"/>
        <v>118500</v>
      </c>
      <c r="AY45" s="61">
        <f t="shared" si="95"/>
        <v>68000</v>
      </c>
      <c r="AZ45" s="61">
        <f t="shared" si="96"/>
        <v>12920</v>
      </c>
      <c r="BA45" s="61">
        <f t="shared" si="97"/>
        <v>80920</v>
      </c>
      <c r="BB45" s="61" t="str">
        <f t="shared" si="98"/>
        <v>MEDIANA</v>
      </c>
      <c r="BD45" s="58" t="str">
        <f t="shared" si="99"/>
        <v>termostatos</v>
      </c>
      <c r="BE45" s="58" t="str">
        <f t="shared" si="100"/>
        <v>REPETIDO</v>
      </c>
      <c r="BF45" s="58" t="str" cm="1">
        <f t="array" ref="BF45">IF(BE45&lt;&gt;"REPETIDO","",A45&amp;IFERROR(", "&amp;_xlfn.AGGREGATE(15,6,$A$13:$A$500/(($BD$13:$BD$500=BD45)*($A$13:$A$500&lt;&gt;A45)),1),"")&amp;IFERROR(", "&amp;_xlfn.AGGREGATE(15,6,$A$13:$A$500/(($BD$13:$BD$500=BD45)*($A$13:$A$500&lt;&gt;A45)),2),"")&amp;IFERROR(", "&amp;_xlfn.AGGREGATE(15,6,$A$13:$A$500/(($BD$13:$BD$500=BD45)*($A$13:$A$500&lt;&gt;A45)),3),""))</f>
        <v>31, 183</v>
      </c>
      <c r="BG45" s="58" t="str">
        <f t="shared" si="101"/>
        <v>MISMO PRECIO REF.</v>
      </c>
      <c r="BH45" s="58" t="str">
        <f t="shared" si="102"/>
        <v>OK</v>
      </c>
    </row>
    <row r="46" spans="1:60" x14ac:dyDescent="0.45">
      <c r="A46" s="64">
        <f>IF(D46="","",COUNTIF($D$13:D46,"&lt;&gt;"))</f>
        <v>32</v>
      </c>
      <c r="B46" s="64">
        <v>8715699</v>
      </c>
      <c r="C46" s="87" t="s">
        <v>727</v>
      </c>
      <c r="D46" s="201" t="s">
        <v>691</v>
      </c>
      <c r="E46" s="64">
        <v>0</v>
      </c>
      <c r="F46" s="64">
        <v>0</v>
      </c>
      <c r="G46" s="64">
        <v>0</v>
      </c>
      <c r="H46" s="64">
        <v>0</v>
      </c>
      <c r="I46" s="64">
        <v>0</v>
      </c>
      <c r="J46" s="64">
        <v>1</v>
      </c>
      <c r="K46" s="64">
        <v>0</v>
      </c>
      <c r="L46" s="64">
        <v>0</v>
      </c>
      <c r="M46" s="64">
        <v>0</v>
      </c>
      <c r="N46" s="64">
        <v>0</v>
      </c>
      <c r="O46" s="64">
        <v>0</v>
      </c>
      <c r="P46" s="64">
        <v>0</v>
      </c>
      <c r="Q46" s="64">
        <v>0</v>
      </c>
      <c r="R46" s="64">
        <f t="shared" si="73"/>
        <v>1</v>
      </c>
      <c r="S46" s="64">
        <v>40141654</v>
      </c>
      <c r="T46" s="64" t="s">
        <v>66</v>
      </c>
      <c r="U46" s="64" t="s">
        <v>66</v>
      </c>
      <c r="W46" s="198">
        <v>488800</v>
      </c>
      <c r="X46" s="198">
        <f t="shared" si="74"/>
        <v>92872</v>
      </c>
      <c r="Y46" s="198">
        <f t="shared" si="75"/>
        <v>581672</v>
      </c>
      <c r="Z46" s="198">
        <v>488800</v>
      </c>
      <c r="AA46" s="198">
        <f t="shared" si="76"/>
        <v>92872</v>
      </c>
      <c r="AB46" s="198">
        <f t="shared" si="77"/>
        <v>581672</v>
      </c>
      <c r="AC46" s="198">
        <v>625000</v>
      </c>
      <c r="AD46" s="198">
        <f t="shared" si="78"/>
        <v>118750</v>
      </c>
      <c r="AE46" s="198">
        <f t="shared" si="79"/>
        <v>743750</v>
      </c>
      <c r="AG46" s="67" t="str">
        <f t="shared" si="80"/>
        <v>VALVULAS 2 GLOBO</v>
      </c>
      <c r="AH46" s="58" t="str">
        <f t="shared" si="81"/>
        <v>ÚNICO</v>
      </c>
      <c r="AI46" s="58" t="str">
        <f t="shared" si="82"/>
        <v>ÚNICO</v>
      </c>
      <c r="AJ46" s="58" t="str">
        <f t="shared" si="83"/>
        <v>ÚNICO</v>
      </c>
      <c r="AK46" s="58" t="str">
        <f t="shared" si="84"/>
        <v>ÚNICO</v>
      </c>
      <c r="AL46" s="68" t="str">
        <f t="shared" si="85"/>
        <v/>
      </c>
      <c r="AM46" s="68" t="str">
        <f t="shared" si="86"/>
        <v/>
      </c>
      <c r="AN46" s="60" t="str">
        <f t="shared" si="87"/>
        <v/>
      </c>
      <c r="AP46" s="68">
        <f t="shared" si="88"/>
        <v>534200</v>
      </c>
      <c r="AQ46" s="61">
        <f t="shared" si="89"/>
        <v>488800</v>
      </c>
      <c r="AR46" s="61">
        <f t="shared" si="90"/>
        <v>78635</v>
      </c>
      <c r="AS46" s="199">
        <f t="shared" si="91"/>
        <v>0.14720142268813177</v>
      </c>
      <c r="AT46" s="61">
        <f t="shared" si="92"/>
        <v>488800</v>
      </c>
      <c r="AU46" s="61">
        <f t="shared" si="93"/>
        <v>625000</v>
      </c>
      <c r="AV46" s="61">
        <f>IF(NOT(ISNUMBER(A46)),"",ROUND(_xlfn.QUARTILE.INC(CHOOSE({1;2;3},W46,Z46,AC46),1),0))</f>
        <v>488800</v>
      </c>
      <c r="AW46" s="61">
        <f>IF(NOT(ISNUMBER(A46)),"",ROUND(_xlfn.QUARTILE.INC(CHOOSE({1;2;3},W46,Z46,AC46),3),0))</f>
        <v>556900</v>
      </c>
      <c r="AX46" s="61">
        <f t="shared" si="94"/>
        <v>68100</v>
      </c>
      <c r="AY46" s="61">
        <f t="shared" si="95"/>
        <v>488800</v>
      </c>
      <c r="AZ46" s="61">
        <f t="shared" si="96"/>
        <v>92872</v>
      </c>
      <c r="BA46" s="61">
        <f t="shared" si="97"/>
        <v>581672</v>
      </c>
      <c r="BB46" s="61" t="str">
        <f t="shared" si="98"/>
        <v>MENOR VALOR</v>
      </c>
      <c r="BD46" s="58" t="str">
        <f t="shared" si="99"/>
        <v>valvulas 2 globo</v>
      </c>
      <c r="BE46" s="58" t="str">
        <f t="shared" si="100"/>
        <v>ÚNICO</v>
      </c>
      <c r="BF46" s="58" t="str" cm="1">
        <f t="array" ref="BF46">IF(BE46&lt;&gt;"REPETIDO","",A46&amp;IFERROR(", "&amp;_xlfn.AGGREGATE(15,6,$A$13:$A$500/(($BD$13:$BD$500=BD46)*($A$13:$A$500&lt;&gt;A46)),1),"")&amp;IFERROR(", "&amp;_xlfn.AGGREGATE(15,6,$A$13:$A$500/(($BD$13:$BD$500=BD46)*($A$13:$A$500&lt;&gt;A46)),2),"")&amp;IFERROR(", "&amp;_xlfn.AGGREGATE(15,6,$A$13:$A$500/(($BD$13:$BD$500=BD46)*($A$13:$A$500&lt;&gt;A46)),3),""))</f>
        <v/>
      </c>
      <c r="BG46" s="58" t="str">
        <f t="shared" si="101"/>
        <v>NO APLICA</v>
      </c>
      <c r="BH46" s="58" t="str">
        <f t="shared" si="102"/>
        <v>OK</v>
      </c>
    </row>
    <row r="47" spans="1:60" x14ac:dyDescent="0.45">
      <c r="A47" s="64">
        <f>IF(D47="","",COUNTIF($D$13:D47,"&lt;&gt;"))</f>
        <v>33</v>
      </c>
      <c r="B47" s="64">
        <v>8715699</v>
      </c>
      <c r="C47" s="87" t="s">
        <v>728</v>
      </c>
      <c r="D47" s="201" t="s">
        <v>691</v>
      </c>
      <c r="E47" s="64">
        <v>0</v>
      </c>
      <c r="F47" s="64">
        <v>0</v>
      </c>
      <c r="G47" s="64">
        <v>0</v>
      </c>
      <c r="H47" s="64">
        <v>0</v>
      </c>
      <c r="I47" s="64">
        <v>0</v>
      </c>
      <c r="J47" s="64">
        <v>1</v>
      </c>
      <c r="K47" s="64">
        <v>0</v>
      </c>
      <c r="L47" s="64">
        <v>0</v>
      </c>
      <c r="M47" s="64">
        <v>0</v>
      </c>
      <c r="N47" s="64">
        <v>0</v>
      </c>
      <c r="O47" s="64">
        <v>0</v>
      </c>
      <c r="P47" s="64">
        <v>0</v>
      </c>
      <c r="Q47" s="64">
        <v>0</v>
      </c>
      <c r="R47" s="64">
        <f t="shared" si="73"/>
        <v>1</v>
      </c>
      <c r="S47" s="64">
        <v>40141654</v>
      </c>
      <c r="T47" s="64" t="s">
        <v>66</v>
      </c>
      <c r="U47" s="64" t="s">
        <v>66</v>
      </c>
      <c r="W47" s="198">
        <v>858500</v>
      </c>
      <c r="X47" s="198">
        <f t="shared" si="74"/>
        <v>163115</v>
      </c>
      <c r="Y47" s="198">
        <f t="shared" si="75"/>
        <v>1021615</v>
      </c>
      <c r="Z47" s="198">
        <v>858500</v>
      </c>
      <c r="AA47" s="198">
        <f t="shared" si="76"/>
        <v>163115</v>
      </c>
      <c r="AB47" s="198">
        <f t="shared" si="77"/>
        <v>1021615</v>
      </c>
      <c r="AC47" s="198">
        <v>1030000</v>
      </c>
      <c r="AD47" s="198">
        <f t="shared" si="78"/>
        <v>195700</v>
      </c>
      <c r="AE47" s="198">
        <f t="shared" si="79"/>
        <v>1225700</v>
      </c>
      <c r="AG47" s="67" t="str">
        <f t="shared" si="80"/>
        <v>VALVULAS 4 GLOBO</v>
      </c>
      <c r="AH47" s="58" t="str">
        <f t="shared" si="81"/>
        <v>ÚNICO</v>
      </c>
      <c r="AI47" s="58" t="str">
        <f t="shared" si="82"/>
        <v>ÚNICO</v>
      </c>
      <c r="AJ47" s="58" t="str">
        <f t="shared" si="83"/>
        <v>ÚNICO</v>
      </c>
      <c r="AK47" s="58" t="str">
        <f t="shared" si="84"/>
        <v>ÚNICO</v>
      </c>
      <c r="AL47" s="68" t="str">
        <f t="shared" si="85"/>
        <v/>
      </c>
      <c r="AM47" s="68" t="str">
        <f t="shared" si="86"/>
        <v/>
      </c>
      <c r="AN47" s="60" t="str">
        <f t="shared" si="87"/>
        <v/>
      </c>
      <c r="AP47" s="68">
        <f t="shared" si="88"/>
        <v>915667</v>
      </c>
      <c r="AQ47" s="61">
        <f t="shared" si="89"/>
        <v>858500</v>
      </c>
      <c r="AR47" s="61">
        <f t="shared" si="90"/>
        <v>99016</v>
      </c>
      <c r="AS47" s="199">
        <f t="shared" si="91"/>
        <v>0.10813538109378192</v>
      </c>
      <c r="AT47" s="61">
        <f t="shared" si="92"/>
        <v>858500</v>
      </c>
      <c r="AU47" s="61">
        <f t="shared" si="93"/>
        <v>1030000</v>
      </c>
      <c r="AV47" s="61">
        <f>IF(NOT(ISNUMBER(A47)),"",ROUND(_xlfn.QUARTILE.INC(CHOOSE({1;2;3},W47,Z47,AC47),1),0))</f>
        <v>858500</v>
      </c>
      <c r="AW47" s="61">
        <f>IF(NOT(ISNUMBER(A47)),"",ROUND(_xlfn.QUARTILE.INC(CHOOSE({1;2;3},W47,Z47,AC47),3),0))</f>
        <v>944250</v>
      </c>
      <c r="AX47" s="61">
        <f t="shared" si="94"/>
        <v>85750</v>
      </c>
      <c r="AY47" s="61">
        <f t="shared" si="95"/>
        <v>858500</v>
      </c>
      <c r="AZ47" s="61">
        <f t="shared" si="96"/>
        <v>163115</v>
      </c>
      <c r="BA47" s="61">
        <f t="shared" si="97"/>
        <v>1021615</v>
      </c>
      <c r="BB47" s="61" t="str">
        <f t="shared" si="98"/>
        <v>MENOR VALOR</v>
      </c>
      <c r="BD47" s="58" t="str">
        <f t="shared" si="99"/>
        <v>valvulas 4 globo</v>
      </c>
      <c r="BE47" s="58" t="str">
        <f t="shared" si="100"/>
        <v>ÚNICO</v>
      </c>
      <c r="BF47" s="58" t="str" cm="1">
        <f t="array" ref="BF47">IF(BE47&lt;&gt;"REPETIDO","",A47&amp;IFERROR(", "&amp;_xlfn.AGGREGATE(15,6,$A$13:$A$500/(($BD$13:$BD$500=BD47)*($A$13:$A$500&lt;&gt;A47)),1),"")&amp;IFERROR(", "&amp;_xlfn.AGGREGATE(15,6,$A$13:$A$500/(($BD$13:$BD$500=BD47)*($A$13:$A$500&lt;&gt;A47)),2),"")&amp;IFERROR(", "&amp;_xlfn.AGGREGATE(15,6,$A$13:$A$500/(($BD$13:$BD$500=BD47)*($A$13:$A$500&lt;&gt;A47)),3),""))</f>
        <v/>
      </c>
      <c r="BG47" s="58" t="str">
        <f t="shared" si="101"/>
        <v>NO APLICA</v>
      </c>
      <c r="BH47" s="58" t="str">
        <f t="shared" si="102"/>
        <v>OK</v>
      </c>
    </row>
    <row r="48" spans="1:60" ht="25.5" customHeight="1" x14ac:dyDescent="0.45">
      <c r="A48" s="64">
        <f>IF(D48="","",COUNTIF($D$13:D48,"&lt;&gt;"))</f>
        <v>34</v>
      </c>
      <c r="B48" s="64">
        <v>8715699</v>
      </c>
      <c r="C48" s="87" t="s">
        <v>729</v>
      </c>
      <c r="D48" s="201" t="s">
        <v>691</v>
      </c>
      <c r="E48" s="64">
        <v>0</v>
      </c>
      <c r="F48" s="64">
        <v>0</v>
      </c>
      <c r="G48" s="64">
        <v>0</v>
      </c>
      <c r="H48" s="64">
        <v>0</v>
      </c>
      <c r="I48" s="64">
        <v>0</v>
      </c>
      <c r="J48" s="64">
        <v>1</v>
      </c>
      <c r="K48" s="64">
        <v>0</v>
      </c>
      <c r="L48" s="64">
        <v>0</v>
      </c>
      <c r="M48" s="64">
        <v>0</v>
      </c>
      <c r="N48" s="64">
        <v>0</v>
      </c>
      <c r="O48" s="64">
        <v>0</v>
      </c>
      <c r="P48" s="64">
        <v>0</v>
      </c>
      <c r="Q48" s="64">
        <v>0</v>
      </c>
      <c r="R48" s="64">
        <f t="shared" si="73"/>
        <v>1</v>
      </c>
      <c r="S48" s="64">
        <v>40141654</v>
      </c>
      <c r="T48" s="64" t="s">
        <v>66</v>
      </c>
      <c r="U48" s="64" t="s">
        <v>66</v>
      </c>
      <c r="W48" s="198">
        <v>599200</v>
      </c>
      <c r="X48" s="198">
        <f t="shared" si="74"/>
        <v>113848</v>
      </c>
      <c r="Y48" s="198">
        <f t="shared" si="75"/>
        <v>713048</v>
      </c>
      <c r="Z48" s="198">
        <v>599200</v>
      </c>
      <c r="AA48" s="198">
        <f t="shared" si="76"/>
        <v>113848</v>
      </c>
      <c r="AB48" s="198">
        <f t="shared" si="77"/>
        <v>713048</v>
      </c>
      <c r="AC48" s="198">
        <v>725000</v>
      </c>
      <c r="AD48" s="198">
        <f t="shared" si="78"/>
        <v>137750</v>
      </c>
      <c r="AE48" s="198">
        <f t="shared" si="79"/>
        <v>862750</v>
      </c>
      <c r="AG48" s="67" t="str">
        <f t="shared" si="80"/>
        <v>VALVULA DE COMPUERTA 3</v>
      </c>
      <c r="AH48" s="58" t="str">
        <f t="shared" si="81"/>
        <v>ÚNICO</v>
      </c>
      <c r="AI48" s="58" t="str">
        <f t="shared" si="82"/>
        <v>ÚNICO</v>
      </c>
      <c r="AJ48" s="58" t="str">
        <f t="shared" si="83"/>
        <v>ÚNICO</v>
      </c>
      <c r="AK48" s="58" t="str">
        <f t="shared" si="84"/>
        <v>ÚNICO</v>
      </c>
      <c r="AL48" s="68" t="str">
        <f t="shared" si="85"/>
        <v/>
      </c>
      <c r="AM48" s="68" t="str">
        <f t="shared" si="86"/>
        <v/>
      </c>
      <c r="AN48" s="60" t="str">
        <f t="shared" si="87"/>
        <v/>
      </c>
      <c r="AP48" s="68">
        <f t="shared" si="88"/>
        <v>641133</v>
      </c>
      <c r="AQ48" s="61">
        <f t="shared" si="89"/>
        <v>599200</v>
      </c>
      <c r="AR48" s="61">
        <f t="shared" si="90"/>
        <v>72631</v>
      </c>
      <c r="AS48" s="199">
        <f t="shared" si="91"/>
        <v>0.11328538696339137</v>
      </c>
      <c r="AT48" s="61">
        <f t="shared" si="92"/>
        <v>599200</v>
      </c>
      <c r="AU48" s="61">
        <f t="shared" si="93"/>
        <v>725000</v>
      </c>
      <c r="AV48" s="61">
        <f>IF(NOT(ISNUMBER(A48)),"",ROUND(_xlfn.QUARTILE.INC(CHOOSE({1;2;3},W48,Z48,AC48),1),0))</f>
        <v>599200</v>
      </c>
      <c r="AW48" s="61">
        <f>IF(NOT(ISNUMBER(A48)),"",ROUND(_xlfn.QUARTILE.INC(CHOOSE({1;2;3},W48,Z48,AC48),3),0))</f>
        <v>662100</v>
      </c>
      <c r="AX48" s="61">
        <f t="shared" si="94"/>
        <v>62900</v>
      </c>
      <c r="AY48" s="61">
        <f t="shared" si="95"/>
        <v>599200</v>
      </c>
      <c r="AZ48" s="61">
        <f t="shared" si="96"/>
        <v>113848</v>
      </c>
      <c r="BA48" s="61">
        <f t="shared" si="97"/>
        <v>713048</v>
      </c>
      <c r="BB48" s="61" t="str">
        <f t="shared" si="98"/>
        <v>MENOR VALOR</v>
      </c>
      <c r="BD48" s="58" t="str">
        <f t="shared" si="99"/>
        <v>Valvula de compuerta 3</v>
      </c>
      <c r="BE48" s="58" t="str">
        <f t="shared" si="100"/>
        <v>ÚNICO</v>
      </c>
      <c r="BF48" s="58" t="str" cm="1">
        <f t="array" ref="BF48">IF(BE48&lt;&gt;"REPETIDO","",A48&amp;IFERROR(", "&amp;_xlfn.AGGREGATE(15,6,$A$13:$A$500/(($BD$13:$BD$500=BD48)*($A$13:$A$500&lt;&gt;A48)),1),"")&amp;IFERROR(", "&amp;_xlfn.AGGREGATE(15,6,$A$13:$A$500/(($BD$13:$BD$500=BD48)*($A$13:$A$500&lt;&gt;A48)),2),"")&amp;IFERROR(", "&amp;_xlfn.AGGREGATE(15,6,$A$13:$A$500/(($BD$13:$BD$500=BD48)*($A$13:$A$500&lt;&gt;A48)),3),""))</f>
        <v/>
      </c>
      <c r="BG48" s="58" t="str">
        <f t="shared" si="101"/>
        <v>NO APLICA</v>
      </c>
      <c r="BH48" s="58" t="str">
        <f t="shared" si="102"/>
        <v>OK</v>
      </c>
    </row>
    <row r="49" spans="1:60" ht="51" customHeight="1" x14ac:dyDescent="0.45">
      <c r="A49" s="64">
        <f>IF(D49="","",COUNTIF($D$13:D49,"&lt;&gt;"))</f>
        <v>35</v>
      </c>
      <c r="B49" s="64">
        <v>8715699</v>
      </c>
      <c r="C49" s="87" t="s">
        <v>730</v>
      </c>
      <c r="D49" s="201" t="s">
        <v>691</v>
      </c>
      <c r="E49" s="64">
        <v>0</v>
      </c>
      <c r="F49" s="64">
        <v>0</v>
      </c>
      <c r="G49" s="64">
        <v>0</v>
      </c>
      <c r="H49" s="64">
        <v>0</v>
      </c>
      <c r="I49" s="64">
        <v>0</v>
      </c>
      <c r="J49" s="64">
        <v>1</v>
      </c>
      <c r="K49" s="64">
        <v>0</v>
      </c>
      <c r="L49" s="64">
        <v>0</v>
      </c>
      <c r="M49" s="64">
        <v>0</v>
      </c>
      <c r="N49" s="64">
        <v>0</v>
      </c>
      <c r="O49" s="64">
        <v>0</v>
      </c>
      <c r="P49" s="64">
        <v>0</v>
      </c>
      <c r="Q49" s="64">
        <v>0</v>
      </c>
      <c r="R49" s="64">
        <f t="shared" si="73"/>
        <v>1</v>
      </c>
      <c r="S49" s="64">
        <v>40141654</v>
      </c>
      <c r="T49" s="64" t="s">
        <v>66</v>
      </c>
      <c r="U49" s="64" t="s">
        <v>66</v>
      </c>
      <c r="W49" s="198">
        <v>684200</v>
      </c>
      <c r="X49" s="198">
        <f t="shared" si="74"/>
        <v>129998</v>
      </c>
      <c r="Y49" s="198">
        <f t="shared" si="75"/>
        <v>814198</v>
      </c>
      <c r="Z49" s="198">
        <v>684200</v>
      </c>
      <c r="AA49" s="198">
        <f t="shared" si="76"/>
        <v>129998</v>
      </c>
      <c r="AB49" s="198">
        <f t="shared" si="77"/>
        <v>814198</v>
      </c>
      <c r="AC49" s="198">
        <v>850000</v>
      </c>
      <c r="AD49" s="198">
        <f t="shared" si="78"/>
        <v>161500</v>
      </c>
      <c r="AE49" s="198">
        <f t="shared" si="79"/>
        <v>1011500</v>
      </c>
      <c r="AG49" s="67" t="str">
        <f t="shared" si="80"/>
        <v>VALVULA TIPO COMPUERTA DE 21/2 150 LDS BRIDADA</v>
      </c>
      <c r="AH49" s="58" t="str">
        <f t="shared" si="81"/>
        <v>ÚNICO</v>
      </c>
      <c r="AI49" s="58" t="str">
        <f t="shared" si="82"/>
        <v>ÚNICO</v>
      </c>
      <c r="AJ49" s="58" t="str">
        <f t="shared" si="83"/>
        <v>ÚNICO</v>
      </c>
      <c r="AK49" s="58" t="str">
        <f t="shared" si="84"/>
        <v>ÚNICO</v>
      </c>
      <c r="AL49" s="68" t="str">
        <f t="shared" si="85"/>
        <v/>
      </c>
      <c r="AM49" s="68" t="str">
        <f t="shared" si="86"/>
        <v/>
      </c>
      <c r="AN49" s="60" t="str">
        <f t="shared" si="87"/>
        <v/>
      </c>
      <c r="AP49" s="68">
        <f t="shared" si="88"/>
        <v>739467</v>
      </c>
      <c r="AQ49" s="61">
        <f t="shared" si="89"/>
        <v>684200</v>
      </c>
      <c r="AR49" s="61">
        <f t="shared" si="90"/>
        <v>95725</v>
      </c>
      <c r="AS49" s="199">
        <f t="shared" si="91"/>
        <v>0.12945134806556616</v>
      </c>
      <c r="AT49" s="61">
        <f t="shared" si="92"/>
        <v>684200</v>
      </c>
      <c r="AU49" s="61">
        <f t="shared" si="93"/>
        <v>850000</v>
      </c>
      <c r="AV49" s="61">
        <f>IF(NOT(ISNUMBER(A49)),"",ROUND(_xlfn.QUARTILE.INC(CHOOSE({1;2;3},W49,Z49,AC49),1),0))</f>
        <v>684200</v>
      </c>
      <c r="AW49" s="61">
        <f>IF(NOT(ISNUMBER(A49)),"",ROUND(_xlfn.QUARTILE.INC(CHOOSE({1;2;3},W49,Z49,AC49),3),0))</f>
        <v>767100</v>
      </c>
      <c r="AX49" s="61">
        <f t="shared" si="94"/>
        <v>82900</v>
      </c>
      <c r="AY49" s="61">
        <f t="shared" si="95"/>
        <v>684200</v>
      </c>
      <c r="AZ49" s="61">
        <f t="shared" si="96"/>
        <v>129998</v>
      </c>
      <c r="BA49" s="61">
        <f t="shared" si="97"/>
        <v>814198</v>
      </c>
      <c r="BB49" s="61" t="str">
        <f t="shared" si="98"/>
        <v>MENOR VALOR</v>
      </c>
      <c r="BD49" s="58" t="str">
        <f t="shared" si="99"/>
        <v>Valvula tipo compuerta de 21/2 150 lds bridada</v>
      </c>
      <c r="BE49" s="58" t="str">
        <f t="shared" si="100"/>
        <v>ÚNICO</v>
      </c>
      <c r="BF49" s="58" t="str" cm="1">
        <f t="array" ref="BF49">IF(BE49&lt;&gt;"REPETIDO","",A49&amp;IFERROR(", "&amp;_xlfn.AGGREGATE(15,6,$A$13:$A$500/(($BD$13:$BD$500=BD49)*($A$13:$A$500&lt;&gt;A49)),1),"")&amp;IFERROR(", "&amp;_xlfn.AGGREGATE(15,6,$A$13:$A$500/(($BD$13:$BD$500=BD49)*($A$13:$A$500&lt;&gt;A49)),2),"")&amp;IFERROR(", "&amp;_xlfn.AGGREGATE(15,6,$A$13:$A$500/(($BD$13:$BD$500=BD49)*($A$13:$A$500&lt;&gt;A49)),3),""))</f>
        <v/>
      </c>
      <c r="BG49" s="58" t="str">
        <f t="shared" si="101"/>
        <v>NO APLICA</v>
      </c>
      <c r="BH49" s="58" t="str">
        <f t="shared" si="102"/>
        <v>OK</v>
      </c>
    </row>
    <row r="50" spans="1:60" ht="25.5" customHeight="1" x14ac:dyDescent="0.45">
      <c r="A50" s="64">
        <f>IF(D50="","",COUNTIF($D$13:D50,"&lt;&gt;"))</f>
        <v>36</v>
      </c>
      <c r="B50" s="64">
        <v>8715699</v>
      </c>
      <c r="C50" s="87" t="s">
        <v>731</v>
      </c>
      <c r="D50" s="201" t="s">
        <v>691</v>
      </c>
      <c r="E50" s="64">
        <v>0</v>
      </c>
      <c r="F50" s="64">
        <v>0</v>
      </c>
      <c r="G50" s="64">
        <v>0</v>
      </c>
      <c r="H50" s="64">
        <v>0</v>
      </c>
      <c r="I50" s="64">
        <v>0</v>
      </c>
      <c r="J50" s="64">
        <v>1</v>
      </c>
      <c r="K50" s="64">
        <v>0</v>
      </c>
      <c r="L50" s="64">
        <v>0</v>
      </c>
      <c r="M50" s="64">
        <v>0</v>
      </c>
      <c r="N50" s="64">
        <v>0</v>
      </c>
      <c r="O50" s="64">
        <v>0</v>
      </c>
      <c r="P50" s="64">
        <v>0</v>
      </c>
      <c r="Q50" s="64">
        <v>0</v>
      </c>
      <c r="R50" s="64">
        <f t="shared" si="73"/>
        <v>1</v>
      </c>
      <c r="S50" s="64">
        <v>40141654</v>
      </c>
      <c r="T50" s="64" t="s">
        <v>66</v>
      </c>
      <c r="U50" s="64" t="s">
        <v>66</v>
      </c>
      <c r="W50" s="198">
        <v>161500</v>
      </c>
      <c r="X50" s="198">
        <f t="shared" si="74"/>
        <v>30685</v>
      </c>
      <c r="Y50" s="198">
        <f t="shared" si="75"/>
        <v>192185</v>
      </c>
      <c r="Z50" s="198">
        <v>161500</v>
      </c>
      <c r="AA50" s="198">
        <f t="shared" si="76"/>
        <v>30685</v>
      </c>
      <c r="AB50" s="198">
        <f t="shared" si="77"/>
        <v>192185</v>
      </c>
      <c r="AC50" s="198">
        <v>205000</v>
      </c>
      <c r="AD50" s="198">
        <f t="shared" si="78"/>
        <v>38950</v>
      </c>
      <c r="AE50" s="198">
        <f t="shared" si="79"/>
        <v>243950</v>
      </c>
      <c r="AG50" s="67" t="str">
        <f t="shared" si="80"/>
        <v>VALVULAS DE BOLA DE 1</v>
      </c>
      <c r="AH50" s="58" t="str">
        <f t="shared" si="81"/>
        <v>ÚNICO</v>
      </c>
      <c r="AI50" s="58" t="str">
        <f t="shared" si="82"/>
        <v>ÚNICO</v>
      </c>
      <c r="AJ50" s="58" t="str">
        <f t="shared" si="83"/>
        <v>ÚNICO</v>
      </c>
      <c r="AK50" s="58" t="str">
        <f t="shared" si="84"/>
        <v>ÚNICO</v>
      </c>
      <c r="AL50" s="68" t="str">
        <f t="shared" si="85"/>
        <v/>
      </c>
      <c r="AM50" s="68" t="str">
        <f t="shared" si="86"/>
        <v/>
      </c>
      <c r="AN50" s="60" t="str">
        <f t="shared" si="87"/>
        <v/>
      </c>
      <c r="AP50" s="68">
        <f t="shared" si="88"/>
        <v>176000</v>
      </c>
      <c r="AQ50" s="61">
        <f t="shared" si="89"/>
        <v>161500</v>
      </c>
      <c r="AR50" s="61">
        <f t="shared" si="90"/>
        <v>25115</v>
      </c>
      <c r="AS50" s="199">
        <f t="shared" si="91"/>
        <v>0.14269886363636364</v>
      </c>
      <c r="AT50" s="61">
        <f t="shared" si="92"/>
        <v>161500</v>
      </c>
      <c r="AU50" s="61">
        <f t="shared" si="93"/>
        <v>205000</v>
      </c>
      <c r="AV50" s="61">
        <f>IF(NOT(ISNUMBER(A50)),"",ROUND(_xlfn.QUARTILE.INC(CHOOSE({1;2;3},W50,Z50,AC50),1),0))</f>
        <v>161500</v>
      </c>
      <c r="AW50" s="61">
        <f>IF(NOT(ISNUMBER(A50)),"",ROUND(_xlfn.QUARTILE.INC(CHOOSE({1;2;3},W50,Z50,AC50),3),0))</f>
        <v>183250</v>
      </c>
      <c r="AX50" s="61">
        <f t="shared" si="94"/>
        <v>21750</v>
      </c>
      <c r="AY50" s="61">
        <f t="shared" si="95"/>
        <v>161500</v>
      </c>
      <c r="AZ50" s="61">
        <f t="shared" si="96"/>
        <v>30685</v>
      </c>
      <c r="BA50" s="61">
        <f t="shared" si="97"/>
        <v>192185</v>
      </c>
      <c r="BB50" s="61" t="str">
        <f t="shared" si="98"/>
        <v>MENOR VALOR</v>
      </c>
      <c r="BD50" s="58" t="str">
        <f t="shared" si="99"/>
        <v>Valvulas de bola de 1</v>
      </c>
      <c r="BE50" s="58" t="str">
        <f t="shared" si="100"/>
        <v>ÚNICO</v>
      </c>
      <c r="BF50" s="58" t="str" cm="1">
        <f t="array" ref="BF50">IF(BE50&lt;&gt;"REPETIDO","",A50&amp;IFERROR(", "&amp;_xlfn.AGGREGATE(15,6,$A$13:$A$500/(($BD$13:$BD$500=BD50)*($A$13:$A$500&lt;&gt;A50)),1),"")&amp;IFERROR(", "&amp;_xlfn.AGGREGATE(15,6,$A$13:$A$500/(($BD$13:$BD$500=BD50)*($A$13:$A$500&lt;&gt;A50)),2),"")&amp;IFERROR(", "&amp;_xlfn.AGGREGATE(15,6,$A$13:$A$500/(($BD$13:$BD$500=BD50)*($A$13:$A$500&lt;&gt;A50)),3),""))</f>
        <v/>
      </c>
      <c r="BG50" s="58" t="str">
        <f t="shared" si="101"/>
        <v>NO APLICA</v>
      </c>
      <c r="BH50" s="58" t="str">
        <f t="shared" si="102"/>
        <v>OK</v>
      </c>
    </row>
    <row r="51" spans="1:60" x14ac:dyDescent="0.45">
      <c r="A51" s="64">
        <f>IF(D51="","",COUNTIF($D$13:D51,"&lt;&gt;"))</f>
        <v>37</v>
      </c>
      <c r="B51" s="64">
        <v>8715699</v>
      </c>
      <c r="C51" s="87" t="s">
        <v>732</v>
      </c>
      <c r="D51" s="201" t="s">
        <v>691</v>
      </c>
      <c r="E51" s="64">
        <v>0</v>
      </c>
      <c r="F51" s="64">
        <v>0</v>
      </c>
      <c r="G51" s="64">
        <v>0</v>
      </c>
      <c r="H51" s="64">
        <v>0</v>
      </c>
      <c r="I51" s="64">
        <v>0</v>
      </c>
      <c r="J51" s="64">
        <v>1</v>
      </c>
      <c r="K51" s="64">
        <v>0</v>
      </c>
      <c r="L51" s="64">
        <v>0</v>
      </c>
      <c r="M51" s="64">
        <v>0</v>
      </c>
      <c r="N51" s="64">
        <v>0</v>
      </c>
      <c r="O51" s="64">
        <v>0</v>
      </c>
      <c r="P51" s="64">
        <v>0</v>
      </c>
      <c r="Q51" s="64">
        <v>0</v>
      </c>
      <c r="R51" s="64">
        <f t="shared" si="73"/>
        <v>1</v>
      </c>
      <c r="S51" s="64">
        <v>39121633</v>
      </c>
      <c r="T51" s="64" t="s">
        <v>66</v>
      </c>
      <c r="U51" s="64" t="s">
        <v>66</v>
      </c>
      <c r="W51" s="198">
        <v>72200</v>
      </c>
      <c r="X51" s="198">
        <f t="shared" si="74"/>
        <v>13718</v>
      </c>
      <c r="Y51" s="198">
        <f t="shared" si="75"/>
        <v>85918</v>
      </c>
      <c r="Z51" s="198">
        <v>72200</v>
      </c>
      <c r="AA51" s="198">
        <f t="shared" si="76"/>
        <v>13718</v>
      </c>
      <c r="AB51" s="198">
        <f t="shared" si="77"/>
        <v>85918</v>
      </c>
      <c r="AC51" s="198">
        <v>255000</v>
      </c>
      <c r="AD51" s="198">
        <f t="shared" si="78"/>
        <v>48450</v>
      </c>
      <c r="AE51" s="198">
        <f t="shared" si="79"/>
        <v>303450</v>
      </c>
      <c r="AG51" s="67" t="str">
        <f t="shared" si="80"/>
        <v>PRESOSTATOS</v>
      </c>
      <c r="AH51" s="58" t="str">
        <f t="shared" si="81"/>
        <v>ÚNICO</v>
      </c>
      <c r="AI51" s="58" t="str">
        <f t="shared" si="82"/>
        <v>ÚNICO</v>
      </c>
      <c r="AJ51" s="58" t="str">
        <f t="shared" si="83"/>
        <v>ÚNICO</v>
      </c>
      <c r="AK51" s="58" t="str">
        <f t="shared" si="84"/>
        <v>ÚNICO</v>
      </c>
      <c r="AL51" s="68" t="str">
        <f t="shared" si="85"/>
        <v/>
      </c>
      <c r="AM51" s="68" t="str">
        <f t="shared" si="86"/>
        <v/>
      </c>
      <c r="AN51" s="60" t="str">
        <f t="shared" si="87"/>
        <v/>
      </c>
      <c r="AP51" s="68">
        <f t="shared" si="88"/>
        <v>133133</v>
      </c>
      <c r="AQ51" s="61">
        <f t="shared" si="89"/>
        <v>72200</v>
      </c>
      <c r="AR51" s="61">
        <f t="shared" si="90"/>
        <v>105540</v>
      </c>
      <c r="AS51" s="199">
        <f t="shared" si="91"/>
        <v>0.79274109349297317</v>
      </c>
      <c r="AT51" s="61">
        <f t="shared" si="92"/>
        <v>72200</v>
      </c>
      <c r="AU51" s="61">
        <f t="shared" si="93"/>
        <v>255000</v>
      </c>
      <c r="AV51" s="61">
        <f>IF(NOT(ISNUMBER(A51)),"",ROUND(_xlfn.QUARTILE.INC(CHOOSE({1;2;3},W51,Z51,AC51),1),0))</f>
        <v>72200</v>
      </c>
      <c r="AW51" s="61">
        <f>IF(NOT(ISNUMBER(A51)),"",ROUND(_xlfn.QUARTILE.INC(CHOOSE({1;2;3},W51,Z51,AC51),3),0))</f>
        <v>163600</v>
      </c>
      <c r="AX51" s="61">
        <f t="shared" si="94"/>
        <v>91400</v>
      </c>
      <c r="AY51" s="61">
        <f t="shared" si="95"/>
        <v>72200</v>
      </c>
      <c r="AZ51" s="61">
        <f t="shared" si="96"/>
        <v>13718</v>
      </c>
      <c r="BA51" s="61">
        <f t="shared" si="97"/>
        <v>85918</v>
      </c>
      <c r="BB51" s="61" t="str">
        <f t="shared" si="98"/>
        <v>MEDIANA</v>
      </c>
      <c r="BD51" s="58" t="str">
        <f t="shared" si="99"/>
        <v>presostatos</v>
      </c>
      <c r="BE51" s="58" t="str">
        <f t="shared" si="100"/>
        <v>ÚNICO</v>
      </c>
      <c r="BF51" s="58" t="str" cm="1">
        <f t="array" ref="BF51">IF(BE51&lt;&gt;"REPETIDO","",A51&amp;IFERROR(", "&amp;_xlfn.AGGREGATE(15,6,$A$13:$A$500/(($BD$13:$BD$500=BD51)*($A$13:$A$500&lt;&gt;A51)),1),"")&amp;IFERROR(", "&amp;_xlfn.AGGREGATE(15,6,$A$13:$A$500/(($BD$13:$BD$500=BD51)*($A$13:$A$500&lt;&gt;A51)),2),"")&amp;IFERROR(", "&amp;_xlfn.AGGREGATE(15,6,$A$13:$A$500/(($BD$13:$BD$500=BD51)*($A$13:$A$500&lt;&gt;A51)),3),""))</f>
        <v/>
      </c>
      <c r="BG51" s="58" t="str">
        <f t="shared" si="101"/>
        <v>NO APLICA</v>
      </c>
      <c r="BH51" s="58" t="str">
        <f t="shared" si="102"/>
        <v>OK</v>
      </c>
    </row>
    <row r="52" spans="1:60" ht="25.5" customHeight="1" x14ac:dyDescent="0.45">
      <c r="A52" s="64">
        <f>IF(D52="","",COUNTIF($D$13:D52,"&lt;&gt;"))</f>
        <v>38</v>
      </c>
      <c r="B52" s="64">
        <v>8715699</v>
      </c>
      <c r="C52" s="87" t="s">
        <v>733</v>
      </c>
      <c r="D52" s="201" t="s">
        <v>691</v>
      </c>
      <c r="E52" s="64">
        <v>0</v>
      </c>
      <c r="F52" s="64">
        <v>0</v>
      </c>
      <c r="G52" s="64">
        <v>0</v>
      </c>
      <c r="H52" s="64">
        <v>0</v>
      </c>
      <c r="I52" s="64">
        <v>0</v>
      </c>
      <c r="J52" s="64">
        <v>1</v>
      </c>
      <c r="K52" s="64">
        <v>0</v>
      </c>
      <c r="L52" s="64">
        <v>0</v>
      </c>
      <c r="M52" s="64">
        <v>0</v>
      </c>
      <c r="N52" s="64">
        <v>0</v>
      </c>
      <c r="O52" s="64">
        <v>0</v>
      </c>
      <c r="P52" s="64">
        <v>0</v>
      </c>
      <c r="Q52" s="64">
        <v>0</v>
      </c>
      <c r="R52" s="64">
        <f t="shared" si="73"/>
        <v>1</v>
      </c>
      <c r="S52" s="64">
        <v>39121436</v>
      </c>
      <c r="T52" s="64" t="s">
        <v>66</v>
      </c>
      <c r="U52" s="64" t="s">
        <v>66</v>
      </c>
      <c r="W52" s="198">
        <v>68000</v>
      </c>
      <c r="X52" s="198">
        <f t="shared" si="74"/>
        <v>12920</v>
      </c>
      <c r="Y52" s="198">
        <f t="shared" si="75"/>
        <v>80920</v>
      </c>
      <c r="Z52" s="198">
        <v>68000</v>
      </c>
      <c r="AA52" s="198">
        <f t="shared" si="76"/>
        <v>12920</v>
      </c>
      <c r="AB52" s="198">
        <f t="shared" si="77"/>
        <v>80920</v>
      </c>
      <c r="AC52" s="198">
        <v>80000</v>
      </c>
      <c r="AD52" s="198">
        <f t="shared" si="78"/>
        <v>15200</v>
      </c>
      <c r="AE52" s="198">
        <f t="shared" si="79"/>
        <v>95200</v>
      </c>
      <c r="AG52" s="67" t="str">
        <f t="shared" si="80"/>
        <v>ELECTRODOS (QUEMADOR)</v>
      </c>
      <c r="AH52" s="58" t="str">
        <f t="shared" si="81"/>
        <v>ÚNICO</v>
      </c>
      <c r="AI52" s="58" t="str">
        <f t="shared" si="82"/>
        <v>ÚNICO</v>
      </c>
      <c r="AJ52" s="58" t="str">
        <f t="shared" si="83"/>
        <v>ÚNICO</v>
      </c>
      <c r="AK52" s="58" t="str">
        <f t="shared" si="84"/>
        <v>ÚNICO</v>
      </c>
      <c r="AL52" s="68" t="str">
        <f t="shared" si="85"/>
        <v/>
      </c>
      <c r="AM52" s="68" t="str">
        <f t="shared" si="86"/>
        <v/>
      </c>
      <c r="AN52" s="60" t="str">
        <f t="shared" si="87"/>
        <v/>
      </c>
      <c r="AP52" s="68">
        <f t="shared" si="88"/>
        <v>72000</v>
      </c>
      <c r="AQ52" s="61">
        <f t="shared" si="89"/>
        <v>68000</v>
      </c>
      <c r="AR52" s="61">
        <f t="shared" si="90"/>
        <v>6928</v>
      </c>
      <c r="AS52" s="199">
        <f t="shared" si="91"/>
        <v>9.6222222222222223E-2</v>
      </c>
      <c r="AT52" s="61">
        <f t="shared" si="92"/>
        <v>68000</v>
      </c>
      <c r="AU52" s="61">
        <f t="shared" si="93"/>
        <v>80000</v>
      </c>
      <c r="AV52" s="61">
        <f>IF(NOT(ISNUMBER(A52)),"",ROUND(_xlfn.QUARTILE.INC(CHOOSE({1;2;3},W52,Z52,AC52),1),0))</f>
        <v>68000</v>
      </c>
      <c r="AW52" s="61">
        <f>IF(NOT(ISNUMBER(A52)),"",ROUND(_xlfn.QUARTILE.INC(CHOOSE({1;2;3},W52,Z52,AC52),3),0))</f>
        <v>74000</v>
      </c>
      <c r="AX52" s="61">
        <f t="shared" si="94"/>
        <v>6000</v>
      </c>
      <c r="AY52" s="61">
        <f t="shared" si="95"/>
        <v>68000</v>
      </c>
      <c r="AZ52" s="61">
        <f t="shared" si="96"/>
        <v>12920</v>
      </c>
      <c r="BA52" s="61">
        <f t="shared" si="97"/>
        <v>80920</v>
      </c>
      <c r="BB52" s="61" t="str">
        <f t="shared" si="98"/>
        <v>MENOR VALOR</v>
      </c>
      <c r="BD52" s="58" t="str">
        <f t="shared" si="99"/>
        <v>electrodos (quemador)</v>
      </c>
      <c r="BE52" s="58" t="str">
        <f t="shared" si="100"/>
        <v>ÚNICO</v>
      </c>
      <c r="BF52" s="58" t="str" cm="1">
        <f t="array" ref="BF52">IF(BE52&lt;&gt;"REPETIDO","",A52&amp;IFERROR(", "&amp;_xlfn.AGGREGATE(15,6,$A$13:$A$500/(($BD$13:$BD$500=BD52)*($A$13:$A$500&lt;&gt;A52)),1),"")&amp;IFERROR(", "&amp;_xlfn.AGGREGATE(15,6,$A$13:$A$500/(($BD$13:$BD$500=BD52)*($A$13:$A$500&lt;&gt;A52)),2),"")&amp;IFERROR(", "&amp;_xlfn.AGGREGATE(15,6,$A$13:$A$500/(($BD$13:$BD$500=BD52)*($A$13:$A$500&lt;&gt;A52)),3),""))</f>
        <v/>
      </c>
      <c r="BG52" s="58" t="str">
        <f t="shared" si="101"/>
        <v>NO APLICA</v>
      </c>
      <c r="BH52" s="58" t="str">
        <f t="shared" si="102"/>
        <v>OK</v>
      </c>
    </row>
    <row r="53" spans="1:60" x14ac:dyDescent="0.45">
      <c r="A53" s="64">
        <f>IF(D53="","",COUNTIF($D$13:D53,"&lt;&gt;"))</f>
        <v>39</v>
      </c>
      <c r="B53" s="64">
        <v>8715699</v>
      </c>
      <c r="C53" s="87" t="s">
        <v>734</v>
      </c>
      <c r="D53" s="201" t="s">
        <v>691</v>
      </c>
      <c r="E53" s="64">
        <v>0</v>
      </c>
      <c r="F53" s="64">
        <v>0</v>
      </c>
      <c r="G53" s="64">
        <v>0</v>
      </c>
      <c r="H53" s="64">
        <v>0</v>
      </c>
      <c r="I53" s="64">
        <v>0</v>
      </c>
      <c r="J53" s="64">
        <v>1</v>
      </c>
      <c r="K53" s="64">
        <v>0</v>
      </c>
      <c r="L53" s="64">
        <v>0</v>
      </c>
      <c r="M53" s="64">
        <v>0</v>
      </c>
      <c r="N53" s="64">
        <v>0</v>
      </c>
      <c r="O53" s="64">
        <v>0</v>
      </c>
      <c r="P53" s="64">
        <v>0</v>
      </c>
      <c r="Q53" s="64">
        <v>0</v>
      </c>
      <c r="R53" s="64">
        <f t="shared" si="73"/>
        <v>1</v>
      </c>
      <c r="S53" s="64">
        <v>40151712</v>
      </c>
      <c r="T53" s="64" t="s">
        <v>66</v>
      </c>
      <c r="U53" s="64" t="s">
        <v>66</v>
      </c>
      <c r="W53" s="198">
        <v>72200</v>
      </c>
      <c r="X53" s="198">
        <f t="shared" si="74"/>
        <v>13718</v>
      </c>
      <c r="Y53" s="198">
        <f t="shared" si="75"/>
        <v>85918</v>
      </c>
      <c r="Z53" s="198">
        <v>72200</v>
      </c>
      <c r="AA53" s="198">
        <f t="shared" si="76"/>
        <v>13718</v>
      </c>
      <c r="AB53" s="198">
        <f t="shared" si="77"/>
        <v>85918</v>
      </c>
      <c r="AC53" s="198">
        <v>105000</v>
      </c>
      <c r="AD53" s="198">
        <f t="shared" si="78"/>
        <v>19950</v>
      </c>
      <c r="AE53" s="198">
        <f t="shared" si="79"/>
        <v>124950</v>
      </c>
      <c r="AG53" s="67" t="str">
        <f t="shared" si="80"/>
        <v>EMPAQUES</v>
      </c>
      <c r="AH53" s="58" t="str">
        <f t="shared" si="81"/>
        <v>ÚNICO</v>
      </c>
      <c r="AI53" s="58" t="str">
        <f t="shared" si="82"/>
        <v>ÚNICO</v>
      </c>
      <c r="AJ53" s="58" t="str">
        <f t="shared" si="83"/>
        <v>ÚNICO</v>
      </c>
      <c r="AK53" s="58" t="str">
        <f t="shared" si="84"/>
        <v>ÚNICO</v>
      </c>
      <c r="AL53" s="68" t="str">
        <f t="shared" si="85"/>
        <v/>
      </c>
      <c r="AM53" s="68" t="str">
        <f t="shared" si="86"/>
        <v/>
      </c>
      <c r="AN53" s="60" t="str">
        <f t="shared" si="87"/>
        <v/>
      </c>
      <c r="AP53" s="68">
        <f t="shared" si="88"/>
        <v>83133</v>
      </c>
      <c r="AQ53" s="61">
        <f t="shared" si="89"/>
        <v>72200</v>
      </c>
      <c r="AR53" s="61">
        <f t="shared" si="90"/>
        <v>18937</v>
      </c>
      <c r="AS53" s="199">
        <f t="shared" si="91"/>
        <v>0.22779161103292314</v>
      </c>
      <c r="AT53" s="61">
        <f t="shared" si="92"/>
        <v>72200</v>
      </c>
      <c r="AU53" s="61">
        <f t="shared" si="93"/>
        <v>105000</v>
      </c>
      <c r="AV53" s="61">
        <f>IF(NOT(ISNUMBER(A53)),"",ROUND(_xlfn.QUARTILE.INC(CHOOSE({1;2;3},W53,Z53,AC53),1),0))</f>
        <v>72200</v>
      </c>
      <c r="AW53" s="61">
        <f>IF(NOT(ISNUMBER(A53)),"",ROUND(_xlfn.QUARTILE.INC(CHOOSE({1;2;3},W53,Z53,AC53),3),0))</f>
        <v>88600</v>
      </c>
      <c r="AX53" s="61">
        <f t="shared" si="94"/>
        <v>16400</v>
      </c>
      <c r="AY53" s="61">
        <f t="shared" si="95"/>
        <v>72200</v>
      </c>
      <c r="AZ53" s="61">
        <f t="shared" si="96"/>
        <v>13718</v>
      </c>
      <c r="BA53" s="61">
        <f t="shared" si="97"/>
        <v>85918</v>
      </c>
      <c r="BB53" s="61" t="str">
        <f t="shared" si="98"/>
        <v>PROMEDIO 2 MENORES</v>
      </c>
      <c r="BD53" s="58" t="str">
        <f t="shared" si="99"/>
        <v>empaques</v>
      </c>
      <c r="BE53" s="58" t="str">
        <f t="shared" si="100"/>
        <v>ÚNICO</v>
      </c>
      <c r="BF53" s="58" t="str" cm="1">
        <f t="array" ref="BF53">IF(BE53&lt;&gt;"REPETIDO","",A53&amp;IFERROR(", "&amp;_xlfn.AGGREGATE(15,6,$A$13:$A$500/(($BD$13:$BD$500=BD53)*($A$13:$A$500&lt;&gt;A53)),1),"")&amp;IFERROR(", "&amp;_xlfn.AGGREGATE(15,6,$A$13:$A$500/(($BD$13:$BD$500=BD53)*($A$13:$A$500&lt;&gt;A53)),2),"")&amp;IFERROR(", "&amp;_xlfn.AGGREGATE(15,6,$A$13:$A$500/(($BD$13:$BD$500=BD53)*($A$13:$A$500&lt;&gt;A53)),3),""))</f>
        <v/>
      </c>
      <c r="BG53" s="58" t="str">
        <f t="shared" si="101"/>
        <v>NO APLICA</v>
      </c>
      <c r="BH53" s="58" t="str">
        <f t="shared" si="102"/>
        <v>OK</v>
      </c>
    </row>
    <row r="54" spans="1:60" ht="38.25" customHeight="1" x14ac:dyDescent="0.45">
      <c r="A54" s="64">
        <f>IF(D54="","",COUNTIF($D$13:D54,"&lt;&gt;"))</f>
        <v>40</v>
      </c>
      <c r="B54" s="64">
        <v>8715699</v>
      </c>
      <c r="C54" s="87" t="s">
        <v>735</v>
      </c>
      <c r="D54" s="201" t="s">
        <v>691</v>
      </c>
      <c r="E54" s="64">
        <v>0</v>
      </c>
      <c r="F54" s="64">
        <v>0</v>
      </c>
      <c r="G54" s="64">
        <v>0</v>
      </c>
      <c r="H54" s="64">
        <v>0</v>
      </c>
      <c r="I54" s="64">
        <v>0</v>
      </c>
      <c r="J54" s="64">
        <v>1</v>
      </c>
      <c r="K54" s="64">
        <v>0</v>
      </c>
      <c r="L54" s="64">
        <v>0</v>
      </c>
      <c r="M54" s="64">
        <v>0</v>
      </c>
      <c r="N54" s="64">
        <v>0</v>
      </c>
      <c r="O54" s="64">
        <v>0</v>
      </c>
      <c r="P54" s="64">
        <v>0</v>
      </c>
      <c r="Q54" s="64">
        <v>0</v>
      </c>
      <c r="R54" s="64">
        <f t="shared" si="73"/>
        <v>1</v>
      </c>
      <c r="S54" s="64">
        <v>40141654</v>
      </c>
      <c r="T54" s="64" t="s">
        <v>66</v>
      </c>
      <c r="U54" s="64" t="s">
        <v>66</v>
      </c>
      <c r="W54" s="198">
        <v>799000</v>
      </c>
      <c r="X54" s="198">
        <f t="shared" si="74"/>
        <v>151810</v>
      </c>
      <c r="Y54" s="198">
        <f t="shared" si="75"/>
        <v>950810</v>
      </c>
      <c r="Z54" s="198">
        <v>799000</v>
      </c>
      <c r="AA54" s="198">
        <f t="shared" si="76"/>
        <v>151810</v>
      </c>
      <c r="AB54" s="198">
        <f t="shared" si="77"/>
        <v>950810</v>
      </c>
      <c r="AC54" s="198">
        <v>960000</v>
      </c>
      <c r="AD54" s="198">
        <f t="shared" si="78"/>
        <v>182400</v>
      </c>
      <c r="AE54" s="198">
        <f t="shared" si="79"/>
        <v>1142400</v>
      </c>
      <c r="AG54" s="67" t="str">
        <f t="shared" si="80"/>
        <v>VALVULA DE SEGURIDAD 1 3595 LBS/H</v>
      </c>
      <c r="AH54" s="58" t="str">
        <f t="shared" si="81"/>
        <v>ÚNICO</v>
      </c>
      <c r="AI54" s="58" t="str">
        <f t="shared" si="82"/>
        <v>ÚNICO</v>
      </c>
      <c r="AJ54" s="58" t="str">
        <f t="shared" si="83"/>
        <v>ÚNICO</v>
      </c>
      <c r="AK54" s="58" t="str">
        <f t="shared" si="84"/>
        <v>ÚNICO</v>
      </c>
      <c r="AL54" s="68" t="str">
        <f t="shared" si="85"/>
        <v/>
      </c>
      <c r="AM54" s="68" t="str">
        <f t="shared" si="86"/>
        <v/>
      </c>
      <c r="AN54" s="60" t="str">
        <f t="shared" si="87"/>
        <v/>
      </c>
      <c r="AP54" s="68">
        <f t="shared" si="88"/>
        <v>852667</v>
      </c>
      <c r="AQ54" s="61">
        <f t="shared" si="89"/>
        <v>799000</v>
      </c>
      <c r="AR54" s="61">
        <f t="shared" si="90"/>
        <v>92953</v>
      </c>
      <c r="AS54" s="199">
        <f t="shared" si="91"/>
        <v>0.10901442180827919</v>
      </c>
      <c r="AT54" s="61">
        <f t="shared" si="92"/>
        <v>799000</v>
      </c>
      <c r="AU54" s="61">
        <f t="shared" si="93"/>
        <v>960000</v>
      </c>
      <c r="AV54" s="61">
        <f>IF(NOT(ISNUMBER(A54)),"",ROUND(_xlfn.QUARTILE.INC(CHOOSE({1;2;3},W54,Z54,AC54),1),0))</f>
        <v>799000</v>
      </c>
      <c r="AW54" s="61">
        <f>IF(NOT(ISNUMBER(A54)),"",ROUND(_xlfn.QUARTILE.INC(CHOOSE({1;2;3},W54,Z54,AC54),3),0))</f>
        <v>879500</v>
      </c>
      <c r="AX54" s="61">
        <f t="shared" si="94"/>
        <v>80500</v>
      </c>
      <c r="AY54" s="61">
        <f t="shared" si="95"/>
        <v>799000</v>
      </c>
      <c r="AZ54" s="61">
        <f t="shared" si="96"/>
        <v>151810</v>
      </c>
      <c r="BA54" s="61">
        <f t="shared" si="97"/>
        <v>950810</v>
      </c>
      <c r="BB54" s="61" t="str">
        <f t="shared" si="98"/>
        <v>MENOR VALOR</v>
      </c>
      <c r="BD54" s="58" t="str">
        <f t="shared" si="99"/>
        <v>valvula de seguridad 1 3595 lbs/h</v>
      </c>
      <c r="BE54" s="58" t="str">
        <f t="shared" si="100"/>
        <v>ÚNICO</v>
      </c>
      <c r="BF54" s="58" t="str" cm="1">
        <f t="array" ref="BF54">IF(BE54&lt;&gt;"REPETIDO","",A54&amp;IFERROR(", "&amp;_xlfn.AGGREGATE(15,6,$A$13:$A$500/(($BD$13:$BD$500=BD54)*($A$13:$A$500&lt;&gt;A54)),1),"")&amp;IFERROR(", "&amp;_xlfn.AGGREGATE(15,6,$A$13:$A$500/(($BD$13:$BD$500=BD54)*($A$13:$A$500&lt;&gt;A54)),2),"")&amp;IFERROR(", "&amp;_xlfn.AGGREGATE(15,6,$A$13:$A$500/(($BD$13:$BD$500=BD54)*($A$13:$A$500&lt;&gt;A54)),3),""))</f>
        <v/>
      </c>
      <c r="BG54" s="58" t="str">
        <f t="shared" si="101"/>
        <v>NO APLICA</v>
      </c>
      <c r="BH54" s="58" t="str">
        <f t="shared" si="102"/>
        <v>OK</v>
      </c>
    </row>
    <row r="55" spans="1:60" ht="63.75" customHeight="1" x14ac:dyDescent="0.45">
      <c r="A55" s="64">
        <f>IF(D55="","",COUNTIF($D$13:D55,"&lt;&gt;"))</f>
        <v>41</v>
      </c>
      <c r="B55" s="64">
        <v>8715699</v>
      </c>
      <c r="C55" s="87" t="s">
        <v>736</v>
      </c>
      <c r="D55" s="201" t="s">
        <v>691</v>
      </c>
      <c r="E55" s="64">
        <v>0</v>
      </c>
      <c r="F55" s="64">
        <v>0</v>
      </c>
      <c r="G55" s="64">
        <v>0</v>
      </c>
      <c r="H55" s="64">
        <v>0</v>
      </c>
      <c r="I55" s="64">
        <v>0</v>
      </c>
      <c r="J55" s="64">
        <v>1</v>
      </c>
      <c r="K55" s="64">
        <v>0</v>
      </c>
      <c r="L55" s="64">
        <v>0</v>
      </c>
      <c r="M55" s="64">
        <v>0</v>
      </c>
      <c r="N55" s="64">
        <v>0</v>
      </c>
      <c r="O55" s="64">
        <v>0</v>
      </c>
      <c r="P55" s="64">
        <v>0</v>
      </c>
      <c r="Q55" s="64">
        <v>0</v>
      </c>
      <c r="R55" s="64">
        <f t="shared" si="73"/>
        <v>1</v>
      </c>
      <c r="S55" s="64">
        <v>40102004</v>
      </c>
      <c r="T55" s="64" t="s">
        <v>66</v>
      </c>
      <c r="U55" s="64" t="s">
        <v>66</v>
      </c>
      <c r="W55" s="198">
        <v>4879000</v>
      </c>
      <c r="X55" s="198">
        <f t="shared" si="74"/>
        <v>927010</v>
      </c>
      <c r="Y55" s="198">
        <f t="shared" si="75"/>
        <v>5806010</v>
      </c>
      <c r="Z55" s="198">
        <v>4879000</v>
      </c>
      <c r="AA55" s="198">
        <f t="shared" si="76"/>
        <v>927010</v>
      </c>
      <c r="AB55" s="198">
        <f t="shared" si="77"/>
        <v>5806010</v>
      </c>
      <c r="AC55" s="198">
        <v>5740000</v>
      </c>
      <c r="AD55" s="198">
        <f t="shared" si="78"/>
        <v>1090600</v>
      </c>
      <c r="AE55" s="198">
        <f t="shared" si="79"/>
        <v>6830600</v>
      </c>
      <c r="AG55" s="67" t="str">
        <f t="shared" si="80"/>
        <v>QUEMADOR JR50A-15 TYPO NAT GAS,MIN. 650 MBH MAX. 2200 MBH 115 VOL</v>
      </c>
      <c r="AH55" s="58" t="str">
        <f t="shared" si="81"/>
        <v>ÚNICO</v>
      </c>
      <c r="AI55" s="58" t="str">
        <f t="shared" si="82"/>
        <v>ÚNICO</v>
      </c>
      <c r="AJ55" s="58" t="str">
        <f t="shared" si="83"/>
        <v>ÚNICO</v>
      </c>
      <c r="AK55" s="58" t="str">
        <f t="shared" si="84"/>
        <v>ÚNICO</v>
      </c>
      <c r="AL55" s="68" t="str">
        <f t="shared" si="85"/>
        <v/>
      </c>
      <c r="AM55" s="68" t="str">
        <f t="shared" si="86"/>
        <v/>
      </c>
      <c r="AN55" s="60" t="str">
        <f t="shared" si="87"/>
        <v/>
      </c>
      <c r="AP55" s="68">
        <f t="shared" si="88"/>
        <v>5166000</v>
      </c>
      <c r="AQ55" s="61">
        <f t="shared" si="89"/>
        <v>4879000</v>
      </c>
      <c r="AR55" s="61">
        <f t="shared" si="90"/>
        <v>497099</v>
      </c>
      <c r="AS55" s="199">
        <f t="shared" si="91"/>
        <v>9.6225125822686802E-2</v>
      </c>
      <c r="AT55" s="61">
        <f t="shared" si="92"/>
        <v>4879000</v>
      </c>
      <c r="AU55" s="61">
        <f t="shared" si="93"/>
        <v>5740000</v>
      </c>
      <c r="AV55" s="61">
        <f>IF(NOT(ISNUMBER(A55)),"",ROUND(_xlfn.QUARTILE.INC(CHOOSE({1;2;3},W55,Z55,AC55),1),0))</f>
        <v>4879000</v>
      </c>
      <c r="AW55" s="61">
        <f>IF(NOT(ISNUMBER(A55)),"",ROUND(_xlfn.QUARTILE.INC(CHOOSE({1;2;3},W55,Z55,AC55),3),0))</f>
        <v>5309500</v>
      </c>
      <c r="AX55" s="61">
        <f t="shared" si="94"/>
        <v>430500</v>
      </c>
      <c r="AY55" s="61">
        <f t="shared" si="95"/>
        <v>4879000</v>
      </c>
      <c r="AZ55" s="61">
        <f t="shared" si="96"/>
        <v>927010</v>
      </c>
      <c r="BA55" s="61">
        <f t="shared" si="97"/>
        <v>5806010</v>
      </c>
      <c r="BB55" s="61" t="str">
        <f t="shared" si="98"/>
        <v>MENOR VALOR</v>
      </c>
      <c r="BD55" s="58" t="str">
        <f t="shared" si="99"/>
        <v>quemador Jr50A-15 typo NAT gas,Min. 650 MBH Max. 2200 MBH 115 vol</v>
      </c>
      <c r="BE55" s="58" t="str">
        <f t="shared" si="100"/>
        <v>ÚNICO</v>
      </c>
      <c r="BF55" s="58" t="str" cm="1">
        <f t="array" ref="BF55">IF(BE55&lt;&gt;"REPETIDO","",A55&amp;IFERROR(", "&amp;_xlfn.AGGREGATE(15,6,$A$13:$A$500/(($BD$13:$BD$500=BD55)*($A$13:$A$500&lt;&gt;A55)),1),"")&amp;IFERROR(", "&amp;_xlfn.AGGREGATE(15,6,$A$13:$A$500/(($BD$13:$BD$500=BD55)*($A$13:$A$500&lt;&gt;A55)),2),"")&amp;IFERROR(", "&amp;_xlfn.AGGREGATE(15,6,$A$13:$A$500/(($BD$13:$BD$500=BD55)*($A$13:$A$500&lt;&gt;A55)),3),""))</f>
        <v/>
      </c>
      <c r="BG55" s="58" t="str">
        <f t="shared" si="101"/>
        <v>NO APLICA</v>
      </c>
      <c r="BH55" s="58" t="str">
        <f t="shared" si="102"/>
        <v>OK</v>
      </c>
    </row>
    <row r="56" spans="1:60" ht="38.25" customHeight="1" x14ac:dyDescent="0.45">
      <c r="A56" s="64">
        <f>IF(D56="","",COUNTIF($D$13:D56,"&lt;&gt;"))</f>
        <v>42</v>
      </c>
      <c r="B56" s="64">
        <v>8715699</v>
      </c>
      <c r="C56" s="87" t="s">
        <v>737</v>
      </c>
      <c r="D56" s="201" t="s">
        <v>691</v>
      </c>
      <c r="E56" s="64">
        <v>0</v>
      </c>
      <c r="F56" s="64">
        <v>0</v>
      </c>
      <c r="G56" s="64">
        <v>0</v>
      </c>
      <c r="H56" s="64">
        <v>0</v>
      </c>
      <c r="I56" s="64">
        <v>0</v>
      </c>
      <c r="J56" s="64">
        <v>1</v>
      </c>
      <c r="K56" s="64">
        <v>0</v>
      </c>
      <c r="L56" s="64">
        <v>0</v>
      </c>
      <c r="M56" s="64">
        <v>0</v>
      </c>
      <c r="N56" s="64">
        <v>0</v>
      </c>
      <c r="O56" s="64">
        <v>0</v>
      </c>
      <c r="P56" s="64">
        <v>0</v>
      </c>
      <c r="Q56" s="64">
        <v>0</v>
      </c>
      <c r="R56" s="64">
        <f t="shared" si="73"/>
        <v>1</v>
      </c>
      <c r="S56" s="64">
        <v>26101771</v>
      </c>
      <c r="T56" s="64" t="s">
        <v>66</v>
      </c>
      <c r="U56" s="64" t="s">
        <v>66</v>
      </c>
      <c r="W56" s="198">
        <v>1700000</v>
      </c>
      <c r="X56" s="198">
        <f t="shared" si="74"/>
        <v>323000</v>
      </c>
      <c r="Y56" s="198">
        <f t="shared" si="75"/>
        <v>2023000</v>
      </c>
      <c r="Z56" s="198">
        <v>1700000</v>
      </c>
      <c r="AA56" s="198">
        <f t="shared" si="76"/>
        <v>323000</v>
      </c>
      <c r="AB56" s="198">
        <f t="shared" si="77"/>
        <v>2023000</v>
      </c>
      <c r="AC56" s="198">
        <v>2060000</v>
      </c>
      <c r="AD56" s="198">
        <f t="shared" si="78"/>
        <v>391400</v>
      </c>
      <c r="AE56" s="198">
        <f t="shared" si="79"/>
        <v>2451400</v>
      </c>
      <c r="AG56" s="67" t="str">
        <f t="shared" si="80"/>
        <v>CONTROL DE QUEMADOR HONEY WELL</v>
      </c>
      <c r="AH56" s="58" t="str">
        <f t="shared" si="81"/>
        <v>ÚNICO</v>
      </c>
      <c r="AI56" s="58" t="str">
        <f t="shared" si="82"/>
        <v>ÚNICO</v>
      </c>
      <c r="AJ56" s="58" t="str">
        <f t="shared" si="83"/>
        <v>ÚNICO</v>
      </c>
      <c r="AK56" s="58" t="str">
        <f t="shared" si="84"/>
        <v>ÚNICO</v>
      </c>
      <c r="AL56" s="68" t="str">
        <f t="shared" si="85"/>
        <v/>
      </c>
      <c r="AM56" s="68" t="str">
        <f t="shared" si="86"/>
        <v/>
      </c>
      <c r="AN56" s="60" t="str">
        <f t="shared" si="87"/>
        <v/>
      </c>
      <c r="AP56" s="68">
        <f t="shared" si="88"/>
        <v>1820000</v>
      </c>
      <c r="AQ56" s="61">
        <f t="shared" si="89"/>
        <v>1700000</v>
      </c>
      <c r="AR56" s="61">
        <f t="shared" si="90"/>
        <v>207846</v>
      </c>
      <c r="AS56" s="199">
        <f t="shared" si="91"/>
        <v>0.1142010989010989</v>
      </c>
      <c r="AT56" s="61">
        <f t="shared" si="92"/>
        <v>1700000</v>
      </c>
      <c r="AU56" s="61">
        <f t="shared" si="93"/>
        <v>2060000</v>
      </c>
      <c r="AV56" s="61">
        <f>IF(NOT(ISNUMBER(A56)),"",ROUND(_xlfn.QUARTILE.INC(CHOOSE({1;2;3},W56,Z56,AC56),1),0))</f>
        <v>1700000</v>
      </c>
      <c r="AW56" s="61">
        <f>IF(NOT(ISNUMBER(A56)),"",ROUND(_xlfn.QUARTILE.INC(CHOOSE({1;2;3},W56,Z56,AC56),3),0))</f>
        <v>1880000</v>
      </c>
      <c r="AX56" s="61">
        <f t="shared" si="94"/>
        <v>180000</v>
      </c>
      <c r="AY56" s="61">
        <f t="shared" si="95"/>
        <v>1700000</v>
      </c>
      <c r="AZ56" s="61">
        <f t="shared" si="96"/>
        <v>323000</v>
      </c>
      <c r="BA56" s="61">
        <f t="shared" si="97"/>
        <v>2023000</v>
      </c>
      <c r="BB56" s="61" t="str">
        <f t="shared" si="98"/>
        <v>MENOR VALOR</v>
      </c>
      <c r="BD56" s="58" t="str">
        <f t="shared" si="99"/>
        <v>control de quemador Honey well</v>
      </c>
      <c r="BE56" s="58" t="str">
        <f t="shared" si="100"/>
        <v>ÚNICO</v>
      </c>
      <c r="BF56" s="58" t="str" cm="1">
        <f t="array" ref="BF56">IF(BE56&lt;&gt;"REPETIDO","",A56&amp;IFERROR(", "&amp;_xlfn.AGGREGATE(15,6,$A$13:$A$500/(($BD$13:$BD$500=BD56)*($A$13:$A$500&lt;&gt;A56)),1),"")&amp;IFERROR(", "&amp;_xlfn.AGGREGATE(15,6,$A$13:$A$500/(($BD$13:$BD$500=BD56)*($A$13:$A$500&lt;&gt;A56)),2),"")&amp;IFERROR(", "&amp;_xlfn.AGGREGATE(15,6,$A$13:$A$500/(($BD$13:$BD$500=BD56)*($A$13:$A$500&lt;&gt;A56)),3),""))</f>
        <v/>
      </c>
      <c r="BG56" s="58" t="str">
        <f t="shared" si="101"/>
        <v>NO APLICA</v>
      </c>
      <c r="BH56" s="58" t="str">
        <f t="shared" si="102"/>
        <v>OK</v>
      </c>
    </row>
    <row r="57" spans="1:60" ht="51" customHeight="1" x14ac:dyDescent="0.45">
      <c r="A57" s="64">
        <f>IF(D57="","",COUNTIF($D$13:D57,"&lt;&gt;"))</f>
        <v>43</v>
      </c>
      <c r="B57" s="64">
        <v>8715699</v>
      </c>
      <c r="C57" s="87" t="s">
        <v>738</v>
      </c>
      <c r="D57" s="201" t="s">
        <v>691</v>
      </c>
      <c r="E57" s="64">
        <v>0</v>
      </c>
      <c r="F57" s="64">
        <v>0</v>
      </c>
      <c r="G57" s="64">
        <v>0</v>
      </c>
      <c r="H57" s="64">
        <v>0</v>
      </c>
      <c r="I57" s="64">
        <v>0</v>
      </c>
      <c r="J57" s="64">
        <v>1</v>
      </c>
      <c r="K57" s="64">
        <v>0</v>
      </c>
      <c r="L57" s="64">
        <v>0</v>
      </c>
      <c r="M57" s="64">
        <v>0</v>
      </c>
      <c r="N57" s="64">
        <v>0</v>
      </c>
      <c r="O57" s="64">
        <v>0</v>
      </c>
      <c r="P57" s="64">
        <v>0</v>
      </c>
      <c r="Q57" s="64">
        <v>0</v>
      </c>
      <c r="R57" s="64">
        <f t="shared" si="73"/>
        <v>1</v>
      </c>
      <c r="S57" s="64">
        <v>40101833</v>
      </c>
      <c r="T57" s="64" t="s">
        <v>66</v>
      </c>
      <c r="U57" s="64" t="s">
        <v>66</v>
      </c>
      <c r="W57" s="198">
        <v>480200</v>
      </c>
      <c r="X57" s="198">
        <f t="shared" si="74"/>
        <v>91238</v>
      </c>
      <c r="Y57" s="198">
        <f t="shared" si="75"/>
        <v>571438</v>
      </c>
      <c r="Z57" s="198">
        <v>480200</v>
      </c>
      <c r="AA57" s="198">
        <f t="shared" si="76"/>
        <v>91238</v>
      </c>
      <c r="AB57" s="198">
        <f t="shared" si="77"/>
        <v>571438</v>
      </c>
      <c r="AC57" s="198">
        <v>575000</v>
      </c>
      <c r="AD57" s="198">
        <f t="shared" si="78"/>
        <v>109250</v>
      </c>
      <c r="AE57" s="198">
        <f t="shared" si="79"/>
        <v>684250</v>
      </c>
      <c r="AG57" s="67" t="str">
        <f t="shared" si="80"/>
        <v>TRANSFORMADOR DE ENCENDIDO INTERCAMBIABLE TYPO PF-G</v>
      </c>
      <c r="AH57" s="58" t="str">
        <f t="shared" si="81"/>
        <v>ÚNICO</v>
      </c>
      <c r="AI57" s="58" t="str">
        <f t="shared" si="82"/>
        <v>ÚNICO</v>
      </c>
      <c r="AJ57" s="58" t="str">
        <f t="shared" si="83"/>
        <v>ÚNICO</v>
      </c>
      <c r="AK57" s="58" t="str">
        <f t="shared" si="84"/>
        <v>ÚNICO</v>
      </c>
      <c r="AL57" s="68" t="str">
        <f t="shared" si="85"/>
        <v/>
      </c>
      <c r="AM57" s="68" t="str">
        <f t="shared" si="86"/>
        <v/>
      </c>
      <c r="AN57" s="60" t="str">
        <f t="shared" si="87"/>
        <v/>
      </c>
      <c r="AP57" s="68">
        <f t="shared" si="88"/>
        <v>511800</v>
      </c>
      <c r="AQ57" s="61">
        <f t="shared" si="89"/>
        <v>480200</v>
      </c>
      <c r="AR57" s="61">
        <f t="shared" si="90"/>
        <v>54733</v>
      </c>
      <c r="AS57" s="199">
        <f t="shared" si="91"/>
        <v>0.10694216490816726</v>
      </c>
      <c r="AT57" s="61">
        <f t="shared" si="92"/>
        <v>480200</v>
      </c>
      <c r="AU57" s="61">
        <f t="shared" si="93"/>
        <v>575000</v>
      </c>
      <c r="AV57" s="61">
        <f>IF(NOT(ISNUMBER(A57)),"",ROUND(_xlfn.QUARTILE.INC(CHOOSE({1;2;3},W57,Z57,AC57),1),0))</f>
        <v>480200</v>
      </c>
      <c r="AW57" s="61">
        <f>IF(NOT(ISNUMBER(A57)),"",ROUND(_xlfn.QUARTILE.INC(CHOOSE({1;2;3},W57,Z57,AC57),3),0))</f>
        <v>527600</v>
      </c>
      <c r="AX57" s="61">
        <f t="shared" si="94"/>
        <v>47400</v>
      </c>
      <c r="AY57" s="61">
        <f t="shared" si="95"/>
        <v>480200</v>
      </c>
      <c r="AZ57" s="61">
        <f t="shared" si="96"/>
        <v>91238</v>
      </c>
      <c r="BA57" s="61">
        <f t="shared" si="97"/>
        <v>571438</v>
      </c>
      <c r="BB57" s="61" t="str">
        <f t="shared" si="98"/>
        <v>MENOR VALOR</v>
      </c>
      <c r="BD57" s="58" t="str">
        <f t="shared" si="99"/>
        <v>transformador de encendido intercambiable typo PF-G</v>
      </c>
      <c r="BE57" s="58" t="str">
        <f t="shared" si="100"/>
        <v>ÚNICO</v>
      </c>
      <c r="BF57" s="58" t="str" cm="1">
        <f t="array" ref="BF57">IF(BE57&lt;&gt;"REPETIDO","",A57&amp;IFERROR(", "&amp;_xlfn.AGGREGATE(15,6,$A$13:$A$500/(($BD$13:$BD$500=BD57)*($A$13:$A$500&lt;&gt;A57)),1),"")&amp;IFERROR(", "&amp;_xlfn.AGGREGATE(15,6,$A$13:$A$500/(($BD$13:$BD$500=BD57)*($A$13:$A$500&lt;&gt;A57)),2),"")&amp;IFERROR(", "&amp;_xlfn.AGGREGATE(15,6,$A$13:$A$500/(($BD$13:$BD$500=BD57)*($A$13:$A$500&lt;&gt;A57)),3),""))</f>
        <v/>
      </c>
      <c r="BG57" s="58" t="str">
        <f t="shared" si="101"/>
        <v>NO APLICA</v>
      </c>
      <c r="BH57" s="58" t="str">
        <f t="shared" si="102"/>
        <v>OK</v>
      </c>
    </row>
    <row r="58" spans="1:60" ht="38.25" customHeight="1" x14ac:dyDescent="0.45">
      <c r="A58" s="64">
        <f>IF(D58="","",COUNTIF($D$13:D58,"&lt;&gt;"))</f>
        <v>44</v>
      </c>
      <c r="B58" s="64">
        <v>8715699</v>
      </c>
      <c r="C58" s="87" t="s">
        <v>739</v>
      </c>
      <c r="D58" s="201" t="s">
        <v>691</v>
      </c>
      <c r="E58" s="64">
        <v>0</v>
      </c>
      <c r="F58" s="64">
        <v>0</v>
      </c>
      <c r="G58" s="64">
        <v>0</v>
      </c>
      <c r="H58" s="64">
        <v>0</v>
      </c>
      <c r="I58" s="64">
        <v>0</v>
      </c>
      <c r="J58" s="64">
        <v>1</v>
      </c>
      <c r="K58" s="64">
        <v>0</v>
      </c>
      <c r="L58" s="64">
        <v>0</v>
      </c>
      <c r="M58" s="64">
        <v>0</v>
      </c>
      <c r="N58" s="64">
        <v>0</v>
      </c>
      <c r="O58" s="64">
        <v>0</v>
      </c>
      <c r="P58" s="64">
        <v>0</v>
      </c>
      <c r="Q58" s="64">
        <v>0</v>
      </c>
      <c r="R58" s="64">
        <f t="shared" si="73"/>
        <v>1</v>
      </c>
      <c r="S58" s="64">
        <v>41103327</v>
      </c>
      <c r="T58" s="64" t="s">
        <v>66</v>
      </c>
      <c r="U58" s="64" t="s">
        <v>66</v>
      </c>
      <c r="W58" s="198">
        <v>157200</v>
      </c>
      <c r="X58" s="198">
        <f t="shared" si="74"/>
        <v>29868</v>
      </c>
      <c r="Y58" s="198">
        <f t="shared" si="75"/>
        <v>187068</v>
      </c>
      <c r="Z58" s="198">
        <v>157200</v>
      </c>
      <c r="AA58" s="198">
        <f t="shared" si="76"/>
        <v>29868</v>
      </c>
      <c r="AB58" s="198">
        <f t="shared" si="77"/>
        <v>187068</v>
      </c>
      <c r="AC58" s="198">
        <v>195000</v>
      </c>
      <c r="AD58" s="198">
        <f t="shared" si="78"/>
        <v>37050</v>
      </c>
      <c r="AE58" s="198">
        <f t="shared" si="79"/>
        <v>232050</v>
      </c>
      <c r="AG58" s="67" t="str">
        <f t="shared" si="80"/>
        <v>MANOMETRO DE CARATULA DE 0-200 PSI 4</v>
      </c>
      <c r="AH58" s="58" t="str">
        <f t="shared" si="81"/>
        <v>ÚNICO</v>
      </c>
      <c r="AI58" s="58" t="str">
        <f t="shared" si="82"/>
        <v>ÚNICO</v>
      </c>
      <c r="AJ58" s="58" t="str">
        <f t="shared" si="83"/>
        <v>ÚNICO</v>
      </c>
      <c r="AK58" s="58" t="str">
        <f t="shared" si="84"/>
        <v>ÚNICO</v>
      </c>
      <c r="AL58" s="68" t="str">
        <f t="shared" si="85"/>
        <v/>
      </c>
      <c r="AM58" s="68" t="str">
        <f t="shared" si="86"/>
        <v/>
      </c>
      <c r="AN58" s="60" t="str">
        <f t="shared" si="87"/>
        <v/>
      </c>
      <c r="AP58" s="68">
        <f t="shared" si="88"/>
        <v>169800</v>
      </c>
      <c r="AQ58" s="61">
        <f t="shared" si="89"/>
        <v>157200</v>
      </c>
      <c r="AR58" s="61">
        <f t="shared" si="90"/>
        <v>21824</v>
      </c>
      <c r="AS58" s="199">
        <f t="shared" si="91"/>
        <v>0.12852767962308598</v>
      </c>
      <c r="AT58" s="61">
        <f t="shared" si="92"/>
        <v>157200</v>
      </c>
      <c r="AU58" s="61">
        <f t="shared" si="93"/>
        <v>195000</v>
      </c>
      <c r="AV58" s="61">
        <f>IF(NOT(ISNUMBER(A58)),"",ROUND(_xlfn.QUARTILE.INC(CHOOSE({1;2;3},W58,Z58,AC58),1),0))</f>
        <v>157200</v>
      </c>
      <c r="AW58" s="61">
        <f>IF(NOT(ISNUMBER(A58)),"",ROUND(_xlfn.QUARTILE.INC(CHOOSE({1;2;3},W58,Z58,AC58),3),0))</f>
        <v>176100</v>
      </c>
      <c r="AX58" s="61">
        <f t="shared" si="94"/>
        <v>18900</v>
      </c>
      <c r="AY58" s="61">
        <f t="shared" si="95"/>
        <v>157200</v>
      </c>
      <c r="AZ58" s="61">
        <f t="shared" si="96"/>
        <v>29868</v>
      </c>
      <c r="BA58" s="61">
        <f t="shared" si="97"/>
        <v>187068</v>
      </c>
      <c r="BB58" s="61" t="str">
        <f t="shared" si="98"/>
        <v>MENOR VALOR</v>
      </c>
      <c r="BD58" s="58" t="str">
        <f t="shared" si="99"/>
        <v>manometro de caratula de 0-200 Psi 4</v>
      </c>
      <c r="BE58" s="58" t="str">
        <f t="shared" si="100"/>
        <v>ÚNICO</v>
      </c>
      <c r="BF58" s="58" t="str" cm="1">
        <f t="array" ref="BF58">IF(BE58&lt;&gt;"REPETIDO","",A58&amp;IFERROR(", "&amp;_xlfn.AGGREGATE(15,6,$A$13:$A$500/(($BD$13:$BD$500=BD58)*($A$13:$A$500&lt;&gt;A58)),1),"")&amp;IFERROR(", "&amp;_xlfn.AGGREGATE(15,6,$A$13:$A$500/(($BD$13:$BD$500=BD58)*($A$13:$A$500&lt;&gt;A58)),2),"")&amp;IFERROR(", "&amp;_xlfn.AGGREGATE(15,6,$A$13:$A$500/(($BD$13:$BD$500=BD58)*($A$13:$A$500&lt;&gt;A58)),3),""))</f>
        <v/>
      </c>
      <c r="BG58" s="58" t="str">
        <f t="shared" si="101"/>
        <v>NO APLICA</v>
      </c>
      <c r="BH58" s="58" t="str">
        <f t="shared" si="102"/>
        <v>OK</v>
      </c>
    </row>
    <row r="59" spans="1:60" ht="25.5" customHeight="1" x14ac:dyDescent="0.45">
      <c r="A59" s="64">
        <f>IF(D59="","",COUNTIF($D$13:D59,"&lt;&gt;"))</f>
        <v>45</v>
      </c>
      <c r="B59" s="64">
        <v>8715699</v>
      </c>
      <c r="C59" s="87" t="s">
        <v>740</v>
      </c>
      <c r="D59" s="201" t="s">
        <v>691</v>
      </c>
      <c r="E59" s="64">
        <v>0</v>
      </c>
      <c r="F59" s="64">
        <v>0</v>
      </c>
      <c r="G59" s="64">
        <v>0</v>
      </c>
      <c r="H59" s="64">
        <v>0</v>
      </c>
      <c r="I59" s="64">
        <v>0</v>
      </c>
      <c r="J59" s="64">
        <v>1</v>
      </c>
      <c r="K59" s="64">
        <v>0</v>
      </c>
      <c r="L59" s="64">
        <v>0</v>
      </c>
      <c r="M59" s="64">
        <v>0</v>
      </c>
      <c r="N59" s="64">
        <v>0</v>
      </c>
      <c r="O59" s="64">
        <v>0</v>
      </c>
      <c r="P59" s="64">
        <v>0</v>
      </c>
      <c r="Q59" s="64">
        <v>0</v>
      </c>
      <c r="R59" s="64">
        <f t="shared" si="73"/>
        <v>1</v>
      </c>
      <c r="S59" s="64">
        <v>40101833</v>
      </c>
      <c r="T59" s="64" t="s">
        <v>66</v>
      </c>
      <c r="U59" s="64" t="s">
        <v>66</v>
      </c>
      <c r="W59" s="198">
        <v>2482000</v>
      </c>
      <c r="X59" s="198">
        <f t="shared" si="74"/>
        <v>471580</v>
      </c>
      <c r="Y59" s="198">
        <f t="shared" si="75"/>
        <v>2953580</v>
      </c>
      <c r="Z59" s="198">
        <v>2482000</v>
      </c>
      <c r="AA59" s="198">
        <f t="shared" si="76"/>
        <v>471580</v>
      </c>
      <c r="AB59" s="198">
        <f t="shared" si="77"/>
        <v>2953580</v>
      </c>
      <c r="AC59" s="198">
        <v>3085000</v>
      </c>
      <c r="AD59" s="198">
        <f t="shared" si="78"/>
        <v>586150</v>
      </c>
      <c r="AE59" s="198">
        <f t="shared" si="79"/>
        <v>3671150</v>
      </c>
      <c r="AG59" s="67" t="str">
        <f t="shared" si="80"/>
        <v>MC. DONNELL NO. 157S</v>
      </c>
      <c r="AH59" s="58" t="str">
        <f t="shared" si="81"/>
        <v>ÚNICO</v>
      </c>
      <c r="AI59" s="58" t="str">
        <f t="shared" si="82"/>
        <v>ÚNICO</v>
      </c>
      <c r="AJ59" s="58" t="str">
        <f t="shared" si="83"/>
        <v>ÚNICO</v>
      </c>
      <c r="AK59" s="58" t="str">
        <f t="shared" si="84"/>
        <v>ÚNICO</v>
      </c>
      <c r="AL59" s="68" t="str">
        <f t="shared" si="85"/>
        <v/>
      </c>
      <c r="AM59" s="68" t="str">
        <f t="shared" si="86"/>
        <v/>
      </c>
      <c r="AN59" s="60" t="str">
        <f t="shared" si="87"/>
        <v/>
      </c>
      <c r="AP59" s="68">
        <f t="shared" si="88"/>
        <v>2683000</v>
      </c>
      <c r="AQ59" s="61">
        <f t="shared" si="89"/>
        <v>2482000</v>
      </c>
      <c r="AR59" s="61">
        <f t="shared" si="90"/>
        <v>348142</v>
      </c>
      <c r="AS59" s="199">
        <f t="shared" si="91"/>
        <v>0.12975847931420051</v>
      </c>
      <c r="AT59" s="61">
        <f t="shared" si="92"/>
        <v>2482000</v>
      </c>
      <c r="AU59" s="61">
        <f t="shared" si="93"/>
        <v>3085000</v>
      </c>
      <c r="AV59" s="61">
        <f>IF(NOT(ISNUMBER(A59)),"",ROUND(_xlfn.QUARTILE.INC(CHOOSE({1;2;3},W59,Z59,AC59),1),0))</f>
        <v>2482000</v>
      </c>
      <c r="AW59" s="61">
        <f>IF(NOT(ISNUMBER(A59)),"",ROUND(_xlfn.QUARTILE.INC(CHOOSE({1;2;3},W59,Z59,AC59),3),0))</f>
        <v>2783500</v>
      </c>
      <c r="AX59" s="61">
        <f t="shared" si="94"/>
        <v>301500</v>
      </c>
      <c r="AY59" s="61">
        <f t="shared" si="95"/>
        <v>2482000</v>
      </c>
      <c r="AZ59" s="61">
        <f t="shared" si="96"/>
        <v>471580</v>
      </c>
      <c r="BA59" s="61">
        <f t="shared" si="97"/>
        <v>2953580</v>
      </c>
      <c r="BB59" s="61" t="str">
        <f t="shared" si="98"/>
        <v>MENOR VALOR</v>
      </c>
      <c r="BD59" s="58" t="str">
        <f t="shared" si="99"/>
        <v>Mc. Donnell No. 157S</v>
      </c>
      <c r="BE59" s="58" t="str">
        <f t="shared" si="100"/>
        <v>ÚNICO</v>
      </c>
      <c r="BF59" s="58" t="str" cm="1">
        <f t="array" ref="BF59">IF(BE59&lt;&gt;"REPETIDO","",A59&amp;IFERROR(", "&amp;_xlfn.AGGREGATE(15,6,$A$13:$A$500/(($BD$13:$BD$500=BD59)*($A$13:$A$500&lt;&gt;A59)),1),"")&amp;IFERROR(", "&amp;_xlfn.AGGREGATE(15,6,$A$13:$A$500/(($BD$13:$BD$500=BD59)*($A$13:$A$500&lt;&gt;A59)),2),"")&amp;IFERROR(", "&amp;_xlfn.AGGREGATE(15,6,$A$13:$A$500/(($BD$13:$BD$500=BD59)*($A$13:$A$500&lt;&gt;A59)),3),""))</f>
        <v/>
      </c>
      <c r="BG59" s="58" t="str">
        <f t="shared" si="101"/>
        <v>NO APLICA</v>
      </c>
      <c r="BH59" s="58" t="str">
        <f t="shared" si="102"/>
        <v>OK</v>
      </c>
    </row>
    <row r="60" spans="1:60" ht="25.5" customHeight="1" x14ac:dyDescent="0.45">
      <c r="A60" s="64">
        <f>IF(D60="","",COUNTIF($D$13:D60,"&lt;&gt;"))</f>
        <v>46</v>
      </c>
      <c r="B60" s="64">
        <v>8715699</v>
      </c>
      <c r="C60" s="87" t="s">
        <v>741</v>
      </c>
      <c r="D60" s="201" t="s">
        <v>691</v>
      </c>
      <c r="E60" s="64">
        <v>0</v>
      </c>
      <c r="F60" s="64">
        <v>0</v>
      </c>
      <c r="G60" s="64">
        <v>0</v>
      </c>
      <c r="H60" s="64">
        <v>0</v>
      </c>
      <c r="I60" s="64">
        <v>0</v>
      </c>
      <c r="J60" s="64">
        <v>1</v>
      </c>
      <c r="K60" s="64">
        <v>0</v>
      </c>
      <c r="L60" s="64">
        <v>0</v>
      </c>
      <c r="M60" s="64">
        <v>0</v>
      </c>
      <c r="N60" s="64">
        <v>0</v>
      </c>
      <c r="O60" s="64">
        <v>0</v>
      </c>
      <c r="P60" s="64">
        <v>0</v>
      </c>
      <c r="Q60" s="64">
        <v>0</v>
      </c>
      <c r="R60" s="64">
        <f t="shared" si="73"/>
        <v>1</v>
      </c>
      <c r="S60" s="64">
        <v>40141762</v>
      </c>
      <c r="T60" s="64" t="s">
        <v>66</v>
      </c>
      <c r="U60" s="64" t="s">
        <v>66</v>
      </c>
      <c r="W60" s="198">
        <v>80800</v>
      </c>
      <c r="X60" s="198">
        <f t="shared" si="74"/>
        <v>15352</v>
      </c>
      <c r="Y60" s="198">
        <f t="shared" si="75"/>
        <v>96152</v>
      </c>
      <c r="Z60" s="198">
        <v>80800</v>
      </c>
      <c r="AA60" s="198">
        <f t="shared" si="76"/>
        <v>15352</v>
      </c>
      <c r="AB60" s="198">
        <f t="shared" si="77"/>
        <v>96152</v>
      </c>
      <c r="AC60" s="198">
        <v>100000</v>
      </c>
      <c r="AD60" s="198">
        <f t="shared" si="78"/>
        <v>19000</v>
      </c>
      <c r="AE60" s="198">
        <f t="shared" si="79"/>
        <v>119000</v>
      </c>
      <c r="AG60" s="67" t="str">
        <f t="shared" si="80"/>
        <v>VISOR DE NIVEL - EMPAQUES</v>
      </c>
      <c r="AH60" s="58" t="str">
        <f t="shared" si="81"/>
        <v>ÚNICO</v>
      </c>
      <c r="AI60" s="58" t="str">
        <f t="shared" si="82"/>
        <v>ÚNICO</v>
      </c>
      <c r="AJ60" s="58" t="str">
        <f t="shared" si="83"/>
        <v>ÚNICO</v>
      </c>
      <c r="AK60" s="58" t="str">
        <f t="shared" si="84"/>
        <v>ÚNICO</v>
      </c>
      <c r="AL60" s="68" t="str">
        <f t="shared" si="85"/>
        <v/>
      </c>
      <c r="AM60" s="68" t="str">
        <f t="shared" si="86"/>
        <v/>
      </c>
      <c r="AN60" s="60" t="str">
        <f t="shared" si="87"/>
        <v/>
      </c>
      <c r="AP60" s="68">
        <f t="shared" si="88"/>
        <v>87200</v>
      </c>
      <c r="AQ60" s="61">
        <f t="shared" si="89"/>
        <v>80800</v>
      </c>
      <c r="AR60" s="61">
        <f t="shared" si="90"/>
        <v>11085</v>
      </c>
      <c r="AS60" s="199">
        <f t="shared" si="91"/>
        <v>0.12712155963302751</v>
      </c>
      <c r="AT60" s="61">
        <f t="shared" si="92"/>
        <v>80800</v>
      </c>
      <c r="AU60" s="61">
        <f t="shared" si="93"/>
        <v>100000</v>
      </c>
      <c r="AV60" s="61">
        <f>IF(NOT(ISNUMBER(A60)),"",ROUND(_xlfn.QUARTILE.INC(CHOOSE({1;2;3},W60,Z60,AC60),1),0))</f>
        <v>80800</v>
      </c>
      <c r="AW60" s="61">
        <f>IF(NOT(ISNUMBER(A60)),"",ROUND(_xlfn.QUARTILE.INC(CHOOSE({1;2;3},W60,Z60,AC60),3),0))</f>
        <v>90400</v>
      </c>
      <c r="AX60" s="61">
        <f t="shared" si="94"/>
        <v>9600</v>
      </c>
      <c r="AY60" s="61">
        <f t="shared" si="95"/>
        <v>80800</v>
      </c>
      <c r="AZ60" s="61">
        <f t="shared" si="96"/>
        <v>15352</v>
      </c>
      <c r="BA60" s="61">
        <f t="shared" si="97"/>
        <v>96152</v>
      </c>
      <c r="BB60" s="61" t="str">
        <f t="shared" si="98"/>
        <v>MENOR VALOR</v>
      </c>
      <c r="BD60" s="58" t="str">
        <f t="shared" si="99"/>
        <v>visor de nivel - empaques</v>
      </c>
      <c r="BE60" s="58" t="str">
        <f t="shared" si="100"/>
        <v>ÚNICO</v>
      </c>
      <c r="BF60" s="58" t="str" cm="1">
        <f t="array" ref="BF60">IF(BE60&lt;&gt;"REPETIDO","",A60&amp;IFERROR(", "&amp;_xlfn.AGGREGATE(15,6,$A$13:$A$500/(($BD$13:$BD$500=BD60)*($A$13:$A$500&lt;&gt;A60)),1),"")&amp;IFERROR(", "&amp;_xlfn.AGGREGATE(15,6,$A$13:$A$500/(($BD$13:$BD$500=BD60)*($A$13:$A$500&lt;&gt;A60)),2),"")&amp;IFERROR(", "&amp;_xlfn.AGGREGATE(15,6,$A$13:$A$500/(($BD$13:$BD$500=BD60)*($A$13:$A$500&lt;&gt;A60)),3),""))</f>
        <v/>
      </c>
      <c r="BG60" s="58" t="str">
        <f t="shared" si="101"/>
        <v>NO APLICA</v>
      </c>
      <c r="BH60" s="58" t="str">
        <f t="shared" si="102"/>
        <v>OK</v>
      </c>
    </row>
    <row r="61" spans="1:60" ht="38.25" customHeight="1" x14ac:dyDescent="0.45">
      <c r="A61" s="64">
        <f>IF(D61="","",COUNTIF($D$13:D61,"&lt;&gt;"))</f>
        <v>47</v>
      </c>
      <c r="B61" s="64">
        <v>8715699</v>
      </c>
      <c r="C61" s="87" t="s">
        <v>742</v>
      </c>
      <c r="D61" s="201" t="s">
        <v>691</v>
      </c>
      <c r="E61" s="64">
        <v>0</v>
      </c>
      <c r="F61" s="64">
        <v>0</v>
      </c>
      <c r="G61" s="64">
        <v>0</v>
      </c>
      <c r="H61" s="64">
        <v>0</v>
      </c>
      <c r="I61" s="64">
        <v>0</v>
      </c>
      <c r="J61" s="64">
        <v>1</v>
      </c>
      <c r="K61" s="64">
        <v>0</v>
      </c>
      <c r="L61" s="64">
        <v>0</v>
      </c>
      <c r="M61" s="64">
        <v>0</v>
      </c>
      <c r="N61" s="64">
        <v>0</v>
      </c>
      <c r="O61" s="64">
        <v>0</v>
      </c>
      <c r="P61" s="64">
        <v>0</v>
      </c>
      <c r="Q61" s="64">
        <v>0</v>
      </c>
      <c r="R61" s="64">
        <f t="shared" si="73"/>
        <v>1</v>
      </c>
      <c r="S61" s="64">
        <v>41112229</v>
      </c>
      <c r="T61" s="64" t="s">
        <v>66</v>
      </c>
      <c r="U61" s="64" t="s">
        <v>66</v>
      </c>
      <c r="W61" s="198">
        <v>140200</v>
      </c>
      <c r="X61" s="198">
        <f t="shared" si="74"/>
        <v>26638</v>
      </c>
      <c r="Y61" s="198">
        <f t="shared" si="75"/>
        <v>166838</v>
      </c>
      <c r="Z61" s="198">
        <v>140200</v>
      </c>
      <c r="AA61" s="198">
        <f t="shared" si="76"/>
        <v>26638</v>
      </c>
      <c r="AB61" s="198">
        <f t="shared" si="77"/>
        <v>166838</v>
      </c>
      <c r="AC61" s="198">
        <v>185000</v>
      </c>
      <c r="AD61" s="198">
        <f t="shared" si="78"/>
        <v>35150</v>
      </c>
      <c r="AE61" s="198">
        <f t="shared" si="79"/>
        <v>220150</v>
      </c>
      <c r="AG61" s="67" t="str">
        <f t="shared" si="80"/>
        <v>DEE MANOMETRO DE CARATULA 6 DE 0-200 PSI</v>
      </c>
      <c r="AH61" s="58" t="str">
        <f t="shared" si="81"/>
        <v>ÚNICO</v>
      </c>
      <c r="AI61" s="58" t="str">
        <f t="shared" si="82"/>
        <v>ÚNICO</v>
      </c>
      <c r="AJ61" s="58" t="str">
        <f t="shared" si="83"/>
        <v>ÚNICO</v>
      </c>
      <c r="AK61" s="58" t="str">
        <f t="shared" si="84"/>
        <v>ÚNICO</v>
      </c>
      <c r="AL61" s="68" t="str">
        <f t="shared" si="85"/>
        <v/>
      </c>
      <c r="AM61" s="68" t="str">
        <f t="shared" si="86"/>
        <v/>
      </c>
      <c r="AN61" s="60" t="str">
        <f t="shared" si="87"/>
        <v/>
      </c>
      <c r="AP61" s="68">
        <f t="shared" si="88"/>
        <v>155133</v>
      </c>
      <c r="AQ61" s="61">
        <f t="shared" si="89"/>
        <v>140200</v>
      </c>
      <c r="AR61" s="61">
        <f t="shared" si="90"/>
        <v>25865</v>
      </c>
      <c r="AS61" s="199">
        <f t="shared" si="91"/>
        <v>0.16672790444328414</v>
      </c>
      <c r="AT61" s="61">
        <f t="shared" si="92"/>
        <v>140200</v>
      </c>
      <c r="AU61" s="61">
        <f t="shared" si="93"/>
        <v>185000</v>
      </c>
      <c r="AV61" s="61">
        <f>IF(NOT(ISNUMBER(A61)),"",ROUND(_xlfn.QUARTILE.INC(CHOOSE({1;2;3},W61,Z61,AC61),1),0))</f>
        <v>140200</v>
      </c>
      <c r="AW61" s="61">
        <f>IF(NOT(ISNUMBER(A61)),"",ROUND(_xlfn.QUARTILE.INC(CHOOSE({1;2;3},W61,Z61,AC61),3),0))</f>
        <v>162600</v>
      </c>
      <c r="AX61" s="61">
        <f t="shared" si="94"/>
        <v>22400</v>
      </c>
      <c r="AY61" s="61">
        <f t="shared" si="95"/>
        <v>140200</v>
      </c>
      <c r="AZ61" s="61">
        <f t="shared" si="96"/>
        <v>26638</v>
      </c>
      <c r="BA61" s="61">
        <f t="shared" si="97"/>
        <v>166838</v>
      </c>
      <c r="BB61" s="61" t="str">
        <f t="shared" si="98"/>
        <v>MENOR VALOR</v>
      </c>
      <c r="BD61" s="58" t="str">
        <f t="shared" si="99"/>
        <v>dee manometro de caratula 6 de 0-200 psi</v>
      </c>
      <c r="BE61" s="58" t="str">
        <f t="shared" si="100"/>
        <v>ÚNICO</v>
      </c>
      <c r="BF61" s="58" t="str" cm="1">
        <f t="array" ref="BF61">IF(BE61&lt;&gt;"REPETIDO","",A61&amp;IFERROR(", "&amp;_xlfn.AGGREGATE(15,6,$A$13:$A$500/(($BD$13:$BD$500=BD61)*($A$13:$A$500&lt;&gt;A61)),1),"")&amp;IFERROR(", "&amp;_xlfn.AGGREGATE(15,6,$A$13:$A$500/(($BD$13:$BD$500=BD61)*($A$13:$A$500&lt;&gt;A61)),2),"")&amp;IFERROR(", "&amp;_xlfn.AGGREGATE(15,6,$A$13:$A$500/(($BD$13:$BD$500=BD61)*($A$13:$A$500&lt;&gt;A61)),3),""))</f>
        <v/>
      </c>
      <c r="BG61" s="58" t="str">
        <f t="shared" si="101"/>
        <v>NO APLICA</v>
      </c>
      <c r="BH61" s="58" t="str">
        <f t="shared" si="102"/>
        <v>OK</v>
      </c>
    </row>
    <row r="62" spans="1:60" ht="25.5" customHeight="1" x14ac:dyDescent="0.45">
      <c r="A62" s="64">
        <f>IF(D62="","",COUNTIF($D$13:D62,"&lt;&gt;"))</f>
        <v>48</v>
      </c>
      <c r="B62" s="64">
        <v>8715699</v>
      </c>
      <c r="C62" s="87" t="s">
        <v>743</v>
      </c>
      <c r="D62" s="201" t="s">
        <v>691</v>
      </c>
      <c r="E62" s="64">
        <v>0</v>
      </c>
      <c r="F62" s="64">
        <v>0</v>
      </c>
      <c r="G62" s="64">
        <v>0</v>
      </c>
      <c r="H62" s="64">
        <v>0</v>
      </c>
      <c r="I62" s="64">
        <v>0</v>
      </c>
      <c r="J62" s="64">
        <v>1</v>
      </c>
      <c r="K62" s="64">
        <v>0</v>
      </c>
      <c r="L62" s="64">
        <v>0</v>
      </c>
      <c r="M62" s="64">
        <v>0</v>
      </c>
      <c r="N62" s="64">
        <v>0</v>
      </c>
      <c r="O62" s="64">
        <v>0</v>
      </c>
      <c r="P62" s="64">
        <v>0</v>
      </c>
      <c r="Q62" s="64">
        <v>0</v>
      </c>
      <c r="R62" s="64">
        <f t="shared" si="73"/>
        <v>1</v>
      </c>
      <c r="S62" s="64">
        <v>40141654</v>
      </c>
      <c r="T62" s="64" t="s">
        <v>66</v>
      </c>
      <c r="U62" s="64" t="s">
        <v>66</v>
      </c>
      <c r="W62" s="198">
        <v>293200</v>
      </c>
      <c r="X62" s="198">
        <f t="shared" si="74"/>
        <v>55708</v>
      </c>
      <c r="Y62" s="198">
        <f t="shared" si="75"/>
        <v>348908</v>
      </c>
      <c r="Z62" s="198">
        <v>293200</v>
      </c>
      <c r="AA62" s="198">
        <f t="shared" si="76"/>
        <v>55708</v>
      </c>
      <c r="AB62" s="198">
        <f t="shared" si="77"/>
        <v>348908</v>
      </c>
      <c r="AC62" s="198">
        <v>370000</v>
      </c>
      <c r="AD62" s="198">
        <f t="shared" si="78"/>
        <v>70300</v>
      </c>
      <c r="AE62" s="198">
        <f t="shared" si="79"/>
        <v>440300</v>
      </c>
      <c r="AG62" s="67" t="str">
        <f t="shared" si="80"/>
        <v>VALVULA DE BOLA 1 316 INOX</v>
      </c>
      <c r="AH62" s="58" t="str">
        <f t="shared" si="81"/>
        <v>ÚNICO</v>
      </c>
      <c r="AI62" s="58" t="str">
        <f t="shared" si="82"/>
        <v>ÚNICO</v>
      </c>
      <c r="AJ62" s="58" t="str">
        <f t="shared" si="83"/>
        <v>ÚNICO</v>
      </c>
      <c r="AK62" s="58" t="str">
        <f t="shared" si="84"/>
        <v>ÚNICO</v>
      </c>
      <c r="AL62" s="68" t="str">
        <f t="shared" si="85"/>
        <v/>
      </c>
      <c r="AM62" s="68" t="str">
        <f t="shared" si="86"/>
        <v/>
      </c>
      <c r="AN62" s="60" t="str">
        <f t="shared" si="87"/>
        <v/>
      </c>
      <c r="AP62" s="68">
        <f t="shared" si="88"/>
        <v>318800</v>
      </c>
      <c r="AQ62" s="61">
        <f t="shared" si="89"/>
        <v>293200</v>
      </c>
      <c r="AR62" s="61">
        <f t="shared" si="90"/>
        <v>44341</v>
      </c>
      <c r="AS62" s="199">
        <f t="shared" si="91"/>
        <v>0.13908720200752822</v>
      </c>
      <c r="AT62" s="61">
        <f t="shared" si="92"/>
        <v>293200</v>
      </c>
      <c r="AU62" s="61">
        <f t="shared" si="93"/>
        <v>370000</v>
      </c>
      <c r="AV62" s="61">
        <f>IF(NOT(ISNUMBER(A62)),"",ROUND(_xlfn.QUARTILE.INC(CHOOSE({1;2;3},W62,Z62,AC62),1),0))</f>
        <v>293200</v>
      </c>
      <c r="AW62" s="61">
        <f>IF(NOT(ISNUMBER(A62)),"",ROUND(_xlfn.QUARTILE.INC(CHOOSE({1;2;3},W62,Z62,AC62),3),0))</f>
        <v>331600</v>
      </c>
      <c r="AX62" s="61">
        <f t="shared" si="94"/>
        <v>38400</v>
      </c>
      <c r="AY62" s="61">
        <f t="shared" si="95"/>
        <v>293200</v>
      </c>
      <c r="AZ62" s="61">
        <f t="shared" si="96"/>
        <v>55708</v>
      </c>
      <c r="BA62" s="61">
        <f t="shared" si="97"/>
        <v>348908</v>
      </c>
      <c r="BB62" s="61" t="str">
        <f t="shared" si="98"/>
        <v>MENOR VALOR</v>
      </c>
      <c r="BD62" s="58" t="str">
        <f t="shared" si="99"/>
        <v>Valvula de bola 1 316 inox</v>
      </c>
      <c r="BE62" s="58" t="str">
        <f t="shared" si="100"/>
        <v>ÚNICO</v>
      </c>
      <c r="BF62" s="58" t="str" cm="1">
        <f t="array" ref="BF62">IF(BE62&lt;&gt;"REPETIDO","",A62&amp;IFERROR(", "&amp;_xlfn.AGGREGATE(15,6,$A$13:$A$500/(($BD$13:$BD$500=BD62)*($A$13:$A$500&lt;&gt;A62)),1),"")&amp;IFERROR(", "&amp;_xlfn.AGGREGATE(15,6,$A$13:$A$500/(($BD$13:$BD$500=BD62)*($A$13:$A$500&lt;&gt;A62)),2),"")&amp;IFERROR(", "&amp;_xlfn.AGGREGATE(15,6,$A$13:$A$500/(($BD$13:$BD$500=BD62)*($A$13:$A$500&lt;&gt;A62)),3),""))</f>
        <v/>
      </c>
      <c r="BG62" s="58" t="str">
        <f t="shared" si="101"/>
        <v>NO APLICA</v>
      </c>
      <c r="BH62" s="58" t="str">
        <f t="shared" si="102"/>
        <v>OK</v>
      </c>
    </row>
    <row r="63" spans="1:60" ht="38.25" customHeight="1" x14ac:dyDescent="0.45">
      <c r="A63" s="64">
        <f>IF(D63="","",COUNTIF($D$13:D63,"&lt;&gt;"))</f>
        <v>49</v>
      </c>
      <c r="B63" s="64">
        <v>8715699</v>
      </c>
      <c r="C63" s="87" t="s">
        <v>744</v>
      </c>
      <c r="D63" s="201" t="s">
        <v>691</v>
      </c>
      <c r="E63" s="64">
        <v>0</v>
      </c>
      <c r="F63" s="64">
        <v>0</v>
      </c>
      <c r="G63" s="64">
        <v>0</v>
      </c>
      <c r="H63" s="64">
        <v>0</v>
      </c>
      <c r="I63" s="64">
        <v>0</v>
      </c>
      <c r="J63" s="64">
        <v>1</v>
      </c>
      <c r="K63" s="64">
        <v>0</v>
      </c>
      <c r="L63" s="64">
        <v>0</v>
      </c>
      <c r="M63" s="64">
        <v>0</v>
      </c>
      <c r="N63" s="64">
        <v>0</v>
      </c>
      <c r="O63" s="64">
        <v>0</v>
      </c>
      <c r="P63" s="64">
        <v>0</v>
      </c>
      <c r="Q63" s="64">
        <v>0</v>
      </c>
      <c r="R63" s="64">
        <f t="shared" si="73"/>
        <v>1</v>
      </c>
      <c r="S63" s="64">
        <v>39122214</v>
      </c>
      <c r="T63" s="64" t="s">
        <v>66</v>
      </c>
      <c r="U63" s="64" t="s">
        <v>66</v>
      </c>
      <c r="W63" s="198">
        <v>157200</v>
      </c>
      <c r="X63" s="198">
        <f t="shared" si="74"/>
        <v>29868</v>
      </c>
      <c r="Y63" s="198">
        <f t="shared" si="75"/>
        <v>187068</v>
      </c>
      <c r="Z63" s="198">
        <v>157200</v>
      </c>
      <c r="AA63" s="198">
        <f t="shared" si="76"/>
        <v>29868</v>
      </c>
      <c r="AB63" s="198">
        <f t="shared" si="77"/>
        <v>187068</v>
      </c>
      <c r="AC63" s="198">
        <v>195000</v>
      </c>
      <c r="AD63" s="198">
        <f t="shared" si="78"/>
        <v>37050</v>
      </c>
      <c r="AE63" s="198">
        <f t="shared" si="79"/>
        <v>232050</v>
      </c>
      <c r="AG63" s="67" t="str">
        <f t="shared" si="80"/>
        <v>BREAKERMATIC (PROTECTOR ELECTRICO)</v>
      </c>
      <c r="AH63" s="58" t="str">
        <f t="shared" si="81"/>
        <v>ÚNICO</v>
      </c>
      <c r="AI63" s="58" t="str">
        <f t="shared" si="82"/>
        <v>ÚNICO</v>
      </c>
      <c r="AJ63" s="58" t="str">
        <f t="shared" si="83"/>
        <v>ÚNICO</v>
      </c>
      <c r="AK63" s="58" t="str">
        <f t="shared" si="84"/>
        <v>ÚNICO</v>
      </c>
      <c r="AL63" s="68" t="str">
        <f t="shared" si="85"/>
        <v/>
      </c>
      <c r="AM63" s="68" t="str">
        <f t="shared" si="86"/>
        <v/>
      </c>
      <c r="AN63" s="60" t="str">
        <f t="shared" si="87"/>
        <v/>
      </c>
      <c r="AP63" s="68">
        <f t="shared" si="88"/>
        <v>169800</v>
      </c>
      <c r="AQ63" s="61">
        <f t="shared" si="89"/>
        <v>157200</v>
      </c>
      <c r="AR63" s="61">
        <f t="shared" si="90"/>
        <v>21824</v>
      </c>
      <c r="AS63" s="199">
        <f t="shared" si="91"/>
        <v>0.12852767962308598</v>
      </c>
      <c r="AT63" s="61">
        <f t="shared" si="92"/>
        <v>157200</v>
      </c>
      <c r="AU63" s="61">
        <f t="shared" si="93"/>
        <v>195000</v>
      </c>
      <c r="AV63" s="61">
        <f>IF(NOT(ISNUMBER(A63)),"",ROUND(_xlfn.QUARTILE.INC(CHOOSE({1;2;3},W63,Z63,AC63),1),0))</f>
        <v>157200</v>
      </c>
      <c r="AW63" s="61">
        <f>IF(NOT(ISNUMBER(A63)),"",ROUND(_xlfn.QUARTILE.INC(CHOOSE({1;2;3},W63,Z63,AC63),3),0))</f>
        <v>176100</v>
      </c>
      <c r="AX63" s="61">
        <f t="shared" si="94"/>
        <v>18900</v>
      </c>
      <c r="AY63" s="61">
        <f t="shared" si="95"/>
        <v>157200</v>
      </c>
      <c r="AZ63" s="61">
        <f t="shared" si="96"/>
        <v>29868</v>
      </c>
      <c r="BA63" s="61">
        <f t="shared" si="97"/>
        <v>187068</v>
      </c>
      <c r="BB63" s="61" t="str">
        <f t="shared" si="98"/>
        <v>MENOR VALOR</v>
      </c>
      <c r="BD63" s="58" t="str">
        <f t="shared" si="99"/>
        <v>Breakermatic (protector electrico)</v>
      </c>
      <c r="BE63" s="58" t="str">
        <f t="shared" si="100"/>
        <v>ÚNICO</v>
      </c>
      <c r="BF63" s="58" t="str" cm="1">
        <f t="array" ref="BF63">IF(BE63&lt;&gt;"REPETIDO","",A63&amp;IFERROR(", "&amp;_xlfn.AGGREGATE(15,6,$A$13:$A$500/(($BD$13:$BD$500=BD63)*($A$13:$A$500&lt;&gt;A63)),1),"")&amp;IFERROR(", "&amp;_xlfn.AGGREGATE(15,6,$A$13:$A$500/(($BD$13:$BD$500=BD63)*($A$13:$A$500&lt;&gt;A63)),2),"")&amp;IFERROR(", "&amp;_xlfn.AGGREGATE(15,6,$A$13:$A$500/(($BD$13:$BD$500=BD63)*($A$13:$A$500&lt;&gt;A63)),3),""))</f>
        <v/>
      </c>
      <c r="BG63" s="58" t="str">
        <f t="shared" si="101"/>
        <v>NO APLICA</v>
      </c>
      <c r="BH63" s="58" t="str">
        <f t="shared" si="102"/>
        <v>OK</v>
      </c>
    </row>
    <row r="64" spans="1:60" x14ac:dyDescent="0.45">
      <c r="A64" s="64">
        <f>IF(D64="","",COUNTIF($D$13:D64,"&lt;&gt;"))</f>
        <v>50</v>
      </c>
      <c r="B64" s="64">
        <v>8715699</v>
      </c>
      <c r="C64" s="87" t="s">
        <v>745</v>
      </c>
      <c r="D64" s="201" t="s">
        <v>691</v>
      </c>
      <c r="E64" s="64">
        <v>0</v>
      </c>
      <c r="F64" s="64">
        <v>0</v>
      </c>
      <c r="G64" s="64">
        <v>0</v>
      </c>
      <c r="H64" s="64">
        <v>0</v>
      </c>
      <c r="I64" s="64">
        <v>0</v>
      </c>
      <c r="J64" s="64">
        <v>1</v>
      </c>
      <c r="K64" s="64">
        <v>0</v>
      </c>
      <c r="L64" s="64">
        <v>0</v>
      </c>
      <c r="M64" s="64">
        <v>0</v>
      </c>
      <c r="N64" s="64">
        <v>0</v>
      </c>
      <c r="O64" s="64">
        <v>0</v>
      </c>
      <c r="P64" s="64">
        <v>0</v>
      </c>
      <c r="Q64" s="64">
        <v>0</v>
      </c>
      <c r="R64" s="64">
        <f t="shared" si="73"/>
        <v>1</v>
      </c>
      <c r="S64" s="64">
        <v>39121614</v>
      </c>
      <c r="T64" s="64" t="s">
        <v>66</v>
      </c>
      <c r="U64" s="64" t="s">
        <v>66</v>
      </c>
      <c r="W64" s="198">
        <v>127500</v>
      </c>
      <c r="X64" s="198">
        <f t="shared" si="74"/>
        <v>24225</v>
      </c>
      <c r="Y64" s="198">
        <f t="shared" si="75"/>
        <v>151725</v>
      </c>
      <c r="Z64" s="198">
        <v>127500</v>
      </c>
      <c r="AA64" s="198">
        <f t="shared" si="76"/>
        <v>24225</v>
      </c>
      <c r="AB64" s="198">
        <f t="shared" si="77"/>
        <v>151725</v>
      </c>
      <c r="AC64" s="198">
        <v>155000</v>
      </c>
      <c r="AD64" s="198">
        <f t="shared" si="78"/>
        <v>29450</v>
      </c>
      <c r="AE64" s="198">
        <f t="shared" si="79"/>
        <v>184450</v>
      </c>
      <c r="AG64" s="67" t="str">
        <f t="shared" si="80"/>
        <v>DISYUNTOR</v>
      </c>
      <c r="AH64" s="58" t="str">
        <f t="shared" si="81"/>
        <v>ÚNICO</v>
      </c>
      <c r="AI64" s="58" t="str">
        <f t="shared" si="82"/>
        <v>ÚNICO</v>
      </c>
      <c r="AJ64" s="58" t="str">
        <f t="shared" si="83"/>
        <v>ÚNICO</v>
      </c>
      <c r="AK64" s="58" t="str">
        <f t="shared" si="84"/>
        <v>ÚNICO</v>
      </c>
      <c r="AL64" s="68" t="str">
        <f t="shared" si="85"/>
        <v/>
      </c>
      <c r="AM64" s="68" t="str">
        <f t="shared" si="86"/>
        <v/>
      </c>
      <c r="AN64" s="60" t="str">
        <f t="shared" si="87"/>
        <v/>
      </c>
      <c r="AP64" s="68">
        <f t="shared" si="88"/>
        <v>136667</v>
      </c>
      <c r="AQ64" s="61">
        <f t="shared" si="89"/>
        <v>127500</v>
      </c>
      <c r="AR64" s="61">
        <f t="shared" si="90"/>
        <v>15877</v>
      </c>
      <c r="AS64" s="199">
        <f t="shared" si="91"/>
        <v>0.1161728873832015</v>
      </c>
      <c r="AT64" s="61">
        <f t="shared" si="92"/>
        <v>127500</v>
      </c>
      <c r="AU64" s="61">
        <f t="shared" si="93"/>
        <v>155000</v>
      </c>
      <c r="AV64" s="61">
        <f>IF(NOT(ISNUMBER(A64)),"",ROUND(_xlfn.QUARTILE.INC(CHOOSE({1;2;3},W64,Z64,AC64),1),0))</f>
        <v>127500</v>
      </c>
      <c r="AW64" s="61">
        <f>IF(NOT(ISNUMBER(A64)),"",ROUND(_xlfn.QUARTILE.INC(CHOOSE({1;2;3},W64,Z64,AC64),3),0))</f>
        <v>141250</v>
      </c>
      <c r="AX64" s="61">
        <f t="shared" si="94"/>
        <v>13750</v>
      </c>
      <c r="AY64" s="61">
        <f t="shared" si="95"/>
        <v>127500</v>
      </c>
      <c r="AZ64" s="61">
        <f t="shared" si="96"/>
        <v>24225</v>
      </c>
      <c r="BA64" s="61">
        <f t="shared" si="97"/>
        <v>151725</v>
      </c>
      <c r="BB64" s="61" t="str">
        <f t="shared" si="98"/>
        <v>MENOR VALOR</v>
      </c>
      <c r="BD64" s="58" t="str">
        <f t="shared" si="99"/>
        <v>disyuntor</v>
      </c>
      <c r="BE64" s="58" t="str">
        <f t="shared" si="100"/>
        <v>ÚNICO</v>
      </c>
      <c r="BF64" s="58" t="str" cm="1">
        <f t="array" ref="BF64">IF(BE64&lt;&gt;"REPETIDO","",A64&amp;IFERROR(", "&amp;_xlfn.AGGREGATE(15,6,$A$13:$A$500/(($BD$13:$BD$500=BD64)*($A$13:$A$500&lt;&gt;A64)),1),"")&amp;IFERROR(", "&amp;_xlfn.AGGREGATE(15,6,$A$13:$A$500/(($BD$13:$BD$500=BD64)*($A$13:$A$500&lt;&gt;A64)),2),"")&amp;IFERROR(", "&amp;_xlfn.AGGREGATE(15,6,$A$13:$A$500/(($BD$13:$BD$500=BD64)*($A$13:$A$500&lt;&gt;A64)),3),""))</f>
        <v/>
      </c>
      <c r="BG64" s="58" t="str">
        <f t="shared" si="101"/>
        <v>NO APLICA</v>
      </c>
      <c r="BH64" s="58" t="str">
        <f t="shared" si="102"/>
        <v>OK</v>
      </c>
    </row>
    <row r="65" spans="1:60" x14ac:dyDescent="0.45">
      <c r="A65" s="64">
        <f>IF(D65="","",COUNTIF($D$13:D65,"&lt;&gt;"))</f>
        <v>51</v>
      </c>
      <c r="B65" s="64">
        <v>8715699</v>
      </c>
      <c r="C65" s="87" t="s">
        <v>746</v>
      </c>
      <c r="D65" s="201" t="s">
        <v>691</v>
      </c>
      <c r="E65" s="64">
        <v>0</v>
      </c>
      <c r="F65" s="64">
        <v>0</v>
      </c>
      <c r="G65" s="64">
        <v>0</v>
      </c>
      <c r="H65" s="64">
        <v>0</v>
      </c>
      <c r="I65" s="64">
        <v>0</v>
      </c>
      <c r="J65" s="64">
        <v>1</v>
      </c>
      <c r="K65" s="64">
        <v>0</v>
      </c>
      <c r="L65" s="64">
        <v>0</v>
      </c>
      <c r="M65" s="64">
        <v>0</v>
      </c>
      <c r="N65" s="64">
        <v>0</v>
      </c>
      <c r="O65" s="64">
        <v>0</v>
      </c>
      <c r="P65" s="64">
        <v>0</v>
      </c>
      <c r="Q65" s="64">
        <v>0</v>
      </c>
      <c r="R65" s="64">
        <f t="shared" si="73"/>
        <v>1</v>
      </c>
      <c r="S65" s="64">
        <v>39121529</v>
      </c>
      <c r="T65" s="64" t="s">
        <v>66</v>
      </c>
      <c r="U65" s="64" t="s">
        <v>66</v>
      </c>
      <c r="W65" s="198">
        <v>106200</v>
      </c>
      <c r="X65" s="198">
        <f t="shared" si="74"/>
        <v>20178</v>
      </c>
      <c r="Y65" s="198">
        <f t="shared" si="75"/>
        <v>126378</v>
      </c>
      <c r="Z65" s="198">
        <v>106200</v>
      </c>
      <c r="AA65" s="198">
        <f t="shared" si="76"/>
        <v>20178</v>
      </c>
      <c r="AB65" s="198">
        <f t="shared" si="77"/>
        <v>126378</v>
      </c>
      <c r="AC65" s="198">
        <v>125000</v>
      </c>
      <c r="AD65" s="198">
        <f t="shared" si="78"/>
        <v>23750</v>
      </c>
      <c r="AE65" s="198">
        <f t="shared" si="79"/>
        <v>148750</v>
      </c>
      <c r="AG65" s="67" t="str">
        <f t="shared" si="80"/>
        <v>CONTACTOR</v>
      </c>
      <c r="AH65" s="58" t="str">
        <f t="shared" si="81"/>
        <v>ÚNICO</v>
      </c>
      <c r="AI65" s="58" t="str">
        <f t="shared" si="82"/>
        <v>ÚNICO</v>
      </c>
      <c r="AJ65" s="58" t="str">
        <f t="shared" si="83"/>
        <v>ÚNICO</v>
      </c>
      <c r="AK65" s="58" t="str">
        <f t="shared" si="84"/>
        <v>ÚNICO</v>
      </c>
      <c r="AL65" s="68" t="str">
        <f t="shared" si="85"/>
        <v/>
      </c>
      <c r="AM65" s="68" t="str">
        <f t="shared" si="86"/>
        <v/>
      </c>
      <c r="AN65" s="60" t="str">
        <f t="shared" si="87"/>
        <v/>
      </c>
      <c r="AP65" s="68">
        <f t="shared" si="88"/>
        <v>112467</v>
      </c>
      <c r="AQ65" s="61">
        <f t="shared" si="89"/>
        <v>106200</v>
      </c>
      <c r="AR65" s="61">
        <f t="shared" si="90"/>
        <v>10854</v>
      </c>
      <c r="AS65" s="199">
        <f t="shared" si="91"/>
        <v>9.6508309104003848E-2</v>
      </c>
      <c r="AT65" s="61">
        <f t="shared" si="92"/>
        <v>106200</v>
      </c>
      <c r="AU65" s="61">
        <f t="shared" si="93"/>
        <v>125000</v>
      </c>
      <c r="AV65" s="61">
        <f>IF(NOT(ISNUMBER(A65)),"",ROUND(_xlfn.QUARTILE.INC(CHOOSE({1;2;3},W65,Z65,AC65),1),0))</f>
        <v>106200</v>
      </c>
      <c r="AW65" s="61">
        <f>IF(NOT(ISNUMBER(A65)),"",ROUND(_xlfn.QUARTILE.INC(CHOOSE({1;2;3},W65,Z65,AC65),3),0))</f>
        <v>115600</v>
      </c>
      <c r="AX65" s="61">
        <f t="shared" si="94"/>
        <v>9400</v>
      </c>
      <c r="AY65" s="61">
        <f t="shared" si="95"/>
        <v>106200</v>
      </c>
      <c r="AZ65" s="61">
        <f t="shared" si="96"/>
        <v>20178</v>
      </c>
      <c r="BA65" s="61">
        <f t="shared" si="97"/>
        <v>126378</v>
      </c>
      <c r="BB65" s="61" t="str">
        <f t="shared" si="98"/>
        <v>MENOR VALOR</v>
      </c>
      <c r="BD65" s="58" t="str">
        <f t="shared" si="99"/>
        <v>contactor</v>
      </c>
      <c r="BE65" s="58" t="str">
        <f t="shared" si="100"/>
        <v>ÚNICO</v>
      </c>
      <c r="BF65" s="58" t="str" cm="1">
        <f t="array" ref="BF65">IF(BE65&lt;&gt;"REPETIDO","",A65&amp;IFERROR(", "&amp;_xlfn.AGGREGATE(15,6,$A$13:$A$500/(($BD$13:$BD$500=BD65)*($A$13:$A$500&lt;&gt;A65)),1),"")&amp;IFERROR(", "&amp;_xlfn.AGGREGATE(15,6,$A$13:$A$500/(($BD$13:$BD$500=BD65)*($A$13:$A$500&lt;&gt;A65)),2),"")&amp;IFERROR(", "&amp;_xlfn.AGGREGATE(15,6,$A$13:$A$500/(($BD$13:$BD$500=BD65)*($A$13:$A$500&lt;&gt;A65)),3),""))</f>
        <v/>
      </c>
      <c r="BG65" s="58" t="str">
        <f t="shared" si="101"/>
        <v>NO APLICA</v>
      </c>
      <c r="BH65" s="58" t="str">
        <f t="shared" si="102"/>
        <v>OK</v>
      </c>
    </row>
    <row r="66" spans="1:60" x14ac:dyDescent="0.45">
      <c r="A66" s="64">
        <f>IF(D66="","",COUNTIF($D$13:D66,"&lt;&gt;"))</f>
        <v>52</v>
      </c>
      <c r="B66" s="64">
        <v>8715699</v>
      </c>
      <c r="C66" s="87" t="s">
        <v>747</v>
      </c>
      <c r="D66" s="201" t="s">
        <v>691</v>
      </c>
      <c r="E66" s="64">
        <v>0</v>
      </c>
      <c r="F66" s="64">
        <v>0</v>
      </c>
      <c r="G66" s="64">
        <v>0</v>
      </c>
      <c r="H66" s="64">
        <v>0</v>
      </c>
      <c r="I66" s="64">
        <v>0</v>
      </c>
      <c r="J66" s="64">
        <v>1</v>
      </c>
      <c r="K66" s="64">
        <v>0</v>
      </c>
      <c r="L66" s="64">
        <v>0</v>
      </c>
      <c r="M66" s="64">
        <v>0</v>
      </c>
      <c r="N66" s="64">
        <v>0</v>
      </c>
      <c r="O66" s="64">
        <v>0</v>
      </c>
      <c r="P66" s="64">
        <v>0</v>
      </c>
      <c r="Q66" s="64">
        <v>0</v>
      </c>
      <c r="R66" s="64">
        <f t="shared" si="73"/>
        <v>1</v>
      </c>
      <c r="S66" s="64">
        <v>39122331</v>
      </c>
      <c r="T66" s="64" t="s">
        <v>66</v>
      </c>
      <c r="U66" s="64" t="s">
        <v>66</v>
      </c>
      <c r="W66" s="198">
        <v>93500</v>
      </c>
      <c r="X66" s="198">
        <f t="shared" si="74"/>
        <v>17765</v>
      </c>
      <c r="Y66" s="198">
        <f t="shared" si="75"/>
        <v>111265</v>
      </c>
      <c r="Z66" s="198">
        <v>93500</v>
      </c>
      <c r="AA66" s="198">
        <f t="shared" si="76"/>
        <v>17765</v>
      </c>
      <c r="AB66" s="198">
        <f t="shared" si="77"/>
        <v>111265</v>
      </c>
      <c r="AC66" s="198">
        <v>120000</v>
      </c>
      <c r="AD66" s="198">
        <f t="shared" si="78"/>
        <v>22800</v>
      </c>
      <c r="AE66" s="198">
        <f t="shared" si="79"/>
        <v>142800</v>
      </c>
      <c r="AG66" s="67" t="str">
        <f t="shared" si="80"/>
        <v>RELLE TERMICO</v>
      </c>
      <c r="AH66" s="58" t="str">
        <f t="shared" si="81"/>
        <v>ÚNICO</v>
      </c>
      <c r="AI66" s="58" t="str">
        <f t="shared" si="82"/>
        <v>ÚNICO</v>
      </c>
      <c r="AJ66" s="58" t="str">
        <f t="shared" si="83"/>
        <v>ÚNICO</v>
      </c>
      <c r="AK66" s="58" t="str">
        <f t="shared" si="84"/>
        <v>ÚNICO</v>
      </c>
      <c r="AL66" s="68" t="str">
        <f t="shared" si="85"/>
        <v/>
      </c>
      <c r="AM66" s="68" t="str">
        <f t="shared" si="86"/>
        <v/>
      </c>
      <c r="AN66" s="60" t="str">
        <f t="shared" si="87"/>
        <v/>
      </c>
      <c r="AP66" s="68">
        <f t="shared" si="88"/>
        <v>102333</v>
      </c>
      <c r="AQ66" s="61">
        <f t="shared" si="89"/>
        <v>93500</v>
      </c>
      <c r="AR66" s="61">
        <f t="shared" si="90"/>
        <v>15300</v>
      </c>
      <c r="AS66" s="199">
        <f t="shared" si="91"/>
        <v>0.14951188766087187</v>
      </c>
      <c r="AT66" s="61">
        <f t="shared" si="92"/>
        <v>93500</v>
      </c>
      <c r="AU66" s="61">
        <f t="shared" si="93"/>
        <v>120000</v>
      </c>
      <c r="AV66" s="61">
        <f>IF(NOT(ISNUMBER(A66)),"",ROUND(_xlfn.QUARTILE.INC(CHOOSE({1;2;3},W66,Z66,AC66),1),0))</f>
        <v>93500</v>
      </c>
      <c r="AW66" s="61">
        <f>IF(NOT(ISNUMBER(A66)),"",ROUND(_xlfn.QUARTILE.INC(CHOOSE({1;2;3},W66,Z66,AC66),3),0))</f>
        <v>106750</v>
      </c>
      <c r="AX66" s="61">
        <f t="shared" si="94"/>
        <v>13250</v>
      </c>
      <c r="AY66" s="61">
        <f t="shared" si="95"/>
        <v>93500</v>
      </c>
      <c r="AZ66" s="61">
        <f t="shared" si="96"/>
        <v>17765</v>
      </c>
      <c r="BA66" s="61">
        <f t="shared" si="97"/>
        <v>111265</v>
      </c>
      <c r="BB66" s="61" t="str">
        <f t="shared" si="98"/>
        <v>MENOR VALOR</v>
      </c>
      <c r="BD66" s="58" t="str">
        <f t="shared" si="99"/>
        <v>Relle termico</v>
      </c>
      <c r="BE66" s="58" t="str">
        <f t="shared" si="100"/>
        <v>ÚNICO</v>
      </c>
      <c r="BF66" s="58" t="str" cm="1">
        <f t="array" ref="BF66">IF(BE66&lt;&gt;"REPETIDO","",A66&amp;IFERROR(", "&amp;_xlfn.AGGREGATE(15,6,$A$13:$A$500/(($BD$13:$BD$500=BD66)*($A$13:$A$500&lt;&gt;A66)),1),"")&amp;IFERROR(", "&amp;_xlfn.AGGREGATE(15,6,$A$13:$A$500/(($BD$13:$BD$500=BD66)*($A$13:$A$500&lt;&gt;A66)),2),"")&amp;IFERROR(", "&amp;_xlfn.AGGREGATE(15,6,$A$13:$A$500/(($BD$13:$BD$500=BD66)*($A$13:$A$500&lt;&gt;A66)),3),""))</f>
        <v/>
      </c>
      <c r="BG66" s="58" t="str">
        <f t="shared" si="101"/>
        <v>NO APLICA</v>
      </c>
      <c r="BH66" s="58" t="str">
        <f t="shared" si="102"/>
        <v>OK</v>
      </c>
    </row>
    <row r="67" spans="1:60" ht="25.5" customHeight="1" x14ac:dyDescent="0.45">
      <c r="A67" s="64">
        <f>IF(D67="","",COUNTIF($D$13:D67,"&lt;&gt;"))</f>
        <v>53</v>
      </c>
      <c r="B67" s="64">
        <v>8715699</v>
      </c>
      <c r="C67" s="87" t="s">
        <v>748</v>
      </c>
      <c r="D67" s="201" t="s">
        <v>691</v>
      </c>
      <c r="E67" s="64">
        <v>0</v>
      </c>
      <c r="F67" s="64">
        <v>0</v>
      </c>
      <c r="G67" s="64">
        <v>0</v>
      </c>
      <c r="H67" s="64">
        <v>0</v>
      </c>
      <c r="I67" s="64">
        <v>0</v>
      </c>
      <c r="J67" s="64">
        <v>1</v>
      </c>
      <c r="K67" s="64">
        <v>0</v>
      </c>
      <c r="L67" s="64">
        <v>0</v>
      </c>
      <c r="M67" s="64">
        <v>0</v>
      </c>
      <c r="N67" s="64">
        <v>0</v>
      </c>
      <c r="O67" s="64">
        <v>0</v>
      </c>
      <c r="P67" s="64">
        <v>0</v>
      </c>
      <c r="Q67" s="64">
        <v>0</v>
      </c>
      <c r="R67" s="64">
        <f t="shared" si="73"/>
        <v>1</v>
      </c>
      <c r="S67" s="64">
        <v>26101759</v>
      </c>
      <c r="T67" s="64" t="s">
        <v>66</v>
      </c>
      <c r="U67" s="64" t="s">
        <v>66</v>
      </c>
      <c r="W67" s="198">
        <v>1139000</v>
      </c>
      <c r="X67" s="198">
        <f t="shared" si="74"/>
        <v>216410</v>
      </c>
      <c r="Y67" s="198">
        <f t="shared" si="75"/>
        <v>1355410</v>
      </c>
      <c r="Z67" s="198">
        <v>1139000</v>
      </c>
      <c r="AA67" s="198">
        <f t="shared" si="76"/>
        <v>216410</v>
      </c>
      <c r="AB67" s="198">
        <f t="shared" si="77"/>
        <v>1355410</v>
      </c>
      <c r="AC67" s="198">
        <v>1365000</v>
      </c>
      <c r="AD67" s="198">
        <f t="shared" si="78"/>
        <v>259350</v>
      </c>
      <c r="AE67" s="198">
        <f t="shared" si="79"/>
        <v>1624350</v>
      </c>
      <c r="AG67" s="67" t="str">
        <f t="shared" si="80"/>
        <v>ARRANCADOR SUAVE PARA MOTOR</v>
      </c>
      <c r="AH67" s="58" t="str">
        <f t="shared" si="81"/>
        <v>ÚNICO</v>
      </c>
      <c r="AI67" s="58" t="str">
        <f t="shared" si="82"/>
        <v>ÚNICO</v>
      </c>
      <c r="AJ67" s="58" t="str">
        <f t="shared" si="83"/>
        <v>ÚNICO</v>
      </c>
      <c r="AK67" s="58" t="str">
        <f t="shared" si="84"/>
        <v>ÚNICO</v>
      </c>
      <c r="AL67" s="68" t="str">
        <f t="shared" si="85"/>
        <v/>
      </c>
      <c r="AM67" s="68" t="str">
        <f t="shared" si="86"/>
        <v/>
      </c>
      <c r="AN67" s="60" t="str">
        <f t="shared" si="87"/>
        <v/>
      </c>
      <c r="AP67" s="68">
        <f t="shared" si="88"/>
        <v>1214333</v>
      </c>
      <c r="AQ67" s="61">
        <f t="shared" si="89"/>
        <v>1139000</v>
      </c>
      <c r="AR67" s="61">
        <f t="shared" si="90"/>
        <v>130481</v>
      </c>
      <c r="AS67" s="199">
        <f t="shared" si="91"/>
        <v>0.10745075691758356</v>
      </c>
      <c r="AT67" s="61">
        <f t="shared" si="92"/>
        <v>1139000</v>
      </c>
      <c r="AU67" s="61">
        <f t="shared" si="93"/>
        <v>1365000</v>
      </c>
      <c r="AV67" s="61">
        <f>IF(NOT(ISNUMBER(A67)),"",ROUND(_xlfn.QUARTILE.INC(CHOOSE({1;2;3},W67,Z67,AC67),1),0))</f>
        <v>1139000</v>
      </c>
      <c r="AW67" s="61">
        <f>IF(NOT(ISNUMBER(A67)),"",ROUND(_xlfn.QUARTILE.INC(CHOOSE({1;2;3},W67,Z67,AC67),3),0))</f>
        <v>1252000</v>
      </c>
      <c r="AX67" s="61">
        <f t="shared" si="94"/>
        <v>113000</v>
      </c>
      <c r="AY67" s="61">
        <f t="shared" si="95"/>
        <v>1139000</v>
      </c>
      <c r="AZ67" s="61">
        <f t="shared" si="96"/>
        <v>216410</v>
      </c>
      <c r="BA67" s="61">
        <f t="shared" si="97"/>
        <v>1355410</v>
      </c>
      <c r="BB67" s="61" t="str">
        <f t="shared" si="98"/>
        <v>MENOR VALOR</v>
      </c>
      <c r="BD67" s="58" t="str">
        <f t="shared" si="99"/>
        <v>Arrancador suave Para motor</v>
      </c>
      <c r="BE67" s="58" t="str">
        <f t="shared" si="100"/>
        <v>ÚNICO</v>
      </c>
      <c r="BF67" s="58" t="str" cm="1">
        <f t="array" ref="BF67">IF(BE67&lt;&gt;"REPETIDO","",A67&amp;IFERROR(", "&amp;_xlfn.AGGREGATE(15,6,$A$13:$A$500/(($BD$13:$BD$500=BD67)*($A$13:$A$500&lt;&gt;A67)),1),"")&amp;IFERROR(", "&amp;_xlfn.AGGREGATE(15,6,$A$13:$A$500/(($BD$13:$BD$500=BD67)*($A$13:$A$500&lt;&gt;A67)),2),"")&amp;IFERROR(", "&amp;_xlfn.AGGREGATE(15,6,$A$13:$A$500/(($BD$13:$BD$500=BD67)*($A$13:$A$500&lt;&gt;A67)),3),""))</f>
        <v/>
      </c>
      <c r="BG67" s="58" t="str">
        <f t="shared" si="101"/>
        <v>NO APLICA</v>
      </c>
      <c r="BH67" s="58" t="str">
        <f t="shared" si="102"/>
        <v>OK</v>
      </c>
    </row>
    <row r="68" spans="1:60" x14ac:dyDescent="0.45">
      <c r="A68" s="64">
        <f>IF(D68="","",COUNTIF($D$13:D68,"&lt;&gt;"))</f>
        <v>54</v>
      </c>
      <c r="B68" s="64">
        <v>8715699</v>
      </c>
      <c r="C68" s="87" t="s">
        <v>749</v>
      </c>
      <c r="D68" s="201" t="s">
        <v>691</v>
      </c>
      <c r="E68" s="64">
        <v>0</v>
      </c>
      <c r="F68" s="64">
        <v>0</v>
      </c>
      <c r="G68" s="64">
        <v>0</v>
      </c>
      <c r="H68" s="64">
        <v>0</v>
      </c>
      <c r="I68" s="64">
        <v>0</v>
      </c>
      <c r="J68" s="64">
        <v>1</v>
      </c>
      <c r="K68" s="64">
        <v>0</v>
      </c>
      <c r="L68" s="64">
        <v>0</v>
      </c>
      <c r="M68" s="64">
        <v>0</v>
      </c>
      <c r="N68" s="64">
        <v>0</v>
      </c>
      <c r="O68" s="64">
        <v>0</v>
      </c>
      <c r="P68" s="64">
        <v>0</v>
      </c>
      <c r="Q68" s="64">
        <v>0</v>
      </c>
      <c r="R68" s="64">
        <f t="shared" si="73"/>
        <v>1</v>
      </c>
      <c r="S68" s="64">
        <v>39121640</v>
      </c>
      <c r="T68" s="64" t="s">
        <v>66</v>
      </c>
      <c r="U68" s="64" t="s">
        <v>66</v>
      </c>
      <c r="W68" s="198">
        <v>1037000</v>
      </c>
      <c r="X68" s="198">
        <f t="shared" si="74"/>
        <v>197030</v>
      </c>
      <c r="Y68" s="198">
        <f t="shared" si="75"/>
        <v>1234030</v>
      </c>
      <c r="Z68" s="198">
        <v>1037000</v>
      </c>
      <c r="AA68" s="198">
        <f t="shared" si="76"/>
        <v>197030</v>
      </c>
      <c r="AB68" s="198">
        <f t="shared" si="77"/>
        <v>1234030</v>
      </c>
      <c r="AC68" s="198">
        <v>1225000</v>
      </c>
      <c r="AD68" s="198">
        <f t="shared" si="78"/>
        <v>232750</v>
      </c>
      <c r="AE68" s="198">
        <f t="shared" si="79"/>
        <v>1457750</v>
      </c>
      <c r="AG68" s="67" t="str">
        <f t="shared" si="80"/>
        <v>CONTROL WARRICK</v>
      </c>
      <c r="AH68" s="58" t="str">
        <f t="shared" si="81"/>
        <v>ÚNICO</v>
      </c>
      <c r="AI68" s="58" t="str">
        <f t="shared" si="82"/>
        <v>ÚNICO</v>
      </c>
      <c r="AJ68" s="58" t="str">
        <f t="shared" si="83"/>
        <v>ÚNICO</v>
      </c>
      <c r="AK68" s="58" t="str">
        <f t="shared" si="84"/>
        <v>ÚNICO</v>
      </c>
      <c r="AL68" s="68" t="str">
        <f t="shared" si="85"/>
        <v/>
      </c>
      <c r="AM68" s="68" t="str">
        <f t="shared" si="86"/>
        <v/>
      </c>
      <c r="AN68" s="60" t="str">
        <f t="shared" si="87"/>
        <v/>
      </c>
      <c r="AP68" s="68">
        <f t="shared" si="88"/>
        <v>1099667</v>
      </c>
      <c r="AQ68" s="61">
        <f t="shared" si="89"/>
        <v>1037000</v>
      </c>
      <c r="AR68" s="61">
        <f t="shared" si="90"/>
        <v>108542</v>
      </c>
      <c r="AS68" s="199">
        <f t="shared" si="91"/>
        <v>9.8704425976227347E-2</v>
      </c>
      <c r="AT68" s="61">
        <f t="shared" si="92"/>
        <v>1037000</v>
      </c>
      <c r="AU68" s="61">
        <f t="shared" si="93"/>
        <v>1225000</v>
      </c>
      <c r="AV68" s="61">
        <f>IF(NOT(ISNUMBER(A68)),"",ROUND(_xlfn.QUARTILE.INC(CHOOSE({1;2;3},W68,Z68,AC68),1),0))</f>
        <v>1037000</v>
      </c>
      <c r="AW68" s="61">
        <f>IF(NOT(ISNUMBER(A68)),"",ROUND(_xlfn.QUARTILE.INC(CHOOSE({1;2;3},W68,Z68,AC68),3),0))</f>
        <v>1131000</v>
      </c>
      <c r="AX68" s="61">
        <f t="shared" si="94"/>
        <v>94000</v>
      </c>
      <c r="AY68" s="61">
        <f t="shared" si="95"/>
        <v>1037000</v>
      </c>
      <c r="AZ68" s="61">
        <f t="shared" si="96"/>
        <v>197030</v>
      </c>
      <c r="BA68" s="61">
        <f t="shared" si="97"/>
        <v>1234030</v>
      </c>
      <c r="BB68" s="61" t="str">
        <f t="shared" si="98"/>
        <v>MENOR VALOR</v>
      </c>
      <c r="BD68" s="58" t="str">
        <f t="shared" si="99"/>
        <v>Control Warrick</v>
      </c>
      <c r="BE68" s="58" t="str">
        <f t="shared" si="100"/>
        <v>ÚNICO</v>
      </c>
      <c r="BF68" s="58" t="str" cm="1">
        <f t="array" ref="BF68">IF(BE68&lt;&gt;"REPETIDO","",A68&amp;IFERROR(", "&amp;_xlfn.AGGREGATE(15,6,$A$13:$A$500/(($BD$13:$BD$500=BD68)*($A$13:$A$500&lt;&gt;A68)),1),"")&amp;IFERROR(", "&amp;_xlfn.AGGREGATE(15,6,$A$13:$A$500/(($BD$13:$BD$500=BD68)*($A$13:$A$500&lt;&gt;A68)),2),"")&amp;IFERROR(", "&amp;_xlfn.AGGREGATE(15,6,$A$13:$A$500/(($BD$13:$BD$500=BD68)*($A$13:$A$500&lt;&gt;A68)),3),""))</f>
        <v/>
      </c>
      <c r="BG68" s="58" t="str">
        <f t="shared" si="101"/>
        <v>NO APLICA</v>
      </c>
      <c r="BH68" s="58" t="str">
        <f t="shared" si="102"/>
        <v>OK</v>
      </c>
    </row>
    <row r="69" spans="1:60" ht="51" customHeight="1" x14ac:dyDescent="0.45">
      <c r="A69" s="64">
        <f>IF(D69="","",COUNTIF($D$13:D69,"&lt;&gt;"))</f>
        <v>55</v>
      </c>
      <c r="B69" s="64">
        <v>4394107</v>
      </c>
      <c r="C69" s="87" t="s">
        <v>750</v>
      </c>
      <c r="D69" s="64" t="s">
        <v>691</v>
      </c>
      <c r="E69" s="64">
        <v>0</v>
      </c>
      <c r="F69" s="64">
        <v>0</v>
      </c>
      <c r="G69" s="64">
        <v>0</v>
      </c>
      <c r="H69" s="64">
        <v>0</v>
      </c>
      <c r="I69" s="64">
        <v>0</v>
      </c>
      <c r="J69" s="64">
        <v>1</v>
      </c>
      <c r="K69" s="64">
        <v>0</v>
      </c>
      <c r="L69" s="64">
        <v>0</v>
      </c>
      <c r="M69" s="64">
        <v>0</v>
      </c>
      <c r="N69" s="64">
        <v>0</v>
      </c>
      <c r="O69" s="64">
        <v>0</v>
      </c>
      <c r="P69" s="64">
        <v>0</v>
      </c>
      <c r="Q69" s="64">
        <v>0</v>
      </c>
      <c r="R69" s="64">
        <f t="shared" si="73"/>
        <v>1</v>
      </c>
      <c r="S69" s="202">
        <v>31161504</v>
      </c>
      <c r="T69" s="64" t="s">
        <v>66</v>
      </c>
      <c r="U69" s="64" t="s">
        <v>66</v>
      </c>
      <c r="W69" s="198">
        <v>8500</v>
      </c>
      <c r="X69" s="198">
        <f t="shared" si="74"/>
        <v>1615</v>
      </c>
      <c r="Y69" s="198">
        <f t="shared" si="75"/>
        <v>10115</v>
      </c>
      <c r="Z69" s="198">
        <v>8500</v>
      </c>
      <c r="AA69" s="198">
        <f t="shared" si="76"/>
        <v>1615</v>
      </c>
      <c r="AB69" s="198">
        <f t="shared" si="77"/>
        <v>10115</v>
      </c>
      <c r="AC69" s="198">
        <v>10000</v>
      </c>
      <c r="AD69" s="198">
        <f t="shared" si="78"/>
        <v>1900</v>
      </c>
      <c r="AE69" s="198">
        <f t="shared" si="79"/>
        <v>11900</v>
      </c>
      <c r="AG69" s="67" t="str">
        <f t="shared" si="80"/>
        <v>TORNILLO AUTOPERFORANTE DE ACERO INOXIDABLE A2 (6X30 MM)</v>
      </c>
      <c r="AH69" s="58" t="str">
        <f t="shared" si="81"/>
        <v>ÚNICO</v>
      </c>
      <c r="AI69" s="58" t="str">
        <f t="shared" si="82"/>
        <v>ÚNICO</v>
      </c>
      <c r="AJ69" s="58" t="str">
        <f t="shared" si="83"/>
        <v>ÚNICO</v>
      </c>
      <c r="AK69" s="58" t="str">
        <f t="shared" si="84"/>
        <v>ÚNICO</v>
      </c>
      <c r="AL69" s="68" t="str">
        <f t="shared" si="85"/>
        <v/>
      </c>
      <c r="AM69" s="68" t="str">
        <f t="shared" si="86"/>
        <v/>
      </c>
      <c r="AN69" s="60" t="str">
        <f t="shared" si="87"/>
        <v/>
      </c>
      <c r="AP69" s="68">
        <f t="shared" si="88"/>
        <v>9000</v>
      </c>
      <c r="AQ69" s="61">
        <f t="shared" si="89"/>
        <v>8500</v>
      </c>
      <c r="AR69" s="61">
        <f t="shared" si="90"/>
        <v>866</v>
      </c>
      <c r="AS69" s="199">
        <f t="shared" si="91"/>
        <v>9.6222222222222223E-2</v>
      </c>
      <c r="AT69" s="61">
        <f t="shared" si="92"/>
        <v>8500</v>
      </c>
      <c r="AU69" s="61">
        <f t="shared" si="93"/>
        <v>10000</v>
      </c>
      <c r="AV69" s="61">
        <f>IF(NOT(ISNUMBER(A69)),"",ROUND(_xlfn.QUARTILE.INC(CHOOSE({1;2;3},W69,Z69,AC69),1),0))</f>
        <v>8500</v>
      </c>
      <c r="AW69" s="61">
        <f>IF(NOT(ISNUMBER(A69)),"",ROUND(_xlfn.QUARTILE.INC(CHOOSE({1;2;3},W69,Z69,AC69),3),0))</f>
        <v>9250</v>
      </c>
      <c r="AX69" s="61">
        <f t="shared" si="94"/>
        <v>750</v>
      </c>
      <c r="AY69" s="61">
        <f t="shared" si="95"/>
        <v>8500</v>
      </c>
      <c r="AZ69" s="61">
        <f t="shared" si="96"/>
        <v>1615</v>
      </c>
      <c r="BA69" s="61">
        <f t="shared" si="97"/>
        <v>10115</v>
      </c>
      <c r="BB69" s="61" t="str">
        <f t="shared" si="98"/>
        <v>MENOR VALOR</v>
      </c>
      <c r="BD69" s="58" t="str">
        <f t="shared" si="99"/>
        <v>Tornillo autoperforante de acero inoxidable A2 (6x30 mm)</v>
      </c>
      <c r="BE69" s="58" t="str">
        <f t="shared" si="100"/>
        <v>ÚNICO</v>
      </c>
      <c r="BF69" s="58" t="str" cm="1">
        <f t="array" ref="BF69">IF(BE69&lt;&gt;"REPETIDO","",A69&amp;IFERROR(", "&amp;_xlfn.AGGREGATE(15,6,$A$13:$A$500/(($BD$13:$BD$500=BD69)*($A$13:$A$500&lt;&gt;A69)),1),"")&amp;IFERROR(", "&amp;_xlfn.AGGREGATE(15,6,$A$13:$A$500/(($BD$13:$BD$500=BD69)*($A$13:$A$500&lt;&gt;A69)),2),"")&amp;IFERROR(", "&amp;_xlfn.AGGREGATE(15,6,$A$13:$A$500/(($BD$13:$BD$500=BD69)*($A$13:$A$500&lt;&gt;A69)),3),""))</f>
        <v/>
      </c>
      <c r="BG69" s="58" t="str">
        <f t="shared" si="101"/>
        <v>NO APLICA</v>
      </c>
      <c r="BH69" s="58" t="str">
        <f t="shared" si="102"/>
        <v>OK</v>
      </c>
    </row>
    <row r="70" spans="1:60" ht="63.75" customHeight="1" x14ac:dyDescent="0.45">
      <c r="A70" s="64">
        <f>IF(D70="","",COUNTIF($D$13:D70,"&lt;&gt;"))</f>
        <v>56</v>
      </c>
      <c r="B70" s="64">
        <v>4394107</v>
      </c>
      <c r="C70" s="87" t="s">
        <v>751</v>
      </c>
      <c r="D70" s="64" t="s">
        <v>691</v>
      </c>
      <c r="E70" s="64">
        <v>0</v>
      </c>
      <c r="F70" s="64">
        <v>0</v>
      </c>
      <c r="G70" s="64">
        <v>0</v>
      </c>
      <c r="H70" s="64">
        <v>0</v>
      </c>
      <c r="I70" s="64">
        <v>0</v>
      </c>
      <c r="J70" s="64">
        <v>1</v>
      </c>
      <c r="K70" s="64">
        <v>0</v>
      </c>
      <c r="L70" s="64">
        <v>0</v>
      </c>
      <c r="M70" s="64">
        <v>0</v>
      </c>
      <c r="N70" s="64">
        <v>0</v>
      </c>
      <c r="O70" s="64">
        <v>0</v>
      </c>
      <c r="P70" s="64">
        <v>0</v>
      </c>
      <c r="Q70" s="64">
        <v>0</v>
      </c>
      <c r="R70" s="64">
        <f t="shared" si="73"/>
        <v>1</v>
      </c>
      <c r="S70" s="202">
        <v>31161504</v>
      </c>
      <c r="T70" s="64" t="s">
        <v>66</v>
      </c>
      <c r="U70" s="64" t="s">
        <v>66</v>
      </c>
      <c r="W70" s="198">
        <v>7600</v>
      </c>
      <c r="X70" s="198">
        <f t="shared" si="74"/>
        <v>1444</v>
      </c>
      <c r="Y70" s="198">
        <f t="shared" si="75"/>
        <v>9044</v>
      </c>
      <c r="Z70" s="198">
        <v>7600</v>
      </c>
      <c r="AA70" s="198">
        <f t="shared" si="76"/>
        <v>1444</v>
      </c>
      <c r="AB70" s="198">
        <f t="shared" si="77"/>
        <v>9044</v>
      </c>
      <c r="AC70" s="198">
        <v>15000</v>
      </c>
      <c r="AD70" s="198">
        <f t="shared" si="78"/>
        <v>2850</v>
      </c>
      <c r="AE70" s="198">
        <f t="shared" si="79"/>
        <v>17850</v>
      </c>
      <c r="AG70" s="67" t="str">
        <f t="shared" si="80"/>
        <v>TORNILLO DE ACERO INOXIDABLE M6 X 25 MM (CON CABEZA AVELLANADA)</v>
      </c>
      <c r="AH70" s="58" t="str">
        <f t="shared" si="81"/>
        <v>ÚNICO</v>
      </c>
      <c r="AI70" s="58" t="str">
        <f t="shared" si="82"/>
        <v>ÚNICO</v>
      </c>
      <c r="AJ70" s="58" t="str">
        <f t="shared" si="83"/>
        <v>ÚNICO</v>
      </c>
      <c r="AK70" s="58" t="str">
        <f t="shared" si="84"/>
        <v>ÚNICO</v>
      </c>
      <c r="AL70" s="68" t="str">
        <f t="shared" si="85"/>
        <v/>
      </c>
      <c r="AM70" s="68" t="str">
        <f t="shared" si="86"/>
        <v/>
      </c>
      <c r="AN70" s="60" t="str">
        <f t="shared" si="87"/>
        <v/>
      </c>
      <c r="AP70" s="68">
        <f t="shared" si="88"/>
        <v>10067</v>
      </c>
      <c r="AQ70" s="61">
        <f t="shared" si="89"/>
        <v>7600</v>
      </c>
      <c r="AR70" s="61">
        <f t="shared" si="90"/>
        <v>4272</v>
      </c>
      <c r="AS70" s="199">
        <f t="shared" si="91"/>
        <v>0.42435680937717296</v>
      </c>
      <c r="AT70" s="61">
        <f t="shared" si="92"/>
        <v>7600</v>
      </c>
      <c r="AU70" s="61">
        <f t="shared" si="93"/>
        <v>15000</v>
      </c>
      <c r="AV70" s="61">
        <f>IF(NOT(ISNUMBER(A70)),"",ROUND(_xlfn.QUARTILE.INC(CHOOSE({1;2;3},W70,Z70,AC70),1),0))</f>
        <v>7600</v>
      </c>
      <c r="AW70" s="61">
        <f>IF(NOT(ISNUMBER(A70)),"",ROUND(_xlfn.QUARTILE.INC(CHOOSE({1;2;3},W70,Z70,AC70),3),0))</f>
        <v>11300</v>
      </c>
      <c r="AX70" s="61">
        <f t="shared" si="94"/>
        <v>3700</v>
      </c>
      <c r="AY70" s="61">
        <f t="shared" si="95"/>
        <v>7600</v>
      </c>
      <c r="AZ70" s="61">
        <f t="shared" si="96"/>
        <v>1444</v>
      </c>
      <c r="BA70" s="61">
        <f t="shared" si="97"/>
        <v>9044</v>
      </c>
      <c r="BB70" s="61" t="str">
        <f t="shared" si="98"/>
        <v>MEDIANA</v>
      </c>
      <c r="BD70" s="58" t="str">
        <f t="shared" si="99"/>
        <v>Tornillo de acero inoxidable M6 x 25 mm (con cabeza avellanada)</v>
      </c>
      <c r="BE70" s="58" t="str">
        <f t="shared" si="100"/>
        <v>ÚNICO</v>
      </c>
      <c r="BF70" s="58" t="str" cm="1">
        <f t="array" ref="BF70">IF(BE70&lt;&gt;"REPETIDO","",A70&amp;IFERROR(", "&amp;_xlfn.AGGREGATE(15,6,$A$13:$A$500/(($BD$13:$BD$500=BD70)*($A$13:$A$500&lt;&gt;A70)),1),"")&amp;IFERROR(", "&amp;_xlfn.AGGREGATE(15,6,$A$13:$A$500/(($BD$13:$BD$500=BD70)*($A$13:$A$500&lt;&gt;A70)),2),"")&amp;IFERROR(", "&amp;_xlfn.AGGREGATE(15,6,$A$13:$A$500/(($BD$13:$BD$500=BD70)*($A$13:$A$500&lt;&gt;A70)),3),""))</f>
        <v/>
      </c>
      <c r="BG70" s="58" t="str">
        <f t="shared" si="101"/>
        <v>NO APLICA</v>
      </c>
      <c r="BH70" s="58" t="str">
        <f t="shared" si="102"/>
        <v>OK</v>
      </c>
    </row>
    <row r="71" spans="1:60" ht="51" customHeight="1" x14ac:dyDescent="0.45">
      <c r="A71" s="64">
        <f>IF(D71="","",COUNTIF($D$13:D71,"&lt;&gt;"))</f>
        <v>57</v>
      </c>
      <c r="B71" s="64">
        <v>4394107</v>
      </c>
      <c r="C71" s="87" t="s">
        <v>752</v>
      </c>
      <c r="D71" s="64" t="s">
        <v>691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64">
        <v>1</v>
      </c>
      <c r="K71" s="64">
        <v>0</v>
      </c>
      <c r="L71" s="64">
        <v>0</v>
      </c>
      <c r="M71" s="64">
        <v>0</v>
      </c>
      <c r="N71" s="64">
        <v>0</v>
      </c>
      <c r="O71" s="64">
        <v>0</v>
      </c>
      <c r="P71" s="64">
        <v>0</v>
      </c>
      <c r="Q71" s="64">
        <v>0</v>
      </c>
      <c r="R71" s="64">
        <f t="shared" si="73"/>
        <v>1</v>
      </c>
      <c r="S71" s="202">
        <v>31161504</v>
      </c>
      <c r="T71" s="64" t="s">
        <v>66</v>
      </c>
      <c r="U71" s="64" t="s">
        <v>66</v>
      </c>
      <c r="W71" s="198">
        <v>8500</v>
      </c>
      <c r="X71" s="198">
        <f t="shared" si="74"/>
        <v>1615</v>
      </c>
      <c r="Y71" s="198">
        <f t="shared" si="75"/>
        <v>10115</v>
      </c>
      <c r="Z71" s="198">
        <v>8500</v>
      </c>
      <c r="AA71" s="198">
        <f t="shared" si="76"/>
        <v>1615</v>
      </c>
      <c r="AB71" s="198">
        <f t="shared" si="77"/>
        <v>10115</v>
      </c>
      <c r="AC71" s="198">
        <v>15000</v>
      </c>
      <c r="AD71" s="198">
        <f t="shared" si="78"/>
        <v>2850</v>
      </c>
      <c r="AE71" s="198">
        <f t="shared" si="79"/>
        <v>17850</v>
      </c>
      <c r="AG71" s="67" t="str">
        <f t="shared" si="80"/>
        <v>TORNILLO M8 X 40 MM DE ACERO INOXIDABLE (PARA COMPRESORES)</v>
      </c>
      <c r="AH71" s="58" t="str">
        <f t="shared" si="81"/>
        <v>ÚNICO</v>
      </c>
      <c r="AI71" s="58" t="str">
        <f t="shared" si="82"/>
        <v>ÚNICO</v>
      </c>
      <c r="AJ71" s="58" t="str">
        <f t="shared" si="83"/>
        <v>ÚNICO</v>
      </c>
      <c r="AK71" s="58" t="str">
        <f t="shared" si="84"/>
        <v>ÚNICO</v>
      </c>
      <c r="AL71" s="68" t="str">
        <f t="shared" si="85"/>
        <v/>
      </c>
      <c r="AM71" s="68" t="str">
        <f t="shared" si="86"/>
        <v/>
      </c>
      <c r="AN71" s="60" t="str">
        <f t="shared" si="87"/>
        <v/>
      </c>
      <c r="AP71" s="68">
        <f t="shared" si="88"/>
        <v>10667</v>
      </c>
      <c r="AQ71" s="61">
        <f t="shared" si="89"/>
        <v>8500</v>
      </c>
      <c r="AR71" s="61">
        <f t="shared" si="90"/>
        <v>3753</v>
      </c>
      <c r="AS71" s="199">
        <f t="shared" si="91"/>
        <v>0.35183275522639917</v>
      </c>
      <c r="AT71" s="61">
        <f t="shared" si="92"/>
        <v>8500</v>
      </c>
      <c r="AU71" s="61">
        <f t="shared" si="93"/>
        <v>15000</v>
      </c>
      <c r="AV71" s="61">
        <f>IF(NOT(ISNUMBER(A71)),"",ROUND(_xlfn.QUARTILE.INC(CHOOSE({1;2;3},W71,Z71,AC71),1),0))</f>
        <v>8500</v>
      </c>
      <c r="AW71" s="61">
        <f>IF(NOT(ISNUMBER(A71)),"",ROUND(_xlfn.QUARTILE.INC(CHOOSE({1;2;3},W71,Z71,AC71),3),0))</f>
        <v>11750</v>
      </c>
      <c r="AX71" s="61">
        <f t="shared" si="94"/>
        <v>3250</v>
      </c>
      <c r="AY71" s="61">
        <f t="shared" si="95"/>
        <v>8500</v>
      </c>
      <c r="AZ71" s="61">
        <f t="shared" si="96"/>
        <v>1615</v>
      </c>
      <c r="BA71" s="61">
        <f t="shared" si="97"/>
        <v>10115</v>
      </c>
      <c r="BB71" s="61" t="str">
        <f t="shared" si="98"/>
        <v>PROMEDIO 2 MENORES</v>
      </c>
      <c r="BD71" s="58" t="str">
        <f t="shared" si="99"/>
        <v>Tornillo M8 x 40 mm de acero inoxidable (para compresores)</v>
      </c>
      <c r="BE71" s="58" t="str">
        <f t="shared" si="100"/>
        <v>ÚNICO</v>
      </c>
      <c r="BF71" s="58" t="str" cm="1">
        <f t="array" ref="BF71">IF(BE71&lt;&gt;"REPETIDO","",A71&amp;IFERROR(", "&amp;_xlfn.AGGREGATE(15,6,$A$13:$A$500/(($BD$13:$BD$500=BD71)*($A$13:$A$500&lt;&gt;A71)),1),"")&amp;IFERROR(", "&amp;_xlfn.AGGREGATE(15,6,$A$13:$A$500/(($BD$13:$BD$500=BD71)*($A$13:$A$500&lt;&gt;A71)),2),"")&amp;IFERROR(", "&amp;_xlfn.AGGREGATE(15,6,$A$13:$A$500/(($BD$13:$BD$500=BD71)*($A$13:$A$500&lt;&gt;A71)),3),""))</f>
        <v/>
      </c>
      <c r="BG71" s="58" t="str">
        <f t="shared" si="101"/>
        <v>NO APLICA</v>
      </c>
      <c r="BH71" s="58" t="str">
        <f t="shared" si="102"/>
        <v>OK</v>
      </c>
    </row>
    <row r="72" spans="1:60" ht="76.5" customHeight="1" x14ac:dyDescent="0.45">
      <c r="A72" s="64">
        <f>IF(D72="","",COUNTIF($D$13:D72,"&lt;&gt;"))</f>
        <v>58</v>
      </c>
      <c r="B72" s="64">
        <v>4394107</v>
      </c>
      <c r="C72" s="87" t="s">
        <v>753</v>
      </c>
      <c r="D72" s="64" t="s">
        <v>691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64">
        <v>1</v>
      </c>
      <c r="K72" s="64">
        <v>0</v>
      </c>
      <c r="L72" s="64">
        <v>0</v>
      </c>
      <c r="M72" s="64">
        <v>0</v>
      </c>
      <c r="N72" s="64">
        <v>0</v>
      </c>
      <c r="O72" s="64">
        <v>0</v>
      </c>
      <c r="P72" s="64">
        <v>0</v>
      </c>
      <c r="Q72" s="64">
        <v>0</v>
      </c>
      <c r="R72" s="64">
        <f t="shared" si="73"/>
        <v>1</v>
      </c>
      <c r="S72" s="202">
        <v>31161504</v>
      </c>
      <c r="T72" s="64" t="s">
        <v>66</v>
      </c>
      <c r="U72" s="64" t="s">
        <v>66</v>
      </c>
      <c r="W72" s="198">
        <v>8500</v>
      </c>
      <c r="X72" s="198">
        <f t="shared" si="74"/>
        <v>1615</v>
      </c>
      <c r="Y72" s="198">
        <f t="shared" si="75"/>
        <v>10115</v>
      </c>
      <c r="Z72" s="198">
        <v>8500</v>
      </c>
      <c r="AA72" s="198">
        <f t="shared" si="76"/>
        <v>1615</v>
      </c>
      <c r="AB72" s="198">
        <f t="shared" si="77"/>
        <v>10115</v>
      </c>
      <c r="AC72" s="198">
        <v>10000</v>
      </c>
      <c r="AD72" s="198">
        <f t="shared" si="78"/>
        <v>1900</v>
      </c>
      <c r="AE72" s="198">
        <f t="shared" si="79"/>
        <v>11900</v>
      </c>
      <c r="AG72" s="67" t="str">
        <f t="shared" si="80"/>
        <v>TORNILLO AUTOPERFORANTE 4.8 MM X 20 MM DE ACERO INOXIDABLE (PARA CONDENSADORES)</v>
      </c>
      <c r="AH72" s="58" t="str">
        <f t="shared" si="81"/>
        <v>ÚNICO</v>
      </c>
      <c r="AI72" s="58" t="str">
        <f t="shared" si="82"/>
        <v>ÚNICO</v>
      </c>
      <c r="AJ72" s="58" t="str">
        <f t="shared" si="83"/>
        <v>ÚNICO</v>
      </c>
      <c r="AK72" s="58" t="str">
        <f t="shared" si="84"/>
        <v>ÚNICO</v>
      </c>
      <c r="AL72" s="68" t="str">
        <f t="shared" si="85"/>
        <v/>
      </c>
      <c r="AM72" s="68" t="str">
        <f t="shared" si="86"/>
        <v/>
      </c>
      <c r="AN72" s="60" t="str">
        <f t="shared" si="87"/>
        <v/>
      </c>
      <c r="AP72" s="68">
        <f t="shared" si="88"/>
        <v>9000</v>
      </c>
      <c r="AQ72" s="61">
        <f t="shared" si="89"/>
        <v>8500</v>
      </c>
      <c r="AR72" s="61">
        <f t="shared" si="90"/>
        <v>866</v>
      </c>
      <c r="AS72" s="199">
        <f t="shared" si="91"/>
        <v>9.6222222222222223E-2</v>
      </c>
      <c r="AT72" s="61">
        <f t="shared" si="92"/>
        <v>8500</v>
      </c>
      <c r="AU72" s="61">
        <f t="shared" si="93"/>
        <v>10000</v>
      </c>
      <c r="AV72" s="61">
        <f>IF(NOT(ISNUMBER(A72)),"",ROUND(_xlfn.QUARTILE.INC(CHOOSE({1;2;3},W72,Z72,AC72),1),0))</f>
        <v>8500</v>
      </c>
      <c r="AW72" s="61">
        <f>IF(NOT(ISNUMBER(A72)),"",ROUND(_xlfn.QUARTILE.INC(CHOOSE({1;2;3},W72,Z72,AC72),3),0))</f>
        <v>9250</v>
      </c>
      <c r="AX72" s="61">
        <f t="shared" si="94"/>
        <v>750</v>
      </c>
      <c r="AY72" s="61">
        <f t="shared" si="95"/>
        <v>8500</v>
      </c>
      <c r="AZ72" s="61">
        <f t="shared" si="96"/>
        <v>1615</v>
      </c>
      <c r="BA72" s="61">
        <f t="shared" si="97"/>
        <v>10115</v>
      </c>
      <c r="BB72" s="61" t="str">
        <f t="shared" si="98"/>
        <v>MENOR VALOR</v>
      </c>
      <c r="BD72" s="58" t="str">
        <f t="shared" si="99"/>
        <v>Tornillo autoperforante 4.8 mm x 20 mm de acero inoxidable (para condensadores)</v>
      </c>
      <c r="BE72" s="58" t="str">
        <f t="shared" si="100"/>
        <v>ÚNICO</v>
      </c>
      <c r="BF72" s="58" t="str" cm="1">
        <f t="array" ref="BF72">IF(BE72&lt;&gt;"REPETIDO","",A72&amp;IFERROR(", "&amp;_xlfn.AGGREGATE(15,6,$A$13:$A$500/(($BD$13:$BD$500=BD72)*($A$13:$A$500&lt;&gt;A72)),1),"")&amp;IFERROR(", "&amp;_xlfn.AGGREGATE(15,6,$A$13:$A$500/(($BD$13:$BD$500=BD72)*($A$13:$A$500&lt;&gt;A72)),2),"")&amp;IFERROR(", "&amp;_xlfn.AGGREGATE(15,6,$A$13:$A$500/(($BD$13:$BD$500=BD72)*($A$13:$A$500&lt;&gt;A72)),3),""))</f>
        <v/>
      </c>
      <c r="BG72" s="58" t="str">
        <f t="shared" si="101"/>
        <v>NO APLICA</v>
      </c>
      <c r="BH72" s="58" t="str">
        <f t="shared" si="102"/>
        <v>OK</v>
      </c>
    </row>
    <row r="73" spans="1:60" ht="46.9" customHeight="1" x14ac:dyDescent="0.45">
      <c r="A73" s="64">
        <f>IF(D73="","",COUNTIF($D$13:D73,"&lt;&gt;"))</f>
        <v>59</v>
      </c>
      <c r="B73" s="64">
        <v>4394107</v>
      </c>
      <c r="C73" s="87" t="s">
        <v>754</v>
      </c>
      <c r="D73" s="64" t="s">
        <v>691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64">
        <v>1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64">
        <v>0</v>
      </c>
      <c r="R73" s="64">
        <f t="shared" si="73"/>
        <v>1</v>
      </c>
      <c r="S73" s="202">
        <v>31161504</v>
      </c>
      <c r="T73" s="64" t="s">
        <v>66</v>
      </c>
      <c r="U73" s="64" t="s">
        <v>66</v>
      </c>
      <c r="W73" s="198">
        <v>4200</v>
      </c>
      <c r="X73" s="198">
        <f t="shared" si="74"/>
        <v>798</v>
      </c>
      <c r="Y73" s="198">
        <f t="shared" si="75"/>
        <v>4998</v>
      </c>
      <c r="Z73" s="198">
        <v>4200</v>
      </c>
      <c r="AA73" s="198">
        <f t="shared" si="76"/>
        <v>798</v>
      </c>
      <c r="AB73" s="198">
        <f t="shared" si="77"/>
        <v>4998</v>
      </c>
      <c r="AC73" s="198">
        <v>5000</v>
      </c>
      <c r="AD73" s="198">
        <f t="shared" si="78"/>
        <v>950</v>
      </c>
      <c r="AE73" s="198">
        <f t="shared" si="79"/>
        <v>5950</v>
      </c>
      <c r="AG73" s="67" t="str">
        <f t="shared" si="80"/>
        <v>TORNILLO M4 X 10 MM DE ACERO INOXIDABLE (PARA SENSORES)</v>
      </c>
      <c r="AH73" s="58" t="str">
        <f t="shared" si="81"/>
        <v>ÚNICO</v>
      </c>
      <c r="AI73" s="58" t="str">
        <f t="shared" si="82"/>
        <v>ÚNICO</v>
      </c>
      <c r="AJ73" s="58" t="str">
        <f t="shared" si="83"/>
        <v>ÚNICO</v>
      </c>
      <c r="AK73" s="58" t="str">
        <f t="shared" si="84"/>
        <v>ÚNICO</v>
      </c>
      <c r="AL73" s="68" t="str">
        <f t="shared" si="85"/>
        <v/>
      </c>
      <c r="AM73" s="68" t="str">
        <f t="shared" si="86"/>
        <v/>
      </c>
      <c r="AN73" s="60" t="str">
        <f t="shared" si="87"/>
        <v/>
      </c>
      <c r="AP73" s="68">
        <f t="shared" si="88"/>
        <v>4467</v>
      </c>
      <c r="AQ73" s="61">
        <f t="shared" si="89"/>
        <v>4200</v>
      </c>
      <c r="AR73" s="61">
        <f t="shared" si="90"/>
        <v>462</v>
      </c>
      <c r="AS73" s="199">
        <f t="shared" si="91"/>
        <v>0.10342511752854265</v>
      </c>
      <c r="AT73" s="61">
        <f t="shared" si="92"/>
        <v>4200</v>
      </c>
      <c r="AU73" s="61">
        <f t="shared" si="93"/>
        <v>5000</v>
      </c>
      <c r="AV73" s="61">
        <f>IF(NOT(ISNUMBER(A73)),"",ROUND(_xlfn.QUARTILE.INC(CHOOSE({1;2;3},W73,Z73,AC73),1),0))</f>
        <v>4200</v>
      </c>
      <c r="AW73" s="61">
        <f>IF(NOT(ISNUMBER(A73)),"",ROUND(_xlfn.QUARTILE.INC(CHOOSE({1;2;3},W73,Z73,AC73),3),0))</f>
        <v>4600</v>
      </c>
      <c r="AX73" s="61">
        <f t="shared" si="94"/>
        <v>400</v>
      </c>
      <c r="AY73" s="61">
        <f t="shared" si="95"/>
        <v>4200</v>
      </c>
      <c r="AZ73" s="61">
        <f t="shared" si="96"/>
        <v>798</v>
      </c>
      <c r="BA73" s="61">
        <f t="shared" si="97"/>
        <v>4998</v>
      </c>
      <c r="BB73" s="61" t="str">
        <f t="shared" si="98"/>
        <v>MENOR VALOR</v>
      </c>
      <c r="BD73" s="58" t="str">
        <f t="shared" si="99"/>
        <v>Tornillo M4 x 10 mm de acero inoxidable (para sensores)</v>
      </c>
      <c r="BE73" s="58" t="str">
        <f t="shared" si="100"/>
        <v>ÚNICO</v>
      </c>
      <c r="BF73" s="58" t="str" cm="1">
        <f t="array" ref="BF73">IF(BE73&lt;&gt;"REPETIDO","",A73&amp;IFERROR(", "&amp;_xlfn.AGGREGATE(15,6,$A$13:$A$500/(($BD$13:$BD$500=BD73)*($A$13:$A$500&lt;&gt;A73)),1),"")&amp;IFERROR(", "&amp;_xlfn.AGGREGATE(15,6,$A$13:$A$500/(($BD$13:$BD$500=BD73)*($A$13:$A$500&lt;&gt;A73)),2),"")&amp;IFERROR(", "&amp;_xlfn.AGGREGATE(15,6,$A$13:$A$500/(($BD$13:$BD$500=BD73)*($A$13:$A$500&lt;&gt;A73)),3),""))</f>
        <v/>
      </c>
      <c r="BG73" s="58" t="str">
        <f t="shared" si="101"/>
        <v>NO APLICA</v>
      </c>
      <c r="BH73" s="58" t="str">
        <f t="shared" si="102"/>
        <v>OK</v>
      </c>
    </row>
    <row r="74" spans="1:60" ht="63.75" customHeight="1" x14ac:dyDescent="0.45">
      <c r="A74" s="64">
        <f>IF(D74="","",COUNTIF($D$13:D74,"&lt;&gt;"))</f>
        <v>60</v>
      </c>
      <c r="B74" s="64">
        <v>4394107</v>
      </c>
      <c r="C74" s="87" t="s">
        <v>755</v>
      </c>
      <c r="D74" s="64" t="s">
        <v>691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64">
        <v>1</v>
      </c>
      <c r="K74" s="64">
        <v>0</v>
      </c>
      <c r="L74" s="64">
        <v>0</v>
      </c>
      <c r="M74" s="64">
        <v>0</v>
      </c>
      <c r="N74" s="64">
        <v>0</v>
      </c>
      <c r="O74" s="64">
        <v>0</v>
      </c>
      <c r="P74" s="64">
        <v>0</v>
      </c>
      <c r="Q74" s="64">
        <v>0</v>
      </c>
      <c r="R74" s="64">
        <f t="shared" si="73"/>
        <v>1</v>
      </c>
      <c r="S74" s="202">
        <v>31161504</v>
      </c>
      <c r="T74" s="64" t="s">
        <v>66</v>
      </c>
      <c r="U74" s="64" t="s">
        <v>66</v>
      </c>
      <c r="W74" s="198">
        <v>8500</v>
      </c>
      <c r="X74" s="198">
        <f t="shared" si="74"/>
        <v>1615</v>
      </c>
      <c r="Y74" s="198">
        <f t="shared" si="75"/>
        <v>10115</v>
      </c>
      <c r="Z74" s="198">
        <v>8500</v>
      </c>
      <c r="AA74" s="198">
        <f t="shared" si="76"/>
        <v>1615</v>
      </c>
      <c r="AB74" s="198">
        <f t="shared" si="77"/>
        <v>10115</v>
      </c>
      <c r="AC74" s="198">
        <v>15000</v>
      </c>
      <c r="AD74" s="198">
        <f t="shared" si="78"/>
        <v>2850</v>
      </c>
      <c r="AE74" s="198">
        <f t="shared" si="79"/>
        <v>17850</v>
      </c>
      <c r="AG74" s="67" t="str">
        <f t="shared" si="80"/>
        <v>TORNILLO HEXAGONAL M6 X 16 MM DE ACERO INOXIDABLE (PARA VENTILADORES)</v>
      </c>
      <c r="AH74" s="58" t="str">
        <f t="shared" si="81"/>
        <v>ÚNICO</v>
      </c>
      <c r="AI74" s="58" t="str">
        <f t="shared" si="82"/>
        <v>ÚNICO</v>
      </c>
      <c r="AJ74" s="58" t="str">
        <f t="shared" si="83"/>
        <v>ÚNICO</v>
      </c>
      <c r="AK74" s="58" t="str">
        <f t="shared" si="84"/>
        <v>ÚNICO</v>
      </c>
      <c r="AL74" s="68" t="str">
        <f t="shared" si="85"/>
        <v/>
      </c>
      <c r="AM74" s="68" t="str">
        <f t="shared" si="86"/>
        <v/>
      </c>
      <c r="AN74" s="60" t="str">
        <f t="shared" si="87"/>
        <v/>
      </c>
      <c r="AP74" s="68">
        <f t="shared" si="88"/>
        <v>10667</v>
      </c>
      <c r="AQ74" s="61">
        <f t="shared" si="89"/>
        <v>8500</v>
      </c>
      <c r="AR74" s="61">
        <f t="shared" si="90"/>
        <v>3753</v>
      </c>
      <c r="AS74" s="199">
        <f t="shared" si="91"/>
        <v>0.35183275522639917</v>
      </c>
      <c r="AT74" s="61">
        <f t="shared" si="92"/>
        <v>8500</v>
      </c>
      <c r="AU74" s="61">
        <f t="shared" si="93"/>
        <v>15000</v>
      </c>
      <c r="AV74" s="61">
        <f>IF(NOT(ISNUMBER(A74)),"",ROUND(_xlfn.QUARTILE.INC(CHOOSE({1;2;3},W74,Z74,AC74),1),0))</f>
        <v>8500</v>
      </c>
      <c r="AW74" s="61">
        <f>IF(NOT(ISNUMBER(A74)),"",ROUND(_xlfn.QUARTILE.INC(CHOOSE({1;2;3},W74,Z74,AC74),3),0))</f>
        <v>11750</v>
      </c>
      <c r="AX74" s="61">
        <f t="shared" si="94"/>
        <v>3250</v>
      </c>
      <c r="AY74" s="61">
        <f t="shared" si="95"/>
        <v>8500</v>
      </c>
      <c r="AZ74" s="61">
        <f t="shared" si="96"/>
        <v>1615</v>
      </c>
      <c r="BA74" s="61">
        <f t="shared" si="97"/>
        <v>10115</v>
      </c>
      <c r="BB74" s="61" t="str">
        <f t="shared" si="98"/>
        <v>PROMEDIO 2 MENORES</v>
      </c>
      <c r="BD74" s="58" t="str">
        <f t="shared" si="99"/>
        <v>Tornillo hexagonal M6 x 16 mm de acero inoxidable (para ventiladores)</v>
      </c>
      <c r="BE74" s="58" t="str">
        <f t="shared" si="100"/>
        <v>ÚNICO</v>
      </c>
      <c r="BF74" s="58" t="str" cm="1">
        <f t="array" ref="BF74">IF(BE74&lt;&gt;"REPETIDO","",A74&amp;IFERROR(", "&amp;_xlfn.AGGREGATE(15,6,$A$13:$A$500/(($BD$13:$BD$500=BD74)*($A$13:$A$500&lt;&gt;A74)),1),"")&amp;IFERROR(", "&amp;_xlfn.AGGREGATE(15,6,$A$13:$A$500/(($BD$13:$BD$500=BD74)*($A$13:$A$500&lt;&gt;A74)),2),"")&amp;IFERROR(", "&amp;_xlfn.AGGREGATE(15,6,$A$13:$A$500/(($BD$13:$BD$500=BD74)*($A$13:$A$500&lt;&gt;A74)),3),""))</f>
        <v/>
      </c>
      <c r="BG74" s="58" t="str">
        <f t="shared" si="101"/>
        <v>NO APLICA</v>
      </c>
      <c r="BH74" s="58" t="str">
        <f t="shared" si="102"/>
        <v>OK</v>
      </c>
    </row>
    <row r="75" spans="1:60" x14ac:dyDescent="0.45">
      <c r="A75" s="191" t="s">
        <v>756</v>
      </c>
      <c r="B75" s="191"/>
      <c r="C75" s="191"/>
      <c r="D75" s="191"/>
      <c r="E75" s="191"/>
      <c r="F75" s="191"/>
      <c r="G75" s="191"/>
      <c r="H75" s="191"/>
      <c r="I75" s="191"/>
      <c r="J75" s="191"/>
      <c r="K75" s="191"/>
      <c r="L75" s="191"/>
      <c r="M75" s="191"/>
      <c r="N75" s="191"/>
      <c r="O75" s="191"/>
      <c r="P75" s="191"/>
      <c r="Q75" s="191"/>
      <c r="R75" s="191"/>
      <c r="S75" s="191"/>
      <c r="T75" s="191"/>
      <c r="U75" s="191"/>
      <c r="W75" s="198"/>
      <c r="X75" s="198"/>
      <c r="Y75" s="198"/>
      <c r="Z75" s="198"/>
      <c r="AA75" s="198"/>
      <c r="AB75" s="198"/>
      <c r="AC75" s="198"/>
      <c r="AD75" s="198"/>
      <c r="AE75" s="198"/>
      <c r="AG75" s="67" t="str">
        <f>IF(NOT(ISNUMBER(#REF!)),"",LEFT(#REF!,200))</f>
        <v/>
      </c>
      <c r="AH75" s="58" t="str">
        <f t="shared" ref="AH75" si="103">IF(AG75="","",IF(COUNTIF($AG:$AG,AG75)=1,"ÚNICO",IF(_xlfn.MAXIFS($Y:$Y,$AG:$AG,AG75)&lt;&gt;_xlfn.MINIFS($Y:$Y,$AG:$AG,AG75),"PRECIO DIFERENTE","MISMO PRECIO")))</f>
        <v/>
      </c>
      <c r="AI75" s="58" t="str">
        <f t="shared" ref="AI75:AI138" si="104">IF(AG75="","",IF(COUNTIF($AG:$AG,AG75)=1,"ÚNICO",IF(_xlfn.MAXIFS($AB:$AB,$AG:$AG,AG75)&lt;&gt;_xlfn.MINIFS($AB:$AB,$AG:$AG,AG75),"PRECIO DIFERENTE","MISMO PRECIO")))</f>
        <v/>
      </c>
      <c r="AJ75" s="58" t="str">
        <f t="shared" ref="AJ75:AJ138" si="105">IF(AG75="","",IF(COUNTIF($AG:$AG,AG75)=1,"ÚNICO",IF(_xlfn.MAXIFS($AE:$AE,$AG:$AG,AG75)&lt;&gt;_xlfn.MINIFS($AE:$AE,$AG:$AG,AG75),"PRECIO DIFERENTE","MISMO PRECIO")))</f>
        <v/>
      </c>
      <c r="AK75" s="58" t="str">
        <f t="shared" ref="AK75" si="106">IF(AG75="","",IF(COUNTIF($AG:$AG,AG75)=1,"ÚNICO",IF(OR(AH75="PRECIO DIFERENTE",AI75="PRECIO DIFERENTE",AJ75="PRECIO DIFERENTE"),"REVISAR","VALIDADO")))</f>
        <v/>
      </c>
      <c r="AL75" s="68" t="str">
        <f t="shared" ref="AL75:AL138" si="107">IF(OR(AG75="",COUNTIF($AG:$AG,AG75)=1),"",_xlfn.MAXIFS($Y:$Y,$AG:$AG,AG75)-_xlfn.MINIFS($Y:$Y,$AG:$AG,AG75))</f>
        <v/>
      </c>
      <c r="AM75" s="68" t="str">
        <f t="shared" ref="AM75:AM138" si="108">IF(OR(AG75="",COUNTIF($AG:$AG,AG75)=1),"",_xlfn.MAXIFS($AB:$AB,$AG:$AG,AG75)-_xlfn.MINIFS($AB:$AB,$AG:$AG,AG75))</f>
        <v/>
      </c>
      <c r="AN75" s="60" t="str">
        <f t="shared" ref="AN75:AN138" si="109">IF(OR(AG75="",COUNTIF($AG:$AG,AG75)=1),"",_xlfn.MAXIFS($AE:$AE,$AG:$AG,AG75)-_xlfn.MINIFS($AE:$AE,$AG:$AG,AG75))</f>
        <v/>
      </c>
      <c r="AP75" s="75"/>
      <c r="AQ75" s="75"/>
      <c r="AR75" s="75"/>
      <c r="AS75" s="76"/>
      <c r="AT75" s="75"/>
      <c r="AU75" s="75"/>
      <c r="AV75" s="75"/>
      <c r="AW75" s="75"/>
      <c r="AX75" s="75"/>
      <c r="AY75" s="75"/>
      <c r="AZ75" s="75"/>
      <c r="BA75" s="75"/>
      <c r="BB75" s="75"/>
      <c r="BD75" s="203"/>
      <c r="BE75" s="203"/>
      <c r="BF75" s="203"/>
      <c r="BG75" s="203"/>
      <c r="BH75" s="203"/>
    </row>
    <row r="76" spans="1:60" ht="51" customHeight="1" x14ac:dyDescent="0.45">
      <c r="A76" s="64">
        <f>IF(D76="","",COUNTIF($D$13:D76,"&lt;&gt;"))</f>
        <v>61</v>
      </c>
      <c r="B76" s="64">
        <v>43253</v>
      </c>
      <c r="C76" s="65" t="s">
        <v>757</v>
      </c>
      <c r="D76" s="78" t="s">
        <v>691</v>
      </c>
      <c r="E76" s="64">
        <v>0</v>
      </c>
      <c r="F76" s="64">
        <v>1</v>
      </c>
      <c r="G76" s="64">
        <v>1</v>
      </c>
      <c r="H76" s="64">
        <v>0</v>
      </c>
      <c r="I76" s="64">
        <v>0</v>
      </c>
      <c r="J76" s="64">
        <v>0</v>
      </c>
      <c r="K76" s="64">
        <v>0</v>
      </c>
      <c r="L76" s="64">
        <v>0</v>
      </c>
      <c r="M76" s="64">
        <v>0</v>
      </c>
      <c r="N76" s="64">
        <v>0</v>
      </c>
      <c r="O76" s="64">
        <v>0</v>
      </c>
      <c r="P76" s="64">
        <v>0</v>
      </c>
      <c r="Q76" s="64">
        <v>0</v>
      </c>
      <c r="R76" s="64">
        <v>1</v>
      </c>
      <c r="S76" s="64">
        <v>31162310</v>
      </c>
      <c r="T76" s="64" t="s">
        <v>66</v>
      </c>
      <c r="U76" s="64" t="s">
        <v>66</v>
      </c>
      <c r="W76" s="198">
        <v>76500</v>
      </c>
      <c r="X76" s="198">
        <f t="shared" ref="X76:X96" si="110">ROUND(W76*19%,0)</f>
        <v>14535</v>
      </c>
      <c r="Y76" s="198">
        <f t="shared" ref="Y76:Y96" si="111">ROUND(W76+X76,0)</f>
        <v>91035</v>
      </c>
      <c r="Z76" s="198">
        <v>76500</v>
      </c>
      <c r="AA76" s="198">
        <f t="shared" ref="AA76:AA96" si="112">Z76*19%</f>
        <v>14535</v>
      </c>
      <c r="AB76" s="198">
        <f t="shared" ref="AB76:AB96" si="113">Z76+AA76</f>
        <v>91035</v>
      </c>
      <c r="AC76" s="198">
        <v>90000</v>
      </c>
      <c r="AD76" s="198">
        <f t="shared" ref="AD76:AD96" si="114">AC76*19%</f>
        <v>17100</v>
      </c>
      <c r="AE76" s="198">
        <f t="shared" ref="AE76:AE96" si="115">AC76+AD76</f>
        <v>107100</v>
      </c>
      <c r="AG76" s="67" t="str">
        <f t="shared" ref="AG76:AG96" si="116">IF(NOT(ISNUMBER(A76)),"",UPPER(TRIM(CLEAN(C76))))</f>
        <v>CORREA CAMPANA EXTRACTORA SPZ1087 LW</v>
      </c>
      <c r="AH76" s="58" t="str">
        <f t="shared" ref="AH76:AH96" si="117">IF($AG76="","",IF(COUNTIFS($AG:$AG,$AG76,$W:$W,"&lt;&gt;"&amp;$W76)&gt;0,"DIFERENTE","ÚNICO"))</f>
        <v>ÚNICO</v>
      </c>
      <c r="AI76" s="58" t="str">
        <f t="shared" ref="AI76:AI96" si="118">IF($AG76="","",IF(COUNTIFS($AG:$AG,$AG76,$Z:$Z,"&lt;&gt;"&amp;$Z76)&gt;0,"DIFERENTE","ÚNICO"))</f>
        <v>ÚNICO</v>
      </c>
      <c r="AJ76" s="58" t="str">
        <f t="shared" ref="AJ76:AJ96" si="119">IF($AG76="","",IF(COUNTIFS($AG:$AG,$AG76,$AC:$AC,"&lt;&gt;"&amp;$AC76)&gt;0,"DIFERENTE","ÚNICO"))</f>
        <v>ÚNICO</v>
      </c>
      <c r="AK76" s="58" t="str">
        <f t="shared" ref="AK76:AK96" si="120">IF($AG76="","",IF(OR(AH76="DIFERENTE",AI76="DIFERENTE",AJ76="DIFERENTE"),"REVISAR","ÚNICO"))</f>
        <v>ÚNICO</v>
      </c>
      <c r="AL76" s="68" t="str">
        <f t="shared" ref="AL76:AL96" si="121">IF(AH76="DIFERENTE",_xlfn.MAXIFS($W:$W,$AG:$AG,$AG76)-_xlfn.MINIFS($W:$W,$AG:$AG,$AG76),"")</f>
        <v/>
      </c>
      <c r="AM76" s="68" t="str">
        <f t="shared" ref="AM76:AM96" si="122">IF(AI76="DIFERENTE",_xlfn.MAXIFS($Z:$Z,$AG:$AG,$AG76)-_xlfn.MINIFS($Z:$Z,$AG:$AG,$AG76),"")</f>
        <v/>
      </c>
      <c r="AN76" s="60" t="str">
        <f t="shared" ref="AN76:AN96" si="123">IF(AJ76="DIFERENTE",_xlfn.MAXIFS($AC:$AC,$AG:$AG,$AG76)-_xlfn.MINIFS($AC:$AC,$AG:$AG,$AG76),"")</f>
        <v/>
      </c>
      <c r="AP76" s="68">
        <f t="shared" ref="AP76:AP96" si="124">IF(NOT(ISNUMBER(A76)),"",ROUND(AVERAGE(W76,Z76,AC76),0))</f>
        <v>81000</v>
      </c>
      <c r="AQ76" s="61">
        <f t="shared" ref="AQ76:AQ96" si="125">IF(NOT(ISNUMBER(A76)),"",ROUND(MEDIAN(W76,Z76,AC76),0))</f>
        <v>76500</v>
      </c>
      <c r="AR76" s="61">
        <f t="shared" ref="AR76:AR96" si="126">IF(NOT(ISNUMBER(A76)),"",ROUND(_xlfn.STDEV.S(W76,Z76,AC76),0))</f>
        <v>7794</v>
      </c>
      <c r="AS76" s="199">
        <f t="shared" ref="AS76:AS96" si="127">IF(NOT(ISNUMBER(A76)),"",IFERROR(AR76/AP76,0))</f>
        <v>9.6222222222222223E-2</v>
      </c>
      <c r="AT76" s="61">
        <f t="shared" ref="AT76:AT96" si="128">IF(NOT(ISNUMBER(A76)),"",MIN(W76,Z76,AC76))</f>
        <v>76500</v>
      </c>
      <c r="AU76" s="61">
        <f t="shared" ref="AU76:AU96" si="129">IF(NOT(ISNUMBER(A76)),"",MAX(W76,Z76,AC76))</f>
        <v>90000</v>
      </c>
      <c r="AV76" s="61">
        <f>IF(NOT(ISNUMBER(A76)),"",ROUND(_xlfn.QUARTILE.INC(CHOOSE({1;2;3},W76,Z76,AC76),1),0))</f>
        <v>76500</v>
      </c>
      <c r="AW76" s="61">
        <f>IF(NOT(ISNUMBER(A76)),"",ROUND(_xlfn.QUARTILE.INC(CHOOSE({1;2;3},W76,Z76,AC76),3),0))</f>
        <v>83250</v>
      </c>
      <c r="AX76" s="61">
        <f t="shared" ref="AX76:AX96" si="130">IF(NOT(ISNUMBER(A76)),"",AW76-AV76)</f>
        <v>6750</v>
      </c>
      <c r="AY76" s="61">
        <f t="shared" ref="AY76:AY96" si="131">IF(NOT(ISNUMBER(A76)),"",IF(BB76="MENOR VALOR",MIN(W76,Z76,AC76),IF(BB76="PROMEDIO 2 MENORES",ROUND((SUM(W76,Z76,AC76)-MAX(W76,Z76,AC76))/2,0),IF(BB76="MEDIANA",MEDIAN(W76,Z76,AC76),""))))</f>
        <v>76500</v>
      </c>
      <c r="AZ76" s="61">
        <f t="shared" ref="AZ76:AZ96" si="132">+AY76*19%</f>
        <v>14535</v>
      </c>
      <c r="BA76" s="61">
        <f t="shared" ref="BA76:BA96" si="133">+AY76+AZ76</f>
        <v>91035</v>
      </c>
      <c r="BB76" s="61" t="str">
        <f t="shared" ref="BB76:BB96" si="134">IF(NOT(ISNUMBER(A76)),"",IF(AS76&lt;=20%,"MENOR VALOR",IF(AS76&lt;=40%,"PROMEDIO 2 MENORES","MEDIANA")))</f>
        <v>MENOR VALOR</v>
      </c>
      <c r="BD76" s="58" t="str">
        <f t="shared" ref="BD76:BD96" si="135">IF(NOT(ISNUMBER(A76)),"",TRIM(CLEAN(C76)))</f>
        <v>CORREA CAMPANA EXTRACTORA SPZ1087 LW</v>
      </c>
      <c r="BE76" s="58" t="str">
        <f t="shared" ref="BE76:BE96" si="136">IF(BD76="","",IF(COUNTIF($BD:$BD,BD76)&gt;1,"REPETIDO","ÚNICO"))</f>
        <v>ÚNICO</v>
      </c>
      <c r="BF76" s="58" t="str" cm="1">
        <f t="array" ref="BF76">IF(BE76&lt;&gt;"REPETIDO","",A76&amp;IFERROR(", "&amp;_xlfn.AGGREGATE(15,6,$A$13:$A$500/(($BD$13:$BD$500=BD76)*($A$13:$A$500&lt;&gt;A76)),1),"")&amp;IFERROR(", "&amp;_xlfn.AGGREGATE(15,6,$A$13:$A$500/(($BD$13:$BD$500=BD76)*($A$13:$A$500&lt;&gt;A76)),2),"")&amp;IFERROR(", "&amp;_xlfn.AGGREGATE(15,6,$A$13:$A$500/(($BD$13:$BD$500=BD76)*($A$13:$A$500&lt;&gt;A76)),3),""))</f>
        <v/>
      </c>
      <c r="BG76" s="58" t="str">
        <f t="shared" ref="BG76:BG96" si="137">IF(BD76="","",IF(BE76&lt;&gt;"REPETIDO","NO APLICA",IF(_xlfn.MAXIFS($AY:$AY,$BD:$BD,BD76)=_xlfn.MINIFS($AY:$AY,$BD:$BD,BD76),"MISMO PRECIO REF.","PRECIO REF. DIFERENTE")))</f>
        <v>NO APLICA</v>
      </c>
      <c r="BH76" s="58" t="str">
        <f t="shared" ref="BH76:BH96" si="138">IF(BD76="","",IF(BG76="PRECIO REF. DIFERENTE","CRÍTICO - PRECIO REF. INCONSISTENTE","OK"))</f>
        <v>OK</v>
      </c>
    </row>
    <row r="77" spans="1:60" s="192" customFormat="1" ht="14.25" customHeight="1" x14ac:dyDescent="0.45">
      <c r="A77" s="64">
        <f>IF(D77="","",COUNTIF($D$13:D77,"&lt;&gt;"))</f>
        <v>62</v>
      </c>
      <c r="B77" s="64">
        <v>43253</v>
      </c>
      <c r="C77" s="65" t="s">
        <v>758</v>
      </c>
      <c r="D77" s="78" t="s">
        <v>691</v>
      </c>
      <c r="E77" s="64">
        <v>0</v>
      </c>
      <c r="F77" s="64">
        <v>1</v>
      </c>
      <c r="G77" s="64">
        <v>1</v>
      </c>
      <c r="H77" s="64">
        <v>0</v>
      </c>
      <c r="I77" s="64">
        <v>0</v>
      </c>
      <c r="J77" s="64">
        <v>0</v>
      </c>
      <c r="K77" s="64">
        <v>0</v>
      </c>
      <c r="L77" s="64">
        <v>0</v>
      </c>
      <c r="M77" s="64">
        <v>0</v>
      </c>
      <c r="N77" s="64">
        <v>0</v>
      </c>
      <c r="O77" s="64">
        <v>0</v>
      </c>
      <c r="P77" s="64">
        <v>0</v>
      </c>
      <c r="Q77" s="64">
        <v>0</v>
      </c>
      <c r="R77" s="64">
        <v>1</v>
      </c>
      <c r="S77" s="64">
        <v>31171557</v>
      </c>
      <c r="T77" s="64" t="s">
        <v>66</v>
      </c>
      <c r="U77" s="64" t="s">
        <v>66</v>
      </c>
      <c r="W77" s="198">
        <v>85000</v>
      </c>
      <c r="X77" s="198">
        <f t="shared" si="110"/>
        <v>16150</v>
      </c>
      <c r="Y77" s="198">
        <f t="shared" si="111"/>
        <v>101150</v>
      </c>
      <c r="Z77" s="198">
        <v>85000</v>
      </c>
      <c r="AA77" s="198">
        <f t="shared" si="112"/>
        <v>16150</v>
      </c>
      <c r="AB77" s="198">
        <f t="shared" si="113"/>
        <v>101150</v>
      </c>
      <c r="AC77" s="198">
        <v>135000</v>
      </c>
      <c r="AD77" s="198">
        <f t="shared" si="114"/>
        <v>25650</v>
      </c>
      <c r="AE77" s="198">
        <f t="shared" si="115"/>
        <v>160650</v>
      </c>
      <c r="AG77" s="67" t="str">
        <f t="shared" si="116"/>
        <v>CHUMACERAS</v>
      </c>
      <c r="AH77" s="58" t="str">
        <f t="shared" si="117"/>
        <v>ÚNICO</v>
      </c>
      <c r="AI77" s="58" t="str">
        <f t="shared" si="118"/>
        <v>ÚNICO</v>
      </c>
      <c r="AJ77" s="58" t="str">
        <f t="shared" si="119"/>
        <v>ÚNICO</v>
      </c>
      <c r="AK77" s="58" t="str">
        <f t="shared" si="120"/>
        <v>ÚNICO</v>
      </c>
      <c r="AL77" s="68" t="str">
        <f t="shared" si="121"/>
        <v/>
      </c>
      <c r="AM77" s="68" t="str">
        <f t="shared" si="122"/>
        <v/>
      </c>
      <c r="AN77" s="60" t="str">
        <f t="shared" si="123"/>
        <v/>
      </c>
      <c r="AO77" s="160"/>
      <c r="AP77" s="68">
        <f t="shared" si="124"/>
        <v>101667</v>
      </c>
      <c r="AQ77" s="61">
        <f t="shared" si="125"/>
        <v>85000</v>
      </c>
      <c r="AR77" s="61">
        <f t="shared" si="126"/>
        <v>28868</v>
      </c>
      <c r="AS77" s="199">
        <f t="shared" si="127"/>
        <v>0.28394661001111471</v>
      </c>
      <c r="AT77" s="61">
        <f t="shared" si="128"/>
        <v>85000</v>
      </c>
      <c r="AU77" s="61">
        <f t="shared" si="129"/>
        <v>135000</v>
      </c>
      <c r="AV77" s="61">
        <f>IF(NOT(ISNUMBER(A77)),"",ROUND(_xlfn.QUARTILE.INC(CHOOSE({1;2;3},W77,Z77,AC77),1),0))</f>
        <v>85000</v>
      </c>
      <c r="AW77" s="61">
        <f>IF(NOT(ISNUMBER(A77)),"",ROUND(_xlfn.QUARTILE.INC(CHOOSE({1;2;3},W77,Z77,AC77),3),0))</f>
        <v>110000</v>
      </c>
      <c r="AX77" s="61">
        <f t="shared" si="130"/>
        <v>25000</v>
      </c>
      <c r="AY77" s="61">
        <f t="shared" si="131"/>
        <v>85000</v>
      </c>
      <c r="AZ77" s="61">
        <f t="shared" si="132"/>
        <v>16150</v>
      </c>
      <c r="BA77" s="61">
        <f t="shared" si="133"/>
        <v>101150</v>
      </c>
      <c r="BB77" s="61" t="str">
        <f t="shared" si="134"/>
        <v>PROMEDIO 2 MENORES</v>
      </c>
      <c r="BC77" s="160"/>
      <c r="BD77" s="58" t="str">
        <f t="shared" si="135"/>
        <v>CHUMACERAS</v>
      </c>
      <c r="BE77" s="58" t="str">
        <f t="shared" si="136"/>
        <v>REPETIDO</v>
      </c>
      <c r="BF77" s="58" t="str" cm="1">
        <f t="array" ref="BF77">IF(BE77&lt;&gt;"REPETIDO","",A77&amp;IFERROR(", "&amp;_xlfn.AGGREGATE(15,6,$A$13:$A$500/(($BD$13:$BD$500=BD77)*($A$13:$A$500&lt;&gt;A77)),1),"")&amp;IFERROR(", "&amp;_xlfn.AGGREGATE(15,6,$A$13:$A$500/(($BD$13:$BD$500=BD77)*($A$13:$A$500&lt;&gt;A77)),2),"")&amp;IFERROR(", "&amp;_xlfn.AGGREGATE(15,6,$A$13:$A$500/(($BD$13:$BD$500=BD77)*($A$13:$A$500&lt;&gt;A77)),3),""))</f>
        <v>62, 296</v>
      </c>
      <c r="BG77" s="58" t="str">
        <f t="shared" si="137"/>
        <v>MISMO PRECIO REF.</v>
      </c>
      <c r="BH77" s="58" t="str">
        <f t="shared" si="138"/>
        <v>OK</v>
      </c>
    </row>
    <row r="78" spans="1:60" ht="25.5" customHeight="1" x14ac:dyDescent="0.45">
      <c r="A78" s="64">
        <f>IF(D78="","",COUNTIF($D$13:D78,"&lt;&gt;"))</f>
        <v>63</v>
      </c>
      <c r="B78" s="64">
        <v>43253</v>
      </c>
      <c r="C78" s="65" t="s">
        <v>759</v>
      </c>
      <c r="D78" s="78" t="s">
        <v>691</v>
      </c>
      <c r="E78" s="64">
        <v>0</v>
      </c>
      <c r="F78" s="64">
        <v>1</v>
      </c>
      <c r="G78" s="64">
        <v>1</v>
      </c>
      <c r="H78" s="64">
        <v>0</v>
      </c>
      <c r="I78" s="64">
        <v>0</v>
      </c>
      <c r="J78" s="64">
        <v>0</v>
      </c>
      <c r="K78" s="64">
        <v>0</v>
      </c>
      <c r="L78" s="64">
        <v>0</v>
      </c>
      <c r="M78" s="64">
        <v>0</v>
      </c>
      <c r="N78" s="64">
        <v>0</v>
      </c>
      <c r="O78" s="64">
        <v>0</v>
      </c>
      <c r="P78" s="64">
        <v>0</v>
      </c>
      <c r="Q78" s="64">
        <v>0</v>
      </c>
      <c r="R78" s="64">
        <v>1</v>
      </c>
      <c r="S78" s="64">
        <v>39122305</v>
      </c>
      <c r="T78" s="64" t="s">
        <v>66</v>
      </c>
      <c r="U78" s="64" t="s">
        <v>66</v>
      </c>
      <c r="W78" s="198">
        <v>148800</v>
      </c>
      <c r="X78" s="198">
        <f t="shared" si="110"/>
        <v>28272</v>
      </c>
      <c r="Y78" s="198">
        <f t="shared" si="111"/>
        <v>177072</v>
      </c>
      <c r="Z78" s="198">
        <v>148800</v>
      </c>
      <c r="AA78" s="198">
        <f t="shared" si="112"/>
        <v>28272</v>
      </c>
      <c r="AB78" s="198">
        <f t="shared" si="113"/>
        <v>177072</v>
      </c>
      <c r="AC78" s="198">
        <v>185000</v>
      </c>
      <c r="AD78" s="198">
        <f t="shared" si="114"/>
        <v>35150</v>
      </c>
      <c r="AE78" s="198">
        <f t="shared" si="115"/>
        <v>220150</v>
      </c>
      <c r="AG78" s="67" t="str">
        <f t="shared" si="116"/>
        <v>MANÓMETROS EN GLICERINA</v>
      </c>
      <c r="AH78" s="58" t="str">
        <f t="shared" si="117"/>
        <v>ÚNICO</v>
      </c>
      <c r="AI78" s="58" t="str">
        <f t="shared" si="118"/>
        <v>ÚNICO</v>
      </c>
      <c r="AJ78" s="58" t="str">
        <f t="shared" si="119"/>
        <v>ÚNICO</v>
      </c>
      <c r="AK78" s="58" t="str">
        <f t="shared" si="120"/>
        <v>ÚNICO</v>
      </c>
      <c r="AL78" s="68" t="str">
        <f t="shared" si="121"/>
        <v/>
      </c>
      <c r="AM78" s="68" t="str">
        <f t="shared" si="122"/>
        <v/>
      </c>
      <c r="AN78" s="60" t="str">
        <f t="shared" si="123"/>
        <v/>
      </c>
      <c r="AP78" s="68">
        <f t="shared" si="124"/>
        <v>160867</v>
      </c>
      <c r="AQ78" s="61">
        <f t="shared" si="125"/>
        <v>148800</v>
      </c>
      <c r="AR78" s="61">
        <f t="shared" si="126"/>
        <v>20900</v>
      </c>
      <c r="AS78" s="199">
        <f t="shared" si="127"/>
        <v>0.12992099063201279</v>
      </c>
      <c r="AT78" s="61">
        <f t="shared" si="128"/>
        <v>148800</v>
      </c>
      <c r="AU78" s="61">
        <f t="shared" si="129"/>
        <v>185000</v>
      </c>
      <c r="AV78" s="61">
        <f>IF(NOT(ISNUMBER(A78)),"",ROUND(_xlfn.QUARTILE.INC(CHOOSE({1;2;3},W78,Z78,AC78),1),0))</f>
        <v>148800</v>
      </c>
      <c r="AW78" s="61">
        <f>IF(NOT(ISNUMBER(A78)),"",ROUND(_xlfn.QUARTILE.INC(CHOOSE({1;2;3},W78,Z78,AC78),3),0))</f>
        <v>166900</v>
      </c>
      <c r="AX78" s="61">
        <f t="shared" si="130"/>
        <v>18100</v>
      </c>
      <c r="AY78" s="61">
        <f t="shared" si="131"/>
        <v>148800</v>
      </c>
      <c r="AZ78" s="61">
        <f t="shared" si="132"/>
        <v>28272</v>
      </c>
      <c r="BA78" s="61">
        <f t="shared" si="133"/>
        <v>177072</v>
      </c>
      <c r="BB78" s="61" t="str">
        <f t="shared" si="134"/>
        <v>MENOR VALOR</v>
      </c>
      <c r="BD78" s="58" t="str">
        <f t="shared" si="135"/>
        <v>MANÓMETROS EN GLICERINA</v>
      </c>
      <c r="BE78" s="58" t="str">
        <f t="shared" si="136"/>
        <v>ÚNICO</v>
      </c>
      <c r="BF78" s="58" t="str" cm="1">
        <f t="array" ref="BF78">IF(BE78&lt;&gt;"REPETIDO","",A78&amp;IFERROR(", "&amp;_xlfn.AGGREGATE(15,6,$A$13:$A$500/(($BD$13:$BD$500=BD78)*($A$13:$A$500&lt;&gt;A78)),1),"")&amp;IFERROR(", "&amp;_xlfn.AGGREGATE(15,6,$A$13:$A$500/(($BD$13:$BD$500=BD78)*($A$13:$A$500&lt;&gt;A78)),2),"")&amp;IFERROR(", "&amp;_xlfn.AGGREGATE(15,6,$A$13:$A$500/(($BD$13:$BD$500=BD78)*($A$13:$A$500&lt;&gt;A78)),3),""))</f>
        <v/>
      </c>
      <c r="BG78" s="58" t="str">
        <f t="shared" si="137"/>
        <v>NO APLICA</v>
      </c>
      <c r="BH78" s="58" t="str">
        <f t="shared" si="138"/>
        <v>OK</v>
      </c>
    </row>
    <row r="79" spans="1:60" ht="25.5" customHeight="1" x14ac:dyDescent="0.45">
      <c r="A79" s="64">
        <f>IF(D79="","",COUNTIF($D$13:D79,"&lt;&gt;"))</f>
        <v>64</v>
      </c>
      <c r="B79" s="64">
        <v>43253</v>
      </c>
      <c r="C79" s="65" t="s">
        <v>760</v>
      </c>
      <c r="D79" s="78" t="s">
        <v>691</v>
      </c>
      <c r="E79" s="64">
        <v>0</v>
      </c>
      <c r="F79" s="64">
        <v>1</v>
      </c>
      <c r="G79" s="64">
        <v>1</v>
      </c>
      <c r="H79" s="64">
        <v>0</v>
      </c>
      <c r="I79" s="64">
        <v>0</v>
      </c>
      <c r="J79" s="64">
        <v>0</v>
      </c>
      <c r="K79" s="64">
        <v>0</v>
      </c>
      <c r="L79" s="64">
        <v>0</v>
      </c>
      <c r="M79" s="64">
        <v>0</v>
      </c>
      <c r="N79" s="64">
        <v>0</v>
      </c>
      <c r="O79" s="64">
        <v>0</v>
      </c>
      <c r="P79" s="64">
        <v>0</v>
      </c>
      <c r="Q79" s="64">
        <v>0</v>
      </c>
      <c r="R79" s="64">
        <v>1</v>
      </c>
      <c r="S79" s="78">
        <v>39121311</v>
      </c>
      <c r="T79" s="64" t="s">
        <v>66</v>
      </c>
      <c r="U79" s="64" t="s">
        <v>66</v>
      </c>
      <c r="W79" s="198">
        <v>471800</v>
      </c>
      <c r="X79" s="198">
        <f t="shared" si="110"/>
        <v>89642</v>
      </c>
      <c r="Y79" s="198">
        <f t="shared" si="111"/>
        <v>561442</v>
      </c>
      <c r="Z79" s="198">
        <v>471800</v>
      </c>
      <c r="AA79" s="198">
        <f t="shared" si="112"/>
        <v>89642</v>
      </c>
      <c r="AB79" s="198">
        <f t="shared" si="113"/>
        <v>561442</v>
      </c>
      <c r="AC79" s="198">
        <v>565000</v>
      </c>
      <c r="AD79" s="198">
        <f t="shared" si="114"/>
        <v>107350</v>
      </c>
      <c r="AE79" s="198">
        <f t="shared" si="115"/>
        <v>672350</v>
      </c>
      <c r="AG79" s="67" t="str">
        <f t="shared" si="116"/>
        <v>SISTEMA ELÉCTRICO</v>
      </c>
      <c r="AH79" s="58" t="str">
        <f t="shared" si="117"/>
        <v>ÚNICO</v>
      </c>
      <c r="AI79" s="58" t="str">
        <f t="shared" si="118"/>
        <v>ÚNICO</v>
      </c>
      <c r="AJ79" s="58" t="str">
        <f t="shared" si="119"/>
        <v>ÚNICO</v>
      </c>
      <c r="AK79" s="58" t="str">
        <f t="shared" si="120"/>
        <v>ÚNICO</v>
      </c>
      <c r="AL79" s="68" t="str">
        <f t="shared" si="121"/>
        <v/>
      </c>
      <c r="AM79" s="68" t="str">
        <f t="shared" si="122"/>
        <v/>
      </c>
      <c r="AN79" s="60" t="str">
        <f t="shared" si="123"/>
        <v/>
      </c>
      <c r="AP79" s="68">
        <f t="shared" si="124"/>
        <v>502867</v>
      </c>
      <c r="AQ79" s="61">
        <f t="shared" si="125"/>
        <v>471800</v>
      </c>
      <c r="AR79" s="61">
        <f t="shared" si="126"/>
        <v>53809</v>
      </c>
      <c r="AS79" s="199">
        <f t="shared" si="127"/>
        <v>0.1070044365607606</v>
      </c>
      <c r="AT79" s="61">
        <f t="shared" si="128"/>
        <v>471800</v>
      </c>
      <c r="AU79" s="61">
        <f t="shared" si="129"/>
        <v>565000</v>
      </c>
      <c r="AV79" s="61">
        <f>IF(NOT(ISNUMBER(A79)),"",ROUND(_xlfn.QUARTILE.INC(CHOOSE({1;2;3},W79,Z79,AC79),1),0))</f>
        <v>471800</v>
      </c>
      <c r="AW79" s="61">
        <f>IF(NOT(ISNUMBER(A79)),"",ROUND(_xlfn.QUARTILE.INC(CHOOSE({1;2;3},W79,Z79,AC79),3),0))</f>
        <v>518400</v>
      </c>
      <c r="AX79" s="61">
        <f t="shared" si="130"/>
        <v>46600</v>
      </c>
      <c r="AY79" s="61">
        <f t="shared" si="131"/>
        <v>471800</v>
      </c>
      <c r="AZ79" s="61">
        <f t="shared" si="132"/>
        <v>89642</v>
      </c>
      <c r="BA79" s="61">
        <f t="shared" si="133"/>
        <v>561442</v>
      </c>
      <c r="BB79" s="61" t="str">
        <f t="shared" si="134"/>
        <v>MENOR VALOR</v>
      </c>
      <c r="BD79" s="58" t="str">
        <f t="shared" si="135"/>
        <v>SISTEMA ELÉCTRICO</v>
      </c>
      <c r="BE79" s="58" t="str">
        <f t="shared" si="136"/>
        <v>ÚNICO</v>
      </c>
      <c r="BF79" s="58" t="str" cm="1">
        <f t="array" ref="BF79">IF(BE79&lt;&gt;"REPETIDO","",A79&amp;IFERROR(", "&amp;_xlfn.AGGREGATE(15,6,$A$13:$A$500/(($BD$13:$BD$500=BD79)*($A$13:$A$500&lt;&gt;A79)),1),"")&amp;IFERROR(", "&amp;_xlfn.AGGREGATE(15,6,$A$13:$A$500/(($BD$13:$BD$500=BD79)*($A$13:$A$500&lt;&gt;A79)),2),"")&amp;IFERROR(", "&amp;_xlfn.AGGREGATE(15,6,$A$13:$A$500/(($BD$13:$BD$500=BD79)*($A$13:$A$500&lt;&gt;A79)),3),""))</f>
        <v/>
      </c>
      <c r="BG79" s="58" t="str">
        <f t="shared" si="137"/>
        <v>NO APLICA</v>
      </c>
      <c r="BH79" s="58" t="str">
        <f t="shared" si="138"/>
        <v>OK</v>
      </c>
    </row>
    <row r="80" spans="1:60" ht="25.5" customHeight="1" x14ac:dyDescent="0.45">
      <c r="A80" s="64">
        <f>IF(D80="","",COUNTIF($D$13:D80,"&lt;&gt;"))</f>
        <v>65</v>
      </c>
      <c r="B80" s="64">
        <v>43253</v>
      </c>
      <c r="C80" s="65" t="s">
        <v>761</v>
      </c>
      <c r="D80" s="78" t="s">
        <v>691</v>
      </c>
      <c r="E80" s="64">
        <v>0</v>
      </c>
      <c r="F80" s="64">
        <v>1</v>
      </c>
      <c r="G80" s="64">
        <v>1</v>
      </c>
      <c r="H80" s="64">
        <v>0</v>
      </c>
      <c r="I80" s="64">
        <v>0</v>
      </c>
      <c r="J80" s="64">
        <v>0</v>
      </c>
      <c r="K80" s="64">
        <v>0</v>
      </c>
      <c r="L80" s="64">
        <v>0</v>
      </c>
      <c r="M80" s="64">
        <v>0</v>
      </c>
      <c r="N80" s="64">
        <v>0</v>
      </c>
      <c r="O80" s="64">
        <v>0</v>
      </c>
      <c r="P80" s="64">
        <v>0</v>
      </c>
      <c r="Q80" s="64">
        <v>0</v>
      </c>
      <c r="R80" s="64">
        <v>1</v>
      </c>
      <c r="S80" s="64">
        <v>39101608</v>
      </c>
      <c r="T80" s="64" t="s">
        <v>66</v>
      </c>
      <c r="U80" s="64" t="s">
        <v>66</v>
      </c>
      <c r="W80" s="198">
        <v>17000</v>
      </c>
      <c r="X80" s="198">
        <f t="shared" si="110"/>
        <v>3230</v>
      </c>
      <c r="Y80" s="198">
        <f t="shared" si="111"/>
        <v>20230</v>
      </c>
      <c r="Z80" s="198">
        <v>17000</v>
      </c>
      <c r="AA80" s="198">
        <f t="shared" si="112"/>
        <v>3230</v>
      </c>
      <c r="AB80" s="198">
        <f t="shared" si="113"/>
        <v>20230</v>
      </c>
      <c r="AC80" s="198">
        <v>35000</v>
      </c>
      <c r="AD80" s="198">
        <f t="shared" si="114"/>
        <v>6650</v>
      </c>
      <c r="AE80" s="198">
        <f t="shared" si="115"/>
        <v>41650</v>
      </c>
      <c r="AG80" s="67" t="str">
        <f t="shared" si="116"/>
        <v>BOMBILLAS ILUMINARIAS</v>
      </c>
      <c r="AH80" s="58" t="str">
        <f t="shared" si="117"/>
        <v>ÚNICO</v>
      </c>
      <c r="AI80" s="58" t="str">
        <f t="shared" si="118"/>
        <v>ÚNICO</v>
      </c>
      <c r="AJ80" s="58" t="str">
        <f t="shared" si="119"/>
        <v>ÚNICO</v>
      </c>
      <c r="AK80" s="58" t="str">
        <f t="shared" si="120"/>
        <v>ÚNICO</v>
      </c>
      <c r="AL80" s="68" t="str">
        <f t="shared" si="121"/>
        <v/>
      </c>
      <c r="AM80" s="68" t="str">
        <f t="shared" si="122"/>
        <v/>
      </c>
      <c r="AN80" s="60" t="str">
        <f t="shared" si="123"/>
        <v/>
      </c>
      <c r="AP80" s="68">
        <f t="shared" si="124"/>
        <v>23000</v>
      </c>
      <c r="AQ80" s="61">
        <f t="shared" si="125"/>
        <v>17000</v>
      </c>
      <c r="AR80" s="61">
        <f t="shared" si="126"/>
        <v>10392</v>
      </c>
      <c r="AS80" s="199">
        <f t="shared" si="127"/>
        <v>0.45182608695652177</v>
      </c>
      <c r="AT80" s="61">
        <f t="shared" si="128"/>
        <v>17000</v>
      </c>
      <c r="AU80" s="61">
        <f t="shared" si="129"/>
        <v>35000</v>
      </c>
      <c r="AV80" s="61">
        <f>IF(NOT(ISNUMBER(A80)),"",ROUND(_xlfn.QUARTILE.INC(CHOOSE({1;2;3},W80,Z80,AC80),1),0))</f>
        <v>17000</v>
      </c>
      <c r="AW80" s="61">
        <f>IF(NOT(ISNUMBER(A80)),"",ROUND(_xlfn.QUARTILE.INC(CHOOSE({1;2;3},W80,Z80,AC80),3),0))</f>
        <v>26000</v>
      </c>
      <c r="AX80" s="61">
        <f t="shared" si="130"/>
        <v>9000</v>
      </c>
      <c r="AY80" s="61">
        <f t="shared" si="131"/>
        <v>17000</v>
      </c>
      <c r="AZ80" s="61">
        <f t="shared" si="132"/>
        <v>3230</v>
      </c>
      <c r="BA80" s="61">
        <f t="shared" si="133"/>
        <v>20230</v>
      </c>
      <c r="BB80" s="61" t="str">
        <f t="shared" si="134"/>
        <v>MEDIANA</v>
      </c>
      <c r="BD80" s="58" t="str">
        <f t="shared" si="135"/>
        <v>BOMBILLAS ILUMINARIAS</v>
      </c>
      <c r="BE80" s="58" t="str">
        <f t="shared" si="136"/>
        <v>ÚNICO</v>
      </c>
      <c r="BF80" s="58" t="str" cm="1">
        <f t="array" ref="BF80">IF(BE80&lt;&gt;"REPETIDO","",A80&amp;IFERROR(", "&amp;_xlfn.AGGREGATE(15,6,$A$13:$A$500/(($BD$13:$BD$500=BD80)*($A$13:$A$500&lt;&gt;A80)),1),"")&amp;IFERROR(", "&amp;_xlfn.AGGREGATE(15,6,$A$13:$A$500/(($BD$13:$BD$500=BD80)*($A$13:$A$500&lt;&gt;A80)),2),"")&amp;IFERROR(", "&amp;_xlfn.AGGREGATE(15,6,$A$13:$A$500/(($BD$13:$BD$500=BD80)*($A$13:$A$500&lt;&gt;A80)),3),""))</f>
        <v/>
      </c>
      <c r="BG80" s="58" t="str">
        <f t="shared" si="137"/>
        <v>NO APLICA</v>
      </c>
      <c r="BH80" s="58" t="str">
        <f t="shared" si="138"/>
        <v>OK</v>
      </c>
    </row>
    <row r="81" spans="1:60" x14ac:dyDescent="0.45">
      <c r="A81" s="64">
        <f>IF(D81="","",COUNTIF($D$13:D81,"&lt;&gt;"))</f>
        <v>66</v>
      </c>
      <c r="B81" s="64">
        <v>43253</v>
      </c>
      <c r="C81" s="65" t="s">
        <v>762</v>
      </c>
      <c r="D81" s="78" t="s">
        <v>691</v>
      </c>
      <c r="E81" s="64">
        <v>0</v>
      </c>
      <c r="F81" s="64">
        <v>1</v>
      </c>
      <c r="G81" s="64">
        <v>1</v>
      </c>
      <c r="H81" s="64">
        <v>0</v>
      </c>
      <c r="I81" s="64">
        <v>0</v>
      </c>
      <c r="J81" s="64">
        <v>0</v>
      </c>
      <c r="K81" s="64">
        <v>0</v>
      </c>
      <c r="L81" s="64">
        <v>0</v>
      </c>
      <c r="M81" s="64">
        <v>0</v>
      </c>
      <c r="N81" s="64">
        <v>0</v>
      </c>
      <c r="O81" s="64">
        <v>0</v>
      </c>
      <c r="P81" s="64">
        <v>0</v>
      </c>
      <c r="Q81" s="64">
        <v>0</v>
      </c>
      <c r="R81" s="64">
        <v>1</v>
      </c>
      <c r="S81" s="78">
        <v>40161532</v>
      </c>
      <c r="T81" s="64" t="s">
        <v>66</v>
      </c>
      <c r="U81" s="64" t="s">
        <v>66</v>
      </c>
      <c r="W81" s="198">
        <v>76500</v>
      </c>
      <c r="X81" s="198">
        <f t="shared" si="110"/>
        <v>14535</v>
      </c>
      <c r="Y81" s="198">
        <f t="shared" si="111"/>
        <v>91035</v>
      </c>
      <c r="Z81" s="198">
        <v>76500</v>
      </c>
      <c r="AA81" s="198">
        <f t="shared" si="112"/>
        <v>14535</v>
      </c>
      <c r="AB81" s="198">
        <f t="shared" si="113"/>
        <v>91035</v>
      </c>
      <c r="AC81" s="198">
        <v>105000</v>
      </c>
      <c r="AD81" s="198">
        <f t="shared" si="114"/>
        <v>19950</v>
      </c>
      <c r="AE81" s="198">
        <f t="shared" si="115"/>
        <v>124950</v>
      </c>
      <c r="AG81" s="67" t="str">
        <f t="shared" si="116"/>
        <v>FILTROS</v>
      </c>
      <c r="AH81" s="58" t="str">
        <f t="shared" si="117"/>
        <v>ÚNICO</v>
      </c>
      <c r="AI81" s="58" t="str">
        <f t="shared" si="118"/>
        <v>ÚNICO</v>
      </c>
      <c r="AJ81" s="58" t="str">
        <f t="shared" si="119"/>
        <v>ÚNICO</v>
      </c>
      <c r="AK81" s="58" t="str">
        <f t="shared" si="120"/>
        <v>ÚNICO</v>
      </c>
      <c r="AL81" s="68" t="str">
        <f t="shared" si="121"/>
        <v/>
      </c>
      <c r="AM81" s="68" t="str">
        <f t="shared" si="122"/>
        <v/>
      </c>
      <c r="AN81" s="60" t="str">
        <f t="shared" si="123"/>
        <v/>
      </c>
      <c r="AP81" s="68">
        <f t="shared" si="124"/>
        <v>86000</v>
      </c>
      <c r="AQ81" s="61">
        <f t="shared" si="125"/>
        <v>76500</v>
      </c>
      <c r="AR81" s="61">
        <f t="shared" si="126"/>
        <v>16454</v>
      </c>
      <c r="AS81" s="199">
        <f t="shared" si="127"/>
        <v>0.19132558139534883</v>
      </c>
      <c r="AT81" s="61">
        <f t="shared" si="128"/>
        <v>76500</v>
      </c>
      <c r="AU81" s="61">
        <f t="shared" si="129"/>
        <v>105000</v>
      </c>
      <c r="AV81" s="61">
        <f>IF(NOT(ISNUMBER(A81)),"",ROUND(_xlfn.QUARTILE.INC(CHOOSE({1;2;3},W81,Z81,AC81),1),0))</f>
        <v>76500</v>
      </c>
      <c r="AW81" s="61">
        <f>IF(NOT(ISNUMBER(A81)),"",ROUND(_xlfn.QUARTILE.INC(CHOOSE({1;2;3},W81,Z81,AC81),3),0))</f>
        <v>90750</v>
      </c>
      <c r="AX81" s="61">
        <f t="shared" si="130"/>
        <v>14250</v>
      </c>
      <c r="AY81" s="61">
        <f t="shared" si="131"/>
        <v>76500</v>
      </c>
      <c r="AZ81" s="61">
        <f t="shared" si="132"/>
        <v>14535</v>
      </c>
      <c r="BA81" s="61">
        <f t="shared" si="133"/>
        <v>91035</v>
      </c>
      <c r="BB81" s="61" t="str">
        <f t="shared" si="134"/>
        <v>MENOR VALOR</v>
      </c>
      <c r="BD81" s="58" t="str">
        <f t="shared" si="135"/>
        <v>FILTROS</v>
      </c>
      <c r="BE81" s="58" t="str">
        <f t="shared" si="136"/>
        <v>ÚNICO</v>
      </c>
      <c r="BF81" s="58" t="str" cm="1">
        <f t="array" ref="BF81">IF(BE81&lt;&gt;"REPETIDO","",A81&amp;IFERROR(", "&amp;_xlfn.AGGREGATE(15,6,$A$13:$A$500/(($BD$13:$BD$500=BD81)*($A$13:$A$500&lt;&gt;A81)),1),"")&amp;IFERROR(", "&amp;_xlfn.AGGREGATE(15,6,$A$13:$A$500/(($BD$13:$BD$500=BD81)*($A$13:$A$500&lt;&gt;A81)),2),"")&amp;IFERROR(", "&amp;_xlfn.AGGREGATE(15,6,$A$13:$A$500/(($BD$13:$BD$500=BD81)*($A$13:$A$500&lt;&gt;A81)),3),""))</f>
        <v/>
      </c>
      <c r="BG81" s="58" t="str">
        <f t="shared" si="137"/>
        <v>NO APLICA</v>
      </c>
      <c r="BH81" s="58" t="str">
        <f t="shared" si="138"/>
        <v>OK</v>
      </c>
    </row>
    <row r="82" spans="1:60" x14ac:dyDescent="0.45">
      <c r="A82" s="64">
        <f>IF(D82="","",COUNTIF($D$13:D82,"&lt;&gt;"))</f>
        <v>67</v>
      </c>
      <c r="B82" s="64">
        <v>43253</v>
      </c>
      <c r="C82" s="204" t="s">
        <v>763</v>
      </c>
      <c r="D82" s="78" t="s">
        <v>691</v>
      </c>
      <c r="E82" s="64">
        <v>0</v>
      </c>
      <c r="F82" s="64">
        <v>1</v>
      </c>
      <c r="G82" s="64">
        <v>1</v>
      </c>
      <c r="H82" s="64">
        <v>0</v>
      </c>
      <c r="I82" s="64">
        <v>0</v>
      </c>
      <c r="J82" s="64">
        <v>0</v>
      </c>
      <c r="K82" s="64">
        <v>0</v>
      </c>
      <c r="L82" s="64">
        <v>0</v>
      </c>
      <c r="M82" s="64">
        <v>0</v>
      </c>
      <c r="N82" s="64">
        <v>0</v>
      </c>
      <c r="O82" s="64">
        <v>0</v>
      </c>
      <c r="P82" s="64">
        <v>0</v>
      </c>
      <c r="Q82" s="64">
        <v>0</v>
      </c>
      <c r="R82" s="64">
        <v>1</v>
      </c>
      <c r="S82" s="78">
        <v>39121311</v>
      </c>
      <c r="T82" s="64" t="s">
        <v>66</v>
      </c>
      <c r="U82" s="64" t="s">
        <v>66</v>
      </c>
      <c r="W82" s="198">
        <v>212500</v>
      </c>
      <c r="X82" s="198">
        <f t="shared" si="110"/>
        <v>40375</v>
      </c>
      <c r="Y82" s="198">
        <f t="shared" si="111"/>
        <v>252875</v>
      </c>
      <c r="Z82" s="198">
        <v>212500</v>
      </c>
      <c r="AA82" s="198">
        <f t="shared" si="112"/>
        <v>40375</v>
      </c>
      <c r="AB82" s="198">
        <f t="shared" si="113"/>
        <v>252875</v>
      </c>
      <c r="AC82" s="198">
        <v>270000</v>
      </c>
      <c r="AD82" s="198">
        <f t="shared" si="114"/>
        <v>51300</v>
      </c>
      <c r="AE82" s="198">
        <f t="shared" si="115"/>
        <v>321300</v>
      </c>
      <c r="AG82" s="67" t="str">
        <f t="shared" si="116"/>
        <v>HELICE</v>
      </c>
      <c r="AH82" s="58" t="str">
        <f t="shared" si="117"/>
        <v>ÚNICO</v>
      </c>
      <c r="AI82" s="58" t="str">
        <f t="shared" si="118"/>
        <v>ÚNICO</v>
      </c>
      <c r="AJ82" s="58" t="str">
        <f t="shared" si="119"/>
        <v>ÚNICO</v>
      </c>
      <c r="AK82" s="58" t="str">
        <f t="shared" si="120"/>
        <v>ÚNICO</v>
      </c>
      <c r="AL82" s="68" t="str">
        <f t="shared" si="121"/>
        <v/>
      </c>
      <c r="AM82" s="68" t="str">
        <f t="shared" si="122"/>
        <v/>
      </c>
      <c r="AN82" s="60" t="str">
        <f t="shared" si="123"/>
        <v/>
      </c>
      <c r="AP82" s="68">
        <f t="shared" si="124"/>
        <v>231667</v>
      </c>
      <c r="AQ82" s="61">
        <f t="shared" si="125"/>
        <v>212500</v>
      </c>
      <c r="AR82" s="61">
        <f t="shared" si="126"/>
        <v>33198</v>
      </c>
      <c r="AS82" s="199">
        <f t="shared" si="127"/>
        <v>0.14330051323667159</v>
      </c>
      <c r="AT82" s="61">
        <f t="shared" si="128"/>
        <v>212500</v>
      </c>
      <c r="AU82" s="61">
        <f t="shared" si="129"/>
        <v>270000</v>
      </c>
      <c r="AV82" s="61">
        <f>IF(NOT(ISNUMBER(A82)),"",ROUND(_xlfn.QUARTILE.INC(CHOOSE({1;2;3},W82,Z82,AC82),1),0))</f>
        <v>212500</v>
      </c>
      <c r="AW82" s="61">
        <f>IF(NOT(ISNUMBER(A82)),"",ROUND(_xlfn.QUARTILE.INC(CHOOSE({1;2;3},W82,Z82,AC82),3),0))</f>
        <v>241250</v>
      </c>
      <c r="AX82" s="61">
        <f t="shared" si="130"/>
        <v>28750</v>
      </c>
      <c r="AY82" s="61">
        <f t="shared" si="131"/>
        <v>212500</v>
      </c>
      <c r="AZ82" s="61">
        <f t="shared" si="132"/>
        <v>40375</v>
      </c>
      <c r="BA82" s="61">
        <f t="shared" si="133"/>
        <v>252875</v>
      </c>
      <c r="BB82" s="61" t="str">
        <f t="shared" si="134"/>
        <v>MENOR VALOR</v>
      </c>
      <c r="BD82" s="58" t="str">
        <f t="shared" si="135"/>
        <v>HELICE</v>
      </c>
      <c r="BE82" s="58" t="str">
        <f t="shared" si="136"/>
        <v>ÚNICO</v>
      </c>
      <c r="BF82" s="58" t="str" cm="1">
        <f t="array" ref="BF82">IF(BE82&lt;&gt;"REPETIDO","",A82&amp;IFERROR(", "&amp;_xlfn.AGGREGATE(15,6,$A$13:$A$500/(($BD$13:$BD$500=BD82)*($A$13:$A$500&lt;&gt;A82)),1),"")&amp;IFERROR(", "&amp;_xlfn.AGGREGATE(15,6,$A$13:$A$500/(($BD$13:$BD$500=BD82)*($A$13:$A$500&lt;&gt;A82)),2),"")&amp;IFERROR(", "&amp;_xlfn.AGGREGATE(15,6,$A$13:$A$500/(($BD$13:$BD$500=BD82)*($A$13:$A$500&lt;&gt;A82)),3),""))</f>
        <v/>
      </c>
      <c r="BG82" s="58" t="str">
        <f t="shared" si="137"/>
        <v>NO APLICA</v>
      </c>
      <c r="BH82" s="58" t="str">
        <f t="shared" si="138"/>
        <v>OK</v>
      </c>
    </row>
    <row r="83" spans="1:60" x14ac:dyDescent="0.45">
      <c r="A83" s="64">
        <f>IF(D83="","",COUNTIF($D$13:D83,"&lt;&gt;"))</f>
        <v>68</v>
      </c>
      <c r="B83" s="64">
        <v>43253</v>
      </c>
      <c r="C83" s="204" t="s">
        <v>764</v>
      </c>
      <c r="D83" s="78" t="s">
        <v>691</v>
      </c>
      <c r="E83" s="64">
        <v>0</v>
      </c>
      <c r="F83" s="64">
        <v>1</v>
      </c>
      <c r="G83" s="64">
        <v>1</v>
      </c>
      <c r="H83" s="64">
        <v>0</v>
      </c>
      <c r="I83" s="64">
        <v>0</v>
      </c>
      <c r="J83" s="64">
        <v>0</v>
      </c>
      <c r="K83" s="64">
        <v>0</v>
      </c>
      <c r="L83" s="64">
        <v>0</v>
      </c>
      <c r="M83" s="64">
        <v>0</v>
      </c>
      <c r="N83" s="64">
        <v>0</v>
      </c>
      <c r="O83" s="64">
        <v>0</v>
      </c>
      <c r="P83" s="64">
        <v>0</v>
      </c>
      <c r="Q83" s="64">
        <v>0</v>
      </c>
      <c r="R83" s="64">
        <v>1</v>
      </c>
      <c r="S83" s="64">
        <v>24101723</v>
      </c>
      <c r="T83" s="64" t="s">
        <v>66</v>
      </c>
      <c r="U83" s="64" t="s">
        <v>66</v>
      </c>
      <c r="W83" s="198">
        <v>1292000</v>
      </c>
      <c r="X83" s="198">
        <f t="shared" si="110"/>
        <v>245480</v>
      </c>
      <c r="Y83" s="198">
        <f t="shared" si="111"/>
        <v>1537480</v>
      </c>
      <c r="Z83" s="198">
        <v>1292000</v>
      </c>
      <c r="AA83" s="198">
        <f t="shared" si="112"/>
        <v>245480</v>
      </c>
      <c r="AB83" s="198">
        <f t="shared" si="113"/>
        <v>1537480</v>
      </c>
      <c r="AC83" s="198">
        <v>1535000</v>
      </c>
      <c r="AD83" s="198">
        <f t="shared" si="114"/>
        <v>291650</v>
      </c>
      <c r="AE83" s="198">
        <f t="shared" si="115"/>
        <v>1826650</v>
      </c>
      <c r="AG83" s="67" t="str">
        <f t="shared" si="116"/>
        <v>MOTOR</v>
      </c>
      <c r="AH83" s="58" t="str">
        <f t="shared" si="117"/>
        <v>ÚNICO</v>
      </c>
      <c r="AI83" s="58" t="str">
        <f t="shared" si="118"/>
        <v>ÚNICO</v>
      </c>
      <c r="AJ83" s="58" t="str">
        <f t="shared" si="119"/>
        <v>ÚNICO</v>
      </c>
      <c r="AK83" s="58" t="str">
        <f t="shared" si="120"/>
        <v>ÚNICO</v>
      </c>
      <c r="AL83" s="68" t="str">
        <f t="shared" si="121"/>
        <v/>
      </c>
      <c r="AM83" s="68" t="str">
        <f t="shared" si="122"/>
        <v/>
      </c>
      <c r="AN83" s="60" t="str">
        <f t="shared" si="123"/>
        <v/>
      </c>
      <c r="AP83" s="68">
        <f t="shared" si="124"/>
        <v>1373000</v>
      </c>
      <c r="AQ83" s="61">
        <f t="shared" si="125"/>
        <v>1292000</v>
      </c>
      <c r="AR83" s="61">
        <f t="shared" si="126"/>
        <v>140296</v>
      </c>
      <c r="AS83" s="199">
        <f t="shared" si="127"/>
        <v>0.10218208302986162</v>
      </c>
      <c r="AT83" s="61">
        <f t="shared" si="128"/>
        <v>1292000</v>
      </c>
      <c r="AU83" s="61">
        <f t="shared" si="129"/>
        <v>1535000</v>
      </c>
      <c r="AV83" s="61">
        <f>IF(NOT(ISNUMBER(A83)),"",ROUND(_xlfn.QUARTILE.INC(CHOOSE({1;2;3},W83,Z83,AC83),1),0))</f>
        <v>1292000</v>
      </c>
      <c r="AW83" s="61">
        <f>IF(NOT(ISNUMBER(A83)),"",ROUND(_xlfn.QUARTILE.INC(CHOOSE({1;2;3},W83,Z83,AC83),3),0))</f>
        <v>1413500</v>
      </c>
      <c r="AX83" s="61">
        <f t="shared" si="130"/>
        <v>121500</v>
      </c>
      <c r="AY83" s="61">
        <f t="shared" si="131"/>
        <v>1292000</v>
      </c>
      <c r="AZ83" s="61">
        <f t="shared" si="132"/>
        <v>245480</v>
      </c>
      <c r="BA83" s="61">
        <f t="shared" si="133"/>
        <v>1537480</v>
      </c>
      <c r="BB83" s="61" t="str">
        <f t="shared" si="134"/>
        <v>MENOR VALOR</v>
      </c>
      <c r="BD83" s="58" t="str">
        <f t="shared" si="135"/>
        <v>MOTOR</v>
      </c>
      <c r="BE83" s="58" t="str">
        <f t="shared" si="136"/>
        <v>REPETIDO</v>
      </c>
      <c r="BF83" s="58" t="str" cm="1">
        <f t="array" ref="BF83">IF(BE83&lt;&gt;"REPETIDO","",A83&amp;IFERROR(", "&amp;_xlfn.AGGREGATE(15,6,$A$13:$A$500/(($BD$13:$BD$500=BD83)*($A$13:$A$500&lt;&gt;A83)),1),"")&amp;IFERROR(", "&amp;_xlfn.AGGREGATE(15,6,$A$13:$A$500/(($BD$13:$BD$500=BD83)*($A$13:$A$500&lt;&gt;A83)),2),"")&amp;IFERROR(", "&amp;_xlfn.AGGREGATE(15,6,$A$13:$A$500/(($BD$13:$BD$500=BD83)*($A$13:$A$500&lt;&gt;A83)),3),""))</f>
        <v>68, 97</v>
      </c>
      <c r="BG83" s="58" t="str">
        <f t="shared" si="137"/>
        <v>MISMO PRECIO REF.</v>
      </c>
      <c r="BH83" s="58" t="str">
        <f t="shared" si="138"/>
        <v>OK</v>
      </c>
    </row>
    <row r="84" spans="1:60" ht="25.5" customHeight="1" x14ac:dyDescent="0.45">
      <c r="A84" s="64">
        <f>IF(D84="","",COUNTIF($D$13:D84,"&lt;&gt;"))</f>
        <v>69</v>
      </c>
      <c r="B84" s="64">
        <v>43253</v>
      </c>
      <c r="C84" s="65" t="s">
        <v>765</v>
      </c>
      <c r="D84" s="78" t="s">
        <v>691</v>
      </c>
      <c r="E84" s="64">
        <v>0</v>
      </c>
      <c r="F84" s="64">
        <v>1</v>
      </c>
      <c r="G84" s="64">
        <v>1</v>
      </c>
      <c r="H84" s="64">
        <v>0</v>
      </c>
      <c r="I84" s="64">
        <v>0</v>
      </c>
      <c r="J84" s="64">
        <v>0</v>
      </c>
      <c r="K84" s="64">
        <v>0</v>
      </c>
      <c r="L84" s="64">
        <v>0</v>
      </c>
      <c r="M84" s="64">
        <v>0</v>
      </c>
      <c r="N84" s="64">
        <v>0</v>
      </c>
      <c r="O84" s="64">
        <v>0</v>
      </c>
      <c r="P84" s="64">
        <v>0</v>
      </c>
      <c r="Q84" s="64">
        <v>0</v>
      </c>
      <c r="R84" s="64">
        <v>1</v>
      </c>
      <c r="S84" s="64">
        <v>31171539</v>
      </c>
      <c r="T84" s="64" t="s">
        <v>66</v>
      </c>
      <c r="U84" s="64" t="s">
        <v>66</v>
      </c>
      <c r="W84" s="198">
        <v>55200</v>
      </c>
      <c r="X84" s="198">
        <f t="shared" si="110"/>
        <v>10488</v>
      </c>
      <c r="Y84" s="198">
        <f t="shared" si="111"/>
        <v>65688</v>
      </c>
      <c r="Z84" s="198">
        <v>55200</v>
      </c>
      <c r="AA84" s="198">
        <f t="shared" si="112"/>
        <v>10488</v>
      </c>
      <c r="AB84" s="198">
        <f t="shared" si="113"/>
        <v>65688</v>
      </c>
      <c r="AC84" s="198">
        <v>70000</v>
      </c>
      <c r="AD84" s="198">
        <f t="shared" si="114"/>
        <v>13300</v>
      </c>
      <c r="AE84" s="198">
        <f t="shared" si="115"/>
        <v>83300</v>
      </c>
      <c r="AG84" s="67" t="str">
        <f t="shared" si="116"/>
        <v>BALINERAS DE MOTOR</v>
      </c>
      <c r="AH84" s="58" t="str">
        <f t="shared" si="117"/>
        <v>ÚNICO</v>
      </c>
      <c r="AI84" s="58" t="str">
        <f t="shared" si="118"/>
        <v>ÚNICO</v>
      </c>
      <c r="AJ84" s="58" t="str">
        <f t="shared" si="119"/>
        <v>ÚNICO</v>
      </c>
      <c r="AK84" s="58" t="str">
        <f t="shared" si="120"/>
        <v>ÚNICO</v>
      </c>
      <c r="AL84" s="68" t="str">
        <f t="shared" si="121"/>
        <v/>
      </c>
      <c r="AM84" s="68" t="str">
        <f t="shared" si="122"/>
        <v/>
      </c>
      <c r="AN84" s="60" t="str">
        <f t="shared" si="123"/>
        <v/>
      </c>
      <c r="AP84" s="68">
        <f t="shared" si="124"/>
        <v>60133</v>
      </c>
      <c r="AQ84" s="61">
        <f t="shared" si="125"/>
        <v>55200</v>
      </c>
      <c r="AR84" s="61">
        <f t="shared" si="126"/>
        <v>8545</v>
      </c>
      <c r="AS84" s="199">
        <f t="shared" si="127"/>
        <v>0.14210167462125622</v>
      </c>
      <c r="AT84" s="61">
        <f t="shared" si="128"/>
        <v>55200</v>
      </c>
      <c r="AU84" s="61">
        <f t="shared" si="129"/>
        <v>70000</v>
      </c>
      <c r="AV84" s="61">
        <f>IF(NOT(ISNUMBER(A84)),"",ROUND(_xlfn.QUARTILE.INC(CHOOSE({1;2;3},W84,Z84,AC84),1),0))</f>
        <v>55200</v>
      </c>
      <c r="AW84" s="61">
        <f>IF(NOT(ISNUMBER(A84)),"",ROUND(_xlfn.QUARTILE.INC(CHOOSE({1;2;3},W84,Z84,AC84),3),0))</f>
        <v>62600</v>
      </c>
      <c r="AX84" s="61">
        <f t="shared" si="130"/>
        <v>7400</v>
      </c>
      <c r="AY84" s="61">
        <f t="shared" si="131"/>
        <v>55200</v>
      </c>
      <c r="AZ84" s="61">
        <f t="shared" si="132"/>
        <v>10488</v>
      </c>
      <c r="BA84" s="61">
        <f t="shared" si="133"/>
        <v>65688</v>
      </c>
      <c r="BB84" s="61" t="str">
        <f t="shared" si="134"/>
        <v>MENOR VALOR</v>
      </c>
      <c r="BD84" s="58" t="str">
        <f t="shared" si="135"/>
        <v>BALINERAS DE MOTOR</v>
      </c>
      <c r="BE84" s="58" t="str">
        <f t="shared" si="136"/>
        <v>REPETIDO</v>
      </c>
      <c r="BF84" s="58" t="str" cm="1">
        <f t="array" ref="BF84">IF(BE84&lt;&gt;"REPETIDO","",A84&amp;IFERROR(", "&amp;_xlfn.AGGREGATE(15,6,$A$13:$A$500/(($BD$13:$BD$500=BD84)*($A$13:$A$500&lt;&gt;A84)),1),"")&amp;IFERROR(", "&amp;_xlfn.AGGREGATE(15,6,$A$13:$A$500/(($BD$13:$BD$500=BD84)*($A$13:$A$500&lt;&gt;A84)),2),"")&amp;IFERROR(", "&amp;_xlfn.AGGREGATE(15,6,$A$13:$A$500/(($BD$13:$BD$500=BD84)*($A$13:$A$500&lt;&gt;A84)),3),""))</f>
        <v>69, 82</v>
      </c>
      <c r="BG84" s="58" t="str">
        <f t="shared" si="137"/>
        <v>MISMO PRECIO REF.</v>
      </c>
      <c r="BH84" s="58" t="str">
        <f t="shared" si="138"/>
        <v>OK</v>
      </c>
    </row>
    <row r="85" spans="1:60" ht="38.25" customHeight="1" x14ac:dyDescent="0.45">
      <c r="A85" s="64">
        <f>IF(D85="","",COUNTIF($D$13:D85,"&lt;&gt;"))</f>
        <v>70</v>
      </c>
      <c r="B85" s="64">
        <v>43253</v>
      </c>
      <c r="C85" s="65" t="s">
        <v>709</v>
      </c>
      <c r="D85" s="78" t="s">
        <v>691</v>
      </c>
      <c r="E85" s="64">
        <v>0</v>
      </c>
      <c r="F85" s="64">
        <v>1</v>
      </c>
      <c r="G85" s="64">
        <v>1</v>
      </c>
      <c r="H85" s="64">
        <v>0</v>
      </c>
      <c r="I85" s="64">
        <v>0</v>
      </c>
      <c r="J85" s="64">
        <v>0</v>
      </c>
      <c r="K85" s="64">
        <v>0</v>
      </c>
      <c r="L85" s="64">
        <v>0</v>
      </c>
      <c r="M85" s="64">
        <v>0</v>
      </c>
      <c r="N85" s="64">
        <v>0</v>
      </c>
      <c r="O85" s="64">
        <v>0</v>
      </c>
      <c r="P85" s="64">
        <v>0</v>
      </c>
      <c r="Q85" s="64">
        <v>0</v>
      </c>
      <c r="R85" s="64">
        <v>1</v>
      </c>
      <c r="S85" s="64">
        <v>31181701</v>
      </c>
      <c r="T85" s="64" t="s">
        <v>66</v>
      </c>
      <c r="U85" s="64" t="s">
        <v>66</v>
      </c>
      <c r="W85" s="198">
        <v>72200</v>
      </c>
      <c r="X85" s="198">
        <f t="shared" si="110"/>
        <v>13718</v>
      </c>
      <c r="Y85" s="198">
        <f t="shared" si="111"/>
        <v>85918</v>
      </c>
      <c r="Z85" s="198">
        <v>72200</v>
      </c>
      <c r="AA85" s="198">
        <f t="shared" si="112"/>
        <v>13718</v>
      </c>
      <c r="AB85" s="198">
        <f t="shared" si="113"/>
        <v>85918</v>
      </c>
      <c r="AC85" s="198">
        <v>110000</v>
      </c>
      <c r="AD85" s="198">
        <f t="shared" si="114"/>
        <v>20900</v>
      </c>
      <c r="AE85" s="198">
        <f t="shared" si="115"/>
        <v>130900</v>
      </c>
      <c r="AG85" s="67" t="str">
        <f t="shared" si="116"/>
        <v>EMPAQUE EXTERNO TAPA DE ACOPLE</v>
      </c>
      <c r="AH85" s="58" t="str">
        <f t="shared" si="117"/>
        <v>ÚNICO</v>
      </c>
      <c r="AI85" s="58" t="str">
        <f t="shared" si="118"/>
        <v>DIFERENTE</v>
      </c>
      <c r="AJ85" s="58" t="str">
        <f t="shared" si="119"/>
        <v>ÚNICO</v>
      </c>
      <c r="AK85" s="58" t="str">
        <f t="shared" si="120"/>
        <v>REVISAR</v>
      </c>
      <c r="AL85" s="68" t="str">
        <f t="shared" si="121"/>
        <v/>
      </c>
      <c r="AM85" s="68">
        <f t="shared" si="122"/>
        <v>8600</v>
      </c>
      <c r="AN85" s="60" t="str">
        <f t="shared" si="123"/>
        <v/>
      </c>
      <c r="AP85" s="68">
        <f t="shared" si="124"/>
        <v>84800</v>
      </c>
      <c r="AQ85" s="61">
        <f t="shared" si="125"/>
        <v>72200</v>
      </c>
      <c r="AR85" s="61">
        <f t="shared" si="126"/>
        <v>21824</v>
      </c>
      <c r="AS85" s="199">
        <f t="shared" si="127"/>
        <v>0.25735849056603771</v>
      </c>
      <c r="AT85" s="61">
        <f t="shared" si="128"/>
        <v>72200</v>
      </c>
      <c r="AU85" s="61">
        <f t="shared" si="129"/>
        <v>110000</v>
      </c>
      <c r="AV85" s="61">
        <f>IF(NOT(ISNUMBER(A85)),"",ROUND(_xlfn.QUARTILE.INC(CHOOSE({1;2;3},W85,Z85,AC85),1),0))</f>
        <v>72200</v>
      </c>
      <c r="AW85" s="61">
        <f>IF(NOT(ISNUMBER(A85)),"",ROUND(_xlfn.QUARTILE.INC(CHOOSE({1;2;3},W85,Z85,AC85),3),0))</f>
        <v>91100</v>
      </c>
      <c r="AX85" s="61">
        <f t="shared" si="130"/>
        <v>18900</v>
      </c>
      <c r="AY85" s="61">
        <f t="shared" si="131"/>
        <v>72200</v>
      </c>
      <c r="AZ85" s="61">
        <f t="shared" si="132"/>
        <v>13718</v>
      </c>
      <c r="BA85" s="61">
        <f t="shared" si="133"/>
        <v>85918</v>
      </c>
      <c r="BB85" s="61" t="str">
        <f t="shared" si="134"/>
        <v>PROMEDIO 2 MENORES</v>
      </c>
      <c r="BD85" s="58" t="str">
        <f t="shared" si="135"/>
        <v>EMPAQUE EXTERNO TAPA DE ACOPLE</v>
      </c>
      <c r="BE85" s="58" t="str">
        <f t="shared" si="136"/>
        <v>REPETIDO</v>
      </c>
      <c r="BF85" s="58" t="str" cm="1">
        <f t="array" ref="BF85">IF(BE85&lt;&gt;"REPETIDO","",A85&amp;IFERROR(", "&amp;_xlfn.AGGREGATE(15,6,$A$13:$A$500/(($BD$13:$BD$500=BD85)*($A$13:$A$500&lt;&gt;A85)),1),"")&amp;IFERROR(", "&amp;_xlfn.AGGREGATE(15,6,$A$13:$A$500/(($BD$13:$BD$500=BD85)*($A$13:$A$500&lt;&gt;A85)),2),"")&amp;IFERROR(", "&amp;_xlfn.AGGREGATE(15,6,$A$13:$A$500/(($BD$13:$BD$500=BD85)*($A$13:$A$500&lt;&gt;A85)),3),""))</f>
        <v>70, 15, 83</v>
      </c>
      <c r="BG85" s="58" t="str">
        <f t="shared" si="137"/>
        <v>PRECIO REF. DIFERENTE</v>
      </c>
      <c r="BH85" s="58" t="str">
        <f t="shared" si="138"/>
        <v>CRÍTICO - PRECIO REF. INCONSISTENTE</v>
      </c>
    </row>
    <row r="86" spans="1:60" ht="25.5" customHeight="1" x14ac:dyDescent="0.45">
      <c r="A86" s="64">
        <f>IF(D86="","",COUNTIF($D$13:D86,"&lt;&gt;"))</f>
        <v>71</v>
      </c>
      <c r="B86" s="64">
        <v>43253</v>
      </c>
      <c r="C86" s="65" t="s">
        <v>710</v>
      </c>
      <c r="D86" s="78" t="s">
        <v>691</v>
      </c>
      <c r="E86" s="64">
        <v>0</v>
      </c>
      <c r="F86" s="64">
        <v>1</v>
      </c>
      <c r="G86" s="64">
        <v>1</v>
      </c>
      <c r="H86" s="64">
        <v>0</v>
      </c>
      <c r="I86" s="64">
        <v>0</v>
      </c>
      <c r="J86" s="64">
        <v>0</v>
      </c>
      <c r="K86" s="64">
        <v>0</v>
      </c>
      <c r="L86" s="64">
        <v>0</v>
      </c>
      <c r="M86" s="64">
        <v>0</v>
      </c>
      <c r="N86" s="64">
        <v>0</v>
      </c>
      <c r="O86" s="64">
        <v>0</v>
      </c>
      <c r="P86" s="64">
        <v>0</v>
      </c>
      <c r="Q86" s="64">
        <v>0</v>
      </c>
      <c r="R86" s="64">
        <v>1</v>
      </c>
      <c r="S86" s="64">
        <v>31181701</v>
      </c>
      <c r="T86" s="64" t="s">
        <v>66</v>
      </c>
      <c r="U86" s="64" t="s">
        <v>66</v>
      </c>
      <c r="W86" s="198">
        <v>72200</v>
      </c>
      <c r="X86" s="198">
        <f t="shared" si="110"/>
        <v>13718</v>
      </c>
      <c r="Y86" s="198">
        <f t="shared" si="111"/>
        <v>85918</v>
      </c>
      <c r="Z86" s="198">
        <v>72200</v>
      </c>
      <c r="AA86" s="198">
        <f t="shared" si="112"/>
        <v>13718</v>
      </c>
      <c r="AB86" s="198">
        <f t="shared" si="113"/>
        <v>85918</v>
      </c>
      <c r="AC86" s="198">
        <v>100000</v>
      </c>
      <c r="AD86" s="198">
        <f t="shared" si="114"/>
        <v>19000</v>
      </c>
      <c r="AE86" s="198">
        <f t="shared" si="115"/>
        <v>119000</v>
      </c>
      <c r="AG86" s="67" t="str">
        <f t="shared" si="116"/>
        <v>EMPAQUES INTERNOS</v>
      </c>
      <c r="AH86" s="58" t="str">
        <f t="shared" si="117"/>
        <v>ÚNICO</v>
      </c>
      <c r="AI86" s="58" t="str">
        <f t="shared" si="118"/>
        <v>DIFERENTE</v>
      </c>
      <c r="AJ86" s="58" t="str">
        <f t="shared" si="119"/>
        <v>ÚNICO</v>
      </c>
      <c r="AK86" s="58" t="str">
        <f t="shared" si="120"/>
        <v>REVISAR</v>
      </c>
      <c r="AL86" s="68" t="str">
        <f t="shared" si="121"/>
        <v/>
      </c>
      <c r="AM86" s="68">
        <f t="shared" si="122"/>
        <v>8600</v>
      </c>
      <c r="AN86" s="60" t="str">
        <f t="shared" si="123"/>
        <v/>
      </c>
      <c r="AP86" s="68">
        <f t="shared" si="124"/>
        <v>81467</v>
      </c>
      <c r="AQ86" s="61">
        <f t="shared" si="125"/>
        <v>72200</v>
      </c>
      <c r="AR86" s="61">
        <f t="shared" si="126"/>
        <v>16050</v>
      </c>
      <c r="AS86" s="199">
        <f t="shared" si="127"/>
        <v>0.19701228718376765</v>
      </c>
      <c r="AT86" s="61">
        <f t="shared" si="128"/>
        <v>72200</v>
      </c>
      <c r="AU86" s="61">
        <f t="shared" si="129"/>
        <v>100000</v>
      </c>
      <c r="AV86" s="61">
        <f>IF(NOT(ISNUMBER(A86)),"",ROUND(_xlfn.QUARTILE.INC(CHOOSE({1;2;3},W86,Z86,AC86),1),0))</f>
        <v>72200</v>
      </c>
      <c r="AW86" s="61">
        <f>IF(NOT(ISNUMBER(A86)),"",ROUND(_xlfn.QUARTILE.INC(CHOOSE({1;2;3},W86,Z86,AC86),3),0))</f>
        <v>86100</v>
      </c>
      <c r="AX86" s="61">
        <f t="shared" si="130"/>
        <v>13900</v>
      </c>
      <c r="AY86" s="61">
        <f t="shared" si="131"/>
        <v>72200</v>
      </c>
      <c r="AZ86" s="61">
        <f t="shared" si="132"/>
        <v>13718</v>
      </c>
      <c r="BA86" s="61">
        <f t="shared" si="133"/>
        <v>85918</v>
      </c>
      <c r="BB86" s="61" t="str">
        <f t="shared" si="134"/>
        <v>MENOR VALOR</v>
      </c>
      <c r="BD86" s="58" t="str">
        <f t="shared" si="135"/>
        <v>EMPAQUES INTERNOS</v>
      </c>
      <c r="BE86" s="58" t="str">
        <f t="shared" si="136"/>
        <v>REPETIDO</v>
      </c>
      <c r="BF86" s="58" t="str" cm="1">
        <f t="array" ref="BF86">IF(BE86&lt;&gt;"REPETIDO","",A86&amp;IFERROR(", "&amp;_xlfn.AGGREGATE(15,6,$A$13:$A$500/(($BD$13:$BD$500=BD86)*($A$13:$A$500&lt;&gt;A86)),1),"")&amp;IFERROR(", "&amp;_xlfn.AGGREGATE(15,6,$A$13:$A$500/(($BD$13:$BD$500=BD86)*($A$13:$A$500&lt;&gt;A86)),2),"")&amp;IFERROR(", "&amp;_xlfn.AGGREGATE(15,6,$A$13:$A$500/(($BD$13:$BD$500=BD86)*($A$13:$A$500&lt;&gt;A86)),3),""))</f>
        <v>71, 16, 84</v>
      </c>
      <c r="BG86" s="58" t="str">
        <f t="shared" si="137"/>
        <v>MISMO PRECIO REF.</v>
      </c>
      <c r="BH86" s="58" t="str">
        <f t="shared" si="138"/>
        <v>OK</v>
      </c>
    </row>
    <row r="87" spans="1:60" x14ac:dyDescent="0.45">
      <c r="A87" s="64">
        <f>IF(D87="","",COUNTIF($D$13:D87,"&lt;&gt;"))</f>
        <v>72</v>
      </c>
      <c r="B87" s="64">
        <v>43253</v>
      </c>
      <c r="C87" s="65" t="s">
        <v>766</v>
      </c>
      <c r="D87" s="78" t="s">
        <v>691</v>
      </c>
      <c r="E87" s="64">
        <v>0</v>
      </c>
      <c r="F87" s="64">
        <v>1</v>
      </c>
      <c r="G87" s="64">
        <v>1</v>
      </c>
      <c r="H87" s="64">
        <v>0</v>
      </c>
      <c r="I87" s="64">
        <v>0</v>
      </c>
      <c r="J87" s="64">
        <v>0</v>
      </c>
      <c r="K87" s="64">
        <v>0</v>
      </c>
      <c r="L87" s="64">
        <v>0</v>
      </c>
      <c r="M87" s="64">
        <v>0</v>
      </c>
      <c r="N87" s="64">
        <v>0</v>
      </c>
      <c r="O87" s="64">
        <v>0</v>
      </c>
      <c r="P87" s="64">
        <v>0</v>
      </c>
      <c r="Q87" s="64">
        <v>0</v>
      </c>
      <c r="R87" s="64">
        <v>1</v>
      </c>
      <c r="S87" s="78">
        <v>26101405</v>
      </c>
      <c r="T87" s="64" t="s">
        <v>66</v>
      </c>
      <c r="U87" s="64" t="s">
        <v>66</v>
      </c>
      <c r="W87" s="198">
        <v>374000</v>
      </c>
      <c r="X87" s="198">
        <f t="shared" si="110"/>
        <v>71060</v>
      </c>
      <c r="Y87" s="198">
        <f t="shared" si="111"/>
        <v>445060</v>
      </c>
      <c r="Z87" s="198">
        <v>374000</v>
      </c>
      <c r="AA87" s="198">
        <f t="shared" si="112"/>
        <v>71060</v>
      </c>
      <c r="AB87" s="198">
        <f t="shared" si="113"/>
        <v>445060</v>
      </c>
      <c r="AC87" s="198">
        <v>475000</v>
      </c>
      <c r="AD87" s="198">
        <f t="shared" si="114"/>
        <v>90250</v>
      </c>
      <c r="AE87" s="198">
        <f t="shared" si="115"/>
        <v>565250</v>
      </c>
      <c r="AG87" s="67" t="str">
        <f t="shared" si="116"/>
        <v>EMBOBINADO</v>
      </c>
      <c r="AH87" s="58" t="str">
        <f t="shared" si="117"/>
        <v>ÚNICO</v>
      </c>
      <c r="AI87" s="58" t="str">
        <f t="shared" si="118"/>
        <v>ÚNICO</v>
      </c>
      <c r="AJ87" s="58" t="str">
        <f t="shared" si="119"/>
        <v>ÚNICO</v>
      </c>
      <c r="AK87" s="58" t="str">
        <f t="shared" si="120"/>
        <v>ÚNICO</v>
      </c>
      <c r="AL87" s="68" t="str">
        <f t="shared" si="121"/>
        <v/>
      </c>
      <c r="AM87" s="68" t="str">
        <f t="shared" si="122"/>
        <v/>
      </c>
      <c r="AN87" s="60" t="str">
        <f t="shared" si="123"/>
        <v/>
      </c>
      <c r="AP87" s="68">
        <f t="shared" si="124"/>
        <v>407667</v>
      </c>
      <c r="AQ87" s="61">
        <f t="shared" si="125"/>
        <v>374000</v>
      </c>
      <c r="AR87" s="61">
        <f t="shared" si="126"/>
        <v>58312</v>
      </c>
      <c r="AS87" s="199">
        <f t="shared" si="127"/>
        <v>0.14303831313302279</v>
      </c>
      <c r="AT87" s="61">
        <f t="shared" si="128"/>
        <v>374000</v>
      </c>
      <c r="AU87" s="61">
        <f t="shared" si="129"/>
        <v>475000</v>
      </c>
      <c r="AV87" s="61">
        <f>IF(NOT(ISNUMBER(A87)),"",ROUND(_xlfn.QUARTILE.INC(CHOOSE({1;2;3},W87,Z87,AC87),1),0))</f>
        <v>374000</v>
      </c>
      <c r="AW87" s="61">
        <f>IF(NOT(ISNUMBER(A87)),"",ROUND(_xlfn.QUARTILE.INC(CHOOSE({1;2;3},W87,Z87,AC87),3),0))</f>
        <v>424500</v>
      </c>
      <c r="AX87" s="61">
        <f t="shared" si="130"/>
        <v>50500</v>
      </c>
      <c r="AY87" s="61">
        <f t="shared" si="131"/>
        <v>374000</v>
      </c>
      <c r="AZ87" s="61">
        <f t="shared" si="132"/>
        <v>71060</v>
      </c>
      <c r="BA87" s="61">
        <f t="shared" si="133"/>
        <v>445060</v>
      </c>
      <c r="BB87" s="61" t="str">
        <f t="shared" si="134"/>
        <v>MENOR VALOR</v>
      </c>
      <c r="BD87" s="58" t="str">
        <f t="shared" si="135"/>
        <v>EMBOBINADO</v>
      </c>
      <c r="BE87" s="58" t="str">
        <f t="shared" si="136"/>
        <v>REPETIDO</v>
      </c>
      <c r="BF87" s="58" t="str" cm="1">
        <f t="array" ref="BF87">IF(BE87&lt;&gt;"REPETIDO","",A87&amp;IFERROR(", "&amp;_xlfn.AGGREGATE(15,6,$A$13:$A$500/(($BD$13:$BD$500=BD87)*($A$13:$A$500&lt;&gt;A87)),1),"")&amp;IFERROR(", "&amp;_xlfn.AGGREGATE(15,6,$A$13:$A$500/(($BD$13:$BD$500=BD87)*($A$13:$A$500&lt;&gt;A87)),2),"")&amp;IFERROR(", "&amp;_xlfn.AGGREGATE(15,6,$A$13:$A$500/(($BD$13:$BD$500=BD87)*($A$13:$A$500&lt;&gt;A87)),3),""))</f>
        <v>72, 86</v>
      </c>
      <c r="BG87" s="58" t="str">
        <f t="shared" si="137"/>
        <v>MISMO PRECIO REF.</v>
      </c>
      <c r="BH87" s="58" t="str">
        <f t="shared" si="138"/>
        <v>OK</v>
      </c>
    </row>
    <row r="88" spans="1:60" x14ac:dyDescent="0.45">
      <c r="A88" s="64">
        <f>IF(D88="","",COUNTIF($D$13:D88,"&lt;&gt;"))</f>
        <v>73</v>
      </c>
      <c r="B88" s="64">
        <v>43253</v>
      </c>
      <c r="C88" s="65" t="s">
        <v>767</v>
      </c>
      <c r="D88" s="78" t="s">
        <v>691</v>
      </c>
      <c r="E88" s="64">
        <v>0</v>
      </c>
      <c r="F88" s="64">
        <v>1</v>
      </c>
      <c r="G88" s="64">
        <v>1</v>
      </c>
      <c r="H88" s="64">
        <v>0</v>
      </c>
      <c r="I88" s="64">
        <v>0</v>
      </c>
      <c r="J88" s="64">
        <v>0</v>
      </c>
      <c r="K88" s="64">
        <v>0</v>
      </c>
      <c r="L88" s="64">
        <v>0</v>
      </c>
      <c r="M88" s="64">
        <v>0</v>
      </c>
      <c r="N88" s="64">
        <v>0</v>
      </c>
      <c r="O88" s="64">
        <v>0</v>
      </c>
      <c r="P88" s="64">
        <v>0</v>
      </c>
      <c r="Q88" s="64">
        <v>0</v>
      </c>
      <c r="R88" s="64">
        <v>1</v>
      </c>
      <c r="S88" s="78">
        <v>39121721</v>
      </c>
      <c r="T88" s="64" t="s">
        <v>66</v>
      </c>
      <c r="U88" s="64" t="s">
        <v>66</v>
      </c>
      <c r="W88" s="198">
        <v>46800</v>
      </c>
      <c r="X88" s="198">
        <f t="shared" si="110"/>
        <v>8892</v>
      </c>
      <c r="Y88" s="198">
        <f t="shared" si="111"/>
        <v>55692</v>
      </c>
      <c r="Z88" s="198">
        <v>46800</v>
      </c>
      <c r="AA88" s="198">
        <f t="shared" si="112"/>
        <v>8892</v>
      </c>
      <c r="AB88" s="198">
        <f t="shared" si="113"/>
        <v>55692</v>
      </c>
      <c r="AC88" s="198">
        <v>60000</v>
      </c>
      <c r="AD88" s="198">
        <f t="shared" si="114"/>
        <v>11400</v>
      </c>
      <c r="AE88" s="198">
        <f t="shared" si="115"/>
        <v>71400</v>
      </c>
      <c r="AG88" s="67" t="str">
        <f t="shared" si="116"/>
        <v>DIELÉCTRICO</v>
      </c>
      <c r="AH88" s="58" t="str">
        <f t="shared" si="117"/>
        <v>ÚNICO</v>
      </c>
      <c r="AI88" s="58" t="str">
        <f t="shared" si="118"/>
        <v>ÚNICO</v>
      </c>
      <c r="AJ88" s="58" t="str">
        <f t="shared" si="119"/>
        <v>ÚNICO</v>
      </c>
      <c r="AK88" s="58" t="str">
        <f t="shared" si="120"/>
        <v>ÚNICO</v>
      </c>
      <c r="AL88" s="68" t="str">
        <f t="shared" si="121"/>
        <v/>
      </c>
      <c r="AM88" s="68" t="str">
        <f t="shared" si="122"/>
        <v/>
      </c>
      <c r="AN88" s="60" t="str">
        <f t="shared" si="123"/>
        <v/>
      </c>
      <c r="AP88" s="68">
        <f t="shared" si="124"/>
        <v>51200</v>
      </c>
      <c r="AQ88" s="61">
        <f t="shared" si="125"/>
        <v>46800</v>
      </c>
      <c r="AR88" s="61">
        <f t="shared" si="126"/>
        <v>7621</v>
      </c>
      <c r="AS88" s="199">
        <f t="shared" si="127"/>
        <v>0.14884765624999999</v>
      </c>
      <c r="AT88" s="61">
        <f t="shared" si="128"/>
        <v>46800</v>
      </c>
      <c r="AU88" s="61">
        <f t="shared" si="129"/>
        <v>60000</v>
      </c>
      <c r="AV88" s="61">
        <f>IF(NOT(ISNUMBER(A88)),"",ROUND(_xlfn.QUARTILE.INC(CHOOSE({1;2;3},W88,Z88,AC88),1),0))</f>
        <v>46800</v>
      </c>
      <c r="AW88" s="61">
        <f>IF(NOT(ISNUMBER(A88)),"",ROUND(_xlfn.QUARTILE.INC(CHOOSE({1;2;3},W88,Z88,AC88),3),0))</f>
        <v>53400</v>
      </c>
      <c r="AX88" s="61">
        <f t="shared" si="130"/>
        <v>6600</v>
      </c>
      <c r="AY88" s="61">
        <f t="shared" si="131"/>
        <v>46800</v>
      </c>
      <c r="AZ88" s="61">
        <f t="shared" si="132"/>
        <v>8892</v>
      </c>
      <c r="BA88" s="61">
        <f t="shared" si="133"/>
        <v>55692</v>
      </c>
      <c r="BB88" s="61" t="str">
        <f t="shared" si="134"/>
        <v>MENOR VALOR</v>
      </c>
      <c r="BD88" s="58" t="str">
        <f t="shared" si="135"/>
        <v>DIELÉCTRICO</v>
      </c>
      <c r="BE88" s="58" t="str">
        <f t="shared" si="136"/>
        <v>REPETIDO</v>
      </c>
      <c r="BF88" s="58" t="str" cm="1">
        <f t="array" ref="BF88">IF(BE88&lt;&gt;"REPETIDO","",A88&amp;IFERROR(", "&amp;_xlfn.AGGREGATE(15,6,$A$13:$A$500/(($BD$13:$BD$500=BD88)*($A$13:$A$500&lt;&gt;A88)),1),"")&amp;IFERROR(", "&amp;_xlfn.AGGREGATE(15,6,$A$13:$A$500/(($BD$13:$BD$500=BD88)*($A$13:$A$500&lt;&gt;A88)),2),"")&amp;IFERROR(", "&amp;_xlfn.AGGREGATE(15,6,$A$13:$A$500/(($BD$13:$BD$500=BD88)*($A$13:$A$500&lt;&gt;A88)),3),""))</f>
        <v>73, 87</v>
      </c>
      <c r="BG88" s="58" t="str">
        <f t="shared" si="137"/>
        <v>MISMO PRECIO REF.</v>
      </c>
      <c r="BH88" s="58" t="str">
        <f t="shared" si="138"/>
        <v>OK</v>
      </c>
    </row>
    <row r="89" spans="1:60" ht="25.5" customHeight="1" x14ac:dyDescent="0.45">
      <c r="A89" s="64">
        <f>IF(D89="","",COUNTIF($D$13:D89,"&lt;&gt;"))</f>
        <v>74</v>
      </c>
      <c r="B89" s="64">
        <v>43253</v>
      </c>
      <c r="C89" s="204" t="s">
        <v>768</v>
      </c>
      <c r="D89" s="78" t="s">
        <v>691</v>
      </c>
      <c r="E89" s="64">
        <v>0</v>
      </c>
      <c r="F89" s="64">
        <v>1</v>
      </c>
      <c r="G89" s="64">
        <v>1</v>
      </c>
      <c r="H89" s="64">
        <v>0</v>
      </c>
      <c r="I89" s="64">
        <v>0</v>
      </c>
      <c r="J89" s="64">
        <v>0</v>
      </c>
      <c r="K89" s="64">
        <v>0</v>
      </c>
      <c r="L89" s="64">
        <v>0</v>
      </c>
      <c r="M89" s="64">
        <v>0</v>
      </c>
      <c r="N89" s="64">
        <v>0</v>
      </c>
      <c r="O89" s="64">
        <v>0</v>
      </c>
      <c r="P89" s="64">
        <v>0</v>
      </c>
      <c r="Q89" s="64">
        <v>0</v>
      </c>
      <c r="R89" s="64">
        <v>1</v>
      </c>
      <c r="S89" s="78">
        <v>40151732</v>
      </c>
      <c r="T89" s="64" t="s">
        <v>66</v>
      </c>
      <c r="U89" s="64" t="s">
        <v>66</v>
      </c>
      <c r="W89" s="198">
        <v>208200</v>
      </c>
      <c r="X89" s="198">
        <f t="shared" si="110"/>
        <v>39558</v>
      </c>
      <c r="Y89" s="198">
        <f t="shared" si="111"/>
        <v>247758</v>
      </c>
      <c r="Z89" s="198">
        <v>208200</v>
      </c>
      <c r="AA89" s="198">
        <f t="shared" si="112"/>
        <v>39558</v>
      </c>
      <c r="AB89" s="198">
        <f t="shared" si="113"/>
        <v>247758</v>
      </c>
      <c r="AC89" s="198">
        <v>255000</v>
      </c>
      <c r="AD89" s="198">
        <f t="shared" si="114"/>
        <v>48450</v>
      </c>
      <c r="AE89" s="198">
        <f t="shared" si="115"/>
        <v>303450</v>
      </c>
      <c r="AG89" s="67" t="str">
        <f t="shared" si="116"/>
        <v>EJE DE TRACCION</v>
      </c>
      <c r="AH89" s="58" t="str">
        <f t="shared" si="117"/>
        <v>ÚNICO</v>
      </c>
      <c r="AI89" s="58" t="str">
        <f t="shared" si="118"/>
        <v>ÚNICO</v>
      </c>
      <c r="AJ89" s="58" t="str">
        <f t="shared" si="119"/>
        <v>ÚNICO</v>
      </c>
      <c r="AK89" s="58" t="str">
        <f t="shared" si="120"/>
        <v>ÚNICO</v>
      </c>
      <c r="AL89" s="68" t="str">
        <f t="shared" si="121"/>
        <v/>
      </c>
      <c r="AM89" s="68" t="str">
        <f t="shared" si="122"/>
        <v/>
      </c>
      <c r="AN89" s="60" t="str">
        <f t="shared" si="123"/>
        <v/>
      </c>
      <c r="AP89" s="68">
        <f t="shared" si="124"/>
        <v>223800</v>
      </c>
      <c r="AQ89" s="61">
        <f t="shared" si="125"/>
        <v>208200</v>
      </c>
      <c r="AR89" s="61">
        <f t="shared" si="126"/>
        <v>27020</v>
      </c>
      <c r="AS89" s="199">
        <f t="shared" si="127"/>
        <v>0.12073279714030384</v>
      </c>
      <c r="AT89" s="61">
        <f t="shared" si="128"/>
        <v>208200</v>
      </c>
      <c r="AU89" s="61">
        <f t="shared" si="129"/>
        <v>255000</v>
      </c>
      <c r="AV89" s="61">
        <f>IF(NOT(ISNUMBER(A89)),"",ROUND(_xlfn.QUARTILE.INC(CHOOSE({1;2;3},W89,Z89,AC89),1),0))</f>
        <v>208200</v>
      </c>
      <c r="AW89" s="61">
        <f>IF(NOT(ISNUMBER(A89)),"",ROUND(_xlfn.QUARTILE.INC(CHOOSE({1;2;3},W89,Z89,AC89),3),0))</f>
        <v>231600</v>
      </c>
      <c r="AX89" s="61">
        <f t="shared" si="130"/>
        <v>23400</v>
      </c>
      <c r="AY89" s="61">
        <f t="shared" si="131"/>
        <v>208200</v>
      </c>
      <c r="AZ89" s="61">
        <f t="shared" si="132"/>
        <v>39558</v>
      </c>
      <c r="BA89" s="61">
        <f t="shared" si="133"/>
        <v>247758</v>
      </c>
      <c r="BB89" s="61" t="str">
        <f t="shared" si="134"/>
        <v>MENOR VALOR</v>
      </c>
      <c r="BD89" s="58" t="str">
        <f t="shared" si="135"/>
        <v>EJE DE TRACCION</v>
      </c>
      <c r="BE89" s="58" t="str">
        <f t="shared" si="136"/>
        <v>ÚNICO</v>
      </c>
      <c r="BF89" s="58" t="str" cm="1">
        <f t="array" ref="BF89">IF(BE89&lt;&gt;"REPETIDO","",A89&amp;IFERROR(", "&amp;_xlfn.AGGREGATE(15,6,$A$13:$A$500/(($BD$13:$BD$500=BD89)*($A$13:$A$500&lt;&gt;A89)),1),"")&amp;IFERROR(", "&amp;_xlfn.AGGREGATE(15,6,$A$13:$A$500/(($BD$13:$BD$500=BD89)*($A$13:$A$500&lt;&gt;A89)),2),"")&amp;IFERROR(", "&amp;_xlfn.AGGREGATE(15,6,$A$13:$A$500/(($BD$13:$BD$500=BD89)*($A$13:$A$500&lt;&gt;A89)),3),""))</f>
        <v/>
      </c>
      <c r="BG89" s="58" t="str">
        <f t="shared" si="137"/>
        <v>NO APLICA</v>
      </c>
      <c r="BH89" s="58" t="str">
        <f t="shared" si="138"/>
        <v>OK</v>
      </c>
    </row>
    <row r="90" spans="1:60" x14ac:dyDescent="0.45">
      <c r="A90" s="64">
        <f>IF(D90="","",COUNTIF($D$13:D90,"&lt;&gt;"))</f>
        <v>75</v>
      </c>
      <c r="B90" s="64">
        <v>43253</v>
      </c>
      <c r="C90" s="204" t="s">
        <v>769</v>
      </c>
      <c r="D90" s="78" t="s">
        <v>691</v>
      </c>
      <c r="E90" s="64">
        <v>0</v>
      </c>
      <c r="F90" s="64">
        <v>1</v>
      </c>
      <c r="G90" s="64">
        <v>1</v>
      </c>
      <c r="H90" s="64">
        <v>0</v>
      </c>
      <c r="I90" s="64">
        <v>0</v>
      </c>
      <c r="J90" s="64">
        <v>0</v>
      </c>
      <c r="K90" s="64">
        <v>0</v>
      </c>
      <c r="L90" s="64">
        <v>0</v>
      </c>
      <c r="M90" s="64">
        <v>0</v>
      </c>
      <c r="N90" s="64">
        <v>0</v>
      </c>
      <c r="O90" s="64">
        <v>0</v>
      </c>
      <c r="P90" s="64">
        <v>0</v>
      </c>
      <c r="Q90" s="64">
        <v>0</v>
      </c>
      <c r="R90" s="64">
        <v>1</v>
      </c>
      <c r="S90" s="78">
        <v>31171804</v>
      </c>
      <c r="T90" s="64" t="s">
        <v>66</v>
      </c>
      <c r="U90" s="64" t="s">
        <v>66</v>
      </c>
      <c r="W90" s="198">
        <v>123200</v>
      </c>
      <c r="X90" s="198">
        <f t="shared" si="110"/>
        <v>23408</v>
      </c>
      <c r="Y90" s="198">
        <f t="shared" si="111"/>
        <v>146608</v>
      </c>
      <c r="Z90" s="198">
        <v>123200</v>
      </c>
      <c r="AA90" s="198">
        <f t="shared" si="112"/>
        <v>23408</v>
      </c>
      <c r="AB90" s="198">
        <f t="shared" si="113"/>
        <v>146608</v>
      </c>
      <c r="AC90" s="198">
        <v>155000</v>
      </c>
      <c r="AD90" s="198">
        <f t="shared" si="114"/>
        <v>29450</v>
      </c>
      <c r="AE90" s="198">
        <f t="shared" si="115"/>
        <v>184450</v>
      </c>
      <c r="AG90" s="67" t="str">
        <f t="shared" si="116"/>
        <v>POLEA MOTRIZ</v>
      </c>
      <c r="AH90" s="58" t="str">
        <f t="shared" si="117"/>
        <v>ÚNICO</v>
      </c>
      <c r="AI90" s="58" t="str">
        <f t="shared" si="118"/>
        <v>ÚNICO</v>
      </c>
      <c r="AJ90" s="58" t="str">
        <f t="shared" si="119"/>
        <v>ÚNICO</v>
      </c>
      <c r="AK90" s="58" t="str">
        <f t="shared" si="120"/>
        <v>ÚNICO</v>
      </c>
      <c r="AL90" s="68" t="str">
        <f t="shared" si="121"/>
        <v/>
      </c>
      <c r="AM90" s="68" t="str">
        <f t="shared" si="122"/>
        <v/>
      </c>
      <c r="AN90" s="60" t="str">
        <f t="shared" si="123"/>
        <v/>
      </c>
      <c r="AP90" s="68">
        <f t="shared" si="124"/>
        <v>133800</v>
      </c>
      <c r="AQ90" s="61">
        <f t="shared" si="125"/>
        <v>123200</v>
      </c>
      <c r="AR90" s="61">
        <f t="shared" si="126"/>
        <v>18360</v>
      </c>
      <c r="AS90" s="199">
        <f t="shared" si="127"/>
        <v>0.13721973094170403</v>
      </c>
      <c r="AT90" s="61">
        <f t="shared" si="128"/>
        <v>123200</v>
      </c>
      <c r="AU90" s="61">
        <f t="shared" si="129"/>
        <v>155000</v>
      </c>
      <c r="AV90" s="61">
        <f>IF(NOT(ISNUMBER(A90)),"",ROUND(_xlfn.QUARTILE.INC(CHOOSE({1;2;3},W90,Z90,AC90),1),0))</f>
        <v>123200</v>
      </c>
      <c r="AW90" s="61">
        <f>IF(NOT(ISNUMBER(A90)),"",ROUND(_xlfn.QUARTILE.INC(CHOOSE({1;2;3},W90,Z90,AC90),3),0))</f>
        <v>139100</v>
      </c>
      <c r="AX90" s="61">
        <f t="shared" si="130"/>
        <v>15900</v>
      </c>
      <c r="AY90" s="61">
        <f t="shared" si="131"/>
        <v>123200</v>
      </c>
      <c r="AZ90" s="61">
        <f t="shared" si="132"/>
        <v>23408</v>
      </c>
      <c r="BA90" s="61">
        <f t="shared" si="133"/>
        <v>146608</v>
      </c>
      <c r="BB90" s="61" t="str">
        <f t="shared" si="134"/>
        <v>MENOR VALOR</v>
      </c>
      <c r="BD90" s="58" t="str">
        <f t="shared" si="135"/>
        <v>POLEA MOTRIZ</v>
      </c>
      <c r="BE90" s="58" t="str">
        <f t="shared" si="136"/>
        <v>ÚNICO</v>
      </c>
      <c r="BF90" s="58" t="str" cm="1">
        <f t="array" ref="BF90">IF(BE90&lt;&gt;"REPETIDO","",A90&amp;IFERROR(", "&amp;_xlfn.AGGREGATE(15,6,$A$13:$A$500/(($BD$13:$BD$500=BD90)*($A$13:$A$500&lt;&gt;A90)),1),"")&amp;IFERROR(", "&amp;_xlfn.AGGREGATE(15,6,$A$13:$A$500/(($BD$13:$BD$500=BD90)*($A$13:$A$500&lt;&gt;A90)),2),"")&amp;IFERROR(", "&amp;_xlfn.AGGREGATE(15,6,$A$13:$A$500/(($BD$13:$BD$500=BD90)*($A$13:$A$500&lt;&gt;A90)),3),""))</f>
        <v/>
      </c>
      <c r="BG90" s="58" t="str">
        <f t="shared" si="137"/>
        <v>NO APLICA</v>
      </c>
      <c r="BH90" s="58" t="str">
        <f t="shared" si="138"/>
        <v>OK</v>
      </c>
    </row>
    <row r="91" spans="1:60" ht="25.5" customHeight="1" x14ac:dyDescent="0.45">
      <c r="A91" s="64">
        <f>IF(D91="","",COUNTIF($D$13:D91,"&lt;&gt;"))</f>
        <v>76</v>
      </c>
      <c r="B91" s="64">
        <v>43253</v>
      </c>
      <c r="C91" s="204" t="s">
        <v>770</v>
      </c>
      <c r="D91" s="78" t="s">
        <v>691</v>
      </c>
      <c r="E91" s="64">
        <v>0</v>
      </c>
      <c r="F91" s="64">
        <v>1</v>
      </c>
      <c r="G91" s="64">
        <v>1</v>
      </c>
      <c r="H91" s="64">
        <v>0</v>
      </c>
      <c r="I91" s="64">
        <v>0</v>
      </c>
      <c r="J91" s="64">
        <v>0</v>
      </c>
      <c r="K91" s="64">
        <v>0</v>
      </c>
      <c r="L91" s="64">
        <v>0</v>
      </c>
      <c r="M91" s="64">
        <v>0</v>
      </c>
      <c r="N91" s="64">
        <v>0</v>
      </c>
      <c r="O91" s="64">
        <v>0</v>
      </c>
      <c r="P91" s="64">
        <v>0</v>
      </c>
      <c r="Q91" s="64">
        <v>0</v>
      </c>
      <c r="R91" s="64">
        <v>1</v>
      </c>
      <c r="S91" s="78">
        <v>31171804</v>
      </c>
      <c r="T91" s="64" t="s">
        <v>66</v>
      </c>
      <c r="U91" s="64" t="s">
        <v>66</v>
      </c>
      <c r="W91" s="198">
        <v>76500</v>
      </c>
      <c r="X91" s="198">
        <f t="shared" si="110"/>
        <v>14535</v>
      </c>
      <c r="Y91" s="198">
        <f t="shared" si="111"/>
        <v>91035</v>
      </c>
      <c r="Z91" s="198">
        <v>76500</v>
      </c>
      <c r="AA91" s="198">
        <f t="shared" si="112"/>
        <v>14535</v>
      </c>
      <c r="AB91" s="198">
        <f t="shared" si="113"/>
        <v>91035</v>
      </c>
      <c r="AC91" s="198">
        <v>100000</v>
      </c>
      <c r="AD91" s="198">
        <f t="shared" si="114"/>
        <v>19000</v>
      </c>
      <c r="AE91" s="198">
        <f t="shared" si="115"/>
        <v>119000</v>
      </c>
      <c r="AG91" s="67" t="str">
        <f t="shared" si="116"/>
        <v>POLEA IMPULSADORA</v>
      </c>
      <c r="AH91" s="58" t="str">
        <f t="shared" si="117"/>
        <v>ÚNICO</v>
      </c>
      <c r="AI91" s="58" t="str">
        <f t="shared" si="118"/>
        <v>ÚNICO</v>
      </c>
      <c r="AJ91" s="58" t="str">
        <f t="shared" si="119"/>
        <v>ÚNICO</v>
      </c>
      <c r="AK91" s="58" t="str">
        <f t="shared" si="120"/>
        <v>ÚNICO</v>
      </c>
      <c r="AL91" s="68" t="str">
        <f t="shared" si="121"/>
        <v/>
      </c>
      <c r="AM91" s="68" t="str">
        <f t="shared" si="122"/>
        <v/>
      </c>
      <c r="AN91" s="60" t="str">
        <f t="shared" si="123"/>
        <v/>
      </c>
      <c r="AP91" s="68">
        <f t="shared" si="124"/>
        <v>84333</v>
      </c>
      <c r="AQ91" s="61">
        <f t="shared" si="125"/>
        <v>76500</v>
      </c>
      <c r="AR91" s="61">
        <f t="shared" si="126"/>
        <v>13568</v>
      </c>
      <c r="AS91" s="199">
        <f t="shared" si="127"/>
        <v>0.16088601140715972</v>
      </c>
      <c r="AT91" s="61">
        <f t="shared" si="128"/>
        <v>76500</v>
      </c>
      <c r="AU91" s="61">
        <f t="shared" si="129"/>
        <v>100000</v>
      </c>
      <c r="AV91" s="61">
        <f>IF(NOT(ISNUMBER(A91)),"",ROUND(_xlfn.QUARTILE.INC(CHOOSE({1;2;3},W91,Z91,AC91),1),0))</f>
        <v>76500</v>
      </c>
      <c r="AW91" s="61">
        <f>IF(NOT(ISNUMBER(A91)),"",ROUND(_xlfn.QUARTILE.INC(CHOOSE({1;2;3},W91,Z91,AC91),3),0))</f>
        <v>88250</v>
      </c>
      <c r="AX91" s="61">
        <f t="shared" si="130"/>
        <v>11750</v>
      </c>
      <c r="AY91" s="61">
        <f t="shared" si="131"/>
        <v>76500</v>
      </c>
      <c r="AZ91" s="61">
        <f t="shared" si="132"/>
        <v>14535</v>
      </c>
      <c r="BA91" s="61">
        <f t="shared" si="133"/>
        <v>91035</v>
      </c>
      <c r="BB91" s="61" t="str">
        <f t="shared" si="134"/>
        <v>MENOR VALOR</v>
      </c>
      <c r="BD91" s="58" t="str">
        <f t="shared" si="135"/>
        <v>POLEA IMPULSADORA</v>
      </c>
      <c r="BE91" s="58" t="str">
        <f t="shared" si="136"/>
        <v>ÚNICO</v>
      </c>
      <c r="BF91" s="58" t="str" cm="1">
        <f t="array" ref="BF91">IF(BE91&lt;&gt;"REPETIDO","",A91&amp;IFERROR(", "&amp;_xlfn.AGGREGATE(15,6,$A$13:$A$500/(($BD$13:$BD$500=BD91)*($A$13:$A$500&lt;&gt;A91)),1),"")&amp;IFERROR(", "&amp;_xlfn.AGGREGATE(15,6,$A$13:$A$500/(($BD$13:$BD$500=BD91)*($A$13:$A$500&lt;&gt;A91)),2),"")&amp;IFERROR(", "&amp;_xlfn.AGGREGATE(15,6,$A$13:$A$500/(($BD$13:$BD$500=BD91)*($A$13:$A$500&lt;&gt;A91)),3),""))</f>
        <v/>
      </c>
      <c r="BG91" s="58" t="str">
        <f t="shared" si="137"/>
        <v>NO APLICA</v>
      </c>
      <c r="BH91" s="58" t="str">
        <f t="shared" si="138"/>
        <v>OK</v>
      </c>
    </row>
    <row r="92" spans="1:60" x14ac:dyDescent="0.45">
      <c r="A92" s="64">
        <f>IF(D92="","",COUNTIF($D$13:D92,"&lt;&gt;"))</f>
        <v>77</v>
      </c>
      <c r="B92" s="64">
        <v>43253</v>
      </c>
      <c r="C92" s="204" t="s">
        <v>771</v>
      </c>
      <c r="D92" s="78" t="s">
        <v>691</v>
      </c>
      <c r="E92" s="64">
        <v>0</v>
      </c>
      <c r="F92" s="64">
        <v>1</v>
      </c>
      <c r="G92" s="64">
        <v>1</v>
      </c>
      <c r="H92" s="64">
        <v>0</v>
      </c>
      <c r="I92" s="64">
        <v>0</v>
      </c>
      <c r="J92" s="64">
        <v>0</v>
      </c>
      <c r="K92" s="64">
        <v>0</v>
      </c>
      <c r="L92" s="64">
        <v>0</v>
      </c>
      <c r="M92" s="64">
        <v>0</v>
      </c>
      <c r="N92" s="64">
        <v>0</v>
      </c>
      <c r="O92" s="64">
        <v>0</v>
      </c>
      <c r="P92" s="64">
        <v>0</v>
      </c>
      <c r="Q92" s="64">
        <v>0</v>
      </c>
      <c r="R92" s="64">
        <v>1</v>
      </c>
      <c r="S92" s="78">
        <v>24101746</v>
      </c>
      <c r="T92" s="64" t="s">
        <v>66</v>
      </c>
      <c r="U92" s="64" t="s">
        <v>66</v>
      </c>
      <c r="W92" s="198">
        <v>85000</v>
      </c>
      <c r="X92" s="198">
        <f t="shared" si="110"/>
        <v>16150</v>
      </c>
      <c r="Y92" s="198">
        <f t="shared" si="111"/>
        <v>101150</v>
      </c>
      <c r="Z92" s="198">
        <v>85000</v>
      </c>
      <c r="AA92" s="198">
        <f t="shared" si="112"/>
        <v>16150</v>
      </c>
      <c r="AB92" s="198">
        <f t="shared" si="113"/>
        <v>101150</v>
      </c>
      <c r="AC92" s="198">
        <v>100000</v>
      </c>
      <c r="AD92" s="198">
        <f t="shared" si="114"/>
        <v>19000</v>
      </c>
      <c r="AE92" s="198">
        <f t="shared" si="115"/>
        <v>119000</v>
      </c>
      <c r="AG92" s="67" t="str">
        <f t="shared" si="116"/>
        <v>BANDA</v>
      </c>
      <c r="AH92" s="58" t="str">
        <f t="shared" si="117"/>
        <v>ÚNICO</v>
      </c>
      <c r="AI92" s="58" t="str">
        <f t="shared" si="118"/>
        <v>ÚNICO</v>
      </c>
      <c r="AJ92" s="58" t="str">
        <f t="shared" si="119"/>
        <v>ÚNICO</v>
      </c>
      <c r="AK92" s="58" t="str">
        <f t="shared" si="120"/>
        <v>ÚNICO</v>
      </c>
      <c r="AL92" s="68" t="str">
        <f t="shared" si="121"/>
        <v/>
      </c>
      <c r="AM92" s="68" t="str">
        <f t="shared" si="122"/>
        <v/>
      </c>
      <c r="AN92" s="60" t="str">
        <f t="shared" si="123"/>
        <v/>
      </c>
      <c r="AP92" s="68">
        <f t="shared" si="124"/>
        <v>90000</v>
      </c>
      <c r="AQ92" s="61">
        <f t="shared" si="125"/>
        <v>85000</v>
      </c>
      <c r="AR92" s="61">
        <f t="shared" si="126"/>
        <v>8660</v>
      </c>
      <c r="AS92" s="199">
        <f t="shared" si="127"/>
        <v>9.6222222222222223E-2</v>
      </c>
      <c r="AT92" s="61">
        <f t="shared" si="128"/>
        <v>85000</v>
      </c>
      <c r="AU92" s="61">
        <f t="shared" si="129"/>
        <v>100000</v>
      </c>
      <c r="AV92" s="61">
        <f>IF(NOT(ISNUMBER(A92)),"",ROUND(_xlfn.QUARTILE.INC(CHOOSE({1;2;3},W92,Z92,AC92),1),0))</f>
        <v>85000</v>
      </c>
      <c r="AW92" s="61">
        <f>IF(NOT(ISNUMBER(A92)),"",ROUND(_xlfn.QUARTILE.INC(CHOOSE({1;2;3},W92,Z92,AC92),3),0))</f>
        <v>92500</v>
      </c>
      <c r="AX92" s="61">
        <f t="shared" si="130"/>
        <v>7500</v>
      </c>
      <c r="AY92" s="61">
        <f t="shared" si="131"/>
        <v>85000</v>
      </c>
      <c r="AZ92" s="61">
        <f t="shared" si="132"/>
        <v>16150</v>
      </c>
      <c r="BA92" s="61">
        <f t="shared" si="133"/>
        <v>101150</v>
      </c>
      <c r="BB92" s="61" t="str">
        <f t="shared" si="134"/>
        <v>MENOR VALOR</v>
      </c>
      <c r="BD92" s="58" t="str">
        <f t="shared" si="135"/>
        <v>BANDA</v>
      </c>
      <c r="BE92" s="58" t="str">
        <f t="shared" si="136"/>
        <v>ÚNICO</v>
      </c>
      <c r="BF92" s="58" t="str" cm="1">
        <f t="array" ref="BF92">IF(BE92&lt;&gt;"REPETIDO","",A92&amp;IFERROR(", "&amp;_xlfn.AGGREGATE(15,6,$A$13:$A$500/(($BD$13:$BD$500=BD92)*($A$13:$A$500&lt;&gt;A92)),1),"")&amp;IFERROR(", "&amp;_xlfn.AGGREGATE(15,6,$A$13:$A$500/(($BD$13:$BD$500=BD92)*($A$13:$A$500&lt;&gt;A92)),2),"")&amp;IFERROR(", "&amp;_xlfn.AGGREGATE(15,6,$A$13:$A$500/(($BD$13:$BD$500=BD92)*($A$13:$A$500&lt;&gt;A92)),3),""))</f>
        <v/>
      </c>
      <c r="BG92" s="58" t="str">
        <f t="shared" si="137"/>
        <v>NO APLICA</v>
      </c>
      <c r="BH92" s="58" t="str">
        <f t="shared" si="138"/>
        <v>OK</v>
      </c>
    </row>
    <row r="93" spans="1:60" ht="63.75" customHeight="1" x14ac:dyDescent="0.45">
      <c r="A93" s="64">
        <f>IF(D93="","",COUNTIF($D$13:D93,"&lt;&gt;"))</f>
        <v>78</v>
      </c>
      <c r="B93" s="64">
        <v>43253</v>
      </c>
      <c r="C93" s="65" t="s">
        <v>772</v>
      </c>
      <c r="D93" s="64" t="s">
        <v>691</v>
      </c>
      <c r="E93" s="64">
        <v>0</v>
      </c>
      <c r="F93" s="64">
        <v>1</v>
      </c>
      <c r="G93" s="64">
        <v>1</v>
      </c>
      <c r="H93" s="64">
        <v>0</v>
      </c>
      <c r="I93" s="64">
        <v>0</v>
      </c>
      <c r="J93" s="64">
        <v>0</v>
      </c>
      <c r="K93" s="64">
        <v>0</v>
      </c>
      <c r="L93" s="64">
        <v>0</v>
      </c>
      <c r="M93" s="64">
        <v>0</v>
      </c>
      <c r="N93" s="64">
        <v>0</v>
      </c>
      <c r="O93" s="64">
        <v>0</v>
      </c>
      <c r="P93" s="64">
        <v>0</v>
      </c>
      <c r="Q93" s="64">
        <v>0</v>
      </c>
      <c r="R93" s="64">
        <v>1</v>
      </c>
      <c r="S93" s="64">
        <v>30181701</v>
      </c>
      <c r="T93" s="64" t="s">
        <v>66</v>
      </c>
      <c r="U93" s="64" t="s">
        <v>66</v>
      </c>
      <c r="W93" s="198">
        <v>216800</v>
      </c>
      <c r="X93" s="198">
        <f t="shared" si="110"/>
        <v>41192</v>
      </c>
      <c r="Y93" s="198">
        <f t="shared" si="111"/>
        <v>257992</v>
      </c>
      <c r="Z93" s="198">
        <v>216800</v>
      </c>
      <c r="AA93" s="198">
        <f t="shared" si="112"/>
        <v>41192</v>
      </c>
      <c r="AB93" s="198">
        <f t="shared" si="113"/>
        <v>257992</v>
      </c>
      <c r="AC93" s="198">
        <v>270000</v>
      </c>
      <c r="AD93" s="198">
        <f t="shared" si="114"/>
        <v>51300</v>
      </c>
      <c r="AE93" s="198">
        <f t="shared" si="115"/>
        <v>321300</v>
      </c>
      <c r="AG93" s="67" t="str">
        <f t="shared" si="116"/>
        <v>REGISTRO VÁLVULA REGULADORA 3/8 A ½, EN COBRE</v>
      </c>
      <c r="AH93" s="58" t="str">
        <f t="shared" si="117"/>
        <v>ÚNICO</v>
      </c>
      <c r="AI93" s="58" t="str">
        <f t="shared" si="118"/>
        <v>ÚNICO</v>
      </c>
      <c r="AJ93" s="58" t="str">
        <f t="shared" si="119"/>
        <v>ÚNICO</v>
      </c>
      <c r="AK93" s="58" t="str">
        <f t="shared" si="120"/>
        <v>ÚNICO</v>
      </c>
      <c r="AL93" s="68" t="str">
        <f t="shared" si="121"/>
        <v/>
      </c>
      <c r="AM93" s="68" t="str">
        <f t="shared" si="122"/>
        <v/>
      </c>
      <c r="AN93" s="60" t="str">
        <f t="shared" si="123"/>
        <v/>
      </c>
      <c r="AP93" s="68">
        <f t="shared" si="124"/>
        <v>234533</v>
      </c>
      <c r="AQ93" s="61">
        <f t="shared" si="125"/>
        <v>216800</v>
      </c>
      <c r="AR93" s="61">
        <f t="shared" si="126"/>
        <v>30715</v>
      </c>
      <c r="AS93" s="199">
        <f t="shared" si="127"/>
        <v>0.13096238056051815</v>
      </c>
      <c r="AT93" s="61">
        <f t="shared" si="128"/>
        <v>216800</v>
      </c>
      <c r="AU93" s="61">
        <f t="shared" si="129"/>
        <v>270000</v>
      </c>
      <c r="AV93" s="61">
        <f>IF(NOT(ISNUMBER(A93)),"",ROUND(_xlfn.QUARTILE.INC(CHOOSE({1;2;3},W93,Z93,AC93),1),0))</f>
        <v>216800</v>
      </c>
      <c r="AW93" s="61">
        <f>IF(NOT(ISNUMBER(A93)),"",ROUND(_xlfn.QUARTILE.INC(CHOOSE({1;2;3},W93,Z93,AC93),3),0))</f>
        <v>243400</v>
      </c>
      <c r="AX93" s="61">
        <f t="shared" si="130"/>
        <v>26600</v>
      </c>
      <c r="AY93" s="61">
        <f t="shared" si="131"/>
        <v>216800</v>
      </c>
      <c r="AZ93" s="61">
        <f t="shared" si="132"/>
        <v>41192</v>
      </c>
      <c r="BA93" s="61">
        <f t="shared" si="133"/>
        <v>257992</v>
      </c>
      <c r="BB93" s="61" t="str">
        <f t="shared" si="134"/>
        <v>MENOR VALOR</v>
      </c>
      <c r="BD93" s="58" t="str">
        <f t="shared" si="135"/>
        <v>REGISTRO VÁLVULA REGULADORA 3/8 A ½, EN COBRE</v>
      </c>
      <c r="BE93" s="58" t="str">
        <f t="shared" si="136"/>
        <v>ÚNICO</v>
      </c>
      <c r="BF93" s="58" t="str" cm="1">
        <f t="array" ref="BF93">IF(BE93&lt;&gt;"REPETIDO","",A93&amp;IFERROR(", "&amp;_xlfn.AGGREGATE(15,6,$A$13:$A$500/(($BD$13:$BD$500=BD93)*($A$13:$A$500&lt;&gt;A93)),1),"")&amp;IFERROR(", "&amp;_xlfn.AGGREGATE(15,6,$A$13:$A$500/(($BD$13:$BD$500=BD93)*($A$13:$A$500&lt;&gt;A93)),2),"")&amp;IFERROR(", "&amp;_xlfn.AGGREGATE(15,6,$A$13:$A$500/(($BD$13:$BD$500=BD93)*($A$13:$A$500&lt;&gt;A93)),3),""))</f>
        <v/>
      </c>
      <c r="BG93" s="58" t="str">
        <f t="shared" si="137"/>
        <v>NO APLICA</v>
      </c>
      <c r="BH93" s="58" t="str">
        <f t="shared" si="138"/>
        <v>OK</v>
      </c>
    </row>
    <row r="94" spans="1:60" ht="25.5" x14ac:dyDescent="0.45">
      <c r="A94" s="64">
        <f>IF(D94="","",COUNTIF($D$13:D94,"&lt;&gt;"))</f>
        <v>79</v>
      </c>
      <c r="B94" s="64">
        <v>43253</v>
      </c>
      <c r="C94" s="65" t="s">
        <v>773</v>
      </c>
      <c r="D94" s="64" t="s">
        <v>691</v>
      </c>
      <c r="E94" s="64">
        <v>0</v>
      </c>
      <c r="F94" s="64">
        <v>1</v>
      </c>
      <c r="G94" s="64">
        <v>1</v>
      </c>
      <c r="H94" s="64">
        <v>0</v>
      </c>
      <c r="I94" s="64">
        <v>0</v>
      </c>
      <c r="J94" s="64">
        <v>0</v>
      </c>
      <c r="K94" s="64">
        <v>0</v>
      </c>
      <c r="L94" s="64">
        <v>0</v>
      </c>
      <c r="M94" s="64">
        <v>0</v>
      </c>
      <c r="N94" s="64">
        <v>0</v>
      </c>
      <c r="O94" s="64">
        <v>0</v>
      </c>
      <c r="P94" s="64"/>
      <c r="Q94" s="64">
        <v>0</v>
      </c>
      <c r="R94" s="64">
        <v>1</v>
      </c>
      <c r="S94" s="78">
        <v>31171504</v>
      </c>
      <c r="T94" s="64" t="s">
        <v>66</v>
      </c>
      <c r="U94" s="64" t="s">
        <v>66</v>
      </c>
      <c r="W94" s="198">
        <v>34000</v>
      </c>
      <c r="X94" s="198">
        <f t="shared" si="110"/>
        <v>6460</v>
      </c>
      <c r="Y94" s="198">
        <f t="shared" si="111"/>
        <v>40460</v>
      </c>
      <c r="Z94" s="198">
        <v>51000</v>
      </c>
      <c r="AA94" s="198">
        <f t="shared" si="112"/>
        <v>9690</v>
      </c>
      <c r="AB94" s="198">
        <f t="shared" si="113"/>
        <v>60690</v>
      </c>
      <c r="AC94" s="198">
        <v>70000</v>
      </c>
      <c r="AD94" s="198">
        <f t="shared" si="114"/>
        <v>13300</v>
      </c>
      <c r="AE94" s="198">
        <f t="shared" si="115"/>
        <v>83300</v>
      </c>
      <c r="AG94" s="67" t="str">
        <f t="shared" si="116"/>
        <v>RODAMIENTOS</v>
      </c>
      <c r="AH94" s="58" t="str">
        <f t="shared" si="117"/>
        <v>ÚNICO</v>
      </c>
      <c r="AI94" s="58" t="str">
        <f t="shared" si="118"/>
        <v>DIFERENTE</v>
      </c>
      <c r="AJ94" s="58" t="str">
        <f t="shared" si="119"/>
        <v>DIFERENTE</v>
      </c>
      <c r="AK94" s="58" t="str">
        <f t="shared" si="120"/>
        <v>REVISAR</v>
      </c>
      <c r="AL94" s="68" t="str">
        <f t="shared" si="121"/>
        <v/>
      </c>
      <c r="AM94" s="68">
        <f t="shared" si="122"/>
        <v>21200</v>
      </c>
      <c r="AN94" s="60">
        <f t="shared" si="123"/>
        <v>25000</v>
      </c>
      <c r="AP94" s="68">
        <f t="shared" si="124"/>
        <v>51667</v>
      </c>
      <c r="AQ94" s="61">
        <f t="shared" si="125"/>
        <v>51000</v>
      </c>
      <c r="AR94" s="61">
        <f t="shared" si="126"/>
        <v>18009</v>
      </c>
      <c r="AS94" s="199">
        <f t="shared" si="127"/>
        <v>0.34855904155457063</v>
      </c>
      <c r="AT94" s="61">
        <f t="shared" si="128"/>
        <v>34000</v>
      </c>
      <c r="AU94" s="61">
        <f t="shared" si="129"/>
        <v>70000</v>
      </c>
      <c r="AV94" s="61">
        <f>IF(NOT(ISNUMBER(A94)),"",ROUND(_xlfn.QUARTILE.INC(CHOOSE({1;2;3},W94,Z94,AC94),1),0))</f>
        <v>42500</v>
      </c>
      <c r="AW94" s="61">
        <f>IF(NOT(ISNUMBER(A94)),"",ROUND(_xlfn.QUARTILE.INC(CHOOSE({1;2;3},W94,Z94,AC94),3),0))</f>
        <v>60500</v>
      </c>
      <c r="AX94" s="61">
        <f t="shared" si="130"/>
        <v>18000</v>
      </c>
      <c r="AY94" s="61">
        <f t="shared" si="131"/>
        <v>42500</v>
      </c>
      <c r="AZ94" s="61">
        <f t="shared" si="132"/>
        <v>8075</v>
      </c>
      <c r="BA94" s="61">
        <f t="shared" si="133"/>
        <v>50575</v>
      </c>
      <c r="BB94" s="61" t="str">
        <f t="shared" si="134"/>
        <v>PROMEDIO 2 MENORES</v>
      </c>
      <c r="BD94" s="58" t="str">
        <f t="shared" si="135"/>
        <v>RODAMIENTOS</v>
      </c>
      <c r="BE94" s="58" t="str">
        <f t="shared" si="136"/>
        <v>REPETIDO</v>
      </c>
      <c r="BF94" s="58" t="str" cm="1">
        <f t="array" ref="BF94">IF(BE94&lt;&gt;"REPETIDO","",A94&amp;IFERROR(", "&amp;_xlfn.AGGREGATE(15,6,$A$13:$A$500/(($BD$13:$BD$500=BD94)*($A$13:$A$500&lt;&gt;A94)),1),"")&amp;IFERROR(", "&amp;_xlfn.AGGREGATE(15,6,$A$13:$A$500/(($BD$13:$BD$500=BD94)*($A$13:$A$500&lt;&gt;A94)),2),"")&amp;IFERROR(", "&amp;_xlfn.AGGREGATE(15,6,$A$13:$A$500/(($BD$13:$BD$500=BD94)*($A$13:$A$500&lt;&gt;A94)),3),""))</f>
        <v>79, 99, 138, 207</v>
      </c>
      <c r="BG94" s="58" t="str">
        <f t="shared" si="137"/>
        <v>PRECIO REF. DIFERENTE</v>
      </c>
      <c r="BH94" s="58" t="str">
        <f t="shared" si="138"/>
        <v>CRÍTICO - PRECIO REF. INCONSISTENTE</v>
      </c>
    </row>
    <row r="95" spans="1:60" x14ac:dyDescent="0.45">
      <c r="A95" s="64">
        <f>IF(D95="","",COUNTIF($D$13:D95,"&lt;&gt;"))</f>
        <v>80</v>
      </c>
      <c r="B95" s="64">
        <v>43253</v>
      </c>
      <c r="C95" s="65" t="s">
        <v>774</v>
      </c>
      <c r="D95" s="64" t="s">
        <v>691</v>
      </c>
      <c r="E95" s="64">
        <v>0</v>
      </c>
      <c r="F95" s="64">
        <v>1</v>
      </c>
      <c r="G95" s="64">
        <v>1</v>
      </c>
      <c r="H95" s="64">
        <v>0</v>
      </c>
      <c r="I95" s="64">
        <v>0</v>
      </c>
      <c r="J95" s="64">
        <v>0</v>
      </c>
      <c r="K95" s="64">
        <v>0</v>
      </c>
      <c r="L95" s="64">
        <v>0</v>
      </c>
      <c r="M95" s="64">
        <v>0</v>
      </c>
      <c r="N95" s="64">
        <v>0</v>
      </c>
      <c r="O95" s="64">
        <v>0</v>
      </c>
      <c r="P95" s="64"/>
      <c r="Q95" s="64">
        <v>0</v>
      </c>
      <c r="R95" s="64">
        <v>1</v>
      </c>
      <c r="S95" s="78">
        <v>31171804</v>
      </c>
      <c r="T95" s="64" t="s">
        <v>66</v>
      </c>
      <c r="U95" s="64" t="s">
        <v>66</v>
      </c>
      <c r="W95" s="198">
        <v>114800</v>
      </c>
      <c r="X95" s="198">
        <f t="shared" si="110"/>
        <v>21812</v>
      </c>
      <c r="Y95" s="198">
        <f t="shared" si="111"/>
        <v>136612</v>
      </c>
      <c r="Z95" s="198">
        <v>114800</v>
      </c>
      <c r="AA95" s="198">
        <f t="shared" si="112"/>
        <v>21812</v>
      </c>
      <c r="AB95" s="198">
        <f t="shared" si="113"/>
        <v>136612</v>
      </c>
      <c r="AC95" s="198">
        <v>145000</v>
      </c>
      <c r="AD95" s="198">
        <f t="shared" si="114"/>
        <v>27550</v>
      </c>
      <c r="AE95" s="198">
        <f t="shared" si="115"/>
        <v>172550</v>
      </c>
      <c r="AG95" s="67" t="str">
        <f t="shared" si="116"/>
        <v>POLEAS</v>
      </c>
      <c r="AH95" s="58" t="str">
        <f t="shared" si="117"/>
        <v>ÚNICO</v>
      </c>
      <c r="AI95" s="58" t="str">
        <f t="shared" si="118"/>
        <v>DIFERENTE</v>
      </c>
      <c r="AJ95" s="58" t="str">
        <f t="shared" si="119"/>
        <v>DIFERENTE</v>
      </c>
      <c r="AK95" s="58" t="str">
        <f t="shared" si="120"/>
        <v>REVISAR</v>
      </c>
      <c r="AL95" s="68" t="str">
        <f t="shared" si="121"/>
        <v/>
      </c>
      <c r="AM95" s="68">
        <f t="shared" si="122"/>
        <v>12700</v>
      </c>
      <c r="AN95" s="60">
        <f t="shared" si="123"/>
        <v>5000</v>
      </c>
      <c r="AP95" s="68">
        <f t="shared" si="124"/>
        <v>124867</v>
      </c>
      <c r="AQ95" s="61">
        <f t="shared" si="125"/>
        <v>114800</v>
      </c>
      <c r="AR95" s="61">
        <f t="shared" si="126"/>
        <v>17436</v>
      </c>
      <c r="AS95" s="199">
        <f t="shared" si="127"/>
        <v>0.13963657331400611</v>
      </c>
      <c r="AT95" s="61">
        <f t="shared" si="128"/>
        <v>114800</v>
      </c>
      <c r="AU95" s="61">
        <f t="shared" si="129"/>
        <v>145000</v>
      </c>
      <c r="AV95" s="61">
        <f>IF(NOT(ISNUMBER(A95)),"",ROUND(_xlfn.QUARTILE.INC(CHOOSE({1;2;3},W95,Z95,AC95),1),0))</f>
        <v>114800</v>
      </c>
      <c r="AW95" s="61">
        <f>IF(NOT(ISNUMBER(A95)),"",ROUND(_xlfn.QUARTILE.INC(CHOOSE({1;2;3},W95,Z95,AC95),3),0))</f>
        <v>129900</v>
      </c>
      <c r="AX95" s="61">
        <f t="shared" si="130"/>
        <v>15100</v>
      </c>
      <c r="AY95" s="61">
        <f t="shared" si="131"/>
        <v>114800</v>
      </c>
      <c r="AZ95" s="61">
        <f t="shared" si="132"/>
        <v>21812</v>
      </c>
      <c r="BA95" s="61">
        <f t="shared" si="133"/>
        <v>136612</v>
      </c>
      <c r="BB95" s="61" t="str">
        <f t="shared" si="134"/>
        <v>MENOR VALOR</v>
      </c>
      <c r="BD95" s="58" t="str">
        <f t="shared" si="135"/>
        <v>POLEAS</v>
      </c>
      <c r="BE95" s="58" t="str">
        <f t="shared" si="136"/>
        <v>REPETIDO</v>
      </c>
      <c r="BF95" s="58" t="str" cm="1">
        <f t="array" ref="BF95">IF(BE95&lt;&gt;"REPETIDO","",A95&amp;IFERROR(", "&amp;_xlfn.AGGREGATE(15,6,$A$13:$A$500/(($BD$13:$BD$500=BD95)*($A$13:$A$500&lt;&gt;A95)),1),"")&amp;IFERROR(", "&amp;_xlfn.AGGREGATE(15,6,$A$13:$A$500/(($BD$13:$BD$500=BD95)*($A$13:$A$500&lt;&gt;A95)),2),"")&amp;IFERROR(", "&amp;_xlfn.AGGREGATE(15,6,$A$13:$A$500/(($BD$13:$BD$500=BD95)*($A$13:$A$500&lt;&gt;A95)),3),""))</f>
        <v>80, 160, 221, 295</v>
      </c>
      <c r="BG95" s="58" t="str">
        <f t="shared" si="137"/>
        <v>MISMO PRECIO REF.</v>
      </c>
      <c r="BH95" s="58" t="str">
        <f t="shared" si="138"/>
        <v>OK</v>
      </c>
    </row>
    <row r="96" spans="1:60" ht="102" customHeight="1" x14ac:dyDescent="0.45">
      <c r="A96" s="64">
        <f>IF(D96="","",COUNTIF($D$13:D96,"&lt;&gt;"))</f>
        <v>81</v>
      </c>
      <c r="B96" s="64">
        <v>43253</v>
      </c>
      <c r="C96" s="65" t="s">
        <v>775</v>
      </c>
      <c r="D96" s="64" t="s">
        <v>691</v>
      </c>
      <c r="E96" s="64">
        <v>0</v>
      </c>
      <c r="F96" s="64">
        <v>1</v>
      </c>
      <c r="G96" s="64">
        <v>1</v>
      </c>
      <c r="H96" s="64">
        <v>0</v>
      </c>
      <c r="I96" s="64">
        <v>0</v>
      </c>
      <c r="J96" s="64">
        <v>0</v>
      </c>
      <c r="K96" s="64">
        <v>0</v>
      </c>
      <c r="L96" s="64">
        <v>0</v>
      </c>
      <c r="M96" s="64">
        <v>0</v>
      </c>
      <c r="N96" s="64">
        <v>0</v>
      </c>
      <c r="O96" s="64">
        <v>0</v>
      </c>
      <c r="P96" s="64"/>
      <c r="Q96" s="64">
        <v>0</v>
      </c>
      <c r="R96" s="64">
        <v>1</v>
      </c>
      <c r="S96" s="64">
        <v>31171557</v>
      </c>
      <c r="T96" s="64" t="s">
        <v>66</v>
      </c>
      <c r="U96" s="64" t="s">
        <v>66</v>
      </c>
      <c r="W96" s="198">
        <v>106200</v>
      </c>
      <c r="X96" s="198">
        <f t="shared" si="110"/>
        <v>20178</v>
      </c>
      <c r="Y96" s="198">
        <f t="shared" si="111"/>
        <v>126378</v>
      </c>
      <c r="Z96" s="198">
        <v>106200</v>
      </c>
      <c r="AA96" s="198">
        <f t="shared" si="112"/>
        <v>20178</v>
      </c>
      <c r="AB96" s="198">
        <f t="shared" si="113"/>
        <v>126378</v>
      </c>
      <c r="AC96" s="198">
        <v>130000</v>
      </c>
      <c r="AD96" s="198">
        <f t="shared" si="114"/>
        <v>24700</v>
      </c>
      <c r="AE96" s="198">
        <f t="shared" si="115"/>
        <v>154700</v>
      </c>
      <c r="AG96" s="67" t="str">
        <f t="shared" si="116"/>
        <v>CHUMASERAS - CORREA MOTOR CAMPANA EXTRACTORA - MANOMETROS EN GLISERINA DE 0 A 150 PS -</v>
      </c>
      <c r="AH96" s="58" t="str">
        <f t="shared" si="117"/>
        <v>ÚNICO</v>
      </c>
      <c r="AI96" s="58" t="str">
        <f t="shared" si="118"/>
        <v>ÚNICO</v>
      </c>
      <c r="AJ96" s="58" t="str">
        <f t="shared" si="119"/>
        <v>ÚNICO</v>
      </c>
      <c r="AK96" s="58" t="str">
        <f t="shared" si="120"/>
        <v>ÚNICO</v>
      </c>
      <c r="AL96" s="68" t="str">
        <f t="shared" si="121"/>
        <v/>
      </c>
      <c r="AM96" s="68" t="str">
        <f t="shared" si="122"/>
        <v/>
      </c>
      <c r="AN96" s="60" t="str">
        <f t="shared" si="123"/>
        <v/>
      </c>
      <c r="AP96" s="68">
        <f t="shared" si="124"/>
        <v>114133</v>
      </c>
      <c r="AQ96" s="61">
        <f t="shared" si="125"/>
        <v>106200</v>
      </c>
      <c r="AR96" s="61">
        <f t="shared" si="126"/>
        <v>13741</v>
      </c>
      <c r="AS96" s="199">
        <f t="shared" si="127"/>
        <v>0.12039462732075736</v>
      </c>
      <c r="AT96" s="61">
        <f t="shared" si="128"/>
        <v>106200</v>
      </c>
      <c r="AU96" s="61">
        <f t="shared" si="129"/>
        <v>130000</v>
      </c>
      <c r="AV96" s="61">
        <f>IF(NOT(ISNUMBER(A96)),"",ROUND(_xlfn.QUARTILE.INC(CHOOSE({1;2;3},W96,Z96,AC96),1),0))</f>
        <v>106200</v>
      </c>
      <c r="AW96" s="61">
        <f>IF(NOT(ISNUMBER(A96)),"",ROUND(_xlfn.QUARTILE.INC(CHOOSE({1;2;3},W96,Z96,AC96),3),0))</f>
        <v>118100</v>
      </c>
      <c r="AX96" s="61">
        <f t="shared" si="130"/>
        <v>11900</v>
      </c>
      <c r="AY96" s="61">
        <f t="shared" si="131"/>
        <v>106200</v>
      </c>
      <c r="AZ96" s="61">
        <f t="shared" si="132"/>
        <v>20178</v>
      </c>
      <c r="BA96" s="61">
        <f t="shared" si="133"/>
        <v>126378</v>
      </c>
      <c r="BB96" s="61" t="str">
        <f t="shared" si="134"/>
        <v>MENOR VALOR</v>
      </c>
      <c r="BD96" s="58" t="str">
        <f t="shared" si="135"/>
        <v>CHUMASERAS - CORREA MOTOR CAMPANA EXTRACTORA - MANOMETROS EN GLISERINA DE 0 A 150 PS -</v>
      </c>
      <c r="BE96" s="58" t="str">
        <f t="shared" si="136"/>
        <v>ÚNICO</v>
      </c>
      <c r="BF96" s="58" t="str" cm="1">
        <f t="array" ref="BF96">IF(BE96&lt;&gt;"REPETIDO","",A96&amp;IFERROR(", "&amp;_xlfn.AGGREGATE(15,6,$A$13:$A$500/(($BD$13:$BD$500=BD96)*($A$13:$A$500&lt;&gt;A96)),1),"")&amp;IFERROR(", "&amp;_xlfn.AGGREGATE(15,6,$A$13:$A$500/(($BD$13:$BD$500=BD96)*($A$13:$A$500&lt;&gt;A96)),2),"")&amp;IFERROR(", "&amp;_xlfn.AGGREGATE(15,6,$A$13:$A$500/(($BD$13:$BD$500=BD96)*($A$13:$A$500&lt;&gt;A96)),3),""))</f>
        <v/>
      </c>
      <c r="BG96" s="58" t="str">
        <f t="shared" si="137"/>
        <v>NO APLICA</v>
      </c>
      <c r="BH96" s="58" t="str">
        <f t="shared" si="138"/>
        <v>OK</v>
      </c>
    </row>
    <row r="97" spans="1:60" x14ac:dyDescent="0.45">
      <c r="A97" s="191" t="s">
        <v>776</v>
      </c>
      <c r="B97" s="191"/>
      <c r="C97" s="191"/>
      <c r="D97" s="191"/>
      <c r="E97" s="191"/>
      <c r="F97" s="191"/>
      <c r="G97" s="191"/>
      <c r="H97" s="191"/>
      <c r="I97" s="191"/>
      <c r="J97" s="191"/>
      <c r="K97" s="191"/>
      <c r="L97" s="191"/>
      <c r="M97" s="191"/>
      <c r="N97" s="191"/>
      <c r="O97" s="191"/>
      <c r="P97" s="191"/>
      <c r="Q97" s="191"/>
      <c r="R97" s="191"/>
      <c r="S97" s="191"/>
      <c r="T97" s="191"/>
      <c r="U97" s="191"/>
      <c r="W97" s="205"/>
      <c r="X97" s="205"/>
      <c r="Y97" s="205"/>
      <c r="Z97" s="205"/>
      <c r="AA97" s="205"/>
      <c r="AB97" s="205"/>
      <c r="AC97" s="205"/>
      <c r="AD97" s="205"/>
      <c r="AE97" s="205"/>
      <c r="AG97" s="67" t="str">
        <f>IF(NOT(ISNUMBER(#REF!)),"",LEFT(#REF!,200))</f>
        <v/>
      </c>
      <c r="AH97" s="58" t="str">
        <f t="shared" ref="AH97" si="139">IF(AG97="","",IF(COUNTIF($AG:$AG,AG97)=1,"ÚNICO",IF(_xlfn.MAXIFS($Y:$Y,$AG:$AG,AG97)&lt;&gt;_xlfn.MINIFS($Y:$Y,$AG:$AG,AG97),"PRECIO DIFERENTE","MISMO PRECIO")))</f>
        <v/>
      </c>
      <c r="AI97" s="58" t="str">
        <f t="shared" ref="AI97:AI160" si="140">IF(AG97="","",IF(COUNTIF($AG:$AG,AG97)=1,"ÚNICO",IF(_xlfn.MAXIFS($AB:$AB,$AG:$AG,AG97)&lt;&gt;_xlfn.MINIFS($AB:$AB,$AG:$AG,AG97),"PRECIO DIFERENTE","MISMO PRECIO")))</f>
        <v/>
      </c>
      <c r="AJ97" s="58" t="str">
        <f t="shared" ref="AJ97:AJ160" si="141">IF(AG97="","",IF(COUNTIF($AG:$AG,AG97)=1,"ÚNICO",IF(_xlfn.MAXIFS($AE:$AE,$AG:$AG,AG97)&lt;&gt;_xlfn.MINIFS($AE:$AE,$AG:$AG,AG97),"PRECIO DIFERENTE","MISMO PRECIO")))</f>
        <v/>
      </c>
      <c r="AK97" s="58" t="str">
        <f t="shared" ref="AK97" si="142">IF(AG97="","",IF(COUNTIF($AG:$AG,AG97)=1,"ÚNICO",IF(OR(AH97="PRECIO DIFERENTE",AI97="PRECIO DIFERENTE",AJ97="PRECIO DIFERENTE"),"REVISAR","VALIDADO")))</f>
        <v/>
      </c>
      <c r="AL97" s="68" t="str">
        <f t="shared" ref="AL97:AL160" si="143">IF(OR(AG97="",COUNTIF($AG:$AG,AG97)=1),"",_xlfn.MAXIFS($Y:$Y,$AG:$AG,AG97)-_xlfn.MINIFS($Y:$Y,$AG:$AG,AG97))</f>
        <v/>
      </c>
      <c r="AM97" s="68" t="str">
        <f t="shared" ref="AM97:AM160" si="144">IF(OR(AG97="",COUNTIF($AG:$AG,AG97)=1),"",_xlfn.MAXIFS($AB:$AB,$AG:$AG,AG97)-_xlfn.MINIFS($AB:$AB,$AG:$AG,AG97))</f>
        <v/>
      </c>
      <c r="AN97" s="60" t="str">
        <f t="shared" ref="AN97:AN160" si="145">IF(OR(AG97="",COUNTIF($AG:$AG,AG97)=1),"",_xlfn.MAXIFS($AE:$AE,$AG:$AG,AG97)-_xlfn.MINIFS($AE:$AE,$AG:$AG,AG97))</f>
        <v/>
      </c>
      <c r="AP97" s="75"/>
      <c r="AQ97" s="75"/>
      <c r="AR97" s="75"/>
      <c r="AS97" s="76"/>
      <c r="AT97" s="75"/>
      <c r="AU97" s="75"/>
      <c r="AV97" s="75"/>
      <c r="AW97" s="75"/>
      <c r="AX97" s="75"/>
      <c r="AY97" s="75"/>
      <c r="AZ97" s="75"/>
      <c r="BA97" s="75"/>
      <c r="BB97" s="75"/>
      <c r="BD97" s="203"/>
      <c r="BE97" s="203"/>
      <c r="BF97" s="203"/>
      <c r="BG97" s="203"/>
      <c r="BH97" s="203"/>
    </row>
    <row r="98" spans="1:60" ht="34.5" customHeight="1" x14ac:dyDescent="0.45">
      <c r="A98" s="64">
        <f>IF(D98="","",COUNTIF($D$13:D98,"&lt;&gt;"))</f>
        <v>82</v>
      </c>
      <c r="B98" s="78">
        <v>43430</v>
      </c>
      <c r="C98" s="65" t="s">
        <v>765</v>
      </c>
      <c r="D98" s="78" t="s">
        <v>691</v>
      </c>
      <c r="E98" s="64">
        <v>0</v>
      </c>
      <c r="F98" s="64">
        <v>1</v>
      </c>
      <c r="G98" s="64">
        <v>0</v>
      </c>
      <c r="H98" s="64">
        <v>0</v>
      </c>
      <c r="I98" s="64">
        <v>0</v>
      </c>
      <c r="J98" s="64">
        <v>0</v>
      </c>
      <c r="K98" s="64">
        <v>0</v>
      </c>
      <c r="L98" s="64">
        <v>0</v>
      </c>
      <c r="M98" s="64">
        <v>0</v>
      </c>
      <c r="N98" s="64">
        <v>0</v>
      </c>
      <c r="O98" s="64">
        <v>0</v>
      </c>
      <c r="P98" s="64">
        <v>0</v>
      </c>
      <c r="Q98" s="64">
        <v>0</v>
      </c>
      <c r="R98" s="64">
        <f t="shared" ref="R98:R113" si="146">SUM(F98:M98)</f>
        <v>1</v>
      </c>
      <c r="S98" s="64">
        <v>31171539</v>
      </c>
      <c r="T98" s="64" t="s">
        <v>66</v>
      </c>
      <c r="U98" s="64" t="s">
        <v>66</v>
      </c>
      <c r="W98" s="198">
        <v>55200</v>
      </c>
      <c r="X98" s="198">
        <f t="shared" ref="X98:X113" si="147">ROUND(W98*19%,0)</f>
        <v>10488</v>
      </c>
      <c r="Y98" s="198">
        <f t="shared" ref="Y98:Y113" si="148">ROUND(W98+X98,0)</f>
        <v>65688</v>
      </c>
      <c r="Z98" s="198">
        <v>55200</v>
      </c>
      <c r="AA98" s="198">
        <f t="shared" ref="AA98:AA113" si="149">Z98*19%</f>
        <v>10488</v>
      </c>
      <c r="AB98" s="198">
        <f t="shared" ref="AB98:AB113" si="150">Z98+AA98</f>
        <v>65688</v>
      </c>
      <c r="AC98" s="198">
        <v>70000</v>
      </c>
      <c r="AD98" s="198">
        <f t="shared" ref="AD98:AD113" si="151">AC98*19%</f>
        <v>13300</v>
      </c>
      <c r="AE98" s="198">
        <f t="shared" ref="AE98:AE113" si="152">AC98+AD98</f>
        <v>83300</v>
      </c>
      <c r="AG98" s="67" t="str">
        <f t="shared" ref="AG98:AG113" si="153">IF(NOT(ISNUMBER(A98)),"",UPPER(TRIM(CLEAN(C98))))</f>
        <v>BALINERAS DE MOTOR</v>
      </c>
      <c r="AH98" s="58" t="str">
        <f t="shared" ref="AH98:AH113" si="154">IF($AG98="","",IF(COUNTIFS($AG:$AG,$AG98,$W:$W,"&lt;&gt;"&amp;$W98)&gt;0,"DIFERENTE","ÚNICO"))</f>
        <v>ÚNICO</v>
      </c>
      <c r="AI98" s="58" t="str">
        <f t="shared" ref="AI98:AI113" si="155">IF($AG98="","",IF(COUNTIFS($AG:$AG,$AG98,$Z:$Z,"&lt;&gt;"&amp;$Z98)&gt;0,"DIFERENTE","ÚNICO"))</f>
        <v>ÚNICO</v>
      </c>
      <c r="AJ98" s="58" t="str">
        <f t="shared" ref="AJ98:AJ113" si="156">IF($AG98="","",IF(COUNTIFS($AG:$AG,$AG98,$AC:$AC,"&lt;&gt;"&amp;$AC98)&gt;0,"DIFERENTE","ÚNICO"))</f>
        <v>ÚNICO</v>
      </c>
      <c r="AK98" s="58" t="str">
        <f t="shared" ref="AK98:AK113" si="157">IF($AG98="","",IF(OR(AH98="DIFERENTE",AI98="DIFERENTE",AJ98="DIFERENTE"),"REVISAR","ÚNICO"))</f>
        <v>ÚNICO</v>
      </c>
      <c r="AL98" s="68" t="str">
        <f t="shared" ref="AL98:AL113" si="158">IF(AH98="DIFERENTE",_xlfn.MAXIFS($W:$W,$AG:$AG,$AG98)-_xlfn.MINIFS($W:$W,$AG:$AG,$AG98),"")</f>
        <v/>
      </c>
      <c r="AM98" s="68" t="str">
        <f t="shared" ref="AM98:AM113" si="159">IF(AI98="DIFERENTE",_xlfn.MAXIFS($Z:$Z,$AG:$AG,$AG98)-_xlfn.MINIFS($Z:$Z,$AG:$AG,$AG98),"")</f>
        <v/>
      </c>
      <c r="AN98" s="60" t="str">
        <f t="shared" ref="AN98:AN113" si="160">IF(AJ98="DIFERENTE",_xlfn.MAXIFS($AC:$AC,$AG:$AG,$AG98)-_xlfn.MINIFS($AC:$AC,$AG:$AG,$AG98),"")</f>
        <v/>
      </c>
      <c r="AP98" s="68">
        <f t="shared" ref="AP98:AP113" si="161">IF(NOT(ISNUMBER(A98)),"",ROUND(AVERAGE(W98,Z98,AC98),0))</f>
        <v>60133</v>
      </c>
      <c r="AQ98" s="61">
        <f t="shared" ref="AQ98:AQ113" si="162">IF(NOT(ISNUMBER(A98)),"",ROUND(MEDIAN(W98,Z98,AC98),0))</f>
        <v>55200</v>
      </c>
      <c r="AR98" s="61">
        <f t="shared" ref="AR98:AR113" si="163">IF(NOT(ISNUMBER(A98)),"",ROUND(_xlfn.STDEV.S(W98,Z98,AC98),0))</f>
        <v>8545</v>
      </c>
      <c r="AS98" s="199">
        <f t="shared" ref="AS98:AS113" si="164">IF(NOT(ISNUMBER(A98)),"",IFERROR(AR98/AP98,0))</f>
        <v>0.14210167462125622</v>
      </c>
      <c r="AT98" s="61">
        <f t="shared" ref="AT98:AT113" si="165">IF(NOT(ISNUMBER(A98)),"",MIN(W98,Z98,AC98))</f>
        <v>55200</v>
      </c>
      <c r="AU98" s="61">
        <f t="shared" ref="AU98:AU113" si="166">IF(NOT(ISNUMBER(A98)),"",MAX(W98,Z98,AC98))</f>
        <v>70000</v>
      </c>
      <c r="AV98" s="61">
        <f>IF(NOT(ISNUMBER(A98)),"",ROUND(_xlfn.QUARTILE.INC(CHOOSE({1;2;3},W98,Z98,AC98),1),0))</f>
        <v>55200</v>
      </c>
      <c r="AW98" s="61">
        <f>IF(NOT(ISNUMBER(A98)),"",ROUND(_xlfn.QUARTILE.INC(CHOOSE({1;2;3},W98,Z98,AC98),3),0))</f>
        <v>62600</v>
      </c>
      <c r="AX98" s="61">
        <f t="shared" ref="AX98:AX113" si="167">IF(NOT(ISNUMBER(A98)),"",AW98-AV98)</f>
        <v>7400</v>
      </c>
      <c r="AY98" s="61">
        <f t="shared" ref="AY98:AY113" si="168">IF(NOT(ISNUMBER(A98)),"",IF(BB98="MENOR VALOR",MIN(W98,Z98,AC98),IF(BB98="PROMEDIO 2 MENORES",ROUND((SUM(W98,Z98,AC98)-MAX(W98,Z98,AC98))/2,0),IF(BB98="MEDIANA",MEDIAN(W98,Z98,AC98),""))))</f>
        <v>55200</v>
      </c>
      <c r="AZ98" s="61">
        <f t="shared" ref="AZ98:AZ113" si="169">+AY98*19%</f>
        <v>10488</v>
      </c>
      <c r="BA98" s="61">
        <f t="shared" ref="BA98:BA113" si="170">+AY98+AZ98</f>
        <v>65688</v>
      </c>
      <c r="BB98" s="61" t="str">
        <f t="shared" ref="BB98:BB113" si="171">IF(NOT(ISNUMBER(A98)),"",IF(AS98&lt;=20%,"MENOR VALOR",IF(AS98&lt;=40%,"PROMEDIO 2 MENORES","MEDIANA")))</f>
        <v>MENOR VALOR</v>
      </c>
      <c r="BD98" s="58" t="str">
        <f t="shared" ref="BD98:BD113" si="172">IF(NOT(ISNUMBER(A98)),"",TRIM(CLEAN(C98)))</f>
        <v>BALINERAS DE MOTOR</v>
      </c>
      <c r="BE98" s="58" t="str">
        <f t="shared" ref="BE98:BE113" si="173">IF(BD98="","",IF(COUNTIF($BD:$BD,BD98)&gt;1,"REPETIDO","ÚNICO"))</f>
        <v>REPETIDO</v>
      </c>
      <c r="BF98" s="58" t="str" cm="1">
        <f t="array" ref="BF98">IF(BE98&lt;&gt;"REPETIDO","",A98&amp;IFERROR(", "&amp;_xlfn.AGGREGATE(15,6,$A$13:$A$500/(($BD$13:$BD$500=BD98)*($A$13:$A$500&lt;&gt;A98)),1),"")&amp;IFERROR(", "&amp;_xlfn.AGGREGATE(15,6,$A$13:$A$500/(($BD$13:$BD$500=BD98)*($A$13:$A$500&lt;&gt;A98)),2),"")&amp;IFERROR(", "&amp;_xlfn.AGGREGATE(15,6,$A$13:$A$500/(($BD$13:$BD$500=BD98)*($A$13:$A$500&lt;&gt;A98)),3),""))</f>
        <v>82, 69</v>
      </c>
      <c r="BG98" s="58" t="str">
        <f t="shared" ref="BG98:BG113" si="174">IF(BD98="","",IF(BE98&lt;&gt;"REPETIDO","NO APLICA",IF(_xlfn.MAXIFS($AY:$AY,$BD:$BD,BD98)=_xlfn.MINIFS($AY:$AY,$BD:$BD,BD98),"MISMO PRECIO REF.","PRECIO REF. DIFERENTE")))</f>
        <v>MISMO PRECIO REF.</v>
      </c>
      <c r="BH98" s="58" t="str">
        <f t="shared" ref="BH98:BH113" si="175">IF(BD98="","",IF(BG98="PRECIO REF. DIFERENTE","CRÍTICO - PRECIO REF. INCONSISTENTE","OK"))</f>
        <v>OK</v>
      </c>
    </row>
    <row r="99" spans="1:60" ht="34.5" customHeight="1" x14ac:dyDescent="0.45">
      <c r="A99" s="64">
        <f>IF(D99="","",COUNTIF($D$13:D99,"&lt;&gt;"))</f>
        <v>83</v>
      </c>
      <c r="B99" s="78">
        <v>43430</v>
      </c>
      <c r="C99" s="65" t="s">
        <v>709</v>
      </c>
      <c r="D99" s="78" t="s">
        <v>691</v>
      </c>
      <c r="E99" s="64">
        <v>0</v>
      </c>
      <c r="F99" s="64">
        <v>1</v>
      </c>
      <c r="G99" s="64">
        <v>0</v>
      </c>
      <c r="H99" s="64">
        <v>0</v>
      </c>
      <c r="I99" s="64">
        <v>0</v>
      </c>
      <c r="J99" s="64">
        <v>0</v>
      </c>
      <c r="K99" s="64">
        <v>0</v>
      </c>
      <c r="L99" s="64">
        <v>0</v>
      </c>
      <c r="M99" s="64">
        <v>0</v>
      </c>
      <c r="N99" s="64">
        <v>0</v>
      </c>
      <c r="O99" s="64">
        <v>0</v>
      </c>
      <c r="P99" s="64">
        <v>0</v>
      </c>
      <c r="Q99" s="64">
        <v>0</v>
      </c>
      <c r="R99" s="64">
        <f t="shared" si="146"/>
        <v>1</v>
      </c>
      <c r="S99" s="64">
        <v>31181701</v>
      </c>
      <c r="T99" s="64" t="s">
        <v>66</v>
      </c>
      <c r="U99" s="64" t="s">
        <v>66</v>
      </c>
      <c r="W99" s="198">
        <v>72200</v>
      </c>
      <c r="X99" s="198">
        <f t="shared" si="147"/>
        <v>13718</v>
      </c>
      <c r="Y99" s="198">
        <f t="shared" si="148"/>
        <v>85918</v>
      </c>
      <c r="Z99" s="198">
        <v>76500</v>
      </c>
      <c r="AA99" s="198">
        <f t="shared" si="149"/>
        <v>14535</v>
      </c>
      <c r="AB99" s="198">
        <f t="shared" si="150"/>
        <v>91035</v>
      </c>
      <c r="AC99" s="198">
        <v>110000</v>
      </c>
      <c r="AD99" s="198">
        <f t="shared" si="151"/>
        <v>20900</v>
      </c>
      <c r="AE99" s="198">
        <f t="shared" si="152"/>
        <v>130900</v>
      </c>
      <c r="AG99" s="67" t="str">
        <f t="shared" si="153"/>
        <v>EMPAQUE EXTERNO TAPA DE ACOPLE</v>
      </c>
      <c r="AH99" s="58" t="str">
        <f t="shared" si="154"/>
        <v>ÚNICO</v>
      </c>
      <c r="AI99" s="58" t="str">
        <f t="shared" si="155"/>
        <v>DIFERENTE</v>
      </c>
      <c r="AJ99" s="58" t="str">
        <f t="shared" si="156"/>
        <v>ÚNICO</v>
      </c>
      <c r="AK99" s="58" t="str">
        <f t="shared" si="157"/>
        <v>REVISAR</v>
      </c>
      <c r="AL99" s="68" t="str">
        <f t="shared" si="158"/>
        <v/>
      </c>
      <c r="AM99" s="68">
        <f t="shared" si="159"/>
        <v>8600</v>
      </c>
      <c r="AN99" s="60" t="str">
        <f t="shared" si="160"/>
        <v/>
      </c>
      <c r="AP99" s="68">
        <f t="shared" si="161"/>
        <v>86233</v>
      </c>
      <c r="AQ99" s="61">
        <f t="shared" si="162"/>
        <v>76500</v>
      </c>
      <c r="AR99" s="61">
        <f t="shared" si="163"/>
        <v>20695</v>
      </c>
      <c r="AS99" s="199">
        <f t="shared" si="164"/>
        <v>0.23998933123050339</v>
      </c>
      <c r="AT99" s="61">
        <f t="shared" si="165"/>
        <v>72200</v>
      </c>
      <c r="AU99" s="61">
        <f t="shared" si="166"/>
        <v>110000</v>
      </c>
      <c r="AV99" s="61">
        <f>IF(NOT(ISNUMBER(A99)),"",ROUND(_xlfn.QUARTILE.INC(CHOOSE({1;2;3},W99,Z99,AC99),1),0))</f>
        <v>74350</v>
      </c>
      <c r="AW99" s="61">
        <f>IF(NOT(ISNUMBER(A99)),"",ROUND(_xlfn.QUARTILE.INC(CHOOSE({1;2;3},W99,Z99,AC99),3),0))</f>
        <v>93250</v>
      </c>
      <c r="AX99" s="61">
        <f t="shared" si="167"/>
        <v>18900</v>
      </c>
      <c r="AY99" s="61">
        <f t="shared" si="168"/>
        <v>74350</v>
      </c>
      <c r="AZ99" s="61">
        <f t="shared" si="169"/>
        <v>14126.5</v>
      </c>
      <c r="BA99" s="61">
        <f t="shared" si="170"/>
        <v>88476.5</v>
      </c>
      <c r="BB99" s="61" t="str">
        <f t="shared" si="171"/>
        <v>PROMEDIO 2 MENORES</v>
      </c>
      <c r="BD99" s="58" t="str">
        <f t="shared" si="172"/>
        <v>EMPAQUE EXTERNO TAPA DE ACOPLE</v>
      </c>
      <c r="BE99" s="58" t="str">
        <f t="shared" si="173"/>
        <v>REPETIDO</v>
      </c>
      <c r="BF99" s="58" t="str" cm="1">
        <f t="array" ref="BF99">IF(BE99&lt;&gt;"REPETIDO","",A99&amp;IFERROR(", "&amp;_xlfn.AGGREGATE(15,6,$A$13:$A$500/(($BD$13:$BD$500=BD99)*($A$13:$A$500&lt;&gt;A99)),1),"")&amp;IFERROR(", "&amp;_xlfn.AGGREGATE(15,6,$A$13:$A$500/(($BD$13:$BD$500=BD99)*($A$13:$A$500&lt;&gt;A99)),2),"")&amp;IFERROR(", "&amp;_xlfn.AGGREGATE(15,6,$A$13:$A$500/(($BD$13:$BD$500=BD99)*($A$13:$A$500&lt;&gt;A99)),3),""))</f>
        <v>83, 15, 70</v>
      </c>
      <c r="BG99" s="58" t="str">
        <f t="shared" si="174"/>
        <v>PRECIO REF. DIFERENTE</v>
      </c>
      <c r="BH99" s="58" t="str">
        <f t="shared" si="175"/>
        <v>CRÍTICO - PRECIO REF. INCONSISTENTE</v>
      </c>
    </row>
    <row r="100" spans="1:60" ht="34.5" customHeight="1" x14ac:dyDescent="0.45">
      <c r="A100" s="64">
        <f>IF(D100="","",COUNTIF($D$13:D100,"&lt;&gt;"))</f>
        <v>84</v>
      </c>
      <c r="B100" s="78">
        <v>43430</v>
      </c>
      <c r="C100" s="65" t="s">
        <v>710</v>
      </c>
      <c r="D100" s="78" t="s">
        <v>691</v>
      </c>
      <c r="E100" s="64">
        <v>0</v>
      </c>
      <c r="F100" s="64">
        <v>1</v>
      </c>
      <c r="G100" s="64">
        <v>0</v>
      </c>
      <c r="H100" s="64">
        <v>0</v>
      </c>
      <c r="I100" s="64">
        <v>0</v>
      </c>
      <c r="J100" s="64">
        <v>0</v>
      </c>
      <c r="K100" s="64">
        <v>0</v>
      </c>
      <c r="L100" s="64">
        <v>0</v>
      </c>
      <c r="M100" s="64">
        <v>0</v>
      </c>
      <c r="N100" s="64">
        <v>0</v>
      </c>
      <c r="O100" s="64">
        <v>0</v>
      </c>
      <c r="P100" s="64">
        <v>0</v>
      </c>
      <c r="Q100" s="64">
        <v>0</v>
      </c>
      <c r="R100" s="64">
        <f t="shared" si="146"/>
        <v>1</v>
      </c>
      <c r="S100" s="64">
        <v>31181701</v>
      </c>
      <c r="T100" s="64" t="s">
        <v>66</v>
      </c>
      <c r="U100" s="64" t="s">
        <v>66</v>
      </c>
      <c r="W100" s="198">
        <v>72200</v>
      </c>
      <c r="X100" s="198">
        <f t="shared" si="147"/>
        <v>13718</v>
      </c>
      <c r="Y100" s="198">
        <f t="shared" si="148"/>
        <v>85918</v>
      </c>
      <c r="Z100" s="198">
        <v>80800</v>
      </c>
      <c r="AA100" s="198">
        <f t="shared" si="149"/>
        <v>15352</v>
      </c>
      <c r="AB100" s="198">
        <f t="shared" si="150"/>
        <v>96152</v>
      </c>
      <c r="AC100" s="198">
        <v>100000</v>
      </c>
      <c r="AD100" s="198">
        <f t="shared" si="151"/>
        <v>19000</v>
      </c>
      <c r="AE100" s="198">
        <f t="shared" si="152"/>
        <v>119000</v>
      </c>
      <c r="AG100" s="67" t="str">
        <f t="shared" si="153"/>
        <v>EMPAQUES INTERNOS</v>
      </c>
      <c r="AH100" s="58" t="str">
        <f t="shared" si="154"/>
        <v>ÚNICO</v>
      </c>
      <c r="AI100" s="58" t="str">
        <f t="shared" si="155"/>
        <v>DIFERENTE</v>
      </c>
      <c r="AJ100" s="58" t="str">
        <f t="shared" si="156"/>
        <v>ÚNICO</v>
      </c>
      <c r="AK100" s="58" t="str">
        <f t="shared" si="157"/>
        <v>REVISAR</v>
      </c>
      <c r="AL100" s="68" t="str">
        <f t="shared" si="158"/>
        <v/>
      </c>
      <c r="AM100" s="68">
        <f t="shared" si="159"/>
        <v>8600</v>
      </c>
      <c r="AN100" s="60" t="str">
        <f t="shared" si="160"/>
        <v/>
      </c>
      <c r="AP100" s="68">
        <f t="shared" si="161"/>
        <v>84333</v>
      </c>
      <c r="AQ100" s="61">
        <f t="shared" si="162"/>
        <v>80800</v>
      </c>
      <c r="AR100" s="61">
        <f t="shared" si="163"/>
        <v>14233</v>
      </c>
      <c r="AS100" s="199">
        <f t="shared" si="164"/>
        <v>0.16877141806884613</v>
      </c>
      <c r="AT100" s="61">
        <f t="shared" si="165"/>
        <v>72200</v>
      </c>
      <c r="AU100" s="61">
        <f t="shared" si="166"/>
        <v>100000</v>
      </c>
      <c r="AV100" s="61">
        <f>IF(NOT(ISNUMBER(A100)),"",ROUND(_xlfn.QUARTILE.INC(CHOOSE({1;2;3},W100,Z100,AC100),1),0))</f>
        <v>76500</v>
      </c>
      <c r="AW100" s="61">
        <f>IF(NOT(ISNUMBER(A100)),"",ROUND(_xlfn.QUARTILE.INC(CHOOSE({1;2;3},W100,Z100,AC100),3),0))</f>
        <v>90400</v>
      </c>
      <c r="AX100" s="61">
        <f t="shared" si="167"/>
        <v>13900</v>
      </c>
      <c r="AY100" s="61">
        <f t="shared" si="168"/>
        <v>72200</v>
      </c>
      <c r="AZ100" s="61">
        <f t="shared" si="169"/>
        <v>13718</v>
      </c>
      <c r="BA100" s="61">
        <f t="shared" si="170"/>
        <v>85918</v>
      </c>
      <c r="BB100" s="61" t="str">
        <f t="shared" si="171"/>
        <v>MENOR VALOR</v>
      </c>
      <c r="BD100" s="58" t="str">
        <f t="shared" si="172"/>
        <v>EMPAQUES INTERNOS</v>
      </c>
      <c r="BE100" s="58" t="str">
        <f t="shared" si="173"/>
        <v>REPETIDO</v>
      </c>
      <c r="BF100" s="58" t="str" cm="1">
        <f t="array" ref="BF100">IF(BE100&lt;&gt;"REPETIDO","",A100&amp;IFERROR(", "&amp;_xlfn.AGGREGATE(15,6,$A$13:$A$500/(($BD$13:$BD$500=BD100)*($A$13:$A$500&lt;&gt;A100)),1),"")&amp;IFERROR(", "&amp;_xlfn.AGGREGATE(15,6,$A$13:$A$500/(($BD$13:$BD$500=BD100)*($A$13:$A$500&lt;&gt;A100)),2),"")&amp;IFERROR(", "&amp;_xlfn.AGGREGATE(15,6,$A$13:$A$500/(($BD$13:$BD$500=BD100)*($A$13:$A$500&lt;&gt;A100)),3),""))</f>
        <v>84, 16, 71</v>
      </c>
      <c r="BG100" s="58" t="str">
        <f t="shared" si="174"/>
        <v>MISMO PRECIO REF.</v>
      </c>
      <c r="BH100" s="58" t="str">
        <f t="shared" si="175"/>
        <v>OK</v>
      </c>
    </row>
    <row r="101" spans="1:60" s="192" customFormat="1" ht="34.5" customHeight="1" x14ac:dyDescent="0.45">
      <c r="A101" s="64">
        <f>IF(D101="","",COUNTIF($D$13:D101,"&lt;&gt;"))</f>
        <v>85</v>
      </c>
      <c r="B101" s="78">
        <v>43430</v>
      </c>
      <c r="C101" s="65" t="s">
        <v>777</v>
      </c>
      <c r="D101" s="78" t="s">
        <v>691</v>
      </c>
      <c r="E101" s="64">
        <v>0</v>
      </c>
      <c r="F101" s="64">
        <v>1</v>
      </c>
      <c r="G101" s="64">
        <v>0</v>
      </c>
      <c r="H101" s="64">
        <v>0</v>
      </c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4">
        <v>0</v>
      </c>
      <c r="P101" s="64">
        <v>0</v>
      </c>
      <c r="Q101" s="64">
        <v>0</v>
      </c>
      <c r="R101" s="64">
        <f t="shared" si="146"/>
        <v>1</v>
      </c>
      <c r="S101" s="64">
        <v>31161504</v>
      </c>
      <c r="T101" s="64" t="s">
        <v>66</v>
      </c>
      <c r="U101" s="64" t="s">
        <v>66</v>
      </c>
      <c r="W101" s="198">
        <v>8500</v>
      </c>
      <c r="X101" s="198">
        <f t="shared" si="147"/>
        <v>1615</v>
      </c>
      <c r="Y101" s="198">
        <f t="shared" si="148"/>
        <v>10115</v>
      </c>
      <c r="Z101" s="198">
        <v>8500</v>
      </c>
      <c r="AA101" s="198">
        <f t="shared" si="149"/>
        <v>1615</v>
      </c>
      <c r="AB101" s="198">
        <f t="shared" si="150"/>
        <v>10115</v>
      </c>
      <c r="AC101" s="198">
        <v>15000</v>
      </c>
      <c r="AD101" s="198">
        <f t="shared" si="151"/>
        <v>2850</v>
      </c>
      <c r="AE101" s="198">
        <f t="shared" si="152"/>
        <v>17850</v>
      </c>
      <c r="AG101" s="67" t="str">
        <f t="shared" si="153"/>
        <v>TORNILLOS PARA EL MOTOR CABEZA HEXAGONAL ¼ X 1”</v>
      </c>
      <c r="AH101" s="58" t="str">
        <f t="shared" si="154"/>
        <v>ÚNICO</v>
      </c>
      <c r="AI101" s="58" t="str">
        <f t="shared" si="155"/>
        <v>ÚNICO</v>
      </c>
      <c r="AJ101" s="58" t="str">
        <f t="shared" si="156"/>
        <v>ÚNICO</v>
      </c>
      <c r="AK101" s="58" t="str">
        <f t="shared" si="157"/>
        <v>ÚNICO</v>
      </c>
      <c r="AL101" s="68" t="str">
        <f t="shared" si="158"/>
        <v/>
      </c>
      <c r="AM101" s="68" t="str">
        <f t="shared" si="159"/>
        <v/>
      </c>
      <c r="AN101" s="60" t="str">
        <f t="shared" si="160"/>
        <v/>
      </c>
      <c r="AO101" s="160"/>
      <c r="AP101" s="68">
        <f t="shared" si="161"/>
        <v>10667</v>
      </c>
      <c r="AQ101" s="61">
        <f t="shared" si="162"/>
        <v>8500</v>
      </c>
      <c r="AR101" s="61">
        <f t="shared" si="163"/>
        <v>3753</v>
      </c>
      <c r="AS101" s="199">
        <f t="shared" si="164"/>
        <v>0.35183275522639917</v>
      </c>
      <c r="AT101" s="61">
        <f t="shared" si="165"/>
        <v>8500</v>
      </c>
      <c r="AU101" s="61">
        <f t="shared" si="166"/>
        <v>15000</v>
      </c>
      <c r="AV101" s="61">
        <f>IF(NOT(ISNUMBER(A101)),"",ROUND(_xlfn.QUARTILE.INC(CHOOSE({1;2;3},W101,Z101,AC101),1),0))</f>
        <v>8500</v>
      </c>
      <c r="AW101" s="61">
        <f>IF(NOT(ISNUMBER(A101)),"",ROUND(_xlfn.QUARTILE.INC(CHOOSE({1;2;3},W101,Z101,AC101),3),0))</f>
        <v>11750</v>
      </c>
      <c r="AX101" s="61">
        <f t="shared" si="167"/>
        <v>3250</v>
      </c>
      <c r="AY101" s="61">
        <f t="shared" si="168"/>
        <v>8500</v>
      </c>
      <c r="AZ101" s="61">
        <f t="shared" si="169"/>
        <v>1615</v>
      </c>
      <c r="BA101" s="61">
        <f t="shared" si="170"/>
        <v>10115</v>
      </c>
      <c r="BB101" s="61" t="str">
        <f t="shared" si="171"/>
        <v>PROMEDIO 2 MENORES</v>
      </c>
      <c r="BC101" s="160"/>
      <c r="BD101" s="58" t="str">
        <f t="shared" si="172"/>
        <v>TORNILLOS PARA EL MOTOR CABEZA HEXAGONAL ¼ X 1”</v>
      </c>
      <c r="BE101" s="58" t="str">
        <f t="shared" si="173"/>
        <v>ÚNICO</v>
      </c>
      <c r="BF101" s="58" t="str" cm="1">
        <f t="array" ref="BF101">IF(BE101&lt;&gt;"REPETIDO","",A101&amp;IFERROR(", "&amp;_xlfn.AGGREGATE(15,6,$A$13:$A$500/(($BD$13:$BD$500=BD101)*($A$13:$A$500&lt;&gt;A101)),1),"")&amp;IFERROR(", "&amp;_xlfn.AGGREGATE(15,6,$A$13:$A$500/(($BD$13:$BD$500=BD101)*($A$13:$A$500&lt;&gt;A101)),2),"")&amp;IFERROR(", "&amp;_xlfn.AGGREGATE(15,6,$A$13:$A$500/(($BD$13:$BD$500=BD101)*($A$13:$A$500&lt;&gt;A101)),3),""))</f>
        <v/>
      </c>
      <c r="BG101" s="58" t="str">
        <f t="shared" si="174"/>
        <v>NO APLICA</v>
      </c>
      <c r="BH101" s="58" t="str">
        <f t="shared" si="175"/>
        <v>OK</v>
      </c>
    </row>
    <row r="102" spans="1:60" ht="34.5" customHeight="1" x14ac:dyDescent="0.45">
      <c r="A102" s="64">
        <f>IF(D102="","",COUNTIF($D$13:D102,"&lt;&gt;"))</f>
        <v>86</v>
      </c>
      <c r="B102" s="78">
        <v>43430</v>
      </c>
      <c r="C102" s="65" t="s">
        <v>766</v>
      </c>
      <c r="D102" s="78" t="s">
        <v>691</v>
      </c>
      <c r="E102" s="64">
        <v>0</v>
      </c>
      <c r="F102" s="64">
        <v>1</v>
      </c>
      <c r="G102" s="64">
        <v>0</v>
      </c>
      <c r="H102" s="64">
        <v>0</v>
      </c>
      <c r="I102" s="64">
        <v>0</v>
      </c>
      <c r="J102" s="64">
        <v>0</v>
      </c>
      <c r="K102" s="64">
        <v>0</v>
      </c>
      <c r="L102" s="64">
        <v>0</v>
      </c>
      <c r="M102" s="64">
        <v>0</v>
      </c>
      <c r="N102" s="64">
        <v>0</v>
      </c>
      <c r="O102" s="64">
        <v>0</v>
      </c>
      <c r="P102" s="64">
        <v>0</v>
      </c>
      <c r="Q102" s="64">
        <v>0</v>
      </c>
      <c r="R102" s="64">
        <f t="shared" si="146"/>
        <v>1</v>
      </c>
      <c r="S102" s="78">
        <v>26101405</v>
      </c>
      <c r="T102" s="64" t="s">
        <v>66</v>
      </c>
      <c r="U102" s="64" t="s">
        <v>66</v>
      </c>
      <c r="W102" s="198">
        <v>374000</v>
      </c>
      <c r="X102" s="198">
        <f t="shared" si="147"/>
        <v>71060</v>
      </c>
      <c r="Y102" s="198">
        <f t="shared" si="148"/>
        <v>445060</v>
      </c>
      <c r="Z102" s="198">
        <v>374000</v>
      </c>
      <c r="AA102" s="198">
        <f t="shared" si="149"/>
        <v>71060</v>
      </c>
      <c r="AB102" s="198">
        <f t="shared" si="150"/>
        <v>445060</v>
      </c>
      <c r="AC102" s="198">
        <v>475000</v>
      </c>
      <c r="AD102" s="198">
        <f t="shared" si="151"/>
        <v>90250</v>
      </c>
      <c r="AE102" s="198">
        <f t="shared" si="152"/>
        <v>565250</v>
      </c>
      <c r="AG102" s="67" t="str">
        <f t="shared" si="153"/>
        <v>EMBOBINADO</v>
      </c>
      <c r="AH102" s="58" t="str">
        <f t="shared" si="154"/>
        <v>ÚNICO</v>
      </c>
      <c r="AI102" s="58" t="str">
        <f t="shared" si="155"/>
        <v>ÚNICO</v>
      </c>
      <c r="AJ102" s="58" t="str">
        <f t="shared" si="156"/>
        <v>ÚNICO</v>
      </c>
      <c r="AK102" s="58" t="str">
        <f t="shared" si="157"/>
        <v>ÚNICO</v>
      </c>
      <c r="AL102" s="68" t="str">
        <f t="shared" si="158"/>
        <v/>
      </c>
      <c r="AM102" s="68" t="str">
        <f t="shared" si="159"/>
        <v/>
      </c>
      <c r="AN102" s="60" t="str">
        <f t="shared" si="160"/>
        <v/>
      </c>
      <c r="AP102" s="68">
        <f t="shared" si="161"/>
        <v>407667</v>
      </c>
      <c r="AQ102" s="61">
        <f t="shared" si="162"/>
        <v>374000</v>
      </c>
      <c r="AR102" s="61">
        <f t="shared" si="163"/>
        <v>58312</v>
      </c>
      <c r="AS102" s="199">
        <f t="shared" si="164"/>
        <v>0.14303831313302279</v>
      </c>
      <c r="AT102" s="61">
        <f t="shared" si="165"/>
        <v>374000</v>
      </c>
      <c r="AU102" s="61">
        <f t="shared" si="166"/>
        <v>475000</v>
      </c>
      <c r="AV102" s="61">
        <f>IF(NOT(ISNUMBER(A102)),"",ROUND(_xlfn.QUARTILE.INC(CHOOSE({1;2;3},W102,Z102,AC102),1),0))</f>
        <v>374000</v>
      </c>
      <c r="AW102" s="61">
        <f>IF(NOT(ISNUMBER(A102)),"",ROUND(_xlfn.QUARTILE.INC(CHOOSE({1;2;3},W102,Z102,AC102),3),0))</f>
        <v>424500</v>
      </c>
      <c r="AX102" s="61">
        <f t="shared" si="167"/>
        <v>50500</v>
      </c>
      <c r="AY102" s="61">
        <f t="shared" si="168"/>
        <v>374000</v>
      </c>
      <c r="AZ102" s="61">
        <f t="shared" si="169"/>
        <v>71060</v>
      </c>
      <c r="BA102" s="61">
        <f t="shared" si="170"/>
        <v>445060</v>
      </c>
      <c r="BB102" s="61" t="str">
        <f t="shared" si="171"/>
        <v>MENOR VALOR</v>
      </c>
      <c r="BD102" s="58" t="str">
        <f t="shared" si="172"/>
        <v>EMBOBINADO</v>
      </c>
      <c r="BE102" s="58" t="str">
        <f t="shared" si="173"/>
        <v>REPETIDO</v>
      </c>
      <c r="BF102" s="58" t="str" cm="1">
        <f t="array" ref="BF102">IF(BE102&lt;&gt;"REPETIDO","",A102&amp;IFERROR(", "&amp;_xlfn.AGGREGATE(15,6,$A$13:$A$500/(($BD$13:$BD$500=BD102)*($A$13:$A$500&lt;&gt;A102)),1),"")&amp;IFERROR(", "&amp;_xlfn.AGGREGATE(15,6,$A$13:$A$500/(($BD$13:$BD$500=BD102)*($A$13:$A$500&lt;&gt;A102)),2),"")&amp;IFERROR(", "&amp;_xlfn.AGGREGATE(15,6,$A$13:$A$500/(($BD$13:$BD$500=BD102)*($A$13:$A$500&lt;&gt;A102)),3),""))</f>
        <v>86, 72</v>
      </c>
      <c r="BG102" s="58" t="str">
        <f t="shared" si="174"/>
        <v>MISMO PRECIO REF.</v>
      </c>
      <c r="BH102" s="58" t="str">
        <f t="shared" si="175"/>
        <v>OK</v>
      </c>
    </row>
    <row r="103" spans="1:60" ht="34.5" customHeight="1" x14ac:dyDescent="0.45">
      <c r="A103" s="64">
        <f>IF(D103="","",COUNTIF($D$13:D103,"&lt;&gt;"))</f>
        <v>87</v>
      </c>
      <c r="B103" s="78">
        <v>43430</v>
      </c>
      <c r="C103" s="65" t="s">
        <v>767</v>
      </c>
      <c r="D103" s="78" t="s">
        <v>691</v>
      </c>
      <c r="E103" s="64">
        <v>0</v>
      </c>
      <c r="F103" s="64">
        <v>1</v>
      </c>
      <c r="G103" s="64">
        <v>0</v>
      </c>
      <c r="H103" s="64">
        <v>0</v>
      </c>
      <c r="I103" s="64">
        <v>0</v>
      </c>
      <c r="J103" s="64">
        <v>0</v>
      </c>
      <c r="K103" s="64">
        <v>0</v>
      </c>
      <c r="L103" s="64">
        <v>0</v>
      </c>
      <c r="M103" s="64">
        <v>0</v>
      </c>
      <c r="N103" s="64">
        <v>0</v>
      </c>
      <c r="O103" s="64">
        <v>0</v>
      </c>
      <c r="P103" s="64">
        <v>0</v>
      </c>
      <c r="Q103" s="64">
        <v>0</v>
      </c>
      <c r="R103" s="64">
        <f t="shared" si="146"/>
        <v>1</v>
      </c>
      <c r="S103" s="78">
        <v>39121721</v>
      </c>
      <c r="T103" s="64" t="s">
        <v>66</v>
      </c>
      <c r="U103" s="64" t="s">
        <v>66</v>
      </c>
      <c r="W103" s="198">
        <v>46800</v>
      </c>
      <c r="X103" s="198">
        <f t="shared" si="147"/>
        <v>8892</v>
      </c>
      <c r="Y103" s="198">
        <f t="shared" si="148"/>
        <v>55692</v>
      </c>
      <c r="Z103" s="198">
        <v>46800</v>
      </c>
      <c r="AA103" s="198">
        <f t="shared" si="149"/>
        <v>8892</v>
      </c>
      <c r="AB103" s="198">
        <f t="shared" si="150"/>
        <v>55692</v>
      </c>
      <c r="AC103" s="198">
        <v>60000</v>
      </c>
      <c r="AD103" s="198">
        <f t="shared" si="151"/>
        <v>11400</v>
      </c>
      <c r="AE103" s="198">
        <f t="shared" si="152"/>
        <v>71400</v>
      </c>
      <c r="AG103" s="67" t="str">
        <f t="shared" si="153"/>
        <v>DIELÉCTRICO</v>
      </c>
      <c r="AH103" s="58" t="str">
        <f t="shared" si="154"/>
        <v>ÚNICO</v>
      </c>
      <c r="AI103" s="58" t="str">
        <f t="shared" si="155"/>
        <v>ÚNICO</v>
      </c>
      <c r="AJ103" s="58" t="str">
        <f t="shared" si="156"/>
        <v>ÚNICO</v>
      </c>
      <c r="AK103" s="58" t="str">
        <f t="shared" si="157"/>
        <v>ÚNICO</v>
      </c>
      <c r="AL103" s="68" t="str">
        <f t="shared" si="158"/>
        <v/>
      </c>
      <c r="AM103" s="68" t="str">
        <f t="shared" si="159"/>
        <v/>
      </c>
      <c r="AN103" s="60" t="str">
        <f t="shared" si="160"/>
        <v/>
      </c>
      <c r="AP103" s="68">
        <f t="shared" si="161"/>
        <v>51200</v>
      </c>
      <c r="AQ103" s="61">
        <f t="shared" si="162"/>
        <v>46800</v>
      </c>
      <c r="AR103" s="61">
        <f t="shared" si="163"/>
        <v>7621</v>
      </c>
      <c r="AS103" s="199">
        <f t="shared" si="164"/>
        <v>0.14884765624999999</v>
      </c>
      <c r="AT103" s="61">
        <f t="shared" si="165"/>
        <v>46800</v>
      </c>
      <c r="AU103" s="61">
        <f t="shared" si="166"/>
        <v>60000</v>
      </c>
      <c r="AV103" s="61">
        <f>IF(NOT(ISNUMBER(A103)),"",ROUND(_xlfn.QUARTILE.INC(CHOOSE({1;2;3},W103,Z103,AC103),1),0))</f>
        <v>46800</v>
      </c>
      <c r="AW103" s="61">
        <f>IF(NOT(ISNUMBER(A103)),"",ROUND(_xlfn.QUARTILE.INC(CHOOSE({1;2;3},W103,Z103,AC103),3),0))</f>
        <v>53400</v>
      </c>
      <c r="AX103" s="61">
        <f t="shared" si="167"/>
        <v>6600</v>
      </c>
      <c r="AY103" s="61">
        <f t="shared" si="168"/>
        <v>46800</v>
      </c>
      <c r="AZ103" s="61">
        <f t="shared" si="169"/>
        <v>8892</v>
      </c>
      <c r="BA103" s="61">
        <f t="shared" si="170"/>
        <v>55692</v>
      </c>
      <c r="BB103" s="61" t="str">
        <f t="shared" si="171"/>
        <v>MENOR VALOR</v>
      </c>
      <c r="BD103" s="58" t="str">
        <f t="shared" si="172"/>
        <v>DIELÉCTRICO</v>
      </c>
      <c r="BE103" s="58" t="str">
        <f t="shared" si="173"/>
        <v>REPETIDO</v>
      </c>
      <c r="BF103" s="58" t="str" cm="1">
        <f t="array" ref="BF103">IF(BE103&lt;&gt;"REPETIDO","",A103&amp;IFERROR(", "&amp;_xlfn.AGGREGATE(15,6,$A$13:$A$500/(($BD$13:$BD$500=BD103)*($A$13:$A$500&lt;&gt;A103)),1),"")&amp;IFERROR(", "&amp;_xlfn.AGGREGATE(15,6,$A$13:$A$500/(($BD$13:$BD$500=BD103)*($A$13:$A$500&lt;&gt;A103)),2),"")&amp;IFERROR(", "&amp;_xlfn.AGGREGATE(15,6,$A$13:$A$500/(($BD$13:$BD$500=BD103)*($A$13:$A$500&lt;&gt;A103)),3),""))</f>
        <v>87, 73</v>
      </c>
      <c r="BG103" s="58" t="str">
        <f t="shared" si="174"/>
        <v>MISMO PRECIO REF.</v>
      </c>
      <c r="BH103" s="58" t="str">
        <f t="shared" si="175"/>
        <v>OK</v>
      </c>
    </row>
    <row r="104" spans="1:60" ht="34.5" customHeight="1" x14ac:dyDescent="0.45">
      <c r="A104" s="64">
        <f>IF(D104="","",COUNTIF($D$13:D104,"&lt;&gt;"))</f>
        <v>88</v>
      </c>
      <c r="B104" s="78">
        <v>43430</v>
      </c>
      <c r="C104" s="65" t="s">
        <v>778</v>
      </c>
      <c r="D104" s="78" t="s">
        <v>691</v>
      </c>
      <c r="E104" s="64">
        <v>0</v>
      </c>
      <c r="F104" s="64">
        <v>1</v>
      </c>
      <c r="G104" s="64">
        <v>0</v>
      </c>
      <c r="H104" s="64">
        <v>0</v>
      </c>
      <c r="I104" s="64">
        <v>0</v>
      </c>
      <c r="J104" s="64">
        <v>0</v>
      </c>
      <c r="K104" s="64">
        <v>0</v>
      </c>
      <c r="L104" s="64">
        <v>0</v>
      </c>
      <c r="M104" s="64">
        <v>0</v>
      </c>
      <c r="N104" s="64">
        <v>0</v>
      </c>
      <c r="O104" s="64">
        <v>0</v>
      </c>
      <c r="P104" s="64">
        <v>0</v>
      </c>
      <c r="Q104" s="64">
        <v>0</v>
      </c>
      <c r="R104" s="64">
        <f t="shared" si="146"/>
        <v>1</v>
      </c>
      <c r="S104" s="78">
        <v>39121410</v>
      </c>
      <c r="T104" s="64" t="s">
        <v>66</v>
      </c>
      <c r="U104" s="64" t="s">
        <v>66</v>
      </c>
      <c r="W104" s="198">
        <v>29800</v>
      </c>
      <c r="X104" s="198">
        <f t="shared" si="147"/>
        <v>5662</v>
      </c>
      <c r="Y104" s="198">
        <f t="shared" si="148"/>
        <v>35462</v>
      </c>
      <c r="Z104" s="198">
        <v>34000</v>
      </c>
      <c r="AA104" s="198">
        <f t="shared" si="149"/>
        <v>6460</v>
      </c>
      <c r="AB104" s="198">
        <f t="shared" si="150"/>
        <v>40460</v>
      </c>
      <c r="AC104" s="198">
        <v>40000</v>
      </c>
      <c r="AD104" s="198">
        <f t="shared" si="151"/>
        <v>7600</v>
      </c>
      <c r="AE104" s="198">
        <f t="shared" si="152"/>
        <v>47600</v>
      </c>
      <c r="AG104" s="67" t="str">
        <f t="shared" si="153"/>
        <v>TERMINALES</v>
      </c>
      <c r="AH104" s="58" t="str">
        <f t="shared" si="154"/>
        <v>ÚNICO</v>
      </c>
      <c r="AI104" s="58" t="str">
        <f t="shared" si="155"/>
        <v>DIFERENTE</v>
      </c>
      <c r="AJ104" s="58" t="str">
        <f t="shared" si="156"/>
        <v>ÚNICO</v>
      </c>
      <c r="AK104" s="58" t="str">
        <f t="shared" si="157"/>
        <v>REVISAR</v>
      </c>
      <c r="AL104" s="68" t="str">
        <f t="shared" si="158"/>
        <v/>
      </c>
      <c r="AM104" s="68">
        <f t="shared" si="159"/>
        <v>4200</v>
      </c>
      <c r="AN104" s="60" t="str">
        <f t="shared" si="160"/>
        <v/>
      </c>
      <c r="AP104" s="68">
        <f t="shared" si="161"/>
        <v>34600</v>
      </c>
      <c r="AQ104" s="61">
        <f t="shared" si="162"/>
        <v>34000</v>
      </c>
      <c r="AR104" s="61">
        <f t="shared" si="163"/>
        <v>5126</v>
      </c>
      <c r="AS104" s="199">
        <f t="shared" si="164"/>
        <v>0.14815028901734104</v>
      </c>
      <c r="AT104" s="61">
        <f t="shared" si="165"/>
        <v>29800</v>
      </c>
      <c r="AU104" s="61">
        <f t="shared" si="166"/>
        <v>40000</v>
      </c>
      <c r="AV104" s="61">
        <f>IF(NOT(ISNUMBER(A104)),"",ROUND(_xlfn.QUARTILE.INC(CHOOSE({1;2;3},W104,Z104,AC104),1),0))</f>
        <v>31900</v>
      </c>
      <c r="AW104" s="61">
        <f>IF(NOT(ISNUMBER(A104)),"",ROUND(_xlfn.QUARTILE.INC(CHOOSE({1;2;3},W104,Z104,AC104),3),0))</f>
        <v>37000</v>
      </c>
      <c r="AX104" s="61">
        <f t="shared" si="167"/>
        <v>5100</v>
      </c>
      <c r="AY104" s="61">
        <f t="shared" si="168"/>
        <v>29800</v>
      </c>
      <c r="AZ104" s="61">
        <f t="shared" si="169"/>
        <v>5662</v>
      </c>
      <c r="BA104" s="61">
        <f t="shared" si="170"/>
        <v>35462</v>
      </c>
      <c r="BB104" s="61" t="str">
        <f t="shared" si="171"/>
        <v>MENOR VALOR</v>
      </c>
      <c r="BD104" s="58" t="str">
        <f t="shared" si="172"/>
        <v>TERMINALES</v>
      </c>
      <c r="BE104" s="58" t="str">
        <f t="shared" si="173"/>
        <v>REPETIDO</v>
      </c>
      <c r="BF104" s="58" t="str" cm="1">
        <f t="array" ref="BF104">IF(BE104&lt;&gt;"REPETIDO","",A104&amp;IFERROR(", "&amp;_xlfn.AGGREGATE(15,6,$A$13:$A$500/(($BD$13:$BD$500=BD104)*($A$13:$A$500&lt;&gt;A104)),1),"")&amp;IFERROR(", "&amp;_xlfn.AGGREGATE(15,6,$A$13:$A$500/(($BD$13:$BD$500=BD104)*($A$13:$A$500&lt;&gt;A104)),2),"")&amp;IFERROR(", "&amp;_xlfn.AGGREGATE(15,6,$A$13:$A$500/(($BD$13:$BD$500=BD104)*($A$13:$A$500&lt;&gt;A104)),3),""))</f>
        <v>88, 107, 185</v>
      </c>
      <c r="BG104" s="58" t="str">
        <f t="shared" si="174"/>
        <v>MISMO PRECIO REF.</v>
      </c>
      <c r="BH104" s="58" t="str">
        <f t="shared" si="175"/>
        <v>OK</v>
      </c>
    </row>
    <row r="105" spans="1:60" ht="34.5" customHeight="1" x14ac:dyDescent="0.45">
      <c r="A105" s="64">
        <f>IF(D105="","",COUNTIF($D$13:D105,"&lt;&gt;"))</f>
        <v>89</v>
      </c>
      <c r="B105" s="78">
        <v>43430</v>
      </c>
      <c r="C105" s="65" t="s">
        <v>779</v>
      </c>
      <c r="D105" s="78" t="s">
        <v>691</v>
      </c>
      <c r="E105" s="64">
        <v>0</v>
      </c>
      <c r="F105" s="64">
        <v>1</v>
      </c>
      <c r="G105" s="64">
        <v>0</v>
      </c>
      <c r="H105" s="64">
        <v>0</v>
      </c>
      <c r="I105" s="64">
        <v>0</v>
      </c>
      <c r="J105" s="64">
        <v>0</v>
      </c>
      <c r="K105" s="64">
        <v>0</v>
      </c>
      <c r="L105" s="64">
        <v>0</v>
      </c>
      <c r="M105" s="64">
        <v>0</v>
      </c>
      <c r="N105" s="64">
        <v>0</v>
      </c>
      <c r="O105" s="64">
        <v>0</v>
      </c>
      <c r="P105" s="64">
        <v>0</v>
      </c>
      <c r="Q105" s="64">
        <v>0</v>
      </c>
      <c r="R105" s="64">
        <f t="shared" si="146"/>
        <v>1</v>
      </c>
      <c r="S105" s="64">
        <v>31161504</v>
      </c>
      <c r="T105" s="64" t="s">
        <v>66</v>
      </c>
      <c r="U105" s="64" t="s">
        <v>66</v>
      </c>
      <c r="W105" s="198">
        <v>3400</v>
      </c>
      <c r="X105" s="198">
        <f t="shared" si="147"/>
        <v>646</v>
      </c>
      <c r="Y105" s="198">
        <f t="shared" si="148"/>
        <v>4046</v>
      </c>
      <c r="Z105" s="198">
        <v>3400</v>
      </c>
      <c r="AA105" s="198">
        <f t="shared" si="149"/>
        <v>646</v>
      </c>
      <c r="AB105" s="198">
        <f t="shared" si="150"/>
        <v>4046</v>
      </c>
      <c r="AC105" s="198">
        <v>5000</v>
      </c>
      <c r="AD105" s="198">
        <f t="shared" si="151"/>
        <v>950</v>
      </c>
      <c r="AE105" s="198">
        <f t="shared" si="152"/>
        <v>5950</v>
      </c>
      <c r="AG105" s="67" t="str">
        <f t="shared" si="153"/>
        <v>TORNILLOS EN GENERAL</v>
      </c>
      <c r="AH105" s="58" t="str">
        <f t="shared" si="154"/>
        <v>ÚNICO</v>
      </c>
      <c r="AI105" s="58" t="str">
        <f t="shared" si="155"/>
        <v>DIFERENTE</v>
      </c>
      <c r="AJ105" s="58" t="str">
        <f t="shared" si="156"/>
        <v>ÚNICO</v>
      </c>
      <c r="AK105" s="58" t="str">
        <f t="shared" si="157"/>
        <v>REVISAR</v>
      </c>
      <c r="AL105" s="68" t="str">
        <f t="shared" si="158"/>
        <v/>
      </c>
      <c r="AM105" s="68">
        <f t="shared" si="159"/>
        <v>800</v>
      </c>
      <c r="AN105" s="60" t="str">
        <f t="shared" si="160"/>
        <v/>
      </c>
      <c r="AP105" s="68">
        <f t="shared" si="161"/>
        <v>3933</v>
      </c>
      <c r="AQ105" s="61">
        <f t="shared" si="162"/>
        <v>3400</v>
      </c>
      <c r="AR105" s="61">
        <f t="shared" si="163"/>
        <v>924</v>
      </c>
      <c r="AS105" s="199">
        <f t="shared" si="164"/>
        <v>0.23493516399694889</v>
      </c>
      <c r="AT105" s="61">
        <f t="shared" si="165"/>
        <v>3400</v>
      </c>
      <c r="AU105" s="61">
        <f t="shared" si="166"/>
        <v>5000</v>
      </c>
      <c r="AV105" s="61">
        <f>IF(NOT(ISNUMBER(A105)),"",ROUND(_xlfn.QUARTILE.INC(CHOOSE({1;2;3},W105,Z105,AC105),1),0))</f>
        <v>3400</v>
      </c>
      <c r="AW105" s="61">
        <f>IF(NOT(ISNUMBER(A105)),"",ROUND(_xlfn.QUARTILE.INC(CHOOSE({1;2;3},W105,Z105,AC105),3),0))</f>
        <v>4200</v>
      </c>
      <c r="AX105" s="61">
        <f t="shared" si="167"/>
        <v>800</v>
      </c>
      <c r="AY105" s="61">
        <f t="shared" si="168"/>
        <v>3400</v>
      </c>
      <c r="AZ105" s="61">
        <f t="shared" si="169"/>
        <v>646</v>
      </c>
      <c r="BA105" s="61">
        <f t="shared" si="170"/>
        <v>4046</v>
      </c>
      <c r="BB105" s="61" t="str">
        <f t="shared" si="171"/>
        <v>PROMEDIO 2 MENORES</v>
      </c>
      <c r="BD105" s="58" t="str">
        <f t="shared" si="172"/>
        <v>TORNILLOS EN GENERAL</v>
      </c>
      <c r="BE105" s="58" t="str">
        <f t="shared" si="173"/>
        <v>REPETIDO</v>
      </c>
      <c r="BF105" s="58" t="str" cm="1">
        <f t="array" ref="BF105">IF(BE105&lt;&gt;"REPETIDO","",A105&amp;IFERROR(", "&amp;_xlfn.AGGREGATE(15,6,$A$13:$A$500/(($BD$13:$BD$500=BD105)*($A$13:$A$500&lt;&gt;A105)),1),"")&amp;IFERROR(", "&amp;_xlfn.AGGREGATE(15,6,$A$13:$A$500/(($BD$13:$BD$500=BD105)*($A$13:$A$500&lt;&gt;A105)),2),"")&amp;IFERROR(", "&amp;_xlfn.AGGREGATE(15,6,$A$13:$A$500/(($BD$13:$BD$500=BD105)*($A$13:$A$500&lt;&gt;A105)),3),""))</f>
        <v>89, 108, 186</v>
      </c>
      <c r="BG105" s="58" t="str">
        <f t="shared" si="174"/>
        <v>MISMO PRECIO REF.</v>
      </c>
      <c r="BH105" s="58" t="str">
        <f t="shared" si="175"/>
        <v>OK</v>
      </c>
    </row>
    <row r="106" spans="1:60" ht="34.5" customHeight="1" x14ac:dyDescent="0.45">
      <c r="A106" s="64">
        <f>IF(D106="","",COUNTIF($D$13:D106,"&lt;&gt;"))</f>
        <v>90</v>
      </c>
      <c r="B106" s="78">
        <v>43430</v>
      </c>
      <c r="C106" s="65" t="s">
        <v>780</v>
      </c>
      <c r="D106" s="78" t="s">
        <v>691</v>
      </c>
      <c r="E106" s="64">
        <v>0</v>
      </c>
      <c r="F106" s="64">
        <v>1</v>
      </c>
      <c r="G106" s="64">
        <v>0</v>
      </c>
      <c r="H106" s="64">
        <v>0</v>
      </c>
      <c r="I106" s="64">
        <v>0</v>
      </c>
      <c r="J106" s="64">
        <v>0</v>
      </c>
      <c r="K106" s="64">
        <v>0</v>
      </c>
      <c r="L106" s="64">
        <v>0</v>
      </c>
      <c r="M106" s="64">
        <v>0</v>
      </c>
      <c r="N106" s="64">
        <v>0</v>
      </c>
      <c r="O106" s="64">
        <v>0</v>
      </c>
      <c r="P106" s="64">
        <v>0</v>
      </c>
      <c r="Q106" s="64">
        <v>0</v>
      </c>
      <c r="R106" s="64">
        <f t="shared" si="146"/>
        <v>1</v>
      </c>
      <c r="S106" s="78">
        <v>39121311</v>
      </c>
      <c r="T106" s="64" t="s">
        <v>66</v>
      </c>
      <c r="U106" s="64" t="s">
        <v>66</v>
      </c>
      <c r="W106" s="198">
        <v>505800</v>
      </c>
      <c r="X106" s="198">
        <f t="shared" si="147"/>
        <v>96102</v>
      </c>
      <c r="Y106" s="198">
        <f t="shared" si="148"/>
        <v>601902</v>
      </c>
      <c r="Z106" s="198">
        <v>505800</v>
      </c>
      <c r="AA106" s="198">
        <f t="shared" si="149"/>
        <v>96102</v>
      </c>
      <c r="AB106" s="198">
        <f t="shared" si="150"/>
        <v>601902</v>
      </c>
      <c r="AC106" s="198">
        <v>635000</v>
      </c>
      <c r="AD106" s="198">
        <f t="shared" si="151"/>
        <v>120650</v>
      </c>
      <c r="AE106" s="198">
        <f t="shared" si="152"/>
        <v>755650</v>
      </c>
      <c r="AG106" s="67" t="str">
        <f t="shared" si="153"/>
        <v>SISTEMA DE TRASMICION PRIMARIA</v>
      </c>
      <c r="AH106" s="58" t="str">
        <f t="shared" si="154"/>
        <v>ÚNICO</v>
      </c>
      <c r="AI106" s="58" t="str">
        <f t="shared" si="155"/>
        <v>ÚNICO</v>
      </c>
      <c r="AJ106" s="58" t="str">
        <f t="shared" si="156"/>
        <v>ÚNICO</v>
      </c>
      <c r="AK106" s="58" t="str">
        <f t="shared" si="157"/>
        <v>ÚNICO</v>
      </c>
      <c r="AL106" s="68" t="str">
        <f t="shared" si="158"/>
        <v/>
      </c>
      <c r="AM106" s="68" t="str">
        <f t="shared" si="159"/>
        <v/>
      </c>
      <c r="AN106" s="60" t="str">
        <f t="shared" si="160"/>
        <v/>
      </c>
      <c r="AP106" s="68">
        <f t="shared" si="161"/>
        <v>548867</v>
      </c>
      <c r="AQ106" s="61">
        <f t="shared" si="162"/>
        <v>505800</v>
      </c>
      <c r="AR106" s="61">
        <f t="shared" si="163"/>
        <v>74594</v>
      </c>
      <c r="AS106" s="199">
        <f t="shared" si="164"/>
        <v>0.13590541971005726</v>
      </c>
      <c r="AT106" s="61">
        <f t="shared" si="165"/>
        <v>505800</v>
      </c>
      <c r="AU106" s="61">
        <f t="shared" si="166"/>
        <v>635000</v>
      </c>
      <c r="AV106" s="61">
        <f>IF(NOT(ISNUMBER(A106)),"",ROUND(_xlfn.QUARTILE.INC(CHOOSE({1;2;3},W106,Z106,AC106),1),0))</f>
        <v>505800</v>
      </c>
      <c r="AW106" s="61">
        <f>IF(NOT(ISNUMBER(A106)),"",ROUND(_xlfn.QUARTILE.INC(CHOOSE({1;2;3},W106,Z106,AC106),3),0))</f>
        <v>570400</v>
      </c>
      <c r="AX106" s="61">
        <f t="shared" si="167"/>
        <v>64600</v>
      </c>
      <c r="AY106" s="61">
        <f t="shared" si="168"/>
        <v>505800</v>
      </c>
      <c r="AZ106" s="61">
        <f t="shared" si="169"/>
        <v>96102</v>
      </c>
      <c r="BA106" s="61">
        <f t="shared" si="170"/>
        <v>601902</v>
      </c>
      <c r="BB106" s="61" t="str">
        <f t="shared" si="171"/>
        <v>MENOR VALOR</v>
      </c>
      <c r="BD106" s="58" t="str">
        <f t="shared" si="172"/>
        <v>SISTEMA DE TRASMICION PRIMARIA</v>
      </c>
      <c r="BE106" s="58" t="str">
        <f t="shared" si="173"/>
        <v>ÚNICO</v>
      </c>
      <c r="BF106" s="58" t="str" cm="1">
        <f t="array" ref="BF106">IF(BE106&lt;&gt;"REPETIDO","",A106&amp;IFERROR(", "&amp;_xlfn.AGGREGATE(15,6,$A$13:$A$500/(($BD$13:$BD$500=BD106)*($A$13:$A$500&lt;&gt;A106)),1),"")&amp;IFERROR(", "&amp;_xlfn.AGGREGATE(15,6,$A$13:$A$500/(($BD$13:$BD$500=BD106)*($A$13:$A$500&lt;&gt;A106)),2),"")&amp;IFERROR(", "&amp;_xlfn.AGGREGATE(15,6,$A$13:$A$500/(($BD$13:$BD$500=BD106)*($A$13:$A$500&lt;&gt;A106)),3),""))</f>
        <v/>
      </c>
      <c r="BG106" s="58" t="str">
        <f t="shared" si="174"/>
        <v>NO APLICA</v>
      </c>
      <c r="BH106" s="58" t="str">
        <f t="shared" si="175"/>
        <v>OK</v>
      </c>
    </row>
    <row r="107" spans="1:60" ht="34.5" customHeight="1" x14ac:dyDescent="0.45">
      <c r="A107" s="64">
        <f>IF(D107="","",COUNTIF($D$13:D107,"&lt;&gt;"))</f>
        <v>91</v>
      </c>
      <c r="B107" s="78">
        <v>43430</v>
      </c>
      <c r="C107" s="65" t="s">
        <v>781</v>
      </c>
      <c r="D107" s="78" t="s">
        <v>691</v>
      </c>
      <c r="E107" s="64">
        <v>0</v>
      </c>
      <c r="F107" s="64">
        <v>1</v>
      </c>
      <c r="G107" s="64">
        <v>0</v>
      </c>
      <c r="H107" s="64">
        <v>0</v>
      </c>
      <c r="I107" s="64">
        <v>0</v>
      </c>
      <c r="J107" s="64">
        <v>0</v>
      </c>
      <c r="K107" s="64">
        <v>0</v>
      </c>
      <c r="L107" s="64">
        <v>0</v>
      </c>
      <c r="M107" s="64">
        <v>0</v>
      </c>
      <c r="N107" s="64">
        <v>0</v>
      </c>
      <c r="O107" s="64">
        <v>0</v>
      </c>
      <c r="P107" s="64">
        <v>0</v>
      </c>
      <c r="Q107" s="64">
        <v>0</v>
      </c>
      <c r="R107" s="64">
        <f t="shared" si="146"/>
        <v>1</v>
      </c>
      <c r="S107" s="78">
        <v>39121311</v>
      </c>
      <c r="T107" s="64" t="s">
        <v>66</v>
      </c>
      <c r="U107" s="64" t="s">
        <v>66</v>
      </c>
      <c r="W107" s="198">
        <v>935000</v>
      </c>
      <c r="X107" s="198">
        <f t="shared" si="147"/>
        <v>177650</v>
      </c>
      <c r="Y107" s="198">
        <f t="shared" si="148"/>
        <v>1112650</v>
      </c>
      <c r="Z107" s="198">
        <v>935000</v>
      </c>
      <c r="AA107" s="198">
        <f t="shared" si="149"/>
        <v>177650</v>
      </c>
      <c r="AB107" s="198">
        <f t="shared" si="150"/>
        <v>1112650</v>
      </c>
      <c r="AC107" s="198">
        <v>1125000</v>
      </c>
      <c r="AD107" s="198">
        <f t="shared" si="151"/>
        <v>213750</v>
      </c>
      <c r="AE107" s="198">
        <f t="shared" si="152"/>
        <v>1338750</v>
      </c>
      <c r="AG107" s="67" t="str">
        <f t="shared" si="153"/>
        <v>SISTEMA DE TRASMICION COMPLETA</v>
      </c>
      <c r="AH107" s="58" t="str">
        <f t="shared" si="154"/>
        <v>ÚNICO</v>
      </c>
      <c r="AI107" s="58" t="str">
        <f t="shared" si="155"/>
        <v>ÚNICO</v>
      </c>
      <c r="AJ107" s="58" t="str">
        <f t="shared" si="156"/>
        <v>ÚNICO</v>
      </c>
      <c r="AK107" s="58" t="str">
        <f t="shared" si="157"/>
        <v>ÚNICO</v>
      </c>
      <c r="AL107" s="68" t="str">
        <f t="shared" si="158"/>
        <v/>
      </c>
      <c r="AM107" s="68" t="str">
        <f t="shared" si="159"/>
        <v/>
      </c>
      <c r="AN107" s="60" t="str">
        <f t="shared" si="160"/>
        <v/>
      </c>
      <c r="AP107" s="68">
        <f t="shared" si="161"/>
        <v>998333</v>
      </c>
      <c r="AQ107" s="61">
        <f t="shared" si="162"/>
        <v>935000</v>
      </c>
      <c r="AR107" s="61">
        <f t="shared" si="163"/>
        <v>109697</v>
      </c>
      <c r="AS107" s="199">
        <f t="shared" si="164"/>
        <v>0.10988017024379641</v>
      </c>
      <c r="AT107" s="61">
        <f t="shared" si="165"/>
        <v>935000</v>
      </c>
      <c r="AU107" s="61">
        <f t="shared" si="166"/>
        <v>1125000</v>
      </c>
      <c r="AV107" s="61">
        <f>IF(NOT(ISNUMBER(A107)),"",ROUND(_xlfn.QUARTILE.INC(CHOOSE({1;2;3},W107,Z107,AC107),1),0))</f>
        <v>935000</v>
      </c>
      <c r="AW107" s="61">
        <f>IF(NOT(ISNUMBER(A107)),"",ROUND(_xlfn.QUARTILE.INC(CHOOSE({1;2;3},W107,Z107,AC107),3),0))</f>
        <v>1030000</v>
      </c>
      <c r="AX107" s="61">
        <f t="shared" si="167"/>
        <v>95000</v>
      </c>
      <c r="AY107" s="61">
        <f t="shared" si="168"/>
        <v>935000</v>
      </c>
      <c r="AZ107" s="61">
        <f t="shared" si="169"/>
        <v>177650</v>
      </c>
      <c r="BA107" s="61">
        <f t="shared" si="170"/>
        <v>1112650</v>
      </c>
      <c r="BB107" s="61" t="str">
        <f t="shared" si="171"/>
        <v>MENOR VALOR</v>
      </c>
      <c r="BD107" s="58" t="str">
        <f t="shared" si="172"/>
        <v>SISTEMA DE TRASMICION COMPLETA</v>
      </c>
      <c r="BE107" s="58" t="str">
        <f t="shared" si="173"/>
        <v>ÚNICO</v>
      </c>
      <c r="BF107" s="58" t="str" cm="1">
        <f t="array" ref="BF107">IF(BE107&lt;&gt;"REPETIDO","",A107&amp;IFERROR(", "&amp;_xlfn.AGGREGATE(15,6,$A$13:$A$500/(($BD$13:$BD$500=BD107)*($A$13:$A$500&lt;&gt;A107)),1),"")&amp;IFERROR(", "&amp;_xlfn.AGGREGATE(15,6,$A$13:$A$500/(($BD$13:$BD$500=BD107)*($A$13:$A$500&lt;&gt;A107)),2),"")&amp;IFERROR(", "&amp;_xlfn.AGGREGATE(15,6,$A$13:$A$500/(($BD$13:$BD$500=BD107)*($A$13:$A$500&lt;&gt;A107)),3),""))</f>
        <v/>
      </c>
      <c r="BG107" s="58" t="str">
        <f t="shared" si="174"/>
        <v>NO APLICA</v>
      </c>
      <c r="BH107" s="58" t="str">
        <f t="shared" si="175"/>
        <v>OK</v>
      </c>
    </row>
    <row r="108" spans="1:60" ht="34.5" customHeight="1" x14ac:dyDescent="0.45">
      <c r="A108" s="64">
        <f>IF(D108="","",COUNTIF($D$13:D108,"&lt;&gt;"))</f>
        <v>92</v>
      </c>
      <c r="B108" s="78">
        <v>43430</v>
      </c>
      <c r="C108" s="65" t="s">
        <v>782</v>
      </c>
      <c r="D108" s="78" t="s">
        <v>691</v>
      </c>
      <c r="E108" s="64">
        <v>0</v>
      </c>
      <c r="F108" s="64">
        <v>1</v>
      </c>
      <c r="G108" s="64">
        <v>0</v>
      </c>
      <c r="H108" s="64">
        <v>0</v>
      </c>
      <c r="I108" s="64">
        <v>0</v>
      </c>
      <c r="J108" s="64">
        <v>0</v>
      </c>
      <c r="K108" s="64">
        <v>0</v>
      </c>
      <c r="L108" s="64">
        <v>0</v>
      </c>
      <c r="M108" s="64">
        <v>0</v>
      </c>
      <c r="N108" s="64">
        <v>0</v>
      </c>
      <c r="O108" s="64">
        <v>0</v>
      </c>
      <c r="P108" s="64">
        <v>0</v>
      </c>
      <c r="Q108" s="64">
        <v>0</v>
      </c>
      <c r="R108" s="64">
        <f t="shared" si="146"/>
        <v>1</v>
      </c>
      <c r="S108" s="78" t="s">
        <v>783</v>
      </c>
      <c r="T108" s="64" t="s">
        <v>66</v>
      </c>
      <c r="U108" s="64" t="s">
        <v>66</v>
      </c>
      <c r="W108" s="198">
        <v>310200</v>
      </c>
      <c r="X108" s="198">
        <f t="shared" si="147"/>
        <v>58938</v>
      </c>
      <c r="Y108" s="198">
        <f t="shared" si="148"/>
        <v>369138</v>
      </c>
      <c r="Z108" s="198">
        <v>310200</v>
      </c>
      <c r="AA108" s="198">
        <f t="shared" si="149"/>
        <v>58938</v>
      </c>
      <c r="AB108" s="198">
        <f t="shared" si="150"/>
        <v>369138</v>
      </c>
      <c r="AC108" s="198">
        <v>365000</v>
      </c>
      <c r="AD108" s="198">
        <f t="shared" si="151"/>
        <v>69350</v>
      </c>
      <c r="AE108" s="198">
        <f t="shared" si="152"/>
        <v>434350</v>
      </c>
      <c r="AG108" s="67" t="str">
        <f t="shared" si="153"/>
        <v>RODILLOS</v>
      </c>
      <c r="AH108" s="58" t="str">
        <f t="shared" si="154"/>
        <v>ÚNICO</v>
      </c>
      <c r="AI108" s="58" t="str">
        <f t="shared" si="155"/>
        <v>ÚNICO</v>
      </c>
      <c r="AJ108" s="58" t="str">
        <f t="shared" si="156"/>
        <v>ÚNICO</v>
      </c>
      <c r="AK108" s="58" t="str">
        <f t="shared" si="157"/>
        <v>ÚNICO</v>
      </c>
      <c r="AL108" s="68" t="str">
        <f t="shared" si="158"/>
        <v/>
      </c>
      <c r="AM108" s="68" t="str">
        <f t="shared" si="159"/>
        <v/>
      </c>
      <c r="AN108" s="60" t="str">
        <f t="shared" si="160"/>
        <v/>
      </c>
      <c r="AP108" s="68">
        <f t="shared" si="161"/>
        <v>328467</v>
      </c>
      <c r="AQ108" s="61">
        <f t="shared" si="162"/>
        <v>310200</v>
      </c>
      <c r="AR108" s="61">
        <f t="shared" si="163"/>
        <v>31639</v>
      </c>
      <c r="AS108" s="199">
        <f t="shared" si="164"/>
        <v>9.6323222728615057E-2</v>
      </c>
      <c r="AT108" s="61">
        <f t="shared" si="165"/>
        <v>310200</v>
      </c>
      <c r="AU108" s="61">
        <f t="shared" si="166"/>
        <v>365000</v>
      </c>
      <c r="AV108" s="61">
        <f>IF(NOT(ISNUMBER(A108)),"",ROUND(_xlfn.QUARTILE.INC(CHOOSE({1;2;3},W108,Z108,AC108),1),0))</f>
        <v>310200</v>
      </c>
      <c r="AW108" s="61">
        <f>IF(NOT(ISNUMBER(A108)),"",ROUND(_xlfn.QUARTILE.INC(CHOOSE({1;2;3},W108,Z108,AC108),3),0))</f>
        <v>337600</v>
      </c>
      <c r="AX108" s="61">
        <f t="shared" si="167"/>
        <v>27400</v>
      </c>
      <c r="AY108" s="61">
        <f t="shared" si="168"/>
        <v>310200</v>
      </c>
      <c r="AZ108" s="61">
        <f t="shared" si="169"/>
        <v>58938</v>
      </c>
      <c r="BA108" s="61">
        <f t="shared" si="170"/>
        <v>369138</v>
      </c>
      <c r="BB108" s="61" t="str">
        <f t="shared" si="171"/>
        <v>MENOR VALOR</v>
      </c>
      <c r="BD108" s="58" t="str">
        <f t="shared" si="172"/>
        <v>RODILLOS</v>
      </c>
      <c r="BE108" s="58" t="str">
        <f t="shared" si="173"/>
        <v>ÚNICO</v>
      </c>
      <c r="BF108" s="58" t="str" cm="1">
        <f t="array" ref="BF108">IF(BE108&lt;&gt;"REPETIDO","",A108&amp;IFERROR(", "&amp;_xlfn.AGGREGATE(15,6,$A$13:$A$500/(($BD$13:$BD$500=BD108)*($A$13:$A$500&lt;&gt;A108)),1),"")&amp;IFERROR(", "&amp;_xlfn.AGGREGATE(15,6,$A$13:$A$500/(($BD$13:$BD$500=BD108)*($A$13:$A$500&lt;&gt;A108)),2),"")&amp;IFERROR(", "&amp;_xlfn.AGGREGATE(15,6,$A$13:$A$500/(($BD$13:$BD$500=BD108)*($A$13:$A$500&lt;&gt;A108)),3),""))</f>
        <v/>
      </c>
      <c r="BG108" s="58" t="str">
        <f t="shared" si="174"/>
        <v>NO APLICA</v>
      </c>
      <c r="BH108" s="58" t="str">
        <f t="shared" si="175"/>
        <v>OK</v>
      </c>
    </row>
    <row r="109" spans="1:60" ht="34.5" customHeight="1" x14ac:dyDescent="0.45">
      <c r="A109" s="64">
        <f>IF(D109="","",COUNTIF($D$13:D109,"&lt;&gt;"))</f>
        <v>93</v>
      </c>
      <c r="B109" s="78">
        <v>43430</v>
      </c>
      <c r="C109" s="65" t="s">
        <v>784</v>
      </c>
      <c r="D109" s="78" t="s">
        <v>691</v>
      </c>
      <c r="E109" s="64">
        <v>0</v>
      </c>
      <c r="F109" s="64">
        <v>1</v>
      </c>
      <c r="G109" s="64">
        <v>0</v>
      </c>
      <c r="H109" s="64">
        <v>0</v>
      </c>
      <c r="I109" s="64">
        <v>0</v>
      </c>
      <c r="J109" s="64">
        <v>0</v>
      </c>
      <c r="K109" s="64">
        <v>0</v>
      </c>
      <c r="L109" s="64">
        <v>0</v>
      </c>
      <c r="M109" s="64">
        <v>0</v>
      </c>
      <c r="N109" s="64">
        <v>0</v>
      </c>
      <c r="O109" s="64">
        <v>0</v>
      </c>
      <c r="P109" s="64">
        <v>0</v>
      </c>
      <c r="Q109" s="64">
        <v>0</v>
      </c>
      <c r="R109" s="64">
        <f t="shared" si="146"/>
        <v>1</v>
      </c>
      <c r="S109" s="78">
        <v>27131707</v>
      </c>
      <c r="T109" s="64" t="s">
        <v>66</v>
      </c>
      <c r="U109" s="64" t="s">
        <v>66</v>
      </c>
      <c r="W109" s="198">
        <v>242200</v>
      </c>
      <c r="X109" s="198">
        <f t="shared" si="147"/>
        <v>46018</v>
      </c>
      <c r="Y109" s="198">
        <f t="shared" si="148"/>
        <v>288218</v>
      </c>
      <c r="Z109" s="198">
        <v>246500</v>
      </c>
      <c r="AA109" s="198">
        <f t="shared" si="149"/>
        <v>46835</v>
      </c>
      <c r="AB109" s="198">
        <f t="shared" si="150"/>
        <v>293335</v>
      </c>
      <c r="AC109" s="198">
        <v>300000</v>
      </c>
      <c r="AD109" s="198">
        <f t="shared" si="151"/>
        <v>57000</v>
      </c>
      <c r="AE109" s="198">
        <f t="shared" si="152"/>
        <v>357000</v>
      </c>
      <c r="AG109" s="67" t="str">
        <f t="shared" si="153"/>
        <v>PIÑONES</v>
      </c>
      <c r="AH109" s="58" t="str">
        <f t="shared" si="154"/>
        <v>ÚNICO</v>
      </c>
      <c r="AI109" s="58" t="str">
        <f t="shared" si="155"/>
        <v>DIFERENTE</v>
      </c>
      <c r="AJ109" s="58" t="str">
        <f t="shared" si="156"/>
        <v>ÚNICO</v>
      </c>
      <c r="AK109" s="58" t="str">
        <f t="shared" si="157"/>
        <v>REVISAR</v>
      </c>
      <c r="AL109" s="68" t="str">
        <f t="shared" si="158"/>
        <v/>
      </c>
      <c r="AM109" s="68">
        <f t="shared" si="159"/>
        <v>4300</v>
      </c>
      <c r="AN109" s="60" t="str">
        <f t="shared" si="160"/>
        <v/>
      </c>
      <c r="AP109" s="68">
        <f t="shared" si="161"/>
        <v>262900</v>
      </c>
      <c r="AQ109" s="61">
        <f t="shared" si="162"/>
        <v>246500</v>
      </c>
      <c r="AR109" s="61">
        <f t="shared" si="163"/>
        <v>32201</v>
      </c>
      <c r="AS109" s="199">
        <f t="shared" si="164"/>
        <v>0.12248383415747433</v>
      </c>
      <c r="AT109" s="61">
        <f t="shared" si="165"/>
        <v>242200</v>
      </c>
      <c r="AU109" s="61">
        <f t="shared" si="166"/>
        <v>300000</v>
      </c>
      <c r="AV109" s="61">
        <f>IF(NOT(ISNUMBER(A109)),"",ROUND(_xlfn.QUARTILE.INC(CHOOSE({1;2;3},W109,Z109,AC109),1),0))</f>
        <v>244350</v>
      </c>
      <c r="AW109" s="61">
        <f>IF(NOT(ISNUMBER(A109)),"",ROUND(_xlfn.QUARTILE.INC(CHOOSE({1;2;3},W109,Z109,AC109),3),0))</f>
        <v>273250</v>
      </c>
      <c r="AX109" s="61">
        <f t="shared" si="167"/>
        <v>28900</v>
      </c>
      <c r="AY109" s="61">
        <f t="shared" si="168"/>
        <v>242200</v>
      </c>
      <c r="AZ109" s="61">
        <f t="shared" si="169"/>
        <v>46018</v>
      </c>
      <c r="BA109" s="61">
        <f t="shared" si="170"/>
        <v>288218</v>
      </c>
      <c r="BB109" s="61" t="str">
        <f t="shared" si="171"/>
        <v>MENOR VALOR</v>
      </c>
      <c r="BD109" s="58" t="str">
        <f t="shared" si="172"/>
        <v>PIÑONES</v>
      </c>
      <c r="BE109" s="58" t="str">
        <f t="shared" si="173"/>
        <v>REPETIDO</v>
      </c>
      <c r="BF109" s="58" t="str" cm="1">
        <f t="array" ref="BF109">IF(BE109&lt;&gt;"REPETIDO","",A109&amp;IFERROR(", "&amp;_xlfn.AGGREGATE(15,6,$A$13:$A$500/(($BD$13:$BD$500=BD109)*($A$13:$A$500&lt;&gt;A109)),1),"")&amp;IFERROR(", "&amp;_xlfn.AGGREGATE(15,6,$A$13:$A$500/(($BD$13:$BD$500=BD109)*($A$13:$A$500&lt;&gt;A109)),2),"")&amp;IFERROR(", "&amp;_xlfn.AGGREGATE(15,6,$A$13:$A$500/(($BD$13:$BD$500=BD109)*($A$13:$A$500&lt;&gt;A109)),3),""))</f>
        <v>93, 148</v>
      </c>
      <c r="BG109" s="58" t="str">
        <f t="shared" si="174"/>
        <v>MISMO PRECIO REF.</v>
      </c>
      <c r="BH109" s="58" t="str">
        <f t="shared" si="175"/>
        <v>OK</v>
      </c>
    </row>
    <row r="110" spans="1:60" ht="34.5" customHeight="1" x14ac:dyDescent="0.45">
      <c r="A110" s="64">
        <f>IF(D110="","",COUNTIF($D$13:D110,"&lt;&gt;"))</f>
        <v>94</v>
      </c>
      <c r="B110" s="78">
        <v>43430</v>
      </c>
      <c r="C110" s="65" t="s">
        <v>785</v>
      </c>
      <c r="D110" s="78" t="s">
        <v>691</v>
      </c>
      <c r="E110" s="64">
        <v>0</v>
      </c>
      <c r="F110" s="64">
        <v>1</v>
      </c>
      <c r="G110" s="64">
        <v>0</v>
      </c>
      <c r="H110" s="64">
        <v>0</v>
      </c>
      <c r="I110" s="64">
        <v>0</v>
      </c>
      <c r="J110" s="64">
        <v>0</v>
      </c>
      <c r="K110" s="64">
        <v>0</v>
      </c>
      <c r="L110" s="64">
        <v>0</v>
      </c>
      <c r="M110" s="64">
        <v>0</v>
      </c>
      <c r="N110" s="64">
        <v>0</v>
      </c>
      <c r="O110" s="64">
        <v>0</v>
      </c>
      <c r="P110" s="64">
        <v>0</v>
      </c>
      <c r="Q110" s="64">
        <v>0</v>
      </c>
      <c r="R110" s="64">
        <f t="shared" si="146"/>
        <v>1</v>
      </c>
      <c r="S110" s="78">
        <v>31151603</v>
      </c>
      <c r="T110" s="64" t="s">
        <v>66</v>
      </c>
      <c r="U110" s="64" t="s">
        <v>66</v>
      </c>
      <c r="W110" s="198">
        <v>110500</v>
      </c>
      <c r="X110" s="198">
        <f t="shared" si="147"/>
        <v>20995</v>
      </c>
      <c r="Y110" s="198">
        <f t="shared" si="148"/>
        <v>131495</v>
      </c>
      <c r="Z110" s="198">
        <v>110500</v>
      </c>
      <c r="AA110" s="198">
        <f t="shared" si="149"/>
        <v>20995</v>
      </c>
      <c r="AB110" s="198">
        <f t="shared" si="150"/>
        <v>131495</v>
      </c>
      <c r="AC110" s="198">
        <v>140000</v>
      </c>
      <c r="AD110" s="198">
        <f t="shared" si="151"/>
        <v>26600</v>
      </c>
      <c r="AE110" s="198">
        <f t="shared" si="152"/>
        <v>166600</v>
      </c>
      <c r="AG110" s="67" t="str">
        <f t="shared" si="153"/>
        <v>CADENA</v>
      </c>
      <c r="AH110" s="58" t="str">
        <f t="shared" si="154"/>
        <v>ÚNICO</v>
      </c>
      <c r="AI110" s="58" t="str">
        <f t="shared" si="155"/>
        <v>ÚNICO</v>
      </c>
      <c r="AJ110" s="58" t="str">
        <f t="shared" si="156"/>
        <v>ÚNICO</v>
      </c>
      <c r="AK110" s="58" t="str">
        <f t="shared" si="157"/>
        <v>ÚNICO</v>
      </c>
      <c r="AL110" s="68" t="str">
        <f t="shared" si="158"/>
        <v/>
      </c>
      <c r="AM110" s="68" t="str">
        <f t="shared" si="159"/>
        <v/>
      </c>
      <c r="AN110" s="60" t="str">
        <f t="shared" si="160"/>
        <v/>
      </c>
      <c r="AP110" s="68">
        <f t="shared" si="161"/>
        <v>120333</v>
      </c>
      <c r="AQ110" s="61">
        <f t="shared" si="162"/>
        <v>110500</v>
      </c>
      <c r="AR110" s="61">
        <f t="shared" si="163"/>
        <v>17032</v>
      </c>
      <c r="AS110" s="199">
        <f t="shared" si="164"/>
        <v>0.14154055828409498</v>
      </c>
      <c r="AT110" s="61">
        <f t="shared" si="165"/>
        <v>110500</v>
      </c>
      <c r="AU110" s="61">
        <f t="shared" si="166"/>
        <v>140000</v>
      </c>
      <c r="AV110" s="61">
        <f>IF(NOT(ISNUMBER(A110)),"",ROUND(_xlfn.QUARTILE.INC(CHOOSE({1;2;3},W110,Z110,AC110),1),0))</f>
        <v>110500</v>
      </c>
      <c r="AW110" s="61">
        <f>IF(NOT(ISNUMBER(A110)),"",ROUND(_xlfn.QUARTILE.INC(CHOOSE({1;2;3},W110,Z110,AC110),3),0))</f>
        <v>125250</v>
      </c>
      <c r="AX110" s="61">
        <f t="shared" si="167"/>
        <v>14750</v>
      </c>
      <c r="AY110" s="61">
        <f t="shared" si="168"/>
        <v>110500</v>
      </c>
      <c r="AZ110" s="61">
        <f t="shared" si="169"/>
        <v>20995</v>
      </c>
      <c r="BA110" s="61">
        <f t="shared" si="170"/>
        <v>131495</v>
      </c>
      <c r="BB110" s="61" t="str">
        <f t="shared" si="171"/>
        <v>MENOR VALOR</v>
      </c>
      <c r="BD110" s="58" t="str">
        <f t="shared" si="172"/>
        <v>CADENA</v>
      </c>
      <c r="BE110" s="58" t="str">
        <f t="shared" si="173"/>
        <v>ÚNICO</v>
      </c>
      <c r="BF110" s="58" t="str" cm="1">
        <f t="array" ref="BF110">IF(BE110&lt;&gt;"REPETIDO","",A110&amp;IFERROR(", "&amp;_xlfn.AGGREGATE(15,6,$A$13:$A$500/(($BD$13:$BD$500=BD110)*($A$13:$A$500&lt;&gt;A110)),1),"")&amp;IFERROR(", "&amp;_xlfn.AGGREGATE(15,6,$A$13:$A$500/(($BD$13:$BD$500=BD110)*($A$13:$A$500&lt;&gt;A110)),2),"")&amp;IFERROR(", "&amp;_xlfn.AGGREGATE(15,6,$A$13:$A$500/(($BD$13:$BD$500=BD110)*($A$13:$A$500&lt;&gt;A110)),3),""))</f>
        <v/>
      </c>
      <c r="BG110" s="58" t="str">
        <f t="shared" si="174"/>
        <v>NO APLICA</v>
      </c>
      <c r="BH110" s="58" t="str">
        <f t="shared" si="175"/>
        <v>OK</v>
      </c>
    </row>
    <row r="111" spans="1:60" ht="34.5" customHeight="1" x14ac:dyDescent="0.45">
      <c r="A111" s="64">
        <f>IF(D111="","",COUNTIF($D$13:D111,"&lt;&gt;"))</f>
        <v>95</v>
      </c>
      <c r="B111" s="78">
        <v>43430</v>
      </c>
      <c r="C111" s="65" t="s">
        <v>786</v>
      </c>
      <c r="D111" s="78" t="s">
        <v>691</v>
      </c>
      <c r="E111" s="64">
        <v>0</v>
      </c>
      <c r="F111" s="64">
        <v>1</v>
      </c>
      <c r="G111" s="64">
        <v>0</v>
      </c>
      <c r="H111" s="64">
        <v>0</v>
      </c>
      <c r="I111" s="64">
        <v>0</v>
      </c>
      <c r="J111" s="64">
        <v>0</v>
      </c>
      <c r="K111" s="64">
        <v>0</v>
      </c>
      <c r="L111" s="64">
        <v>0</v>
      </c>
      <c r="M111" s="64">
        <v>0</v>
      </c>
      <c r="N111" s="64">
        <v>0</v>
      </c>
      <c r="O111" s="64">
        <v>0</v>
      </c>
      <c r="P111" s="64">
        <v>0</v>
      </c>
      <c r="Q111" s="64">
        <v>0</v>
      </c>
      <c r="R111" s="64">
        <f t="shared" si="146"/>
        <v>1</v>
      </c>
      <c r="S111" s="78">
        <v>24101746</v>
      </c>
      <c r="T111" s="64" t="s">
        <v>66</v>
      </c>
      <c r="U111" s="64" t="s">
        <v>66</v>
      </c>
      <c r="W111" s="198">
        <v>68000</v>
      </c>
      <c r="X111" s="198">
        <f t="shared" si="147"/>
        <v>12920</v>
      </c>
      <c r="Y111" s="198">
        <f t="shared" si="148"/>
        <v>80920</v>
      </c>
      <c r="Z111" s="198">
        <v>68000</v>
      </c>
      <c r="AA111" s="198">
        <f t="shared" si="149"/>
        <v>12920</v>
      </c>
      <c r="AB111" s="198">
        <f t="shared" si="150"/>
        <v>80920</v>
      </c>
      <c r="AC111" s="198">
        <v>90000</v>
      </c>
      <c r="AD111" s="198">
        <f t="shared" si="151"/>
        <v>17100</v>
      </c>
      <c r="AE111" s="198">
        <f t="shared" si="152"/>
        <v>107100</v>
      </c>
      <c r="AG111" s="67" t="str">
        <f t="shared" si="153"/>
        <v>BANDA DE TRASPORTE</v>
      </c>
      <c r="AH111" s="58" t="str">
        <f t="shared" si="154"/>
        <v>ÚNICO</v>
      </c>
      <c r="AI111" s="58" t="str">
        <f t="shared" si="155"/>
        <v>ÚNICO</v>
      </c>
      <c r="AJ111" s="58" t="str">
        <f t="shared" si="156"/>
        <v>ÚNICO</v>
      </c>
      <c r="AK111" s="58" t="str">
        <f t="shared" si="157"/>
        <v>ÚNICO</v>
      </c>
      <c r="AL111" s="68" t="str">
        <f t="shared" si="158"/>
        <v/>
      </c>
      <c r="AM111" s="68" t="str">
        <f t="shared" si="159"/>
        <v/>
      </c>
      <c r="AN111" s="60" t="str">
        <f t="shared" si="160"/>
        <v/>
      </c>
      <c r="AP111" s="68">
        <f t="shared" si="161"/>
        <v>75333</v>
      </c>
      <c r="AQ111" s="61">
        <f t="shared" si="162"/>
        <v>68000</v>
      </c>
      <c r="AR111" s="61">
        <f t="shared" si="163"/>
        <v>12702</v>
      </c>
      <c r="AS111" s="199">
        <f t="shared" si="164"/>
        <v>0.16861136553701564</v>
      </c>
      <c r="AT111" s="61">
        <f t="shared" si="165"/>
        <v>68000</v>
      </c>
      <c r="AU111" s="61">
        <f t="shared" si="166"/>
        <v>90000</v>
      </c>
      <c r="AV111" s="61">
        <f>IF(NOT(ISNUMBER(A111)),"",ROUND(_xlfn.QUARTILE.INC(CHOOSE({1;2;3},W111,Z111,AC111),1),0))</f>
        <v>68000</v>
      </c>
      <c r="AW111" s="61">
        <f>IF(NOT(ISNUMBER(A111)),"",ROUND(_xlfn.QUARTILE.INC(CHOOSE({1;2;3},W111,Z111,AC111),3),0))</f>
        <v>79000</v>
      </c>
      <c r="AX111" s="61">
        <f t="shared" si="167"/>
        <v>11000</v>
      </c>
      <c r="AY111" s="61">
        <f t="shared" si="168"/>
        <v>68000</v>
      </c>
      <c r="AZ111" s="61">
        <f t="shared" si="169"/>
        <v>12920</v>
      </c>
      <c r="BA111" s="61">
        <f t="shared" si="170"/>
        <v>80920</v>
      </c>
      <c r="BB111" s="61" t="str">
        <f t="shared" si="171"/>
        <v>MENOR VALOR</v>
      </c>
      <c r="BD111" s="58" t="str">
        <f t="shared" si="172"/>
        <v>BANDA DE TRASPORTE</v>
      </c>
      <c r="BE111" s="58" t="str">
        <f t="shared" si="173"/>
        <v>ÚNICO</v>
      </c>
      <c r="BF111" s="58" t="str" cm="1">
        <f t="array" ref="BF111">IF(BE111&lt;&gt;"REPETIDO","",A111&amp;IFERROR(", "&amp;_xlfn.AGGREGATE(15,6,$A$13:$A$500/(($BD$13:$BD$500=BD111)*($A$13:$A$500&lt;&gt;A111)),1),"")&amp;IFERROR(", "&amp;_xlfn.AGGREGATE(15,6,$A$13:$A$500/(($BD$13:$BD$500=BD111)*($A$13:$A$500&lt;&gt;A111)),2),"")&amp;IFERROR(", "&amp;_xlfn.AGGREGATE(15,6,$A$13:$A$500/(($BD$13:$BD$500=BD111)*($A$13:$A$500&lt;&gt;A111)),3),""))</f>
        <v/>
      </c>
      <c r="BG111" s="58" t="str">
        <f t="shared" si="174"/>
        <v>NO APLICA</v>
      </c>
      <c r="BH111" s="58" t="str">
        <f t="shared" si="175"/>
        <v>OK</v>
      </c>
    </row>
    <row r="112" spans="1:60" ht="34.5" customHeight="1" x14ac:dyDescent="0.45">
      <c r="A112" s="64">
        <f>IF(D112="","",COUNTIF($D$13:D112,"&lt;&gt;"))</f>
        <v>96</v>
      </c>
      <c r="B112" s="78">
        <v>43430</v>
      </c>
      <c r="C112" s="65" t="s">
        <v>787</v>
      </c>
      <c r="D112" s="78" t="s">
        <v>691</v>
      </c>
      <c r="E112" s="64">
        <v>0</v>
      </c>
      <c r="F112" s="64">
        <v>1</v>
      </c>
      <c r="G112" s="64">
        <v>0</v>
      </c>
      <c r="H112" s="64">
        <v>0</v>
      </c>
      <c r="I112" s="64">
        <v>0</v>
      </c>
      <c r="J112" s="64">
        <v>0</v>
      </c>
      <c r="K112" s="64">
        <v>0</v>
      </c>
      <c r="L112" s="64">
        <v>0</v>
      </c>
      <c r="M112" s="64">
        <v>0</v>
      </c>
      <c r="N112" s="64">
        <v>0</v>
      </c>
      <c r="O112" s="64">
        <v>0</v>
      </c>
      <c r="P112" s="64">
        <v>0</v>
      </c>
      <c r="Q112" s="64">
        <v>0</v>
      </c>
      <c r="R112" s="64">
        <f t="shared" si="146"/>
        <v>1</v>
      </c>
      <c r="S112" s="78">
        <v>39121115</v>
      </c>
      <c r="T112" s="64" t="s">
        <v>66</v>
      </c>
      <c r="U112" s="64" t="s">
        <v>66</v>
      </c>
      <c r="W112" s="198">
        <v>943500</v>
      </c>
      <c r="X112" s="198">
        <f t="shared" si="147"/>
        <v>179265</v>
      </c>
      <c r="Y112" s="198">
        <f t="shared" si="148"/>
        <v>1122765</v>
      </c>
      <c r="Z112" s="198">
        <v>943500</v>
      </c>
      <c r="AA112" s="198">
        <f t="shared" si="149"/>
        <v>179265</v>
      </c>
      <c r="AB112" s="198">
        <f t="shared" si="150"/>
        <v>1122765</v>
      </c>
      <c r="AC112" s="198">
        <v>1150000</v>
      </c>
      <c r="AD112" s="198">
        <f t="shared" si="151"/>
        <v>218500</v>
      </c>
      <c r="AE112" s="198">
        <f t="shared" si="152"/>
        <v>1368500</v>
      </c>
      <c r="AG112" s="67" t="str">
        <f t="shared" si="153"/>
        <v>TABLERO ELECTRICO</v>
      </c>
      <c r="AH112" s="58" t="str">
        <f t="shared" si="154"/>
        <v>ÚNICO</v>
      </c>
      <c r="AI112" s="58" t="str">
        <f t="shared" si="155"/>
        <v>ÚNICO</v>
      </c>
      <c r="AJ112" s="58" t="str">
        <f t="shared" si="156"/>
        <v>ÚNICO</v>
      </c>
      <c r="AK112" s="58" t="str">
        <f t="shared" si="157"/>
        <v>ÚNICO</v>
      </c>
      <c r="AL112" s="68" t="str">
        <f t="shared" si="158"/>
        <v/>
      </c>
      <c r="AM112" s="68" t="str">
        <f t="shared" si="159"/>
        <v/>
      </c>
      <c r="AN112" s="60" t="str">
        <f t="shared" si="160"/>
        <v/>
      </c>
      <c r="AP112" s="68">
        <f t="shared" si="161"/>
        <v>1012333</v>
      </c>
      <c r="AQ112" s="61">
        <f t="shared" si="162"/>
        <v>943500</v>
      </c>
      <c r="AR112" s="61">
        <f t="shared" si="163"/>
        <v>119223</v>
      </c>
      <c r="AS112" s="199">
        <f t="shared" si="164"/>
        <v>0.1177705359797616</v>
      </c>
      <c r="AT112" s="61">
        <f t="shared" si="165"/>
        <v>943500</v>
      </c>
      <c r="AU112" s="61">
        <f t="shared" si="166"/>
        <v>1150000</v>
      </c>
      <c r="AV112" s="61">
        <f>IF(NOT(ISNUMBER(A112)),"",ROUND(_xlfn.QUARTILE.INC(CHOOSE({1;2;3},W112,Z112,AC112),1),0))</f>
        <v>943500</v>
      </c>
      <c r="AW112" s="61">
        <f>IF(NOT(ISNUMBER(A112)),"",ROUND(_xlfn.QUARTILE.INC(CHOOSE({1;2;3},W112,Z112,AC112),3),0))</f>
        <v>1046750</v>
      </c>
      <c r="AX112" s="61">
        <f t="shared" si="167"/>
        <v>103250</v>
      </c>
      <c r="AY112" s="61">
        <f t="shared" si="168"/>
        <v>943500</v>
      </c>
      <c r="AZ112" s="61">
        <f t="shared" si="169"/>
        <v>179265</v>
      </c>
      <c r="BA112" s="61">
        <f t="shared" si="170"/>
        <v>1122765</v>
      </c>
      <c r="BB112" s="61" t="str">
        <f t="shared" si="171"/>
        <v>MENOR VALOR</v>
      </c>
      <c r="BD112" s="58" t="str">
        <f t="shared" si="172"/>
        <v>TABLERO ELECTRICO</v>
      </c>
      <c r="BE112" s="58" t="str">
        <f t="shared" si="173"/>
        <v>ÚNICO</v>
      </c>
      <c r="BF112" s="58" t="str" cm="1">
        <f t="array" ref="BF112">IF(BE112&lt;&gt;"REPETIDO","",A112&amp;IFERROR(", "&amp;_xlfn.AGGREGATE(15,6,$A$13:$A$500/(($BD$13:$BD$500=BD112)*($A$13:$A$500&lt;&gt;A112)),1),"")&amp;IFERROR(", "&amp;_xlfn.AGGREGATE(15,6,$A$13:$A$500/(($BD$13:$BD$500=BD112)*($A$13:$A$500&lt;&gt;A112)),2),"")&amp;IFERROR(", "&amp;_xlfn.AGGREGATE(15,6,$A$13:$A$500/(($BD$13:$BD$500=BD112)*($A$13:$A$500&lt;&gt;A112)),3),""))</f>
        <v/>
      </c>
      <c r="BG112" s="58" t="str">
        <f t="shared" si="174"/>
        <v>NO APLICA</v>
      </c>
      <c r="BH112" s="58" t="str">
        <f t="shared" si="175"/>
        <v>OK</v>
      </c>
    </row>
    <row r="113" spans="1:60" ht="34.5" customHeight="1" x14ac:dyDescent="0.45">
      <c r="A113" s="64">
        <f>IF(D113="","",COUNTIF($D$13:D113,"&lt;&gt;"))</f>
        <v>97</v>
      </c>
      <c r="B113" s="78">
        <v>43430</v>
      </c>
      <c r="C113" s="65" t="s">
        <v>764</v>
      </c>
      <c r="D113" s="78" t="s">
        <v>691</v>
      </c>
      <c r="E113" s="64">
        <v>0</v>
      </c>
      <c r="F113" s="64">
        <v>1</v>
      </c>
      <c r="G113" s="64">
        <v>0</v>
      </c>
      <c r="H113" s="64">
        <v>0</v>
      </c>
      <c r="I113" s="64">
        <v>0</v>
      </c>
      <c r="J113" s="64">
        <v>0</v>
      </c>
      <c r="K113" s="64">
        <v>0</v>
      </c>
      <c r="L113" s="64">
        <v>0</v>
      </c>
      <c r="M113" s="64">
        <v>0</v>
      </c>
      <c r="N113" s="64">
        <v>0</v>
      </c>
      <c r="O113" s="64">
        <v>0</v>
      </c>
      <c r="P113" s="64">
        <v>0</v>
      </c>
      <c r="Q113" s="64">
        <v>0</v>
      </c>
      <c r="R113" s="64">
        <f t="shared" si="146"/>
        <v>1</v>
      </c>
      <c r="S113" s="64">
        <v>24101723</v>
      </c>
      <c r="T113" s="64" t="s">
        <v>66</v>
      </c>
      <c r="U113" s="64" t="s">
        <v>66</v>
      </c>
      <c r="W113" s="198">
        <v>1292000</v>
      </c>
      <c r="X113" s="198">
        <f t="shared" si="147"/>
        <v>245480</v>
      </c>
      <c r="Y113" s="198">
        <f t="shared" si="148"/>
        <v>1537480</v>
      </c>
      <c r="Z113" s="198">
        <v>1292000</v>
      </c>
      <c r="AA113" s="198">
        <f t="shared" si="149"/>
        <v>245480</v>
      </c>
      <c r="AB113" s="198">
        <f t="shared" si="150"/>
        <v>1537480</v>
      </c>
      <c r="AC113" s="198">
        <v>1535000</v>
      </c>
      <c r="AD113" s="198">
        <f t="shared" si="151"/>
        <v>291650</v>
      </c>
      <c r="AE113" s="198">
        <f t="shared" si="152"/>
        <v>1826650</v>
      </c>
      <c r="AG113" s="67" t="str">
        <f t="shared" si="153"/>
        <v>MOTOR</v>
      </c>
      <c r="AH113" s="58" t="str">
        <f t="shared" si="154"/>
        <v>ÚNICO</v>
      </c>
      <c r="AI113" s="58" t="str">
        <f t="shared" si="155"/>
        <v>ÚNICO</v>
      </c>
      <c r="AJ113" s="58" t="str">
        <f t="shared" si="156"/>
        <v>ÚNICO</v>
      </c>
      <c r="AK113" s="58" t="str">
        <f t="shared" si="157"/>
        <v>ÚNICO</v>
      </c>
      <c r="AL113" s="68" t="str">
        <f t="shared" si="158"/>
        <v/>
      </c>
      <c r="AM113" s="68" t="str">
        <f t="shared" si="159"/>
        <v/>
      </c>
      <c r="AN113" s="60" t="str">
        <f t="shared" si="160"/>
        <v/>
      </c>
      <c r="AP113" s="68">
        <f t="shared" si="161"/>
        <v>1373000</v>
      </c>
      <c r="AQ113" s="61">
        <f t="shared" si="162"/>
        <v>1292000</v>
      </c>
      <c r="AR113" s="61">
        <f t="shared" si="163"/>
        <v>140296</v>
      </c>
      <c r="AS113" s="199">
        <f t="shared" si="164"/>
        <v>0.10218208302986162</v>
      </c>
      <c r="AT113" s="61">
        <f t="shared" si="165"/>
        <v>1292000</v>
      </c>
      <c r="AU113" s="61">
        <f t="shared" si="166"/>
        <v>1535000</v>
      </c>
      <c r="AV113" s="61">
        <f>IF(NOT(ISNUMBER(A113)),"",ROUND(_xlfn.QUARTILE.INC(CHOOSE({1;2;3},W113,Z113,AC113),1),0))</f>
        <v>1292000</v>
      </c>
      <c r="AW113" s="61">
        <f>IF(NOT(ISNUMBER(A113)),"",ROUND(_xlfn.QUARTILE.INC(CHOOSE({1;2;3},W113,Z113,AC113),3),0))</f>
        <v>1413500</v>
      </c>
      <c r="AX113" s="61">
        <f t="shared" si="167"/>
        <v>121500</v>
      </c>
      <c r="AY113" s="61">
        <f t="shared" si="168"/>
        <v>1292000</v>
      </c>
      <c r="AZ113" s="61">
        <f t="shared" si="169"/>
        <v>245480</v>
      </c>
      <c r="BA113" s="61">
        <f t="shared" si="170"/>
        <v>1537480</v>
      </c>
      <c r="BB113" s="61" t="str">
        <f t="shared" si="171"/>
        <v>MENOR VALOR</v>
      </c>
      <c r="BD113" s="58" t="str">
        <f t="shared" si="172"/>
        <v>MOTOR</v>
      </c>
      <c r="BE113" s="58" t="str">
        <f t="shared" si="173"/>
        <v>REPETIDO</v>
      </c>
      <c r="BF113" s="58" t="str" cm="1">
        <f t="array" ref="BF113">IF(BE113&lt;&gt;"REPETIDO","",A113&amp;IFERROR(", "&amp;_xlfn.AGGREGATE(15,6,$A$13:$A$500/(($BD$13:$BD$500=BD113)*($A$13:$A$500&lt;&gt;A113)),1),"")&amp;IFERROR(", "&amp;_xlfn.AGGREGATE(15,6,$A$13:$A$500/(($BD$13:$BD$500=BD113)*($A$13:$A$500&lt;&gt;A113)),2),"")&amp;IFERROR(", "&amp;_xlfn.AGGREGATE(15,6,$A$13:$A$500/(($BD$13:$BD$500=BD113)*($A$13:$A$500&lt;&gt;A113)),3),""))</f>
        <v>97, 68</v>
      </c>
      <c r="BG113" s="58" t="str">
        <f t="shared" si="174"/>
        <v>MISMO PRECIO REF.</v>
      </c>
      <c r="BH113" s="58" t="str">
        <f t="shared" si="175"/>
        <v>OK</v>
      </c>
    </row>
    <row r="114" spans="1:60" x14ac:dyDescent="0.45">
      <c r="A114" s="191" t="s">
        <v>788</v>
      </c>
      <c r="B114" s="191"/>
      <c r="C114" s="191"/>
      <c r="D114" s="191"/>
      <c r="E114" s="191"/>
      <c r="F114" s="191"/>
      <c r="G114" s="191"/>
      <c r="H114" s="191"/>
      <c r="I114" s="191"/>
      <c r="J114" s="191"/>
      <c r="K114" s="191"/>
      <c r="L114" s="191"/>
      <c r="M114" s="191"/>
      <c r="N114" s="191"/>
      <c r="O114" s="191"/>
      <c r="P114" s="191"/>
      <c r="Q114" s="191"/>
      <c r="R114" s="191"/>
      <c r="S114" s="191"/>
      <c r="T114" s="191"/>
      <c r="U114" s="191"/>
      <c r="W114" s="205"/>
      <c r="X114" s="205"/>
      <c r="Y114" s="205"/>
      <c r="Z114" s="205"/>
      <c r="AA114" s="205"/>
      <c r="AB114" s="205"/>
      <c r="AC114" s="205"/>
      <c r="AD114" s="205"/>
      <c r="AE114" s="205"/>
      <c r="AG114" s="67" t="str">
        <f>IF(NOT(ISNUMBER(#REF!)),"",LEFT(#REF!,200))</f>
        <v/>
      </c>
      <c r="AH114" s="58" t="str">
        <f t="shared" ref="AH114" si="176">IF(AG114="","",IF(COUNTIF($AG:$AG,AG114)=1,"ÚNICO",IF(_xlfn.MAXIFS($Y:$Y,$AG:$AG,AG114)&lt;&gt;_xlfn.MINIFS($Y:$Y,$AG:$AG,AG114),"PRECIO DIFERENTE","MISMO PRECIO")))</f>
        <v/>
      </c>
      <c r="AI114" s="58" t="str">
        <f t="shared" ref="AI114:AI177" si="177">IF(AG114="","",IF(COUNTIF($AG:$AG,AG114)=1,"ÚNICO",IF(_xlfn.MAXIFS($AB:$AB,$AG:$AG,AG114)&lt;&gt;_xlfn.MINIFS($AB:$AB,$AG:$AG,AG114),"PRECIO DIFERENTE","MISMO PRECIO")))</f>
        <v/>
      </c>
      <c r="AJ114" s="58" t="str">
        <f t="shared" ref="AJ114:AJ177" si="178">IF(AG114="","",IF(COUNTIF($AG:$AG,AG114)=1,"ÚNICO",IF(_xlfn.MAXIFS($AE:$AE,$AG:$AG,AG114)&lt;&gt;_xlfn.MINIFS($AE:$AE,$AG:$AG,AG114),"PRECIO DIFERENTE","MISMO PRECIO")))</f>
        <v/>
      </c>
      <c r="AK114" s="58" t="str">
        <f t="shared" ref="AK114" si="179">IF(AG114="","",IF(COUNTIF($AG:$AG,AG114)=1,"ÚNICO",IF(OR(AH114="PRECIO DIFERENTE",AI114="PRECIO DIFERENTE",AJ114="PRECIO DIFERENTE"),"REVISAR","VALIDADO")))</f>
        <v/>
      </c>
      <c r="AL114" s="68" t="str">
        <f t="shared" ref="AL114:AL177" si="180">IF(OR(AG114="",COUNTIF($AG:$AG,AG114)=1),"",_xlfn.MAXIFS($Y:$Y,$AG:$AG,AG114)-_xlfn.MINIFS($Y:$Y,$AG:$AG,AG114))</f>
        <v/>
      </c>
      <c r="AM114" s="68" t="str">
        <f t="shared" ref="AM114:AM177" si="181">IF(OR(AG114="",COUNTIF($AG:$AG,AG114)=1),"",_xlfn.MAXIFS($AB:$AB,$AG:$AG,AG114)-_xlfn.MINIFS($AB:$AB,$AG:$AG,AG114))</f>
        <v/>
      </c>
      <c r="AN114" s="60" t="str">
        <f t="shared" ref="AN114:AN177" si="182">IF(OR(AG114="",COUNTIF($AG:$AG,AG114)=1),"",_xlfn.MAXIFS($AE:$AE,$AG:$AG,AG114)-_xlfn.MINIFS($AE:$AE,$AG:$AG,AG114))</f>
        <v/>
      </c>
      <c r="AP114" s="75"/>
      <c r="AQ114" s="75"/>
      <c r="AR114" s="75"/>
      <c r="AS114" s="76"/>
      <c r="AT114" s="75"/>
      <c r="AU114" s="75"/>
      <c r="AV114" s="75"/>
      <c r="AW114" s="75"/>
      <c r="AX114" s="75"/>
      <c r="AY114" s="75"/>
      <c r="AZ114" s="75"/>
      <c r="BA114" s="75"/>
      <c r="BB114" s="75"/>
      <c r="BD114" s="203"/>
      <c r="BE114" s="203"/>
      <c r="BF114" s="203"/>
      <c r="BG114" s="203"/>
      <c r="BH114" s="203"/>
    </row>
    <row r="115" spans="1:60" ht="25.5" customHeight="1" x14ac:dyDescent="0.45">
      <c r="A115" s="64">
        <f>IF(D115="","",COUNTIF($D$13:D115,"&lt;&gt;"))</f>
        <v>98</v>
      </c>
      <c r="B115" s="78">
        <v>4356099</v>
      </c>
      <c r="C115" s="65" t="s">
        <v>789</v>
      </c>
      <c r="D115" s="64" t="s">
        <v>691</v>
      </c>
      <c r="E115" s="64">
        <v>0</v>
      </c>
      <c r="F115" s="64">
        <v>1</v>
      </c>
      <c r="G115" s="64">
        <v>1</v>
      </c>
      <c r="H115" s="64">
        <v>0</v>
      </c>
      <c r="I115" s="64">
        <v>0</v>
      </c>
      <c r="J115" s="64">
        <v>0</v>
      </c>
      <c r="K115" s="64">
        <v>0</v>
      </c>
      <c r="L115" s="64">
        <v>0</v>
      </c>
      <c r="M115" s="64">
        <v>0</v>
      </c>
      <c r="N115" s="64">
        <v>0</v>
      </c>
      <c r="O115" s="64">
        <v>0</v>
      </c>
      <c r="P115" s="64">
        <v>0</v>
      </c>
      <c r="Q115" s="64">
        <v>0</v>
      </c>
      <c r="R115" s="64">
        <v>1</v>
      </c>
      <c r="S115" s="64">
        <v>24101723</v>
      </c>
      <c r="T115" s="64" t="s">
        <v>66</v>
      </c>
      <c r="U115" s="64" t="s">
        <v>66</v>
      </c>
      <c r="W115" s="198">
        <v>1538500</v>
      </c>
      <c r="X115" s="198">
        <f t="shared" ref="X115:X123" si="183">ROUND(W115*19%,0)</f>
        <v>292315</v>
      </c>
      <c r="Y115" s="198">
        <f t="shared" ref="Y115:Y123" si="184">ROUND(W115+X115,0)</f>
        <v>1830815</v>
      </c>
      <c r="Z115" s="198">
        <v>1555500</v>
      </c>
      <c r="AA115" s="198">
        <f t="shared" ref="AA115:AA123" si="185">Z115*19%</f>
        <v>295545</v>
      </c>
      <c r="AB115" s="198">
        <f t="shared" ref="AB115:AB123" si="186">Z115+AA115</f>
        <v>1851045</v>
      </c>
      <c r="AC115" s="198">
        <v>1830000</v>
      </c>
      <c r="AD115" s="198">
        <f t="shared" ref="AD115:AD123" si="187">AC115*19%</f>
        <v>347700</v>
      </c>
      <c r="AE115" s="198">
        <f t="shared" ref="AE115:AE123" si="188">AC115+AD115</f>
        <v>2177700</v>
      </c>
      <c r="AG115" s="67" t="str">
        <f t="shared" ref="AG115:AG123" si="189">IF(NOT(ISNUMBER(A115)),"",UPPER(TRIM(CLEAN(C115))))</f>
        <v>MOTOR ELÉCTRICO</v>
      </c>
      <c r="AH115" s="58" t="str">
        <f t="shared" ref="AH115:AH123" si="190">IF($AG115="","",IF(COUNTIFS($AG:$AG,$AG115,$W:$W,"&lt;&gt;"&amp;$W115)&gt;0,"DIFERENTE","ÚNICO"))</f>
        <v>ÚNICO</v>
      </c>
      <c r="AI115" s="58" t="str">
        <f t="shared" ref="AI115:AI123" si="191">IF($AG115="","",IF(COUNTIFS($AG:$AG,$AG115,$Z:$Z,"&lt;&gt;"&amp;$Z115)&gt;0,"DIFERENTE","ÚNICO"))</f>
        <v>DIFERENTE</v>
      </c>
      <c r="AJ115" s="58" t="str">
        <f t="shared" ref="AJ115:AJ123" si="192">IF($AG115="","",IF(COUNTIFS($AG:$AG,$AG115,$AC:$AC,"&lt;&gt;"&amp;$AC115)&gt;0,"DIFERENTE","ÚNICO"))</f>
        <v>ÚNICO</v>
      </c>
      <c r="AK115" s="58" t="str">
        <f t="shared" ref="AK115:AK123" si="193">IF($AG115="","",IF(OR(AH115="DIFERENTE",AI115="DIFERENTE",AJ115="DIFERENTE"),"REVISAR","ÚNICO"))</f>
        <v>REVISAR</v>
      </c>
      <c r="AL115" s="68" t="str">
        <f t="shared" ref="AL115:AL123" si="194">IF(AH115="DIFERENTE",_xlfn.MAXIFS($W:$W,$AG:$AG,$AG115)-_xlfn.MINIFS($W:$W,$AG:$AG,$AG115),"")</f>
        <v/>
      </c>
      <c r="AM115" s="68">
        <f t="shared" ref="AM115:AM123" si="195">IF(AI115="DIFERENTE",_xlfn.MAXIFS($Z:$Z,$AG:$AG,$AG115)-_xlfn.MINIFS($Z:$Z,$AG:$AG,$AG115),"")</f>
        <v>17000</v>
      </c>
      <c r="AN115" s="60" t="str">
        <f t="shared" ref="AN115:AN123" si="196">IF(AJ115="DIFERENTE",_xlfn.MAXIFS($AC:$AC,$AG:$AG,$AG115)-_xlfn.MINIFS($AC:$AC,$AG:$AG,$AG115),"")</f>
        <v/>
      </c>
      <c r="AP115" s="68">
        <f t="shared" ref="AP115:AP123" si="197">IF(NOT(ISNUMBER(A115)),"",ROUND(AVERAGE(W115,Z115,AC115),0))</f>
        <v>1641333</v>
      </c>
      <c r="AQ115" s="61">
        <f t="shared" ref="AQ115:AQ123" si="198">IF(NOT(ISNUMBER(A115)),"",ROUND(MEDIAN(W115,Z115,AC115),0))</f>
        <v>1555500</v>
      </c>
      <c r="AR115" s="61">
        <f t="shared" ref="AR115:AR123" si="199">IF(NOT(ISNUMBER(A115)),"",ROUND(_xlfn.STDEV.S(W115,Z115,AC115),0))</f>
        <v>163611</v>
      </c>
      <c r="AS115" s="199">
        <f t="shared" ref="AS115:AS123" si="200">IF(NOT(ISNUMBER(A115)),"",IFERROR(AR115/AP115,0))</f>
        <v>9.9681783038542457E-2</v>
      </c>
      <c r="AT115" s="61">
        <f t="shared" ref="AT115:AT123" si="201">IF(NOT(ISNUMBER(A115)),"",MIN(W115,Z115,AC115))</f>
        <v>1538500</v>
      </c>
      <c r="AU115" s="61">
        <f t="shared" ref="AU115:AU123" si="202">IF(NOT(ISNUMBER(A115)),"",MAX(W115,Z115,AC115))</f>
        <v>1830000</v>
      </c>
      <c r="AV115" s="61">
        <f>IF(NOT(ISNUMBER(A115)),"",ROUND(_xlfn.QUARTILE.INC(CHOOSE({1;2;3},W115,Z115,AC115),1),0))</f>
        <v>1547000</v>
      </c>
      <c r="AW115" s="61">
        <f>IF(NOT(ISNUMBER(A115)),"",ROUND(_xlfn.QUARTILE.INC(CHOOSE({1;2;3},W115,Z115,AC115),3),0))</f>
        <v>1692750</v>
      </c>
      <c r="AX115" s="61">
        <f t="shared" ref="AX115:AX123" si="203">IF(NOT(ISNUMBER(A115)),"",AW115-AV115)</f>
        <v>145750</v>
      </c>
      <c r="AY115" s="61">
        <f t="shared" ref="AY115:AY123" si="204">IF(NOT(ISNUMBER(A115)),"",IF(BB115="MENOR VALOR",MIN(W115,Z115,AC115),IF(BB115="PROMEDIO 2 MENORES",ROUND((SUM(W115,Z115,AC115)-MAX(W115,Z115,AC115))/2,0),IF(BB115="MEDIANA",MEDIAN(W115,Z115,AC115),""))))</f>
        <v>1538500</v>
      </c>
      <c r="AZ115" s="61">
        <f t="shared" ref="AZ115:AZ123" si="205">+AY115*19%</f>
        <v>292315</v>
      </c>
      <c r="BA115" s="61">
        <f t="shared" ref="BA115:BA123" si="206">+AY115+AZ115</f>
        <v>1830815</v>
      </c>
      <c r="BB115" s="61" t="str">
        <f t="shared" ref="BB115:BB123" si="207">IF(NOT(ISNUMBER(A115)),"",IF(AS115&lt;=20%,"MENOR VALOR",IF(AS115&lt;=40%,"PROMEDIO 2 MENORES","MEDIANA")))</f>
        <v>MENOR VALOR</v>
      </c>
      <c r="BD115" s="58" t="str">
        <f t="shared" ref="BD115:BD123" si="208">IF(NOT(ISNUMBER(A115)),"",TRIM(CLEAN(C115)))</f>
        <v>MOTOR ELÉCTRICO</v>
      </c>
      <c r="BE115" s="58" t="str">
        <f t="shared" ref="BE115:BE123" si="209">IF(BD115="","",IF(COUNTIF($BD:$BD,BD115)&gt;1,"REPETIDO","ÚNICO"))</f>
        <v>REPETIDO</v>
      </c>
      <c r="BF115" s="58" t="str" cm="1">
        <f t="array" ref="BF115">IF(BE115&lt;&gt;"REPETIDO","",A115&amp;IFERROR(", "&amp;_xlfn.AGGREGATE(15,6,$A$13:$A$500/(($BD$13:$BD$500=BD115)*($A$13:$A$500&lt;&gt;A115)),1),"")&amp;IFERROR(", "&amp;_xlfn.AGGREGATE(15,6,$A$13:$A$500/(($BD$13:$BD$500=BD115)*($A$13:$A$500&lt;&gt;A115)),2),"")&amp;IFERROR(", "&amp;_xlfn.AGGREGATE(15,6,$A$13:$A$500/(($BD$13:$BD$500=BD115)*($A$13:$A$500&lt;&gt;A115)),3),""))</f>
        <v>98, 217</v>
      </c>
      <c r="BG115" s="58" t="str">
        <f t="shared" ref="BG115:BG123" si="210">IF(BD115="","",IF(BE115&lt;&gt;"REPETIDO","NO APLICA",IF(_xlfn.MAXIFS($AY:$AY,$BD:$BD,BD115)=_xlfn.MINIFS($AY:$AY,$BD:$BD,BD115),"MISMO PRECIO REF.","PRECIO REF. DIFERENTE")))</f>
        <v>MISMO PRECIO REF.</v>
      </c>
      <c r="BH115" s="58" t="str">
        <f t="shared" ref="BH115:BH123" si="211">IF(BD115="","",IF(BG115="PRECIO REF. DIFERENTE","CRÍTICO - PRECIO REF. INCONSISTENTE","OK"))</f>
        <v>OK</v>
      </c>
    </row>
    <row r="116" spans="1:60" ht="25.5" x14ac:dyDescent="0.45">
      <c r="A116" s="64">
        <f>IF(D116="","",COUNTIF($D$13:D116,"&lt;&gt;"))</f>
        <v>99</v>
      </c>
      <c r="B116" s="78">
        <v>4356099</v>
      </c>
      <c r="C116" s="65" t="s">
        <v>773</v>
      </c>
      <c r="D116" s="64" t="s">
        <v>691</v>
      </c>
      <c r="E116" s="64">
        <v>0</v>
      </c>
      <c r="F116" s="64">
        <v>1</v>
      </c>
      <c r="G116" s="64">
        <v>1</v>
      </c>
      <c r="H116" s="64">
        <v>0</v>
      </c>
      <c r="I116" s="64">
        <v>0</v>
      </c>
      <c r="J116" s="64">
        <v>0</v>
      </c>
      <c r="K116" s="64">
        <v>0</v>
      </c>
      <c r="L116" s="64">
        <v>0</v>
      </c>
      <c r="M116" s="64">
        <v>0</v>
      </c>
      <c r="N116" s="64">
        <v>0</v>
      </c>
      <c r="O116" s="64">
        <v>0</v>
      </c>
      <c r="P116" s="64">
        <v>0</v>
      </c>
      <c r="Q116" s="64">
        <v>0</v>
      </c>
      <c r="R116" s="64">
        <v>1</v>
      </c>
      <c r="S116" s="78">
        <v>31171504</v>
      </c>
      <c r="T116" s="64" t="s">
        <v>66</v>
      </c>
      <c r="U116" s="64" t="s">
        <v>66</v>
      </c>
      <c r="W116" s="198">
        <v>34000</v>
      </c>
      <c r="X116" s="198">
        <f t="shared" si="183"/>
        <v>6460</v>
      </c>
      <c r="Y116" s="198">
        <f t="shared" si="184"/>
        <v>40460</v>
      </c>
      <c r="Z116" s="198">
        <v>55200</v>
      </c>
      <c r="AA116" s="198">
        <f t="shared" si="185"/>
        <v>10488</v>
      </c>
      <c r="AB116" s="198">
        <f t="shared" si="186"/>
        <v>65688</v>
      </c>
      <c r="AC116" s="198">
        <v>70000</v>
      </c>
      <c r="AD116" s="198">
        <f t="shared" si="187"/>
        <v>13300</v>
      </c>
      <c r="AE116" s="198">
        <f t="shared" si="188"/>
        <v>83300</v>
      </c>
      <c r="AG116" s="67" t="str">
        <f t="shared" si="189"/>
        <v>RODAMIENTOS</v>
      </c>
      <c r="AH116" s="58" t="str">
        <f t="shared" si="190"/>
        <v>ÚNICO</v>
      </c>
      <c r="AI116" s="58" t="str">
        <f t="shared" si="191"/>
        <v>DIFERENTE</v>
      </c>
      <c r="AJ116" s="58" t="str">
        <f t="shared" si="192"/>
        <v>DIFERENTE</v>
      </c>
      <c r="AK116" s="58" t="str">
        <f t="shared" si="193"/>
        <v>REVISAR</v>
      </c>
      <c r="AL116" s="68" t="str">
        <f t="shared" si="194"/>
        <v/>
      </c>
      <c r="AM116" s="68">
        <f t="shared" si="195"/>
        <v>21200</v>
      </c>
      <c r="AN116" s="60">
        <f t="shared" si="196"/>
        <v>25000</v>
      </c>
      <c r="AP116" s="68">
        <f t="shared" si="197"/>
        <v>53067</v>
      </c>
      <c r="AQ116" s="61">
        <f t="shared" si="198"/>
        <v>55200</v>
      </c>
      <c r="AR116" s="61">
        <f t="shared" si="199"/>
        <v>18095</v>
      </c>
      <c r="AS116" s="199">
        <f t="shared" si="200"/>
        <v>0.34098403904498087</v>
      </c>
      <c r="AT116" s="61">
        <f t="shared" si="201"/>
        <v>34000</v>
      </c>
      <c r="AU116" s="61">
        <f t="shared" si="202"/>
        <v>70000</v>
      </c>
      <c r="AV116" s="61">
        <f>IF(NOT(ISNUMBER(A116)),"",ROUND(_xlfn.QUARTILE.INC(CHOOSE({1;2;3},W116,Z116,AC116),1),0))</f>
        <v>44600</v>
      </c>
      <c r="AW116" s="61">
        <f>IF(NOT(ISNUMBER(A116)),"",ROUND(_xlfn.QUARTILE.INC(CHOOSE({1;2;3},W116,Z116,AC116),3),0))</f>
        <v>62600</v>
      </c>
      <c r="AX116" s="61">
        <f t="shared" si="203"/>
        <v>18000</v>
      </c>
      <c r="AY116" s="61">
        <f t="shared" si="204"/>
        <v>44600</v>
      </c>
      <c r="AZ116" s="61">
        <f t="shared" si="205"/>
        <v>8474</v>
      </c>
      <c r="BA116" s="61">
        <f t="shared" si="206"/>
        <v>53074</v>
      </c>
      <c r="BB116" s="61" t="str">
        <f t="shared" si="207"/>
        <v>PROMEDIO 2 MENORES</v>
      </c>
      <c r="BD116" s="58" t="str">
        <f t="shared" si="208"/>
        <v>RODAMIENTOS</v>
      </c>
      <c r="BE116" s="58" t="str">
        <f t="shared" si="209"/>
        <v>REPETIDO</v>
      </c>
      <c r="BF116" s="58" t="str" cm="1">
        <f t="array" ref="BF116">IF(BE116&lt;&gt;"REPETIDO","",A116&amp;IFERROR(", "&amp;_xlfn.AGGREGATE(15,6,$A$13:$A$500/(($BD$13:$BD$500=BD116)*($A$13:$A$500&lt;&gt;A116)),1),"")&amp;IFERROR(", "&amp;_xlfn.AGGREGATE(15,6,$A$13:$A$500/(($BD$13:$BD$500=BD116)*($A$13:$A$500&lt;&gt;A116)),2),"")&amp;IFERROR(", "&amp;_xlfn.AGGREGATE(15,6,$A$13:$A$500/(($BD$13:$BD$500=BD116)*($A$13:$A$500&lt;&gt;A116)),3),""))</f>
        <v>99, 79, 138, 207</v>
      </c>
      <c r="BG116" s="58" t="str">
        <f t="shared" si="210"/>
        <v>PRECIO REF. DIFERENTE</v>
      </c>
      <c r="BH116" s="58" t="str">
        <f t="shared" si="211"/>
        <v>CRÍTICO - PRECIO REF. INCONSISTENTE</v>
      </c>
    </row>
    <row r="117" spans="1:60" ht="25.5" customHeight="1" x14ac:dyDescent="0.45">
      <c r="A117" s="64">
        <f>IF(D117="","",COUNTIF($D$13:D117,"&lt;&gt;"))</f>
        <v>100</v>
      </c>
      <c r="B117" s="78">
        <v>4356099</v>
      </c>
      <c r="C117" s="65" t="s">
        <v>790</v>
      </c>
      <c r="D117" s="64" t="s">
        <v>691</v>
      </c>
      <c r="E117" s="64">
        <v>0</v>
      </c>
      <c r="F117" s="64">
        <v>1</v>
      </c>
      <c r="G117" s="64">
        <v>1</v>
      </c>
      <c r="H117" s="64">
        <v>0</v>
      </c>
      <c r="I117" s="64">
        <v>0</v>
      </c>
      <c r="J117" s="64">
        <v>0</v>
      </c>
      <c r="K117" s="64">
        <v>0</v>
      </c>
      <c r="L117" s="64">
        <v>0</v>
      </c>
      <c r="M117" s="64">
        <v>0</v>
      </c>
      <c r="N117" s="64">
        <v>0</v>
      </c>
      <c r="O117" s="64">
        <v>0</v>
      </c>
      <c r="P117" s="64">
        <v>0</v>
      </c>
      <c r="Q117" s="64">
        <v>0</v>
      </c>
      <c r="R117" s="64">
        <v>1</v>
      </c>
      <c r="S117" s="64">
        <v>31162310</v>
      </c>
      <c r="T117" s="64" t="s">
        <v>66</v>
      </c>
      <c r="U117" s="64" t="s">
        <v>66</v>
      </c>
      <c r="W117" s="198">
        <v>68000</v>
      </c>
      <c r="X117" s="198">
        <f t="shared" si="183"/>
        <v>12920</v>
      </c>
      <c r="Y117" s="198">
        <f t="shared" si="184"/>
        <v>80920</v>
      </c>
      <c r="Z117" s="198">
        <v>68000</v>
      </c>
      <c r="AA117" s="198">
        <f t="shared" si="185"/>
        <v>12920</v>
      </c>
      <c r="AB117" s="198">
        <f t="shared" si="186"/>
        <v>80920</v>
      </c>
      <c r="AC117" s="198">
        <v>90000</v>
      </c>
      <c r="AD117" s="198">
        <f t="shared" si="187"/>
        <v>17100</v>
      </c>
      <c r="AE117" s="198">
        <f t="shared" si="188"/>
        <v>107100</v>
      </c>
      <c r="AG117" s="67" t="str">
        <f t="shared" si="189"/>
        <v>CORREA TRAPECIAL A25</v>
      </c>
      <c r="AH117" s="58" t="str">
        <f t="shared" si="190"/>
        <v>ÚNICO</v>
      </c>
      <c r="AI117" s="58" t="str">
        <f t="shared" si="191"/>
        <v>ÚNICO</v>
      </c>
      <c r="AJ117" s="58" t="str">
        <f t="shared" si="192"/>
        <v>ÚNICO</v>
      </c>
      <c r="AK117" s="58" t="str">
        <f t="shared" si="193"/>
        <v>ÚNICO</v>
      </c>
      <c r="AL117" s="68" t="str">
        <f t="shared" si="194"/>
        <v/>
      </c>
      <c r="AM117" s="68" t="str">
        <f t="shared" si="195"/>
        <v/>
      </c>
      <c r="AN117" s="60" t="str">
        <f t="shared" si="196"/>
        <v/>
      </c>
      <c r="AP117" s="68">
        <f t="shared" si="197"/>
        <v>75333</v>
      </c>
      <c r="AQ117" s="61">
        <f t="shared" si="198"/>
        <v>68000</v>
      </c>
      <c r="AR117" s="61">
        <f t="shared" si="199"/>
        <v>12702</v>
      </c>
      <c r="AS117" s="199">
        <f t="shared" si="200"/>
        <v>0.16861136553701564</v>
      </c>
      <c r="AT117" s="61">
        <f t="shared" si="201"/>
        <v>68000</v>
      </c>
      <c r="AU117" s="61">
        <f t="shared" si="202"/>
        <v>90000</v>
      </c>
      <c r="AV117" s="61">
        <f>IF(NOT(ISNUMBER(A117)),"",ROUND(_xlfn.QUARTILE.INC(CHOOSE({1;2;3},W117,Z117,AC117),1),0))</f>
        <v>68000</v>
      </c>
      <c r="AW117" s="61">
        <f>IF(NOT(ISNUMBER(A117)),"",ROUND(_xlfn.QUARTILE.INC(CHOOSE({1;2;3},W117,Z117,AC117),3),0))</f>
        <v>79000</v>
      </c>
      <c r="AX117" s="61">
        <f t="shared" si="203"/>
        <v>11000</v>
      </c>
      <c r="AY117" s="61">
        <f t="shared" si="204"/>
        <v>68000</v>
      </c>
      <c r="AZ117" s="61">
        <f t="shared" si="205"/>
        <v>12920</v>
      </c>
      <c r="BA117" s="61">
        <f t="shared" si="206"/>
        <v>80920</v>
      </c>
      <c r="BB117" s="61" t="str">
        <f t="shared" si="207"/>
        <v>MENOR VALOR</v>
      </c>
      <c r="BD117" s="58" t="str">
        <f t="shared" si="208"/>
        <v>CORREA TRAPECIAL A25</v>
      </c>
      <c r="BE117" s="58" t="str">
        <f t="shared" si="209"/>
        <v>ÚNICO</v>
      </c>
      <c r="BF117" s="58" t="str" cm="1">
        <f t="array" ref="BF117">IF(BE117&lt;&gt;"REPETIDO","",A117&amp;IFERROR(", "&amp;_xlfn.AGGREGATE(15,6,$A$13:$A$500/(($BD$13:$BD$500=BD117)*($A$13:$A$500&lt;&gt;A117)),1),"")&amp;IFERROR(", "&amp;_xlfn.AGGREGATE(15,6,$A$13:$A$500/(($BD$13:$BD$500=BD117)*($A$13:$A$500&lt;&gt;A117)),2),"")&amp;IFERROR(", "&amp;_xlfn.AGGREGATE(15,6,$A$13:$A$500/(($BD$13:$BD$500=BD117)*($A$13:$A$500&lt;&gt;A117)),3),""))</f>
        <v/>
      </c>
      <c r="BG117" s="58" t="str">
        <f t="shared" si="210"/>
        <v>NO APLICA</v>
      </c>
      <c r="BH117" s="58" t="str">
        <f t="shared" si="211"/>
        <v>OK</v>
      </c>
    </row>
    <row r="118" spans="1:60" s="192" customFormat="1" ht="14.25" customHeight="1" x14ac:dyDescent="0.45">
      <c r="A118" s="64">
        <f>IF(D118="","",COUNTIF($D$13:D118,"&lt;&gt;"))</f>
        <v>101</v>
      </c>
      <c r="B118" s="64">
        <v>4356099</v>
      </c>
      <c r="C118" s="65" t="s">
        <v>791</v>
      </c>
      <c r="D118" s="64" t="s">
        <v>691</v>
      </c>
      <c r="E118" s="64">
        <v>0</v>
      </c>
      <c r="F118" s="64">
        <v>1</v>
      </c>
      <c r="G118" s="64">
        <v>1</v>
      </c>
      <c r="H118" s="64">
        <v>0</v>
      </c>
      <c r="I118" s="64">
        <v>0</v>
      </c>
      <c r="J118" s="64">
        <v>0</v>
      </c>
      <c r="K118" s="64">
        <v>0</v>
      </c>
      <c r="L118" s="64">
        <v>0</v>
      </c>
      <c r="M118" s="64">
        <v>0</v>
      </c>
      <c r="N118" s="64">
        <v>0</v>
      </c>
      <c r="O118" s="64">
        <v>0</v>
      </c>
      <c r="P118" s="64">
        <v>0</v>
      </c>
      <c r="Q118" s="64">
        <v>0</v>
      </c>
      <c r="R118" s="64">
        <v>1</v>
      </c>
      <c r="S118" s="64">
        <v>56111905</v>
      </c>
      <c r="T118" s="64" t="s">
        <v>66</v>
      </c>
      <c r="U118" s="64" t="s">
        <v>66</v>
      </c>
      <c r="W118" s="198">
        <v>233800</v>
      </c>
      <c r="X118" s="198">
        <f t="shared" si="183"/>
        <v>44422</v>
      </c>
      <c r="Y118" s="198">
        <f t="shared" si="184"/>
        <v>278222</v>
      </c>
      <c r="Z118" s="198">
        <v>233800</v>
      </c>
      <c r="AA118" s="198">
        <f t="shared" si="185"/>
        <v>44422</v>
      </c>
      <c r="AB118" s="198">
        <f t="shared" si="186"/>
        <v>278222</v>
      </c>
      <c r="AC118" s="198">
        <v>290000</v>
      </c>
      <c r="AD118" s="198">
        <f t="shared" si="187"/>
        <v>55100</v>
      </c>
      <c r="AE118" s="198">
        <f t="shared" si="188"/>
        <v>345100</v>
      </c>
      <c r="AG118" s="67" t="str">
        <f t="shared" si="189"/>
        <v>MUELLE CORTADORA TORRENTS</v>
      </c>
      <c r="AH118" s="58" t="str">
        <f t="shared" si="190"/>
        <v>ÚNICO</v>
      </c>
      <c r="AI118" s="58" t="str">
        <f t="shared" si="191"/>
        <v>ÚNICO</v>
      </c>
      <c r="AJ118" s="58" t="str">
        <f t="shared" si="192"/>
        <v>ÚNICO</v>
      </c>
      <c r="AK118" s="58" t="str">
        <f t="shared" si="193"/>
        <v>ÚNICO</v>
      </c>
      <c r="AL118" s="68" t="str">
        <f t="shared" si="194"/>
        <v/>
      </c>
      <c r="AM118" s="68" t="str">
        <f t="shared" si="195"/>
        <v/>
      </c>
      <c r="AN118" s="60" t="str">
        <f t="shared" si="196"/>
        <v/>
      </c>
      <c r="AO118" s="160"/>
      <c r="AP118" s="68">
        <f t="shared" si="197"/>
        <v>252533</v>
      </c>
      <c r="AQ118" s="61">
        <f t="shared" si="198"/>
        <v>233800</v>
      </c>
      <c r="AR118" s="61">
        <f t="shared" si="199"/>
        <v>32447</v>
      </c>
      <c r="AS118" s="199">
        <f t="shared" si="200"/>
        <v>0.1284861780440576</v>
      </c>
      <c r="AT118" s="61">
        <f t="shared" si="201"/>
        <v>233800</v>
      </c>
      <c r="AU118" s="61">
        <f t="shared" si="202"/>
        <v>290000</v>
      </c>
      <c r="AV118" s="61">
        <f>IF(NOT(ISNUMBER(A118)),"",ROUND(_xlfn.QUARTILE.INC(CHOOSE({1;2;3},W118,Z118,AC118),1),0))</f>
        <v>233800</v>
      </c>
      <c r="AW118" s="61">
        <f>IF(NOT(ISNUMBER(A118)),"",ROUND(_xlfn.QUARTILE.INC(CHOOSE({1;2;3},W118,Z118,AC118),3),0))</f>
        <v>261900</v>
      </c>
      <c r="AX118" s="61">
        <f t="shared" si="203"/>
        <v>28100</v>
      </c>
      <c r="AY118" s="61">
        <f t="shared" si="204"/>
        <v>233800</v>
      </c>
      <c r="AZ118" s="61">
        <f t="shared" si="205"/>
        <v>44422</v>
      </c>
      <c r="BA118" s="61">
        <f t="shared" si="206"/>
        <v>278222</v>
      </c>
      <c r="BB118" s="61" t="str">
        <f t="shared" si="207"/>
        <v>MENOR VALOR</v>
      </c>
      <c r="BC118" s="160"/>
      <c r="BD118" s="58" t="str">
        <f t="shared" si="208"/>
        <v>MUELLE CORTADORA TORRENTS</v>
      </c>
      <c r="BE118" s="58" t="str">
        <f t="shared" si="209"/>
        <v>ÚNICO</v>
      </c>
      <c r="BF118" s="58" t="str" cm="1">
        <f t="array" ref="BF118">IF(BE118&lt;&gt;"REPETIDO","",A118&amp;IFERROR(", "&amp;_xlfn.AGGREGATE(15,6,$A$13:$A$500/(($BD$13:$BD$500=BD118)*($A$13:$A$500&lt;&gt;A118)),1),"")&amp;IFERROR(", "&amp;_xlfn.AGGREGATE(15,6,$A$13:$A$500/(($BD$13:$BD$500=BD118)*($A$13:$A$500&lt;&gt;A118)),2),"")&amp;IFERROR(", "&amp;_xlfn.AGGREGATE(15,6,$A$13:$A$500/(($BD$13:$BD$500=BD118)*($A$13:$A$500&lt;&gt;A118)),3),""))</f>
        <v/>
      </c>
      <c r="BG118" s="58" t="str">
        <f t="shared" si="210"/>
        <v>NO APLICA</v>
      </c>
      <c r="BH118" s="58" t="str">
        <f t="shared" si="211"/>
        <v>OK</v>
      </c>
    </row>
    <row r="119" spans="1:60" ht="38.25" customHeight="1" x14ac:dyDescent="0.45">
      <c r="A119" s="64">
        <f>IF(D119="","",COUNTIF($D$13:D119,"&lt;&gt;"))</f>
        <v>102</v>
      </c>
      <c r="B119" s="64">
        <v>4356099</v>
      </c>
      <c r="C119" s="65" t="s">
        <v>792</v>
      </c>
      <c r="D119" s="64" t="s">
        <v>691</v>
      </c>
      <c r="E119" s="64">
        <v>0</v>
      </c>
      <c r="F119" s="64">
        <v>1</v>
      </c>
      <c r="G119" s="64">
        <v>1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4">
        <v>0</v>
      </c>
      <c r="P119" s="64">
        <v>0</v>
      </c>
      <c r="Q119" s="64">
        <v>0</v>
      </c>
      <c r="R119" s="64">
        <v>1</v>
      </c>
      <c r="S119" s="64">
        <v>23242114</v>
      </c>
      <c r="T119" s="64" t="s">
        <v>66</v>
      </c>
      <c r="U119" s="64" t="s">
        <v>66</v>
      </c>
      <c r="W119" s="198">
        <v>144500</v>
      </c>
      <c r="X119" s="198">
        <f t="shared" si="183"/>
        <v>27455</v>
      </c>
      <c r="Y119" s="198">
        <f t="shared" si="184"/>
        <v>171955</v>
      </c>
      <c r="Z119" s="198">
        <v>144500</v>
      </c>
      <c r="AA119" s="198">
        <f t="shared" si="185"/>
        <v>27455</v>
      </c>
      <c r="AB119" s="198">
        <f t="shared" si="186"/>
        <v>171955</v>
      </c>
      <c r="AC119" s="198">
        <v>175000</v>
      </c>
      <c r="AD119" s="198">
        <f t="shared" si="187"/>
        <v>33250</v>
      </c>
      <c r="AE119" s="198">
        <f t="shared" si="188"/>
        <v>208250</v>
      </c>
      <c r="AG119" s="67" t="str">
        <f t="shared" si="189"/>
        <v>SOPORTE CUCHILLA TORRENTS</v>
      </c>
      <c r="AH119" s="58" t="str">
        <f t="shared" si="190"/>
        <v>ÚNICO</v>
      </c>
      <c r="AI119" s="58" t="str">
        <f t="shared" si="191"/>
        <v>ÚNICO</v>
      </c>
      <c r="AJ119" s="58" t="str">
        <f t="shared" si="192"/>
        <v>ÚNICO</v>
      </c>
      <c r="AK119" s="58" t="str">
        <f t="shared" si="193"/>
        <v>ÚNICO</v>
      </c>
      <c r="AL119" s="68" t="str">
        <f t="shared" si="194"/>
        <v/>
      </c>
      <c r="AM119" s="68" t="str">
        <f t="shared" si="195"/>
        <v/>
      </c>
      <c r="AN119" s="60" t="str">
        <f t="shared" si="196"/>
        <v/>
      </c>
      <c r="AP119" s="68">
        <f t="shared" si="197"/>
        <v>154667</v>
      </c>
      <c r="AQ119" s="61">
        <f t="shared" si="198"/>
        <v>144500</v>
      </c>
      <c r="AR119" s="61">
        <f t="shared" si="199"/>
        <v>17609</v>
      </c>
      <c r="AS119" s="199">
        <f t="shared" si="200"/>
        <v>0.11385104773481092</v>
      </c>
      <c r="AT119" s="61">
        <f t="shared" si="201"/>
        <v>144500</v>
      </c>
      <c r="AU119" s="61">
        <f t="shared" si="202"/>
        <v>175000</v>
      </c>
      <c r="AV119" s="61">
        <f>IF(NOT(ISNUMBER(A119)),"",ROUND(_xlfn.QUARTILE.INC(CHOOSE({1;2;3},W119,Z119,AC119),1),0))</f>
        <v>144500</v>
      </c>
      <c r="AW119" s="61">
        <f>IF(NOT(ISNUMBER(A119)),"",ROUND(_xlfn.QUARTILE.INC(CHOOSE({1;2;3},W119,Z119,AC119),3),0))</f>
        <v>159750</v>
      </c>
      <c r="AX119" s="61">
        <f t="shared" si="203"/>
        <v>15250</v>
      </c>
      <c r="AY119" s="61">
        <f t="shared" si="204"/>
        <v>144500</v>
      </c>
      <c r="AZ119" s="61">
        <f t="shared" si="205"/>
        <v>27455</v>
      </c>
      <c r="BA119" s="61">
        <f t="shared" si="206"/>
        <v>171955</v>
      </c>
      <c r="BB119" s="61" t="str">
        <f t="shared" si="207"/>
        <v>MENOR VALOR</v>
      </c>
      <c r="BD119" s="58" t="str">
        <f t="shared" si="208"/>
        <v>SOPORTE CUCHILLA TORRENTS</v>
      </c>
      <c r="BE119" s="58" t="str">
        <f t="shared" si="209"/>
        <v>ÚNICO</v>
      </c>
      <c r="BF119" s="58" t="str" cm="1">
        <f t="array" ref="BF119">IF(BE119&lt;&gt;"REPETIDO","",A119&amp;IFERROR(", "&amp;_xlfn.AGGREGATE(15,6,$A$13:$A$500/(($BD$13:$BD$500=BD119)*($A$13:$A$500&lt;&gt;A119)),1),"")&amp;IFERROR(", "&amp;_xlfn.AGGREGATE(15,6,$A$13:$A$500/(($BD$13:$BD$500=BD119)*($A$13:$A$500&lt;&gt;A119)),2),"")&amp;IFERROR(", "&amp;_xlfn.AGGREGATE(15,6,$A$13:$A$500/(($BD$13:$BD$500=BD119)*($A$13:$A$500&lt;&gt;A119)),3),""))</f>
        <v/>
      </c>
      <c r="BG119" s="58" t="str">
        <f t="shared" si="210"/>
        <v>NO APLICA</v>
      </c>
      <c r="BH119" s="58" t="str">
        <f t="shared" si="211"/>
        <v>OK</v>
      </c>
    </row>
    <row r="120" spans="1:60" ht="51" customHeight="1" x14ac:dyDescent="0.45">
      <c r="A120" s="64">
        <f>IF(D120="","",COUNTIF($D$13:D120,"&lt;&gt;"))</f>
        <v>103</v>
      </c>
      <c r="B120" s="64">
        <v>4356099</v>
      </c>
      <c r="C120" s="65" t="s">
        <v>793</v>
      </c>
      <c r="D120" s="64" t="s">
        <v>691</v>
      </c>
      <c r="E120" s="64">
        <v>0</v>
      </c>
      <c r="F120" s="64">
        <v>1</v>
      </c>
      <c r="G120" s="64">
        <v>1</v>
      </c>
      <c r="H120" s="64">
        <v>0</v>
      </c>
      <c r="I120" s="64">
        <v>0</v>
      </c>
      <c r="J120" s="64">
        <v>0</v>
      </c>
      <c r="K120" s="64">
        <v>0</v>
      </c>
      <c r="L120" s="64">
        <v>0</v>
      </c>
      <c r="M120" s="64">
        <v>0</v>
      </c>
      <c r="N120" s="64">
        <v>0</v>
      </c>
      <c r="O120" s="64">
        <v>0</v>
      </c>
      <c r="P120" s="64">
        <v>0</v>
      </c>
      <c r="Q120" s="64">
        <v>0</v>
      </c>
      <c r="R120" s="64">
        <v>1</v>
      </c>
      <c r="S120" s="64">
        <v>27121601</v>
      </c>
      <c r="T120" s="64" t="s">
        <v>66</v>
      </c>
      <c r="U120" s="64" t="s">
        <v>66</v>
      </c>
      <c r="W120" s="198">
        <v>246500</v>
      </c>
      <c r="X120" s="198">
        <f t="shared" si="183"/>
        <v>46835</v>
      </c>
      <c r="Y120" s="198">
        <f t="shared" si="184"/>
        <v>293335</v>
      </c>
      <c r="Z120" s="198">
        <v>246500</v>
      </c>
      <c r="AA120" s="198">
        <f t="shared" si="185"/>
        <v>46835</v>
      </c>
      <c r="AB120" s="198">
        <f t="shared" si="186"/>
        <v>293335</v>
      </c>
      <c r="AC120" s="198">
        <v>315000</v>
      </c>
      <c r="AD120" s="198">
        <f t="shared" si="187"/>
        <v>59850</v>
      </c>
      <c r="AE120" s="198">
        <f t="shared" si="188"/>
        <v>374850</v>
      </c>
      <c r="AG120" s="67" t="str">
        <f t="shared" si="189"/>
        <v>PISTÓN CORTADORA TORRENTS TOYNSA</v>
      </c>
      <c r="AH120" s="58" t="str">
        <f t="shared" si="190"/>
        <v>ÚNICO</v>
      </c>
      <c r="AI120" s="58" t="str">
        <f t="shared" si="191"/>
        <v>ÚNICO</v>
      </c>
      <c r="AJ120" s="58" t="str">
        <f t="shared" si="192"/>
        <v>ÚNICO</v>
      </c>
      <c r="AK120" s="58" t="str">
        <f t="shared" si="193"/>
        <v>ÚNICO</v>
      </c>
      <c r="AL120" s="68" t="str">
        <f t="shared" si="194"/>
        <v/>
      </c>
      <c r="AM120" s="68" t="str">
        <f t="shared" si="195"/>
        <v/>
      </c>
      <c r="AN120" s="60" t="str">
        <f t="shared" si="196"/>
        <v/>
      </c>
      <c r="AP120" s="68">
        <f t="shared" si="197"/>
        <v>269333</v>
      </c>
      <c r="AQ120" s="61">
        <f t="shared" si="198"/>
        <v>246500</v>
      </c>
      <c r="AR120" s="61">
        <f t="shared" si="199"/>
        <v>39548</v>
      </c>
      <c r="AS120" s="199">
        <f t="shared" si="200"/>
        <v>0.14683681539209825</v>
      </c>
      <c r="AT120" s="61">
        <f t="shared" si="201"/>
        <v>246500</v>
      </c>
      <c r="AU120" s="61">
        <f t="shared" si="202"/>
        <v>315000</v>
      </c>
      <c r="AV120" s="61">
        <f>IF(NOT(ISNUMBER(A120)),"",ROUND(_xlfn.QUARTILE.INC(CHOOSE({1;2;3},W120,Z120,AC120),1),0))</f>
        <v>246500</v>
      </c>
      <c r="AW120" s="61">
        <f>IF(NOT(ISNUMBER(A120)),"",ROUND(_xlfn.QUARTILE.INC(CHOOSE({1;2;3},W120,Z120,AC120),3),0))</f>
        <v>280750</v>
      </c>
      <c r="AX120" s="61">
        <f t="shared" si="203"/>
        <v>34250</v>
      </c>
      <c r="AY120" s="61">
        <f t="shared" si="204"/>
        <v>246500</v>
      </c>
      <c r="AZ120" s="61">
        <f t="shared" si="205"/>
        <v>46835</v>
      </c>
      <c r="BA120" s="61">
        <f t="shared" si="206"/>
        <v>293335</v>
      </c>
      <c r="BB120" s="61" t="str">
        <f t="shared" si="207"/>
        <v>MENOR VALOR</v>
      </c>
      <c r="BD120" s="58" t="str">
        <f t="shared" si="208"/>
        <v>PISTÓN CORTADORA TORRENTS TOYNSA</v>
      </c>
      <c r="BE120" s="58" t="str">
        <f t="shared" si="209"/>
        <v>ÚNICO</v>
      </c>
      <c r="BF120" s="58" t="str" cm="1">
        <f t="array" ref="BF120">IF(BE120&lt;&gt;"REPETIDO","",A120&amp;IFERROR(", "&amp;_xlfn.AGGREGATE(15,6,$A$13:$A$500/(($BD$13:$BD$500=BD120)*($A$13:$A$500&lt;&gt;A120)),1),"")&amp;IFERROR(", "&amp;_xlfn.AGGREGATE(15,6,$A$13:$A$500/(($BD$13:$BD$500=BD120)*($A$13:$A$500&lt;&gt;A120)),2),"")&amp;IFERROR(", "&amp;_xlfn.AGGREGATE(15,6,$A$13:$A$500/(($BD$13:$BD$500=BD120)*($A$13:$A$500&lt;&gt;A120)),3),""))</f>
        <v/>
      </c>
      <c r="BG120" s="58" t="str">
        <f t="shared" si="210"/>
        <v>NO APLICA</v>
      </c>
      <c r="BH120" s="58" t="str">
        <f t="shared" si="211"/>
        <v>OK</v>
      </c>
    </row>
    <row r="121" spans="1:60" ht="51" customHeight="1" x14ac:dyDescent="0.45">
      <c r="A121" s="64">
        <f>IF(D121="","",COUNTIF($D$13:D121,"&lt;&gt;"))</f>
        <v>104</v>
      </c>
      <c r="B121" s="64">
        <v>4356099</v>
      </c>
      <c r="C121" s="65" t="s">
        <v>794</v>
      </c>
      <c r="D121" s="64" t="s">
        <v>691</v>
      </c>
      <c r="E121" s="64">
        <v>0</v>
      </c>
      <c r="F121" s="64">
        <v>1</v>
      </c>
      <c r="G121" s="64">
        <v>1</v>
      </c>
      <c r="H121" s="64">
        <v>0</v>
      </c>
      <c r="I121" s="64">
        <v>0</v>
      </c>
      <c r="J121" s="64">
        <v>0</v>
      </c>
      <c r="K121" s="64">
        <v>0</v>
      </c>
      <c r="L121" s="64">
        <v>0</v>
      </c>
      <c r="M121" s="64">
        <v>0</v>
      </c>
      <c r="N121" s="64">
        <v>0</v>
      </c>
      <c r="O121" s="64">
        <v>0</v>
      </c>
      <c r="P121" s="64">
        <v>0</v>
      </c>
      <c r="Q121" s="64">
        <v>0</v>
      </c>
      <c r="R121" s="64">
        <v>1</v>
      </c>
      <c r="S121" s="64">
        <v>31162310</v>
      </c>
      <c r="T121" s="64" t="s">
        <v>66</v>
      </c>
      <c r="U121" s="64" t="s">
        <v>66</v>
      </c>
      <c r="W121" s="198">
        <v>68000</v>
      </c>
      <c r="X121" s="198">
        <f t="shared" si="183"/>
        <v>12920</v>
      </c>
      <c r="Y121" s="198">
        <f t="shared" si="184"/>
        <v>80920</v>
      </c>
      <c r="Z121" s="198">
        <v>68000</v>
      </c>
      <c r="AA121" s="198">
        <f t="shared" si="185"/>
        <v>12920</v>
      </c>
      <c r="AB121" s="198">
        <f t="shared" si="186"/>
        <v>80920</v>
      </c>
      <c r="AC121" s="198">
        <v>90000</v>
      </c>
      <c r="AD121" s="198">
        <f t="shared" si="187"/>
        <v>17100</v>
      </c>
      <c r="AE121" s="198">
        <f t="shared" si="188"/>
        <v>107100</v>
      </c>
      <c r="AG121" s="67" t="str">
        <f t="shared" si="189"/>
        <v>CORREA CORTADORA TOYNSA 425X30MM</v>
      </c>
      <c r="AH121" s="58" t="str">
        <f t="shared" si="190"/>
        <v>ÚNICO</v>
      </c>
      <c r="AI121" s="58" t="str">
        <f t="shared" si="191"/>
        <v>ÚNICO</v>
      </c>
      <c r="AJ121" s="58" t="str">
        <f t="shared" si="192"/>
        <v>ÚNICO</v>
      </c>
      <c r="AK121" s="58" t="str">
        <f t="shared" si="193"/>
        <v>ÚNICO</v>
      </c>
      <c r="AL121" s="68" t="str">
        <f t="shared" si="194"/>
        <v/>
      </c>
      <c r="AM121" s="68" t="str">
        <f t="shared" si="195"/>
        <v/>
      </c>
      <c r="AN121" s="60" t="str">
        <f t="shared" si="196"/>
        <v/>
      </c>
      <c r="AP121" s="68">
        <f t="shared" si="197"/>
        <v>75333</v>
      </c>
      <c r="AQ121" s="61">
        <f t="shared" si="198"/>
        <v>68000</v>
      </c>
      <c r="AR121" s="61">
        <f t="shared" si="199"/>
        <v>12702</v>
      </c>
      <c r="AS121" s="199">
        <f t="shared" si="200"/>
        <v>0.16861136553701564</v>
      </c>
      <c r="AT121" s="61">
        <f t="shared" si="201"/>
        <v>68000</v>
      </c>
      <c r="AU121" s="61">
        <f t="shared" si="202"/>
        <v>90000</v>
      </c>
      <c r="AV121" s="61">
        <f>IF(NOT(ISNUMBER(A121)),"",ROUND(_xlfn.QUARTILE.INC(CHOOSE({1;2;3},W121,Z121,AC121),1),0))</f>
        <v>68000</v>
      </c>
      <c r="AW121" s="61">
        <f>IF(NOT(ISNUMBER(A121)),"",ROUND(_xlfn.QUARTILE.INC(CHOOSE({1;2;3},W121,Z121,AC121),3),0))</f>
        <v>79000</v>
      </c>
      <c r="AX121" s="61">
        <f t="shared" si="203"/>
        <v>11000</v>
      </c>
      <c r="AY121" s="61">
        <f t="shared" si="204"/>
        <v>68000</v>
      </c>
      <c r="AZ121" s="61">
        <f t="shared" si="205"/>
        <v>12920</v>
      </c>
      <c r="BA121" s="61">
        <f t="shared" si="206"/>
        <v>80920</v>
      </c>
      <c r="BB121" s="61" t="str">
        <f t="shared" si="207"/>
        <v>MENOR VALOR</v>
      </c>
      <c r="BD121" s="58" t="str">
        <f t="shared" si="208"/>
        <v>CORREA CORTADORA TOYNSA 425X30MM</v>
      </c>
      <c r="BE121" s="58" t="str">
        <f t="shared" si="209"/>
        <v>ÚNICO</v>
      </c>
      <c r="BF121" s="58" t="str" cm="1">
        <f t="array" ref="BF121">IF(BE121&lt;&gt;"REPETIDO","",A121&amp;IFERROR(", "&amp;_xlfn.AGGREGATE(15,6,$A$13:$A$500/(($BD$13:$BD$500=BD121)*($A$13:$A$500&lt;&gt;A121)),1),"")&amp;IFERROR(", "&amp;_xlfn.AGGREGATE(15,6,$A$13:$A$500/(($BD$13:$BD$500=BD121)*($A$13:$A$500&lt;&gt;A121)),2),"")&amp;IFERROR(", "&amp;_xlfn.AGGREGATE(15,6,$A$13:$A$500/(($BD$13:$BD$500=BD121)*($A$13:$A$500&lt;&gt;A121)),3),""))</f>
        <v/>
      </c>
      <c r="BG121" s="58" t="str">
        <f t="shared" si="210"/>
        <v>NO APLICA</v>
      </c>
      <c r="BH121" s="58" t="str">
        <f t="shared" si="211"/>
        <v>OK</v>
      </c>
    </row>
    <row r="122" spans="1:60" ht="51" customHeight="1" x14ac:dyDescent="0.45">
      <c r="A122" s="64">
        <f>IF(D122="","",COUNTIF($D$13:D122,"&lt;&gt;"))</f>
        <v>105</v>
      </c>
      <c r="B122" s="64">
        <v>4356099</v>
      </c>
      <c r="C122" s="65" t="s">
        <v>795</v>
      </c>
      <c r="D122" s="64" t="s">
        <v>691</v>
      </c>
      <c r="E122" s="64">
        <v>0</v>
      </c>
      <c r="F122" s="64">
        <v>1</v>
      </c>
      <c r="G122" s="64">
        <v>1</v>
      </c>
      <c r="H122" s="64">
        <v>0</v>
      </c>
      <c r="I122" s="64">
        <v>0</v>
      </c>
      <c r="J122" s="64">
        <v>0</v>
      </c>
      <c r="K122" s="64">
        <v>0</v>
      </c>
      <c r="L122" s="64">
        <v>0</v>
      </c>
      <c r="M122" s="64">
        <v>0</v>
      </c>
      <c r="N122" s="64">
        <v>0</v>
      </c>
      <c r="O122" s="64">
        <v>0</v>
      </c>
      <c r="P122" s="64">
        <v>0</v>
      </c>
      <c r="Q122" s="64">
        <v>0</v>
      </c>
      <c r="R122" s="64">
        <v>1</v>
      </c>
      <c r="S122" s="64">
        <v>23101508</v>
      </c>
      <c r="T122" s="64" t="s">
        <v>66</v>
      </c>
      <c r="U122" s="64" t="s">
        <v>66</v>
      </c>
      <c r="W122" s="198">
        <v>238000</v>
      </c>
      <c r="X122" s="198">
        <f t="shared" si="183"/>
        <v>45220</v>
      </c>
      <c r="Y122" s="198">
        <f t="shared" si="184"/>
        <v>283220</v>
      </c>
      <c r="Z122" s="198">
        <v>238000</v>
      </c>
      <c r="AA122" s="198">
        <f t="shared" si="185"/>
        <v>45220</v>
      </c>
      <c r="AB122" s="198">
        <f t="shared" si="186"/>
        <v>283220</v>
      </c>
      <c r="AC122" s="198">
        <v>300000</v>
      </c>
      <c r="AD122" s="198">
        <f t="shared" si="187"/>
        <v>57000</v>
      </c>
      <c r="AE122" s="198">
        <f t="shared" si="188"/>
        <v>357000</v>
      </c>
      <c r="AG122" s="67" t="str">
        <f t="shared" si="189"/>
        <v>KIT TACOS SILENTBLOCK CORTADORA 130X45X6 MM</v>
      </c>
      <c r="AH122" s="58" t="str">
        <f t="shared" si="190"/>
        <v>ÚNICO</v>
      </c>
      <c r="AI122" s="58" t="str">
        <f t="shared" si="191"/>
        <v>ÚNICO</v>
      </c>
      <c r="AJ122" s="58" t="str">
        <f t="shared" si="192"/>
        <v>ÚNICO</v>
      </c>
      <c r="AK122" s="58" t="str">
        <f t="shared" si="193"/>
        <v>ÚNICO</v>
      </c>
      <c r="AL122" s="68" t="str">
        <f t="shared" si="194"/>
        <v/>
      </c>
      <c r="AM122" s="68" t="str">
        <f t="shared" si="195"/>
        <v/>
      </c>
      <c r="AN122" s="60" t="str">
        <f t="shared" si="196"/>
        <v/>
      </c>
      <c r="AP122" s="68">
        <f t="shared" si="197"/>
        <v>258667</v>
      </c>
      <c r="AQ122" s="61">
        <f t="shared" si="198"/>
        <v>238000</v>
      </c>
      <c r="AR122" s="61">
        <f t="shared" si="199"/>
        <v>35796</v>
      </c>
      <c r="AS122" s="199">
        <f t="shared" si="200"/>
        <v>0.13838641960512937</v>
      </c>
      <c r="AT122" s="61">
        <f t="shared" si="201"/>
        <v>238000</v>
      </c>
      <c r="AU122" s="61">
        <f t="shared" si="202"/>
        <v>300000</v>
      </c>
      <c r="AV122" s="61">
        <f>IF(NOT(ISNUMBER(A122)),"",ROUND(_xlfn.QUARTILE.INC(CHOOSE({1;2;3},W122,Z122,AC122),1),0))</f>
        <v>238000</v>
      </c>
      <c r="AW122" s="61">
        <f>IF(NOT(ISNUMBER(A122)),"",ROUND(_xlfn.QUARTILE.INC(CHOOSE({1;2;3},W122,Z122,AC122),3),0))</f>
        <v>269000</v>
      </c>
      <c r="AX122" s="61">
        <f t="shared" si="203"/>
        <v>31000</v>
      </c>
      <c r="AY122" s="61">
        <f t="shared" si="204"/>
        <v>238000</v>
      </c>
      <c r="AZ122" s="61">
        <f t="shared" si="205"/>
        <v>45220</v>
      </c>
      <c r="BA122" s="61">
        <f t="shared" si="206"/>
        <v>283220</v>
      </c>
      <c r="BB122" s="61" t="str">
        <f t="shared" si="207"/>
        <v>MENOR VALOR</v>
      </c>
      <c r="BD122" s="58" t="str">
        <f t="shared" si="208"/>
        <v>KIT TACOS SILENTBLOCK CORTADORA 130X45X6 MM</v>
      </c>
      <c r="BE122" s="58" t="str">
        <f t="shared" si="209"/>
        <v>ÚNICO</v>
      </c>
      <c r="BF122" s="58" t="str" cm="1">
        <f t="array" ref="BF122">IF(BE122&lt;&gt;"REPETIDO","",A122&amp;IFERROR(", "&amp;_xlfn.AGGREGATE(15,6,$A$13:$A$500/(($BD$13:$BD$500=BD122)*($A$13:$A$500&lt;&gt;A122)),1),"")&amp;IFERROR(", "&amp;_xlfn.AGGREGATE(15,6,$A$13:$A$500/(($BD$13:$BD$500=BD122)*($A$13:$A$500&lt;&gt;A122)),2),"")&amp;IFERROR(", "&amp;_xlfn.AGGREGATE(15,6,$A$13:$A$500/(($BD$13:$BD$500=BD122)*($A$13:$A$500&lt;&gt;A122)),3),""))</f>
        <v/>
      </c>
      <c r="BG122" s="58" t="str">
        <f t="shared" si="210"/>
        <v>NO APLICA</v>
      </c>
      <c r="BH122" s="58" t="str">
        <f t="shared" si="211"/>
        <v>OK</v>
      </c>
    </row>
    <row r="123" spans="1:60" ht="51" customHeight="1" x14ac:dyDescent="0.45">
      <c r="A123" s="64">
        <f>IF(D123="","",COUNTIF($D$13:D123,"&lt;&gt;"))</f>
        <v>106</v>
      </c>
      <c r="B123" s="64">
        <v>4356099</v>
      </c>
      <c r="C123" s="65" t="s">
        <v>796</v>
      </c>
      <c r="D123" s="64" t="s">
        <v>691</v>
      </c>
      <c r="E123" s="64">
        <v>0</v>
      </c>
      <c r="F123" s="64">
        <v>1</v>
      </c>
      <c r="G123" s="64">
        <v>1</v>
      </c>
      <c r="H123" s="64">
        <v>0</v>
      </c>
      <c r="I123" s="64">
        <v>0</v>
      </c>
      <c r="J123" s="64">
        <v>0</v>
      </c>
      <c r="K123" s="64">
        <v>0</v>
      </c>
      <c r="L123" s="64">
        <v>0</v>
      </c>
      <c r="M123" s="64">
        <v>0</v>
      </c>
      <c r="N123" s="64">
        <v>0</v>
      </c>
      <c r="O123" s="64">
        <v>0</v>
      </c>
      <c r="P123" s="64">
        <v>0</v>
      </c>
      <c r="Q123" s="64">
        <v>0</v>
      </c>
      <c r="R123" s="64">
        <v>1</v>
      </c>
      <c r="S123" s="64">
        <v>23101508</v>
      </c>
      <c r="T123" s="64" t="s">
        <v>66</v>
      </c>
      <c r="U123" s="64" t="s">
        <v>66</v>
      </c>
      <c r="W123" s="198">
        <v>148800</v>
      </c>
      <c r="X123" s="198">
        <f t="shared" si="183"/>
        <v>28272</v>
      </c>
      <c r="Y123" s="198">
        <f t="shared" si="184"/>
        <v>177072</v>
      </c>
      <c r="Z123" s="198">
        <v>148800</v>
      </c>
      <c r="AA123" s="198">
        <f t="shared" si="185"/>
        <v>28272</v>
      </c>
      <c r="AB123" s="198">
        <f t="shared" si="186"/>
        <v>177072</v>
      </c>
      <c r="AC123" s="198">
        <v>185000</v>
      </c>
      <c r="AD123" s="198">
        <f t="shared" si="187"/>
        <v>35150</v>
      </c>
      <c r="AE123" s="198">
        <f t="shared" si="188"/>
        <v>220150</v>
      </c>
      <c r="AG123" s="67" t="str">
        <f t="shared" si="189"/>
        <v>SIERRA CORTADORA PAN TURKISA 275MM</v>
      </c>
      <c r="AH123" s="58" t="str">
        <f t="shared" si="190"/>
        <v>ÚNICO</v>
      </c>
      <c r="AI123" s="58" t="str">
        <f t="shared" si="191"/>
        <v>ÚNICO</v>
      </c>
      <c r="AJ123" s="58" t="str">
        <f t="shared" si="192"/>
        <v>ÚNICO</v>
      </c>
      <c r="AK123" s="58" t="str">
        <f t="shared" si="193"/>
        <v>ÚNICO</v>
      </c>
      <c r="AL123" s="68" t="str">
        <f t="shared" si="194"/>
        <v/>
      </c>
      <c r="AM123" s="68" t="str">
        <f t="shared" si="195"/>
        <v/>
      </c>
      <c r="AN123" s="60" t="str">
        <f t="shared" si="196"/>
        <v/>
      </c>
      <c r="AP123" s="68">
        <f t="shared" si="197"/>
        <v>160867</v>
      </c>
      <c r="AQ123" s="61">
        <f t="shared" si="198"/>
        <v>148800</v>
      </c>
      <c r="AR123" s="61">
        <f t="shared" si="199"/>
        <v>20900</v>
      </c>
      <c r="AS123" s="199">
        <f t="shared" si="200"/>
        <v>0.12992099063201279</v>
      </c>
      <c r="AT123" s="61">
        <f t="shared" si="201"/>
        <v>148800</v>
      </c>
      <c r="AU123" s="61">
        <f t="shared" si="202"/>
        <v>185000</v>
      </c>
      <c r="AV123" s="61">
        <f>IF(NOT(ISNUMBER(A123)),"",ROUND(_xlfn.QUARTILE.INC(CHOOSE({1;2;3},W123,Z123,AC123),1),0))</f>
        <v>148800</v>
      </c>
      <c r="AW123" s="61">
        <f>IF(NOT(ISNUMBER(A123)),"",ROUND(_xlfn.QUARTILE.INC(CHOOSE({1;2;3},W123,Z123,AC123),3),0))</f>
        <v>166900</v>
      </c>
      <c r="AX123" s="61">
        <f t="shared" si="203"/>
        <v>18100</v>
      </c>
      <c r="AY123" s="61">
        <f t="shared" si="204"/>
        <v>148800</v>
      </c>
      <c r="AZ123" s="61">
        <f t="shared" si="205"/>
        <v>28272</v>
      </c>
      <c r="BA123" s="61">
        <f t="shared" si="206"/>
        <v>177072</v>
      </c>
      <c r="BB123" s="61" t="str">
        <f t="shared" si="207"/>
        <v>MENOR VALOR</v>
      </c>
      <c r="BD123" s="58" t="str">
        <f t="shared" si="208"/>
        <v>SIERRA CORTADORA PAN TURKISA 275MM</v>
      </c>
      <c r="BE123" s="58" t="str">
        <f t="shared" si="209"/>
        <v>ÚNICO</v>
      </c>
      <c r="BF123" s="58" t="str" cm="1">
        <f t="array" ref="BF123">IF(BE123&lt;&gt;"REPETIDO","",A123&amp;IFERROR(", "&amp;_xlfn.AGGREGATE(15,6,$A$13:$A$500/(($BD$13:$BD$500=BD123)*($A$13:$A$500&lt;&gt;A123)),1),"")&amp;IFERROR(", "&amp;_xlfn.AGGREGATE(15,6,$A$13:$A$500/(($BD$13:$BD$500=BD123)*($A$13:$A$500&lt;&gt;A123)),2),"")&amp;IFERROR(", "&amp;_xlfn.AGGREGATE(15,6,$A$13:$A$500/(($BD$13:$BD$500=BD123)*($A$13:$A$500&lt;&gt;A123)),3),""))</f>
        <v/>
      </c>
      <c r="BG123" s="58" t="str">
        <f t="shared" si="210"/>
        <v>NO APLICA</v>
      </c>
      <c r="BH123" s="58" t="str">
        <f t="shared" si="211"/>
        <v>OK</v>
      </c>
    </row>
    <row r="124" spans="1:60" x14ac:dyDescent="0.45">
      <c r="A124" s="191" t="s">
        <v>797</v>
      </c>
      <c r="B124" s="191"/>
      <c r="C124" s="191"/>
      <c r="D124" s="191"/>
      <c r="E124" s="191"/>
      <c r="F124" s="191"/>
      <c r="G124" s="191"/>
      <c r="H124" s="191"/>
      <c r="I124" s="191"/>
      <c r="J124" s="191"/>
      <c r="K124" s="191"/>
      <c r="L124" s="191"/>
      <c r="M124" s="191"/>
      <c r="N124" s="191"/>
      <c r="O124" s="191"/>
      <c r="P124" s="191"/>
      <c r="Q124" s="191"/>
      <c r="R124" s="191"/>
      <c r="S124" s="191"/>
      <c r="T124" s="191"/>
      <c r="U124" s="191"/>
      <c r="W124" s="198"/>
      <c r="X124" s="198"/>
      <c r="Y124" s="198"/>
      <c r="Z124" s="198"/>
      <c r="AA124" s="198"/>
      <c r="AB124" s="198"/>
      <c r="AC124" s="198"/>
      <c r="AD124" s="198"/>
      <c r="AE124" s="198"/>
      <c r="AG124" s="67" t="str">
        <f>IF(NOT(ISNUMBER(#REF!)),"",LEFT(#REF!,200))</f>
        <v/>
      </c>
      <c r="AH124" s="58" t="str">
        <f t="shared" ref="AH124" si="212">IF(AG124="","",IF(COUNTIF($AG:$AG,AG124)=1,"ÚNICO",IF(_xlfn.MAXIFS($Y:$Y,$AG:$AG,AG124)&lt;&gt;_xlfn.MINIFS($Y:$Y,$AG:$AG,AG124),"PRECIO DIFERENTE","MISMO PRECIO")))</f>
        <v/>
      </c>
      <c r="AI124" s="58" t="str">
        <f t="shared" ref="AI124:AI187" si="213">IF(AG124="","",IF(COUNTIF($AG:$AG,AG124)=1,"ÚNICO",IF(_xlfn.MAXIFS($AB:$AB,$AG:$AG,AG124)&lt;&gt;_xlfn.MINIFS($AB:$AB,$AG:$AG,AG124),"PRECIO DIFERENTE","MISMO PRECIO")))</f>
        <v/>
      </c>
      <c r="AJ124" s="58" t="str">
        <f t="shared" ref="AJ124:AJ187" si="214">IF(AG124="","",IF(COUNTIF($AG:$AG,AG124)=1,"ÚNICO",IF(_xlfn.MAXIFS($AE:$AE,$AG:$AG,AG124)&lt;&gt;_xlfn.MINIFS($AE:$AE,$AG:$AG,AG124),"PRECIO DIFERENTE","MISMO PRECIO")))</f>
        <v/>
      </c>
      <c r="AK124" s="58" t="str">
        <f t="shared" ref="AK124" si="215">IF(AG124="","",IF(COUNTIF($AG:$AG,AG124)=1,"ÚNICO",IF(OR(AH124="PRECIO DIFERENTE",AI124="PRECIO DIFERENTE",AJ124="PRECIO DIFERENTE"),"REVISAR","VALIDADO")))</f>
        <v/>
      </c>
      <c r="AL124" s="68" t="str">
        <f t="shared" ref="AL124:AL187" si="216">IF(OR(AG124="",COUNTIF($AG:$AG,AG124)=1),"",_xlfn.MAXIFS($Y:$Y,$AG:$AG,AG124)-_xlfn.MINIFS($Y:$Y,$AG:$AG,AG124))</f>
        <v/>
      </c>
      <c r="AM124" s="68" t="str">
        <f t="shared" ref="AM124:AM187" si="217">IF(OR(AG124="",COUNTIF($AG:$AG,AG124)=1),"",_xlfn.MAXIFS($AB:$AB,$AG:$AG,AG124)-_xlfn.MINIFS($AB:$AB,$AG:$AG,AG124))</f>
        <v/>
      </c>
      <c r="AN124" s="60" t="str">
        <f t="shared" ref="AN124:AN187" si="218">IF(OR(AG124="",COUNTIF($AG:$AG,AG124)=1),"",_xlfn.MAXIFS($AE:$AE,$AG:$AG,AG124)-_xlfn.MINIFS($AE:$AE,$AG:$AG,AG124))</f>
        <v/>
      </c>
      <c r="AP124" s="75"/>
      <c r="AQ124" s="75"/>
      <c r="AR124" s="75"/>
      <c r="AS124" s="76"/>
      <c r="AT124" s="75"/>
      <c r="AU124" s="75"/>
      <c r="AV124" s="75"/>
      <c r="AW124" s="75"/>
      <c r="AX124" s="75"/>
      <c r="AY124" s="75"/>
      <c r="AZ124" s="75"/>
      <c r="BA124" s="75"/>
      <c r="BB124" s="75"/>
      <c r="BD124" s="203"/>
      <c r="BE124" s="203"/>
      <c r="BF124" s="203"/>
      <c r="BG124" s="203"/>
      <c r="BH124" s="203"/>
    </row>
    <row r="125" spans="1:60" x14ac:dyDescent="0.45">
      <c r="A125" s="64">
        <f>IF(D125="","",COUNTIF($D$13:D125,"&lt;&gt;"))</f>
        <v>107</v>
      </c>
      <c r="B125" s="64">
        <v>43430</v>
      </c>
      <c r="C125" s="65" t="s">
        <v>778</v>
      </c>
      <c r="D125" s="78" t="s">
        <v>691</v>
      </c>
      <c r="E125" s="64">
        <v>0</v>
      </c>
      <c r="F125" s="64">
        <v>1</v>
      </c>
      <c r="G125" s="64">
        <v>1</v>
      </c>
      <c r="H125" s="64">
        <v>0</v>
      </c>
      <c r="I125" s="64">
        <v>0</v>
      </c>
      <c r="J125" s="64">
        <v>0</v>
      </c>
      <c r="K125" s="64">
        <v>0</v>
      </c>
      <c r="L125" s="64">
        <v>0</v>
      </c>
      <c r="M125" s="64">
        <v>0</v>
      </c>
      <c r="N125" s="64">
        <v>0</v>
      </c>
      <c r="O125" s="64">
        <v>0</v>
      </c>
      <c r="P125" s="64">
        <v>0</v>
      </c>
      <c r="Q125" s="64">
        <v>0</v>
      </c>
      <c r="R125" s="64">
        <v>1</v>
      </c>
      <c r="S125" s="78">
        <v>39121410</v>
      </c>
      <c r="T125" s="64" t="s">
        <v>66</v>
      </c>
      <c r="U125" s="64" t="s">
        <v>66</v>
      </c>
      <c r="W125" s="198">
        <v>29800</v>
      </c>
      <c r="X125" s="198">
        <f t="shared" ref="X125:X140" si="219">ROUND(W125*19%,0)</f>
        <v>5662</v>
      </c>
      <c r="Y125" s="198">
        <f t="shared" ref="Y125:Y140" si="220">ROUND(W125+X125,0)</f>
        <v>35462</v>
      </c>
      <c r="Z125" s="198">
        <v>29800</v>
      </c>
      <c r="AA125" s="198">
        <f t="shared" ref="AA125:AA140" si="221">Z125*19%</f>
        <v>5662</v>
      </c>
      <c r="AB125" s="198">
        <f t="shared" ref="AB125:AB140" si="222">Z125+AA125</f>
        <v>35462</v>
      </c>
      <c r="AC125" s="198">
        <v>40000</v>
      </c>
      <c r="AD125" s="198">
        <f t="shared" ref="AD125:AD140" si="223">AC125*19%</f>
        <v>7600</v>
      </c>
      <c r="AE125" s="198">
        <f t="shared" ref="AE125:AE140" si="224">AC125+AD125</f>
        <v>47600</v>
      </c>
      <c r="AG125" s="67" t="str">
        <f t="shared" ref="AG125:AG140" si="225">IF(NOT(ISNUMBER(A125)),"",UPPER(TRIM(CLEAN(C125))))</f>
        <v>TERMINALES</v>
      </c>
      <c r="AH125" s="58" t="str">
        <f t="shared" ref="AH125:AH140" si="226">IF($AG125="","",IF(COUNTIFS($AG:$AG,$AG125,$W:$W,"&lt;&gt;"&amp;$W125)&gt;0,"DIFERENTE","ÚNICO"))</f>
        <v>ÚNICO</v>
      </c>
      <c r="AI125" s="58" t="str">
        <f t="shared" ref="AI125:AI140" si="227">IF($AG125="","",IF(COUNTIFS($AG:$AG,$AG125,$Z:$Z,"&lt;&gt;"&amp;$Z125)&gt;0,"DIFERENTE","ÚNICO"))</f>
        <v>DIFERENTE</v>
      </c>
      <c r="AJ125" s="58" t="str">
        <f t="shared" ref="AJ125:AJ140" si="228">IF($AG125="","",IF(COUNTIFS($AG:$AG,$AG125,$AC:$AC,"&lt;&gt;"&amp;$AC125)&gt;0,"DIFERENTE","ÚNICO"))</f>
        <v>ÚNICO</v>
      </c>
      <c r="AK125" s="58" t="str">
        <f t="shared" ref="AK125:AK140" si="229">IF($AG125="","",IF(OR(AH125="DIFERENTE",AI125="DIFERENTE",AJ125="DIFERENTE"),"REVISAR","ÚNICO"))</f>
        <v>REVISAR</v>
      </c>
      <c r="AL125" s="68" t="str">
        <f t="shared" ref="AL125:AL140" si="230">IF(AH125="DIFERENTE",_xlfn.MAXIFS($W:$W,$AG:$AG,$AG125)-_xlfn.MINIFS($W:$W,$AG:$AG,$AG125),"")</f>
        <v/>
      </c>
      <c r="AM125" s="68">
        <f t="shared" ref="AM125:AM140" si="231">IF(AI125="DIFERENTE",_xlfn.MAXIFS($Z:$Z,$AG:$AG,$AG125)-_xlfn.MINIFS($Z:$Z,$AG:$AG,$AG125),"")</f>
        <v>4200</v>
      </c>
      <c r="AN125" s="60" t="str">
        <f t="shared" ref="AN125:AN140" si="232">IF(AJ125="DIFERENTE",_xlfn.MAXIFS($AC:$AC,$AG:$AG,$AG125)-_xlfn.MINIFS($AC:$AC,$AG:$AG,$AG125),"")</f>
        <v/>
      </c>
      <c r="AP125" s="68">
        <f t="shared" ref="AP125:AP140" si="233">IF(NOT(ISNUMBER(A125)),"",ROUND(AVERAGE(W125,Z125,AC125),0))</f>
        <v>33200</v>
      </c>
      <c r="AQ125" s="61">
        <f t="shared" ref="AQ125:AQ140" si="234">IF(NOT(ISNUMBER(A125)),"",ROUND(MEDIAN(W125,Z125,AC125),0))</f>
        <v>29800</v>
      </c>
      <c r="AR125" s="61">
        <f t="shared" ref="AR125:AR140" si="235">IF(NOT(ISNUMBER(A125)),"",ROUND(_xlfn.STDEV.S(W125,Z125,AC125),0))</f>
        <v>5889</v>
      </c>
      <c r="AS125" s="199">
        <f t="shared" ref="AS125:AS140" si="236">IF(NOT(ISNUMBER(A125)),"",IFERROR(AR125/AP125,0))</f>
        <v>0.17737951807228916</v>
      </c>
      <c r="AT125" s="61">
        <f t="shared" ref="AT125:AT140" si="237">IF(NOT(ISNUMBER(A125)),"",MIN(W125,Z125,AC125))</f>
        <v>29800</v>
      </c>
      <c r="AU125" s="61">
        <f t="shared" ref="AU125:AU140" si="238">IF(NOT(ISNUMBER(A125)),"",MAX(W125,Z125,AC125))</f>
        <v>40000</v>
      </c>
      <c r="AV125" s="61">
        <f>IF(NOT(ISNUMBER(A125)),"",ROUND(_xlfn.QUARTILE.INC(CHOOSE({1;2;3},W125,Z125,AC125),1),0))</f>
        <v>29800</v>
      </c>
      <c r="AW125" s="61">
        <f>IF(NOT(ISNUMBER(A125)),"",ROUND(_xlfn.QUARTILE.INC(CHOOSE({1;2;3},W125,Z125,AC125),3),0))</f>
        <v>34900</v>
      </c>
      <c r="AX125" s="61">
        <f t="shared" ref="AX125:AX140" si="239">IF(NOT(ISNUMBER(A125)),"",AW125-AV125)</f>
        <v>5100</v>
      </c>
      <c r="AY125" s="61">
        <f t="shared" ref="AY125:AY140" si="240">IF(NOT(ISNUMBER(A125)),"",IF(BB125="MENOR VALOR",MIN(W125,Z125,AC125),IF(BB125="PROMEDIO 2 MENORES",ROUND((SUM(W125,Z125,AC125)-MAX(W125,Z125,AC125))/2,0),IF(BB125="MEDIANA",MEDIAN(W125,Z125,AC125),""))))</f>
        <v>29800</v>
      </c>
      <c r="AZ125" s="61">
        <f t="shared" ref="AZ125:AZ140" si="241">+AY125*19%</f>
        <v>5662</v>
      </c>
      <c r="BA125" s="61">
        <f t="shared" ref="BA125:BA140" si="242">+AY125+AZ125</f>
        <v>35462</v>
      </c>
      <c r="BB125" s="61" t="str">
        <f t="shared" ref="BB125:BB140" si="243">IF(NOT(ISNUMBER(A125)),"",IF(AS125&lt;=20%,"MENOR VALOR",IF(AS125&lt;=40%,"PROMEDIO 2 MENORES","MEDIANA")))</f>
        <v>MENOR VALOR</v>
      </c>
      <c r="BD125" s="58" t="str">
        <f t="shared" ref="BD125:BD140" si="244">IF(NOT(ISNUMBER(A125)),"",TRIM(CLEAN(C125)))</f>
        <v>TERMINALES</v>
      </c>
      <c r="BE125" s="58" t="str">
        <f t="shared" ref="BE125:BE140" si="245">IF(BD125="","",IF(COUNTIF($BD:$BD,BD125)&gt;1,"REPETIDO","ÚNICO"))</f>
        <v>REPETIDO</v>
      </c>
      <c r="BF125" s="58" t="str" cm="1">
        <f t="array" ref="BF125">IF(BE125&lt;&gt;"REPETIDO","",A125&amp;IFERROR(", "&amp;_xlfn.AGGREGATE(15,6,$A$13:$A$500/(($BD$13:$BD$500=BD125)*($A$13:$A$500&lt;&gt;A125)),1),"")&amp;IFERROR(", "&amp;_xlfn.AGGREGATE(15,6,$A$13:$A$500/(($BD$13:$BD$500=BD125)*($A$13:$A$500&lt;&gt;A125)),2),"")&amp;IFERROR(", "&amp;_xlfn.AGGREGATE(15,6,$A$13:$A$500/(($BD$13:$BD$500=BD125)*($A$13:$A$500&lt;&gt;A125)),3),""))</f>
        <v>107, 88, 185</v>
      </c>
      <c r="BG125" s="58" t="str">
        <f t="shared" ref="BG125:BG140" si="246">IF(BD125="","",IF(BE125&lt;&gt;"REPETIDO","NO APLICA",IF(_xlfn.MAXIFS($AY:$AY,$BD:$BD,BD125)=_xlfn.MINIFS($AY:$AY,$BD:$BD,BD125),"MISMO PRECIO REF.","PRECIO REF. DIFERENTE")))</f>
        <v>MISMO PRECIO REF.</v>
      </c>
      <c r="BH125" s="58" t="str">
        <f t="shared" ref="BH125:BH140" si="247">IF(BD125="","",IF(BG125="PRECIO REF. DIFERENTE","CRÍTICO - PRECIO REF. INCONSISTENTE","OK"))</f>
        <v>OK</v>
      </c>
    </row>
    <row r="126" spans="1:60" ht="25.5" customHeight="1" x14ac:dyDescent="0.45">
      <c r="A126" s="64">
        <f>IF(D126="","",COUNTIF($D$13:D126,"&lt;&gt;"))</f>
        <v>108</v>
      </c>
      <c r="B126" s="64">
        <v>43430</v>
      </c>
      <c r="C126" s="65" t="s">
        <v>779</v>
      </c>
      <c r="D126" s="78" t="s">
        <v>691</v>
      </c>
      <c r="E126" s="64">
        <v>0</v>
      </c>
      <c r="F126" s="64">
        <v>1</v>
      </c>
      <c r="G126" s="64">
        <v>1</v>
      </c>
      <c r="H126" s="64">
        <v>0</v>
      </c>
      <c r="I126" s="64">
        <v>0</v>
      </c>
      <c r="J126" s="64">
        <v>0</v>
      </c>
      <c r="K126" s="64">
        <v>0</v>
      </c>
      <c r="L126" s="64">
        <v>0</v>
      </c>
      <c r="M126" s="64">
        <v>0</v>
      </c>
      <c r="N126" s="64">
        <v>0</v>
      </c>
      <c r="O126" s="64">
        <v>0</v>
      </c>
      <c r="P126" s="64">
        <v>0</v>
      </c>
      <c r="Q126" s="64">
        <v>0</v>
      </c>
      <c r="R126" s="64">
        <v>1</v>
      </c>
      <c r="S126" s="64">
        <v>31161504</v>
      </c>
      <c r="T126" s="64" t="s">
        <v>66</v>
      </c>
      <c r="U126" s="64" t="s">
        <v>66</v>
      </c>
      <c r="W126" s="198">
        <v>3400</v>
      </c>
      <c r="X126" s="198">
        <f t="shared" si="219"/>
        <v>646</v>
      </c>
      <c r="Y126" s="198">
        <f t="shared" si="220"/>
        <v>4046</v>
      </c>
      <c r="Z126" s="198">
        <v>3400</v>
      </c>
      <c r="AA126" s="198">
        <f t="shared" si="221"/>
        <v>646</v>
      </c>
      <c r="AB126" s="198">
        <f t="shared" si="222"/>
        <v>4046</v>
      </c>
      <c r="AC126" s="198">
        <v>5000</v>
      </c>
      <c r="AD126" s="198">
        <f t="shared" si="223"/>
        <v>950</v>
      </c>
      <c r="AE126" s="198">
        <f t="shared" si="224"/>
        <v>5950</v>
      </c>
      <c r="AG126" s="67" t="str">
        <f t="shared" si="225"/>
        <v>TORNILLOS EN GENERAL</v>
      </c>
      <c r="AH126" s="58" t="str">
        <f t="shared" si="226"/>
        <v>ÚNICO</v>
      </c>
      <c r="AI126" s="58" t="str">
        <f t="shared" si="227"/>
        <v>DIFERENTE</v>
      </c>
      <c r="AJ126" s="58" t="str">
        <f t="shared" si="228"/>
        <v>ÚNICO</v>
      </c>
      <c r="AK126" s="58" t="str">
        <f t="shared" si="229"/>
        <v>REVISAR</v>
      </c>
      <c r="AL126" s="68" t="str">
        <f t="shared" si="230"/>
        <v/>
      </c>
      <c r="AM126" s="68">
        <f t="shared" si="231"/>
        <v>800</v>
      </c>
      <c r="AN126" s="60" t="str">
        <f t="shared" si="232"/>
        <v/>
      </c>
      <c r="AP126" s="68">
        <f t="shared" si="233"/>
        <v>3933</v>
      </c>
      <c r="AQ126" s="61">
        <f t="shared" si="234"/>
        <v>3400</v>
      </c>
      <c r="AR126" s="61">
        <f t="shared" si="235"/>
        <v>924</v>
      </c>
      <c r="AS126" s="199">
        <f t="shared" si="236"/>
        <v>0.23493516399694889</v>
      </c>
      <c r="AT126" s="61">
        <f t="shared" si="237"/>
        <v>3400</v>
      </c>
      <c r="AU126" s="61">
        <f t="shared" si="238"/>
        <v>5000</v>
      </c>
      <c r="AV126" s="61">
        <f>IF(NOT(ISNUMBER(A126)),"",ROUND(_xlfn.QUARTILE.INC(CHOOSE({1;2;3},W126,Z126,AC126),1),0))</f>
        <v>3400</v>
      </c>
      <c r="AW126" s="61">
        <f>IF(NOT(ISNUMBER(A126)),"",ROUND(_xlfn.QUARTILE.INC(CHOOSE({1;2;3},W126,Z126,AC126),3),0))</f>
        <v>4200</v>
      </c>
      <c r="AX126" s="61">
        <f t="shared" si="239"/>
        <v>800</v>
      </c>
      <c r="AY126" s="61">
        <f t="shared" si="240"/>
        <v>3400</v>
      </c>
      <c r="AZ126" s="61">
        <f t="shared" si="241"/>
        <v>646</v>
      </c>
      <c r="BA126" s="61">
        <f t="shared" si="242"/>
        <v>4046</v>
      </c>
      <c r="BB126" s="61" t="str">
        <f t="shared" si="243"/>
        <v>PROMEDIO 2 MENORES</v>
      </c>
      <c r="BD126" s="58" t="str">
        <f t="shared" si="244"/>
        <v>TORNILLOS EN GENERAL</v>
      </c>
      <c r="BE126" s="58" t="str">
        <f t="shared" si="245"/>
        <v>REPETIDO</v>
      </c>
      <c r="BF126" s="58" t="str" cm="1">
        <f t="array" ref="BF126">IF(BE126&lt;&gt;"REPETIDO","",A126&amp;IFERROR(", "&amp;_xlfn.AGGREGATE(15,6,$A$13:$A$500/(($BD$13:$BD$500=BD126)*($A$13:$A$500&lt;&gt;A126)),1),"")&amp;IFERROR(", "&amp;_xlfn.AGGREGATE(15,6,$A$13:$A$500/(($BD$13:$BD$500=BD126)*($A$13:$A$500&lt;&gt;A126)),2),"")&amp;IFERROR(", "&amp;_xlfn.AGGREGATE(15,6,$A$13:$A$500/(($BD$13:$BD$500=BD126)*($A$13:$A$500&lt;&gt;A126)),3),""))</f>
        <v>108, 89, 186</v>
      </c>
      <c r="BG126" s="58" t="str">
        <f t="shared" si="246"/>
        <v>MISMO PRECIO REF.</v>
      </c>
      <c r="BH126" s="58" t="str">
        <f t="shared" si="247"/>
        <v>OK</v>
      </c>
    </row>
    <row r="127" spans="1:60" ht="25.5" x14ac:dyDescent="0.45">
      <c r="A127" s="64">
        <f>IF(D127="","",COUNTIF($D$13:D127,"&lt;&gt;"))</f>
        <v>109</v>
      </c>
      <c r="B127" s="64">
        <v>43430</v>
      </c>
      <c r="C127" s="65" t="s">
        <v>798</v>
      </c>
      <c r="D127" s="78" t="s">
        <v>691</v>
      </c>
      <c r="E127" s="64">
        <v>0</v>
      </c>
      <c r="F127" s="64">
        <v>1</v>
      </c>
      <c r="G127" s="64">
        <v>1</v>
      </c>
      <c r="H127" s="64">
        <v>0</v>
      </c>
      <c r="I127" s="64">
        <v>0</v>
      </c>
      <c r="J127" s="64">
        <v>0</v>
      </c>
      <c r="K127" s="64">
        <v>0</v>
      </c>
      <c r="L127" s="64">
        <v>0</v>
      </c>
      <c r="M127" s="64">
        <v>0</v>
      </c>
      <c r="N127" s="64">
        <v>0</v>
      </c>
      <c r="O127" s="64">
        <v>0</v>
      </c>
      <c r="P127" s="64">
        <v>0</v>
      </c>
      <c r="Q127" s="64">
        <v>0</v>
      </c>
      <c r="R127" s="64">
        <v>1</v>
      </c>
      <c r="S127" s="64">
        <v>50404118</v>
      </c>
      <c r="T127" s="64" t="s">
        <v>66</v>
      </c>
      <c r="U127" s="64" t="s">
        <v>66</v>
      </c>
      <c r="W127" s="198">
        <v>25500</v>
      </c>
      <c r="X127" s="198">
        <f t="shared" si="219"/>
        <v>4845</v>
      </c>
      <c r="Y127" s="198">
        <f t="shared" si="220"/>
        <v>30345</v>
      </c>
      <c r="Z127" s="198">
        <v>25500</v>
      </c>
      <c r="AA127" s="198">
        <f t="shared" si="221"/>
        <v>4845</v>
      </c>
      <c r="AB127" s="198">
        <f t="shared" si="222"/>
        <v>30345</v>
      </c>
      <c r="AC127" s="198">
        <v>90000</v>
      </c>
      <c r="AD127" s="198">
        <f t="shared" si="223"/>
        <v>17100</v>
      </c>
      <c r="AE127" s="198">
        <f t="shared" si="224"/>
        <v>107100</v>
      </c>
      <c r="AG127" s="67" t="str">
        <f t="shared" si="225"/>
        <v>PERILLAS</v>
      </c>
      <c r="AH127" s="58" t="str">
        <f t="shared" si="226"/>
        <v>ÚNICO</v>
      </c>
      <c r="AI127" s="58" t="str">
        <f t="shared" si="227"/>
        <v>DIFERENTE</v>
      </c>
      <c r="AJ127" s="58" t="str">
        <f t="shared" si="228"/>
        <v>DIFERENTE</v>
      </c>
      <c r="AK127" s="58" t="str">
        <f t="shared" si="229"/>
        <v>REVISAR</v>
      </c>
      <c r="AL127" s="68" t="str">
        <f t="shared" si="230"/>
        <v/>
      </c>
      <c r="AM127" s="68">
        <f t="shared" si="231"/>
        <v>4300</v>
      </c>
      <c r="AN127" s="60">
        <f t="shared" si="232"/>
        <v>5000</v>
      </c>
      <c r="AP127" s="68">
        <f t="shared" si="233"/>
        <v>47000</v>
      </c>
      <c r="AQ127" s="61">
        <f t="shared" si="234"/>
        <v>25500</v>
      </c>
      <c r="AR127" s="61">
        <f t="shared" si="235"/>
        <v>37239</v>
      </c>
      <c r="AS127" s="199">
        <f t="shared" si="236"/>
        <v>0.79231914893617017</v>
      </c>
      <c r="AT127" s="61">
        <f t="shared" si="237"/>
        <v>25500</v>
      </c>
      <c r="AU127" s="61">
        <f t="shared" si="238"/>
        <v>90000</v>
      </c>
      <c r="AV127" s="61">
        <f>IF(NOT(ISNUMBER(A127)),"",ROUND(_xlfn.QUARTILE.INC(CHOOSE({1;2;3},W127,Z127,AC127),1),0))</f>
        <v>25500</v>
      </c>
      <c r="AW127" s="61">
        <f>IF(NOT(ISNUMBER(A127)),"",ROUND(_xlfn.QUARTILE.INC(CHOOSE({1;2;3},W127,Z127,AC127),3),0))</f>
        <v>57750</v>
      </c>
      <c r="AX127" s="61">
        <f t="shared" si="239"/>
        <v>32250</v>
      </c>
      <c r="AY127" s="61">
        <f t="shared" si="240"/>
        <v>25500</v>
      </c>
      <c r="AZ127" s="61">
        <f t="shared" si="241"/>
        <v>4845</v>
      </c>
      <c r="BA127" s="61">
        <f t="shared" si="242"/>
        <v>30345</v>
      </c>
      <c r="BB127" s="61" t="str">
        <f t="shared" si="243"/>
        <v>MEDIANA</v>
      </c>
      <c r="BD127" s="58" t="str">
        <f t="shared" si="244"/>
        <v>PERILLAS</v>
      </c>
      <c r="BE127" s="58" t="str">
        <f t="shared" si="245"/>
        <v>REPETIDO</v>
      </c>
      <c r="BF127" s="58" t="str" cm="1">
        <f t="array" ref="BF127">IF(BE127&lt;&gt;"REPETIDO","",A127&amp;IFERROR(", "&amp;_xlfn.AGGREGATE(15,6,$A$13:$A$500/(($BD$13:$BD$500=BD127)*($A$13:$A$500&lt;&gt;A127)),1),"")&amp;IFERROR(", "&amp;_xlfn.AGGREGATE(15,6,$A$13:$A$500/(($BD$13:$BD$500=BD127)*($A$13:$A$500&lt;&gt;A127)),2),"")&amp;IFERROR(", "&amp;_xlfn.AGGREGATE(15,6,$A$13:$A$500/(($BD$13:$BD$500=BD127)*($A$13:$A$500&lt;&gt;A127)),3),""))</f>
        <v>109, 162, 175, 178</v>
      </c>
      <c r="BG127" s="58" t="str">
        <f t="shared" si="246"/>
        <v>PRECIO REF. DIFERENTE</v>
      </c>
      <c r="BH127" s="58" t="str">
        <f t="shared" si="247"/>
        <v>CRÍTICO - PRECIO REF. INCONSISTENTE</v>
      </c>
    </row>
    <row r="128" spans="1:60" ht="25.5" customHeight="1" x14ac:dyDescent="0.45">
      <c r="A128" s="64">
        <f>IF(D128="","",COUNTIF($D$13:D128,"&lt;&gt;"))</f>
        <v>110</v>
      </c>
      <c r="B128" s="64">
        <v>43430</v>
      </c>
      <c r="C128" s="65" t="s">
        <v>799</v>
      </c>
      <c r="D128" s="78" t="s">
        <v>691</v>
      </c>
      <c r="E128" s="64">
        <v>0</v>
      </c>
      <c r="F128" s="64">
        <v>1</v>
      </c>
      <c r="G128" s="64">
        <v>1</v>
      </c>
      <c r="H128" s="64">
        <v>0</v>
      </c>
      <c r="I128" s="64">
        <v>0</v>
      </c>
      <c r="J128" s="64">
        <v>0</v>
      </c>
      <c r="K128" s="64">
        <v>0</v>
      </c>
      <c r="L128" s="64">
        <v>0</v>
      </c>
      <c r="M128" s="64">
        <v>0</v>
      </c>
      <c r="N128" s="64">
        <v>0</v>
      </c>
      <c r="O128" s="64">
        <v>0</v>
      </c>
      <c r="P128" s="64">
        <v>0</v>
      </c>
      <c r="Q128" s="64">
        <v>0</v>
      </c>
      <c r="R128" s="64">
        <v>1</v>
      </c>
      <c r="S128" s="78">
        <v>32141016</v>
      </c>
      <c r="T128" s="64" t="s">
        <v>66</v>
      </c>
      <c r="U128" s="64" t="s">
        <v>66</v>
      </c>
      <c r="W128" s="198">
        <v>140200</v>
      </c>
      <c r="X128" s="198">
        <f t="shared" si="219"/>
        <v>26638</v>
      </c>
      <c r="Y128" s="198">
        <f t="shared" si="220"/>
        <v>166838</v>
      </c>
      <c r="Z128" s="198">
        <v>144500</v>
      </c>
      <c r="AA128" s="198">
        <f t="shared" si="221"/>
        <v>27455</v>
      </c>
      <c r="AB128" s="198">
        <f t="shared" si="222"/>
        <v>171955</v>
      </c>
      <c r="AC128" s="198">
        <v>180000</v>
      </c>
      <c r="AD128" s="198">
        <f t="shared" si="223"/>
        <v>34200</v>
      </c>
      <c r="AE128" s="198">
        <f t="shared" si="224"/>
        <v>214200</v>
      </c>
      <c r="AG128" s="67" t="str">
        <f t="shared" si="225"/>
        <v>TUBOS DE SUMINISTRO</v>
      </c>
      <c r="AH128" s="58" t="str">
        <f t="shared" si="226"/>
        <v>ÚNICO</v>
      </c>
      <c r="AI128" s="58" t="str">
        <f t="shared" si="227"/>
        <v>DIFERENTE</v>
      </c>
      <c r="AJ128" s="58" t="str">
        <f t="shared" si="228"/>
        <v>ÚNICO</v>
      </c>
      <c r="AK128" s="58" t="str">
        <f t="shared" si="229"/>
        <v>REVISAR</v>
      </c>
      <c r="AL128" s="68" t="str">
        <f t="shared" si="230"/>
        <v/>
      </c>
      <c r="AM128" s="68">
        <f t="shared" si="231"/>
        <v>8600</v>
      </c>
      <c r="AN128" s="60" t="str">
        <f t="shared" si="232"/>
        <v/>
      </c>
      <c r="AP128" s="68">
        <f t="shared" si="233"/>
        <v>154900</v>
      </c>
      <c r="AQ128" s="61">
        <f t="shared" si="234"/>
        <v>144500</v>
      </c>
      <c r="AR128" s="61">
        <f t="shared" si="235"/>
        <v>21843</v>
      </c>
      <c r="AS128" s="199">
        <f t="shared" si="236"/>
        <v>0.14101355713363461</v>
      </c>
      <c r="AT128" s="61">
        <f t="shared" si="237"/>
        <v>140200</v>
      </c>
      <c r="AU128" s="61">
        <f t="shared" si="238"/>
        <v>180000</v>
      </c>
      <c r="AV128" s="61">
        <f>IF(NOT(ISNUMBER(A128)),"",ROUND(_xlfn.QUARTILE.INC(CHOOSE({1;2;3},W128,Z128,AC128),1),0))</f>
        <v>142350</v>
      </c>
      <c r="AW128" s="61">
        <f>IF(NOT(ISNUMBER(A128)),"",ROUND(_xlfn.QUARTILE.INC(CHOOSE({1;2;3},W128,Z128,AC128),3),0))</f>
        <v>162250</v>
      </c>
      <c r="AX128" s="61">
        <f t="shared" si="239"/>
        <v>19900</v>
      </c>
      <c r="AY128" s="61">
        <f t="shared" si="240"/>
        <v>140200</v>
      </c>
      <c r="AZ128" s="61">
        <f t="shared" si="241"/>
        <v>26638</v>
      </c>
      <c r="BA128" s="61">
        <f t="shared" si="242"/>
        <v>166838</v>
      </c>
      <c r="BB128" s="61" t="str">
        <f t="shared" si="243"/>
        <v>MENOR VALOR</v>
      </c>
      <c r="BD128" s="58" t="str">
        <f t="shared" si="244"/>
        <v>TUBOS DE SUMINISTRO</v>
      </c>
      <c r="BE128" s="58" t="str">
        <f t="shared" si="245"/>
        <v>REPETIDO</v>
      </c>
      <c r="BF128" s="58" t="str" cm="1">
        <f t="array" ref="BF128">IF(BE128&lt;&gt;"REPETIDO","",A128&amp;IFERROR(", "&amp;_xlfn.AGGREGATE(15,6,$A$13:$A$500/(($BD$13:$BD$500=BD128)*($A$13:$A$500&lt;&gt;A128)),1),"")&amp;IFERROR(", "&amp;_xlfn.AGGREGATE(15,6,$A$13:$A$500/(($BD$13:$BD$500=BD128)*($A$13:$A$500&lt;&gt;A128)),2),"")&amp;IFERROR(", "&amp;_xlfn.AGGREGATE(15,6,$A$13:$A$500/(($BD$13:$BD$500=BD128)*($A$13:$A$500&lt;&gt;A128)),3),""))</f>
        <v>110, 179, 190</v>
      </c>
      <c r="BG128" s="58" t="str">
        <f t="shared" si="246"/>
        <v>MISMO PRECIO REF.</v>
      </c>
      <c r="BH128" s="58" t="str">
        <f t="shared" si="247"/>
        <v>OK</v>
      </c>
    </row>
    <row r="129" spans="1:60" s="192" customFormat="1" ht="14.25" customHeight="1" x14ac:dyDescent="0.45">
      <c r="A129" s="64">
        <f>IF(D129="","",COUNTIF($D$13:D129,"&lt;&gt;"))</f>
        <v>111</v>
      </c>
      <c r="B129" s="64">
        <v>43430</v>
      </c>
      <c r="C129" s="65" t="s">
        <v>800</v>
      </c>
      <c r="D129" s="78" t="s">
        <v>691</v>
      </c>
      <c r="E129" s="64">
        <v>0</v>
      </c>
      <c r="F129" s="64">
        <v>1</v>
      </c>
      <c r="G129" s="64">
        <v>1</v>
      </c>
      <c r="H129" s="64">
        <v>0</v>
      </c>
      <c r="I129" s="64">
        <v>0</v>
      </c>
      <c r="J129" s="64">
        <v>0</v>
      </c>
      <c r="K129" s="64">
        <v>0</v>
      </c>
      <c r="L129" s="64">
        <v>0</v>
      </c>
      <c r="M129" s="64">
        <v>0</v>
      </c>
      <c r="N129" s="64">
        <v>0</v>
      </c>
      <c r="O129" s="64">
        <v>0</v>
      </c>
      <c r="P129" s="64">
        <v>0</v>
      </c>
      <c r="Q129" s="64">
        <v>0</v>
      </c>
      <c r="R129" s="64">
        <v>1</v>
      </c>
      <c r="S129" s="64">
        <v>31341102</v>
      </c>
      <c r="T129" s="64" t="s">
        <v>66</v>
      </c>
      <c r="U129" s="64" t="s">
        <v>66</v>
      </c>
      <c r="W129" s="198">
        <v>391000</v>
      </c>
      <c r="X129" s="198">
        <f t="shared" si="219"/>
        <v>74290</v>
      </c>
      <c r="Y129" s="198">
        <f t="shared" si="220"/>
        <v>465290</v>
      </c>
      <c r="Z129" s="198">
        <v>391000</v>
      </c>
      <c r="AA129" s="198">
        <f t="shared" si="221"/>
        <v>74290</v>
      </c>
      <c r="AB129" s="198">
        <f t="shared" si="222"/>
        <v>465290</v>
      </c>
      <c r="AC129" s="198">
        <v>475000</v>
      </c>
      <c r="AD129" s="198">
        <f t="shared" si="223"/>
        <v>90250</v>
      </c>
      <c r="AE129" s="198">
        <f t="shared" si="224"/>
        <v>565250</v>
      </c>
      <c r="AG129" s="67" t="str">
        <f t="shared" si="225"/>
        <v>LAMINAS ACERO INOCIDABLE</v>
      </c>
      <c r="AH129" s="58" t="str">
        <f t="shared" si="226"/>
        <v>ÚNICO</v>
      </c>
      <c r="AI129" s="58" t="str">
        <f t="shared" si="227"/>
        <v>ÚNICO</v>
      </c>
      <c r="AJ129" s="58" t="str">
        <f t="shared" si="228"/>
        <v>ÚNICO</v>
      </c>
      <c r="AK129" s="58" t="str">
        <f t="shared" si="229"/>
        <v>ÚNICO</v>
      </c>
      <c r="AL129" s="68" t="str">
        <f t="shared" si="230"/>
        <v/>
      </c>
      <c r="AM129" s="68" t="str">
        <f t="shared" si="231"/>
        <v/>
      </c>
      <c r="AN129" s="60" t="str">
        <f t="shared" si="232"/>
        <v/>
      </c>
      <c r="AO129" s="160"/>
      <c r="AP129" s="68">
        <f t="shared" si="233"/>
        <v>419000</v>
      </c>
      <c r="AQ129" s="61">
        <f t="shared" si="234"/>
        <v>391000</v>
      </c>
      <c r="AR129" s="61">
        <f t="shared" si="235"/>
        <v>48497</v>
      </c>
      <c r="AS129" s="199">
        <f t="shared" si="236"/>
        <v>0.11574463007159905</v>
      </c>
      <c r="AT129" s="61">
        <f t="shared" si="237"/>
        <v>391000</v>
      </c>
      <c r="AU129" s="61">
        <f t="shared" si="238"/>
        <v>475000</v>
      </c>
      <c r="AV129" s="61">
        <f>IF(NOT(ISNUMBER(A129)),"",ROUND(_xlfn.QUARTILE.INC(CHOOSE({1;2;3},W129,Z129,AC129),1),0))</f>
        <v>391000</v>
      </c>
      <c r="AW129" s="61">
        <f>IF(NOT(ISNUMBER(A129)),"",ROUND(_xlfn.QUARTILE.INC(CHOOSE({1;2;3},W129,Z129,AC129),3),0))</f>
        <v>433000</v>
      </c>
      <c r="AX129" s="61">
        <f t="shared" si="239"/>
        <v>42000</v>
      </c>
      <c r="AY129" s="61">
        <f t="shared" si="240"/>
        <v>391000</v>
      </c>
      <c r="AZ129" s="61">
        <f t="shared" si="241"/>
        <v>74290</v>
      </c>
      <c r="BA129" s="61">
        <f t="shared" si="242"/>
        <v>465290</v>
      </c>
      <c r="BB129" s="61" t="str">
        <f t="shared" si="243"/>
        <v>MENOR VALOR</v>
      </c>
      <c r="BC129" s="160"/>
      <c r="BD129" s="58" t="str">
        <f t="shared" si="244"/>
        <v>LAMINAS ACERO INOCIDABLE</v>
      </c>
      <c r="BE129" s="58" t="str">
        <f t="shared" si="245"/>
        <v>ÚNICO</v>
      </c>
      <c r="BF129" s="58" t="str" cm="1">
        <f t="array" ref="BF129">IF(BE129&lt;&gt;"REPETIDO","",A129&amp;IFERROR(", "&amp;_xlfn.AGGREGATE(15,6,$A$13:$A$500/(($BD$13:$BD$500=BD129)*($A$13:$A$500&lt;&gt;A129)),1),"")&amp;IFERROR(", "&amp;_xlfn.AGGREGATE(15,6,$A$13:$A$500/(($BD$13:$BD$500=BD129)*($A$13:$A$500&lt;&gt;A129)),2),"")&amp;IFERROR(", "&amp;_xlfn.AGGREGATE(15,6,$A$13:$A$500/(($BD$13:$BD$500=BD129)*($A$13:$A$500&lt;&gt;A129)),3),""))</f>
        <v/>
      </c>
      <c r="BG129" s="58" t="str">
        <f t="shared" si="246"/>
        <v>NO APLICA</v>
      </c>
      <c r="BH129" s="58" t="str">
        <f t="shared" si="247"/>
        <v>OK</v>
      </c>
    </row>
    <row r="130" spans="1:60" ht="25.5" x14ac:dyDescent="0.45">
      <c r="A130" s="64">
        <f>IF(D130="","",COUNTIF($D$13:D130,"&lt;&gt;"))</f>
        <v>112</v>
      </c>
      <c r="B130" s="64">
        <v>43430</v>
      </c>
      <c r="C130" s="65" t="s">
        <v>801</v>
      </c>
      <c r="D130" s="78" t="s">
        <v>691</v>
      </c>
      <c r="E130" s="64">
        <v>0</v>
      </c>
      <c r="F130" s="64">
        <v>1</v>
      </c>
      <c r="G130" s="64">
        <v>1</v>
      </c>
      <c r="H130" s="64">
        <v>0</v>
      </c>
      <c r="I130" s="64">
        <v>0</v>
      </c>
      <c r="J130" s="64">
        <v>0</v>
      </c>
      <c r="K130" s="64">
        <v>0</v>
      </c>
      <c r="L130" s="64">
        <v>0</v>
      </c>
      <c r="M130" s="64">
        <v>0</v>
      </c>
      <c r="N130" s="64">
        <v>0</v>
      </c>
      <c r="O130" s="64">
        <v>0</v>
      </c>
      <c r="P130" s="64">
        <v>0</v>
      </c>
      <c r="Q130" s="64">
        <v>0</v>
      </c>
      <c r="R130" s="64">
        <v>1</v>
      </c>
      <c r="S130" s="64">
        <v>39112501</v>
      </c>
      <c r="T130" s="64" t="s">
        <v>66</v>
      </c>
      <c r="U130" s="64" t="s">
        <v>66</v>
      </c>
      <c r="W130" s="198">
        <v>17000</v>
      </c>
      <c r="X130" s="198">
        <f t="shared" si="219"/>
        <v>3230</v>
      </c>
      <c r="Y130" s="198">
        <f t="shared" si="220"/>
        <v>20230</v>
      </c>
      <c r="Z130" s="198">
        <v>17000</v>
      </c>
      <c r="AA130" s="198">
        <f t="shared" si="221"/>
        <v>3230</v>
      </c>
      <c r="AB130" s="198">
        <f t="shared" si="222"/>
        <v>20230</v>
      </c>
      <c r="AC130" s="198">
        <v>30000</v>
      </c>
      <c r="AD130" s="198">
        <f t="shared" si="223"/>
        <v>5700</v>
      </c>
      <c r="AE130" s="198">
        <f t="shared" si="224"/>
        <v>35700</v>
      </c>
      <c r="AG130" s="67" t="str">
        <f t="shared" si="225"/>
        <v>BOMBILLOS</v>
      </c>
      <c r="AH130" s="58" t="str">
        <f t="shared" si="226"/>
        <v>ÚNICO</v>
      </c>
      <c r="AI130" s="58" t="str">
        <f t="shared" si="227"/>
        <v>DIFERENTE</v>
      </c>
      <c r="AJ130" s="58" t="str">
        <f t="shared" si="228"/>
        <v>ÚNICO</v>
      </c>
      <c r="AK130" s="58" t="str">
        <f t="shared" si="229"/>
        <v>REVISAR</v>
      </c>
      <c r="AL130" s="68" t="str">
        <f t="shared" si="230"/>
        <v/>
      </c>
      <c r="AM130" s="68">
        <f t="shared" si="231"/>
        <v>4200</v>
      </c>
      <c r="AN130" s="60" t="str">
        <f t="shared" si="232"/>
        <v/>
      </c>
      <c r="AP130" s="68">
        <f t="shared" si="233"/>
        <v>21333</v>
      </c>
      <c r="AQ130" s="61">
        <f t="shared" si="234"/>
        <v>17000</v>
      </c>
      <c r="AR130" s="61">
        <f t="shared" si="235"/>
        <v>7506</v>
      </c>
      <c r="AS130" s="199">
        <f t="shared" si="236"/>
        <v>0.35184924764449443</v>
      </c>
      <c r="AT130" s="61">
        <f t="shared" si="237"/>
        <v>17000</v>
      </c>
      <c r="AU130" s="61">
        <f t="shared" si="238"/>
        <v>30000</v>
      </c>
      <c r="AV130" s="61">
        <f>IF(NOT(ISNUMBER(A130)),"",ROUND(_xlfn.QUARTILE.INC(CHOOSE({1;2;3},W130,Z130,AC130),1),0))</f>
        <v>17000</v>
      </c>
      <c r="AW130" s="61">
        <f>IF(NOT(ISNUMBER(A130)),"",ROUND(_xlfn.QUARTILE.INC(CHOOSE({1;2;3},W130,Z130,AC130),3),0))</f>
        <v>23500</v>
      </c>
      <c r="AX130" s="61">
        <f t="shared" si="239"/>
        <v>6500</v>
      </c>
      <c r="AY130" s="61">
        <f t="shared" si="240"/>
        <v>17000</v>
      </c>
      <c r="AZ130" s="61">
        <f t="shared" si="241"/>
        <v>3230</v>
      </c>
      <c r="BA130" s="61">
        <f t="shared" si="242"/>
        <v>20230</v>
      </c>
      <c r="BB130" s="61" t="str">
        <f t="shared" si="243"/>
        <v>PROMEDIO 2 MENORES</v>
      </c>
      <c r="BD130" s="58" t="str">
        <f t="shared" si="244"/>
        <v>BOMBILLOS</v>
      </c>
      <c r="BE130" s="58" t="str">
        <f t="shared" si="245"/>
        <v>REPETIDO</v>
      </c>
      <c r="BF130" s="58" t="str" cm="1">
        <f t="array" ref="BF130">IF(BE130&lt;&gt;"REPETIDO","",A130&amp;IFERROR(", "&amp;_xlfn.AGGREGATE(15,6,$A$13:$A$500/(($BD$13:$BD$500=BD130)*($A$13:$A$500&lt;&gt;A130)),1),"")&amp;IFERROR(", "&amp;_xlfn.AGGREGATE(15,6,$A$13:$A$500/(($BD$13:$BD$500=BD130)*($A$13:$A$500&lt;&gt;A130)),2),"")&amp;IFERROR(", "&amp;_xlfn.AGGREGATE(15,6,$A$13:$A$500/(($BD$13:$BD$500=BD130)*($A$13:$A$500&lt;&gt;A130)),3),""))</f>
        <v>112, 181, 192</v>
      </c>
      <c r="BG130" s="58" t="str">
        <f t="shared" si="246"/>
        <v>PRECIO REF. DIFERENTE</v>
      </c>
      <c r="BH130" s="58" t="str">
        <f t="shared" si="247"/>
        <v>CRÍTICO - PRECIO REF. INCONSISTENTE</v>
      </c>
    </row>
    <row r="131" spans="1:60" ht="38.25" customHeight="1" x14ac:dyDescent="0.45">
      <c r="A131" s="64">
        <f>IF(D131="","",COUNTIF($D$13:D131,"&lt;&gt;"))</f>
        <v>113</v>
      </c>
      <c r="B131" s="64">
        <v>43430</v>
      </c>
      <c r="C131" s="65" t="s">
        <v>802</v>
      </c>
      <c r="D131" s="78" t="s">
        <v>691</v>
      </c>
      <c r="E131" s="64">
        <v>0</v>
      </c>
      <c r="F131" s="64">
        <v>1</v>
      </c>
      <c r="G131" s="64">
        <v>1</v>
      </c>
      <c r="H131" s="64">
        <v>0</v>
      </c>
      <c r="I131" s="64">
        <v>0</v>
      </c>
      <c r="J131" s="64">
        <v>0</v>
      </c>
      <c r="K131" s="64">
        <v>0</v>
      </c>
      <c r="L131" s="64">
        <v>0</v>
      </c>
      <c r="M131" s="64">
        <v>0</v>
      </c>
      <c r="N131" s="64">
        <v>0</v>
      </c>
      <c r="O131" s="64">
        <v>0</v>
      </c>
      <c r="P131" s="64">
        <v>0</v>
      </c>
      <c r="Q131" s="64">
        <v>0</v>
      </c>
      <c r="R131" s="64">
        <v>1</v>
      </c>
      <c r="S131" s="64">
        <v>30141508</v>
      </c>
      <c r="T131" s="64" t="s">
        <v>66</v>
      </c>
      <c r="U131" s="64" t="s">
        <v>66</v>
      </c>
      <c r="W131" s="198">
        <v>119000</v>
      </c>
      <c r="X131" s="198">
        <f t="shared" si="219"/>
        <v>22610</v>
      </c>
      <c r="Y131" s="198">
        <f t="shared" si="220"/>
        <v>141610</v>
      </c>
      <c r="Z131" s="198">
        <v>123200</v>
      </c>
      <c r="AA131" s="198">
        <f t="shared" si="221"/>
        <v>23408</v>
      </c>
      <c r="AB131" s="198">
        <f t="shared" si="222"/>
        <v>146608</v>
      </c>
      <c r="AC131" s="198">
        <v>160000</v>
      </c>
      <c r="AD131" s="198">
        <f t="shared" si="223"/>
        <v>30400</v>
      </c>
      <c r="AE131" s="198">
        <f t="shared" si="224"/>
        <v>190400</v>
      </c>
      <c r="AG131" s="67" t="str">
        <f t="shared" si="225"/>
        <v>FIBRA PARA AISLAMIENTO TERMICO</v>
      </c>
      <c r="AH131" s="58" t="str">
        <f t="shared" si="226"/>
        <v>ÚNICO</v>
      </c>
      <c r="AI131" s="58" t="str">
        <f t="shared" si="227"/>
        <v>ÚNICO</v>
      </c>
      <c r="AJ131" s="58" t="str">
        <f t="shared" si="228"/>
        <v>ÚNICO</v>
      </c>
      <c r="AK131" s="58" t="str">
        <f t="shared" si="229"/>
        <v>ÚNICO</v>
      </c>
      <c r="AL131" s="68" t="str">
        <f t="shared" si="230"/>
        <v/>
      </c>
      <c r="AM131" s="68" t="str">
        <f t="shared" si="231"/>
        <v/>
      </c>
      <c r="AN131" s="60" t="str">
        <f t="shared" si="232"/>
        <v/>
      </c>
      <c r="AP131" s="68">
        <f t="shared" si="233"/>
        <v>134067</v>
      </c>
      <c r="AQ131" s="61">
        <f t="shared" si="234"/>
        <v>123200</v>
      </c>
      <c r="AR131" s="61">
        <f t="shared" si="235"/>
        <v>22557</v>
      </c>
      <c r="AS131" s="199">
        <f t="shared" si="236"/>
        <v>0.16825169504799839</v>
      </c>
      <c r="AT131" s="61">
        <f t="shared" si="237"/>
        <v>119000</v>
      </c>
      <c r="AU131" s="61">
        <f t="shared" si="238"/>
        <v>160000</v>
      </c>
      <c r="AV131" s="61">
        <f>IF(NOT(ISNUMBER(A131)),"",ROUND(_xlfn.QUARTILE.INC(CHOOSE({1;2;3},W131,Z131,AC131),1),0))</f>
        <v>121100</v>
      </c>
      <c r="AW131" s="61">
        <f>IF(NOT(ISNUMBER(A131)),"",ROUND(_xlfn.QUARTILE.INC(CHOOSE({1;2;3},W131,Z131,AC131),3),0))</f>
        <v>141600</v>
      </c>
      <c r="AX131" s="61">
        <f t="shared" si="239"/>
        <v>20500</v>
      </c>
      <c r="AY131" s="61">
        <f t="shared" si="240"/>
        <v>119000</v>
      </c>
      <c r="AZ131" s="61">
        <f t="shared" si="241"/>
        <v>22610</v>
      </c>
      <c r="BA131" s="61">
        <f t="shared" si="242"/>
        <v>141610</v>
      </c>
      <c r="BB131" s="61" t="str">
        <f t="shared" si="243"/>
        <v>MENOR VALOR</v>
      </c>
      <c r="BD131" s="58" t="str">
        <f t="shared" si="244"/>
        <v>FIBRA PARA AISLAMIENTO TERMICO</v>
      </c>
      <c r="BE131" s="58" t="str">
        <f t="shared" si="245"/>
        <v>ÚNICO</v>
      </c>
      <c r="BF131" s="58" t="str" cm="1">
        <f t="array" ref="BF131">IF(BE131&lt;&gt;"REPETIDO","",A131&amp;IFERROR(", "&amp;_xlfn.AGGREGATE(15,6,$A$13:$A$500/(($BD$13:$BD$500=BD131)*($A$13:$A$500&lt;&gt;A131)),1),"")&amp;IFERROR(", "&amp;_xlfn.AGGREGATE(15,6,$A$13:$A$500/(($BD$13:$BD$500=BD131)*($A$13:$A$500&lt;&gt;A131)),2),"")&amp;IFERROR(", "&amp;_xlfn.AGGREGATE(15,6,$A$13:$A$500/(($BD$13:$BD$500=BD131)*($A$13:$A$500&lt;&gt;A131)),3),""))</f>
        <v/>
      </c>
      <c r="BG131" s="58" t="str">
        <f t="shared" si="246"/>
        <v>NO APLICA</v>
      </c>
      <c r="BH131" s="58" t="str">
        <f t="shared" si="247"/>
        <v>OK</v>
      </c>
    </row>
    <row r="132" spans="1:60" x14ac:dyDescent="0.45">
      <c r="A132" s="64">
        <f>IF(D132="","",COUNTIF($D$13:D132,"&lt;&gt;"))</f>
        <v>114</v>
      </c>
      <c r="B132" s="64">
        <v>43430</v>
      </c>
      <c r="C132" s="65" t="s">
        <v>803</v>
      </c>
      <c r="D132" s="78" t="s">
        <v>691</v>
      </c>
      <c r="E132" s="64">
        <v>0</v>
      </c>
      <c r="F132" s="64">
        <v>1</v>
      </c>
      <c r="G132" s="64">
        <v>1</v>
      </c>
      <c r="H132" s="64">
        <v>0</v>
      </c>
      <c r="I132" s="64">
        <v>0</v>
      </c>
      <c r="J132" s="64">
        <v>0</v>
      </c>
      <c r="K132" s="64">
        <v>0</v>
      </c>
      <c r="L132" s="64">
        <v>0</v>
      </c>
      <c r="M132" s="64">
        <v>0</v>
      </c>
      <c r="N132" s="64">
        <v>0</v>
      </c>
      <c r="O132" s="64">
        <v>0</v>
      </c>
      <c r="P132" s="64">
        <v>0</v>
      </c>
      <c r="Q132" s="64">
        <v>0</v>
      </c>
      <c r="R132" s="64">
        <v>1</v>
      </c>
      <c r="S132" s="78">
        <v>30171505</v>
      </c>
      <c r="T132" s="64" t="s">
        <v>66</v>
      </c>
      <c r="U132" s="64" t="s">
        <v>66</v>
      </c>
      <c r="W132" s="198">
        <v>731000</v>
      </c>
      <c r="X132" s="198">
        <f t="shared" si="219"/>
        <v>138890</v>
      </c>
      <c r="Y132" s="198">
        <f t="shared" si="220"/>
        <v>869890</v>
      </c>
      <c r="Z132" s="198">
        <v>760800</v>
      </c>
      <c r="AA132" s="198">
        <f t="shared" si="221"/>
        <v>144552</v>
      </c>
      <c r="AB132" s="198">
        <f t="shared" si="222"/>
        <v>905352</v>
      </c>
      <c r="AC132" s="198">
        <v>925000</v>
      </c>
      <c r="AD132" s="198">
        <f t="shared" si="223"/>
        <v>175750</v>
      </c>
      <c r="AE132" s="198">
        <f t="shared" si="224"/>
        <v>1100750</v>
      </c>
      <c r="AG132" s="67" t="str">
        <f t="shared" si="225"/>
        <v>PUERTAS</v>
      </c>
      <c r="AH132" s="58" t="str">
        <f t="shared" si="226"/>
        <v>ÚNICO</v>
      </c>
      <c r="AI132" s="58" t="str">
        <f t="shared" si="227"/>
        <v>DIFERENTE</v>
      </c>
      <c r="AJ132" s="58" t="str">
        <f t="shared" si="228"/>
        <v>ÚNICO</v>
      </c>
      <c r="AK132" s="58" t="str">
        <f t="shared" si="229"/>
        <v>REVISAR</v>
      </c>
      <c r="AL132" s="68" t="str">
        <f t="shared" si="230"/>
        <v/>
      </c>
      <c r="AM132" s="68">
        <f t="shared" si="231"/>
        <v>29800</v>
      </c>
      <c r="AN132" s="60" t="str">
        <f t="shared" si="232"/>
        <v/>
      </c>
      <c r="AP132" s="68">
        <f t="shared" si="233"/>
        <v>805600</v>
      </c>
      <c r="AQ132" s="61">
        <f t="shared" si="234"/>
        <v>760800</v>
      </c>
      <c r="AR132" s="61">
        <f t="shared" si="235"/>
        <v>104471</v>
      </c>
      <c r="AS132" s="199">
        <f t="shared" si="236"/>
        <v>0.12968098311817278</v>
      </c>
      <c r="AT132" s="61">
        <f t="shared" si="237"/>
        <v>731000</v>
      </c>
      <c r="AU132" s="61">
        <f t="shared" si="238"/>
        <v>925000</v>
      </c>
      <c r="AV132" s="61">
        <f>IF(NOT(ISNUMBER(A132)),"",ROUND(_xlfn.QUARTILE.INC(CHOOSE({1;2;3},W132,Z132,AC132),1),0))</f>
        <v>745900</v>
      </c>
      <c r="AW132" s="61">
        <f>IF(NOT(ISNUMBER(A132)),"",ROUND(_xlfn.QUARTILE.INC(CHOOSE({1;2;3},W132,Z132,AC132),3),0))</f>
        <v>842900</v>
      </c>
      <c r="AX132" s="61">
        <f t="shared" si="239"/>
        <v>97000</v>
      </c>
      <c r="AY132" s="61">
        <f t="shared" si="240"/>
        <v>731000</v>
      </c>
      <c r="AZ132" s="61">
        <f t="shared" si="241"/>
        <v>138890</v>
      </c>
      <c r="BA132" s="61">
        <f t="shared" si="242"/>
        <v>869890</v>
      </c>
      <c r="BB132" s="61" t="str">
        <f t="shared" si="243"/>
        <v>MENOR VALOR</v>
      </c>
      <c r="BD132" s="58" t="str">
        <f t="shared" si="244"/>
        <v>PUERTAS</v>
      </c>
      <c r="BE132" s="58" t="str">
        <f t="shared" si="245"/>
        <v>REPETIDO</v>
      </c>
      <c r="BF132" s="58" t="str" cm="1">
        <f t="array" ref="BF132">IF(BE132&lt;&gt;"REPETIDO","",A132&amp;IFERROR(", "&amp;_xlfn.AGGREGATE(15,6,$A$13:$A$500/(($BD$13:$BD$500=BD132)*($A$13:$A$500&lt;&gt;A132)),1),"")&amp;IFERROR(", "&amp;_xlfn.AGGREGATE(15,6,$A$13:$A$500/(($BD$13:$BD$500=BD132)*($A$13:$A$500&lt;&gt;A132)),2),"")&amp;IFERROR(", "&amp;_xlfn.AGGREGATE(15,6,$A$13:$A$500/(($BD$13:$BD$500=BD132)*($A$13:$A$500&lt;&gt;A132)),3),""))</f>
        <v>114, 187</v>
      </c>
      <c r="BG132" s="58" t="str">
        <f t="shared" si="246"/>
        <v>MISMO PRECIO REF.</v>
      </c>
      <c r="BH132" s="58" t="str">
        <f t="shared" si="247"/>
        <v>OK</v>
      </c>
    </row>
    <row r="133" spans="1:60" ht="63.75" customHeight="1" x14ac:dyDescent="0.45">
      <c r="A133" s="64">
        <f>IF(D133="","",COUNTIF($D$13:D133,"&lt;&gt;"))</f>
        <v>115</v>
      </c>
      <c r="B133" s="64">
        <v>43430</v>
      </c>
      <c r="C133" s="65" t="s">
        <v>804</v>
      </c>
      <c r="D133" s="64" t="s">
        <v>691</v>
      </c>
      <c r="E133" s="64">
        <v>0</v>
      </c>
      <c r="F133" s="64">
        <v>1</v>
      </c>
      <c r="G133" s="64">
        <v>1</v>
      </c>
      <c r="H133" s="64">
        <v>0</v>
      </c>
      <c r="I133" s="64">
        <v>0</v>
      </c>
      <c r="J133" s="64">
        <v>0</v>
      </c>
      <c r="K133" s="64">
        <v>0</v>
      </c>
      <c r="L133" s="64">
        <v>0</v>
      </c>
      <c r="M133" s="64">
        <v>0</v>
      </c>
      <c r="N133" s="64">
        <v>0</v>
      </c>
      <c r="O133" s="64">
        <v>0</v>
      </c>
      <c r="P133" s="64">
        <v>0</v>
      </c>
      <c r="Q133" s="64">
        <v>0</v>
      </c>
      <c r="R133" s="64">
        <v>1</v>
      </c>
      <c r="S133" s="64">
        <v>27112915</v>
      </c>
      <c r="T133" s="64" t="s">
        <v>66</v>
      </c>
      <c r="U133" s="64" t="s">
        <v>66</v>
      </c>
      <c r="W133" s="198">
        <v>38200</v>
      </c>
      <c r="X133" s="198">
        <f t="shared" si="219"/>
        <v>7258</v>
      </c>
      <c r="Y133" s="198">
        <f t="shared" si="220"/>
        <v>45458</v>
      </c>
      <c r="Z133" s="198">
        <v>38200</v>
      </c>
      <c r="AA133" s="198">
        <f t="shared" si="221"/>
        <v>7258</v>
      </c>
      <c r="AB133" s="198">
        <f t="shared" si="222"/>
        <v>45458</v>
      </c>
      <c r="AC133" s="198">
        <v>50000</v>
      </c>
      <c r="AD133" s="198">
        <f t="shared" si="223"/>
        <v>9500</v>
      </c>
      <c r="AE133" s="198">
        <f t="shared" si="224"/>
        <v>59500</v>
      </c>
      <c r="AG133" s="67" t="str">
        <f t="shared" si="225"/>
        <v>FISTOS PARA GAS NATURAL Y CONTROLES DE TEMPERATURA</v>
      </c>
      <c r="AH133" s="58" t="str">
        <f t="shared" si="226"/>
        <v>ÚNICO</v>
      </c>
      <c r="AI133" s="58" t="str">
        <f t="shared" si="227"/>
        <v>ÚNICO</v>
      </c>
      <c r="AJ133" s="58" t="str">
        <f t="shared" si="228"/>
        <v>ÚNICO</v>
      </c>
      <c r="AK133" s="58" t="str">
        <f t="shared" si="229"/>
        <v>ÚNICO</v>
      </c>
      <c r="AL133" s="68" t="str">
        <f t="shared" si="230"/>
        <v/>
      </c>
      <c r="AM133" s="68" t="str">
        <f t="shared" si="231"/>
        <v/>
      </c>
      <c r="AN133" s="60" t="str">
        <f t="shared" si="232"/>
        <v/>
      </c>
      <c r="AP133" s="68">
        <f t="shared" si="233"/>
        <v>42133</v>
      </c>
      <c r="AQ133" s="61">
        <f t="shared" si="234"/>
        <v>38200</v>
      </c>
      <c r="AR133" s="61">
        <f t="shared" si="235"/>
        <v>6813</v>
      </c>
      <c r="AS133" s="199">
        <f t="shared" si="236"/>
        <v>0.16170222865687228</v>
      </c>
      <c r="AT133" s="61">
        <f t="shared" si="237"/>
        <v>38200</v>
      </c>
      <c r="AU133" s="61">
        <f t="shared" si="238"/>
        <v>50000</v>
      </c>
      <c r="AV133" s="61">
        <f>IF(NOT(ISNUMBER(A133)),"",ROUND(_xlfn.QUARTILE.INC(CHOOSE({1;2;3},W133,Z133,AC133),1),0))</f>
        <v>38200</v>
      </c>
      <c r="AW133" s="61">
        <f>IF(NOT(ISNUMBER(A133)),"",ROUND(_xlfn.QUARTILE.INC(CHOOSE({1;2;3},W133,Z133,AC133),3),0))</f>
        <v>44100</v>
      </c>
      <c r="AX133" s="61">
        <f t="shared" si="239"/>
        <v>5900</v>
      </c>
      <c r="AY133" s="61">
        <f t="shared" si="240"/>
        <v>38200</v>
      </c>
      <c r="AZ133" s="61">
        <f t="shared" si="241"/>
        <v>7258</v>
      </c>
      <c r="BA133" s="61">
        <f t="shared" si="242"/>
        <v>45458</v>
      </c>
      <c r="BB133" s="61" t="str">
        <f t="shared" si="243"/>
        <v>MENOR VALOR</v>
      </c>
      <c r="BD133" s="58" t="str">
        <f t="shared" si="244"/>
        <v>FISTOS PARA GAS NATURAL Y CONTROLES DE TEMPERATURA</v>
      </c>
      <c r="BE133" s="58" t="str">
        <f t="shared" si="245"/>
        <v>ÚNICO</v>
      </c>
      <c r="BF133" s="58" t="str" cm="1">
        <f t="array" ref="BF133">IF(BE133&lt;&gt;"REPETIDO","",A133&amp;IFERROR(", "&amp;_xlfn.AGGREGATE(15,6,$A$13:$A$500/(($BD$13:$BD$500=BD133)*($A$13:$A$500&lt;&gt;A133)),1),"")&amp;IFERROR(", "&amp;_xlfn.AGGREGATE(15,6,$A$13:$A$500/(($BD$13:$BD$500=BD133)*($A$13:$A$500&lt;&gt;A133)),2),"")&amp;IFERROR(", "&amp;_xlfn.AGGREGATE(15,6,$A$13:$A$500/(($BD$13:$BD$500=BD133)*($A$13:$A$500&lt;&gt;A133)),3),""))</f>
        <v/>
      </c>
      <c r="BG133" s="58" t="str">
        <f t="shared" si="246"/>
        <v>NO APLICA</v>
      </c>
      <c r="BH133" s="58" t="str">
        <f t="shared" si="247"/>
        <v>OK</v>
      </c>
    </row>
    <row r="134" spans="1:60" ht="25.5" customHeight="1" x14ac:dyDescent="0.45">
      <c r="A134" s="64">
        <f>IF(D134="","",COUNTIF($D$13:D134,"&lt;&gt;"))</f>
        <v>116</v>
      </c>
      <c r="B134" s="64">
        <v>43430</v>
      </c>
      <c r="C134" s="65" t="s">
        <v>805</v>
      </c>
      <c r="D134" s="64" t="s">
        <v>691</v>
      </c>
      <c r="E134" s="64">
        <v>0</v>
      </c>
      <c r="F134" s="64">
        <v>1</v>
      </c>
      <c r="G134" s="64">
        <v>1</v>
      </c>
      <c r="H134" s="64">
        <v>0</v>
      </c>
      <c r="I134" s="64">
        <v>0</v>
      </c>
      <c r="J134" s="64">
        <v>0</v>
      </c>
      <c r="K134" s="64">
        <v>0</v>
      </c>
      <c r="L134" s="64">
        <v>0</v>
      </c>
      <c r="M134" s="64">
        <v>0</v>
      </c>
      <c r="N134" s="64">
        <v>0</v>
      </c>
      <c r="O134" s="64">
        <v>0</v>
      </c>
      <c r="P134" s="64">
        <v>0</v>
      </c>
      <c r="Q134" s="64">
        <v>0</v>
      </c>
      <c r="R134" s="64">
        <v>1</v>
      </c>
      <c r="S134" s="64">
        <v>39122229</v>
      </c>
      <c r="T134" s="64" t="s">
        <v>66</v>
      </c>
      <c r="U134" s="64" t="s">
        <v>66</v>
      </c>
      <c r="W134" s="198">
        <v>191200</v>
      </c>
      <c r="X134" s="198">
        <f t="shared" si="219"/>
        <v>36328</v>
      </c>
      <c r="Y134" s="198">
        <f t="shared" si="220"/>
        <v>227528</v>
      </c>
      <c r="Z134" s="198">
        <v>191200</v>
      </c>
      <c r="AA134" s="198">
        <f t="shared" si="221"/>
        <v>36328</v>
      </c>
      <c r="AB134" s="198">
        <f t="shared" si="222"/>
        <v>227528</v>
      </c>
      <c r="AC134" s="198">
        <v>230000</v>
      </c>
      <c r="AD134" s="198">
        <f t="shared" si="223"/>
        <v>43700</v>
      </c>
      <c r="AE134" s="198">
        <f t="shared" si="224"/>
        <v>273700</v>
      </c>
      <c r="AG134" s="67" t="str">
        <f t="shared" si="225"/>
        <v>CONTROL DE TEMPERATURA</v>
      </c>
      <c r="AH134" s="58" t="str">
        <f t="shared" si="226"/>
        <v>ÚNICO</v>
      </c>
      <c r="AI134" s="58" t="str">
        <f t="shared" si="227"/>
        <v>ÚNICO</v>
      </c>
      <c r="AJ134" s="58" t="str">
        <f t="shared" si="228"/>
        <v>ÚNICO</v>
      </c>
      <c r="AK134" s="58" t="str">
        <f t="shared" si="229"/>
        <v>ÚNICO</v>
      </c>
      <c r="AL134" s="68" t="str">
        <f t="shared" si="230"/>
        <v/>
      </c>
      <c r="AM134" s="68" t="str">
        <f t="shared" si="231"/>
        <v/>
      </c>
      <c r="AN134" s="60" t="str">
        <f t="shared" si="232"/>
        <v/>
      </c>
      <c r="AP134" s="68">
        <f t="shared" si="233"/>
        <v>204133</v>
      </c>
      <c r="AQ134" s="61">
        <f t="shared" si="234"/>
        <v>191200</v>
      </c>
      <c r="AR134" s="61">
        <f t="shared" si="235"/>
        <v>22401</v>
      </c>
      <c r="AS134" s="199">
        <f t="shared" si="236"/>
        <v>0.10973727912684378</v>
      </c>
      <c r="AT134" s="61">
        <f t="shared" si="237"/>
        <v>191200</v>
      </c>
      <c r="AU134" s="61">
        <f t="shared" si="238"/>
        <v>230000</v>
      </c>
      <c r="AV134" s="61">
        <f>IF(NOT(ISNUMBER(A134)),"",ROUND(_xlfn.QUARTILE.INC(CHOOSE({1;2;3},W134,Z134,AC134),1),0))</f>
        <v>191200</v>
      </c>
      <c r="AW134" s="61">
        <f>IF(NOT(ISNUMBER(A134)),"",ROUND(_xlfn.QUARTILE.INC(CHOOSE({1;2;3},W134,Z134,AC134),3),0))</f>
        <v>210600</v>
      </c>
      <c r="AX134" s="61">
        <f t="shared" si="239"/>
        <v>19400</v>
      </c>
      <c r="AY134" s="61">
        <f t="shared" si="240"/>
        <v>191200</v>
      </c>
      <c r="AZ134" s="61">
        <f t="shared" si="241"/>
        <v>36328</v>
      </c>
      <c r="BA134" s="61">
        <f t="shared" si="242"/>
        <v>227528</v>
      </c>
      <c r="BB134" s="61" t="str">
        <f t="shared" si="243"/>
        <v>MENOR VALOR</v>
      </c>
      <c r="BD134" s="58" t="str">
        <f t="shared" si="244"/>
        <v>CONTROL DE TEMPERATURA</v>
      </c>
      <c r="BE134" s="58" t="str">
        <f t="shared" si="245"/>
        <v>ÚNICO</v>
      </c>
      <c r="BF134" s="58" t="str" cm="1">
        <f t="array" ref="BF134">IF(BE134&lt;&gt;"REPETIDO","",A134&amp;IFERROR(", "&amp;_xlfn.AGGREGATE(15,6,$A$13:$A$500/(($BD$13:$BD$500=BD134)*($A$13:$A$500&lt;&gt;A134)),1),"")&amp;IFERROR(", "&amp;_xlfn.AGGREGATE(15,6,$A$13:$A$500/(($BD$13:$BD$500=BD134)*($A$13:$A$500&lt;&gt;A134)),2),"")&amp;IFERROR(", "&amp;_xlfn.AGGREGATE(15,6,$A$13:$A$500/(($BD$13:$BD$500=BD134)*($A$13:$A$500&lt;&gt;A134)),3),""))</f>
        <v/>
      </c>
      <c r="BG134" s="58" t="str">
        <f t="shared" si="246"/>
        <v>NO APLICA</v>
      </c>
      <c r="BH134" s="58" t="str">
        <f t="shared" si="247"/>
        <v>OK</v>
      </c>
    </row>
    <row r="135" spans="1:60" ht="25.5" x14ac:dyDescent="0.45">
      <c r="A135" s="64">
        <f>IF(D135="","",COUNTIF($D$13:D135,"&lt;&gt;"))</f>
        <v>117</v>
      </c>
      <c r="B135" s="64">
        <v>43430</v>
      </c>
      <c r="C135" s="65" t="s">
        <v>806</v>
      </c>
      <c r="D135" s="64" t="s">
        <v>691</v>
      </c>
      <c r="E135" s="64">
        <v>0</v>
      </c>
      <c r="F135" s="64">
        <v>1</v>
      </c>
      <c r="G135" s="64">
        <v>1</v>
      </c>
      <c r="H135" s="64">
        <v>0</v>
      </c>
      <c r="I135" s="64">
        <v>0</v>
      </c>
      <c r="J135" s="64">
        <v>0</v>
      </c>
      <c r="K135" s="64">
        <v>0</v>
      </c>
      <c r="L135" s="64">
        <v>0</v>
      </c>
      <c r="M135" s="64">
        <v>0</v>
      </c>
      <c r="N135" s="64">
        <v>0</v>
      </c>
      <c r="O135" s="64">
        <v>0</v>
      </c>
      <c r="P135" s="64">
        <v>0</v>
      </c>
      <c r="Q135" s="64">
        <v>0</v>
      </c>
      <c r="R135" s="64">
        <v>1</v>
      </c>
      <c r="S135" s="64">
        <v>41112209</v>
      </c>
      <c r="T135" s="64" t="s">
        <v>66</v>
      </c>
      <c r="U135" s="64" t="s">
        <v>66</v>
      </c>
      <c r="W135" s="198">
        <v>68000</v>
      </c>
      <c r="X135" s="198">
        <f t="shared" si="219"/>
        <v>12920</v>
      </c>
      <c r="Y135" s="198">
        <f t="shared" si="220"/>
        <v>80920</v>
      </c>
      <c r="Z135" s="198">
        <v>68000</v>
      </c>
      <c r="AA135" s="198">
        <f t="shared" si="221"/>
        <v>12920</v>
      </c>
      <c r="AB135" s="198">
        <f t="shared" si="222"/>
        <v>80920</v>
      </c>
      <c r="AC135" s="198">
        <v>300000</v>
      </c>
      <c r="AD135" s="198">
        <f t="shared" si="223"/>
        <v>57000</v>
      </c>
      <c r="AE135" s="198">
        <f t="shared" si="224"/>
        <v>357000</v>
      </c>
      <c r="AG135" s="67" t="str">
        <f t="shared" si="225"/>
        <v>TERMOSTATO</v>
      </c>
      <c r="AH135" s="58" t="str">
        <f t="shared" si="226"/>
        <v>ÚNICO</v>
      </c>
      <c r="AI135" s="58" t="str">
        <f t="shared" si="227"/>
        <v>DIFERENTE</v>
      </c>
      <c r="AJ135" s="58" t="str">
        <f t="shared" si="228"/>
        <v>DIFERENTE</v>
      </c>
      <c r="AK135" s="58" t="str">
        <f t="shared" si="229"/>
        <v>REVISAR</v>
      </c>
      <c r="AL135" s="68" t="str">
        <f t="shared" si="230"/>
        <v/>
      </c>
      <c r="AM135" s="68">
        <f t="shared" si="231"/>
        <v>4200</v>
      </c>
      <c r="AN135" s="60">
        <f t="shared" si="232"/>
        <v>15000</v>
      </c>
      <c r="AP135" s="68">
        <f t="shared" si="233"/>
        <v>145333</v>
      </c>
      <c r="AQ135" s="61">
        <f t="shared" si="234"/>
        <v>68000</v>
      </c>
      <c r="AR135" s="61">
        <f t="shared" si="235"/>
        <v>133945</v>
      </c>
      <c r="AS135" s="199">
        <f t="shared" si="236"/>
        <v>0.92164202211472968</v>
      </c>
      <c r="AT135" s="61">
        <f t="shared" si="237"/>
        <v>68000</v>
      </c>
      <c r="AU135" s="61">
        <f t="shared" si="238"/>
        <v>300000</v>
      </c>
      <c r="AV135" s="61">
        <f>IF(NOT(ISNUMBER(A135)),"",ROUND(_xlfn.QUARTILE.INC(CHOOSE({1;2;3},W135,Z135,AC135),1),0))</f>
        <v>68000</v>
      </c>
      <c r="AW135" s="61">
        <f>IF(NOT(ISNUMBER(A135)),"",ROUND(_xlfn.QUARTILE.INC(CHOOSE({1;2;3},W135,Z135,AC135),3),0))</f>
        <v>184000</v>
      </c>
      <c r="AX135" s="61">
        <f t="shared" si="239"/>
        <v>116000</v>
      </c>
      <c r="AY135" s="61">
        <f t="shared" si="240"/>
        <v>68000</v>
      </c>
      <c r="AZ135" s="61">
        <f t="shared" si="241"/>
        <v>12920</v>
      </c>
      <c r="BA135" s="61">
        <f t="shared" si="242"/>
        <v>80920</v>
      </c>
      <c r="BB135" s="61" t="str">
        <f t="shared" si="243"/>
        <v>MEDIANA</v>
      </c>
      <c r="BD135" s="58" t="str">
        <f t="shared" si="244"/>
        <v>TERMOSTATO</v>
      </c>
      <c r="BE135" s="58" t="str">
        <f t="shared" si="245"/>
        <v>REPETIDO</v>
      </c>
      <c r="BF135" s="58" t="str" cm="1">
        <f t="array" ref="BF135">IF(BE135&lt;&gt;"REPETIDO","",A135&amp;IFERROR(", "&amp;_xlfn.AGGREGATE(15,6,$A$13:$A$500/(($BD$13:$BD$500=BD135)*($A$13:$A$500&lt;&gt;A135)),1),"")&amp;IFERROR(", "&amp;_xlfn.AGGREGATE(15,6,$A$13:$A$500/(($BD$13:$BD$500=BD135)*($A$13:$A$500&lt;&gt;A135)),2),"")&amp;IFERROR(", "&amp;_xlfn.AGGREGATE(15,6,$A$13:$A$500/(($BD$13:$BD$500=BD135)*($A$13:$A$500&lt;&gt;A135)),3),""))</f>
        <v>117, 275, 304</v>
      </c>
      <c r="BG135" s="58" t="str">
        <f t="shared" si="246"/>
        <v>PRECIO REF. DIFERENTE</v>
      </c>
      <c r="BH135" s="58" t="str">
        <f t="shared" si="247"/>
        <v>CRÍTICO - PRECIO REF. INCONSISTENTE</v>
      </c>
    </row>
    <row r="136" spans="1:60" x14ac:dyDescent="0.45">
      <c r="A136" s="64">
        <f>IF(D136="","",COUNTIF($D$13:D136,"&lt;&gt;"))</f>
        <v>118</v>
      </c>
      <c r="B136" s="64">
        <v>43430</v>
      </c>
      <c r="C136" s="65" t="s">
        <v>807</v>
      </c>
      <c r="D136" s="64" t="s">
        <v>691</v>
      </c>
      <c r="E136" s="64">
        <v>0</v>
      </c>
      <c r="F136" s="64">
        <v>1</v>
      </c>
      <c r="G136" s="64">
        <v>1</v>
      </c>
      <c r="H136" s="64">
        <v>0</v>
      </c>
      <c r="I136" s="64">
        <v>0</v>
      </c>
      <c r="J136" s="64">
        <v>0</v>
      </c>
      <c r="K136" s="64">
        <v>0</v>
      </c>
      <c r="L136" s="64">
        <v>0</v>
      </c>
      <c r="M136" s="64">
        <v>0</v>
      </c>
      <c r="N136" s="64">
        <v>0</v>
      </c>
      <c r="O136" s="64">
        <v>0</v>
      </c>
      <c r="P136" s="64">
        <v>0</v>
      </c>
      <c r="Q136" s="64">
        <v>0</v>
      </c>
      <c r="R136" s="64">
        <v>1</v>
      </c>
      <c r="S136" s="64">
        <v>41112220</v>
      </c>
      <c r="T136" s="64" t="s">
        <v>66</v>
      </c>
      <c r="U136" s="64" t="s">
        <v>66</v>
      </c>
      <c r="W136" s="198">
        <v>72200</v>
      </c>
      <c r="X136" s="198">
        <f t="shared" si="219"/>
        <v>13718</v>
      </c>
      <c r="Y136" s="198">
        <f t="shared" si="220"/>
        <v>85918</v>
      </c>
      <c r="Z136" s="198">
        <v>72200</v>
      </c>
      <c r="AA136" s="198">
        <f t="shared" si="221"/>
        <v>13718</v>
      </c>
      <c r="AB136" s="198">
        <f t="shared" si="222"/>
        <v>85918</v>
      </c>
      <c r="AC136" s="198">
        <v>95000</v>
      </c>
      <c r="AD136" s="198">
        <f t="shared" si="223"/>
        <v>18050</v>
      </c>
      <c r="AE136" s="198">
        <f t="shared" si="224"/>
        <v>113050</v>
      </c>
      <c r="AG136" s="67" t="str">
        <f t="shared" si="225"/>
        <v>TERMÓMETRO</v>
      </c>
      <c r="AH136" s="58" t="str">
        <f t="shared" si="226"/>
        <v>ÚNICO</v>
      </c>
      <c r="AI136" s="58" t="str">
        <f t="shared" si="227"/>
        <v>DIFERENTE</v>
      </c>
      <c r="AJ136" s="58" t="str">
        <f t="shared" si="228"/>
        <v>ÚNICO</v>
      </c>
      <c r="AK136" s="58" t="str">
        <f t="shared" si="229"/>
        <v>REVISAR</v>
      </c>
      <c r="AL136" s="68" t="str">
        <f t="shared" si="230"/>
        <v/>
      </c>
      <c r="AM136" s="68">
        <f t="shared" si="231"/>
        <v>4300</v>
      </c>
      <c r="AN136" s="60" t="str">
        <f t="shared" si="232"/>
        <v/>
      </c>
      <c r="AP136" s="68">
        <f t="shared" si="233"/>
        <v>79800</v>
      </c>
      <c r="AQ136" s="61">
        <f t="shared" si="234"/>
        <v>72200</v>
      </c>
      <c r="AR136" s="61">
        <f t="shared" si="235"/>
        <v>13164</v>
      </c>
      <c r="AS136" s="199">
        <f t="shared" si="236"/>
        <v>0.16496240601503759</v>
      </c>
      <c r="AT136" s="61">
        <f t="shared" si="237"/>
        <v>72200</v>
      </c>
      <c r="AU136" s="61">
        <f t="shared" si="238"/>
        <v>95000</v>
      </c>
      <c r="AV136" s="61">
        <f>IF(NOT(ISNUMBER(A136)),"",ROUND(_xlfn.QUARTILE.INC(CHOOSE({1;2;3},W136,Z136,AC136),1),0))</f>
        <v>72200</v>
      </c>
      <c r="AW136" s="61">
        <f>IF(NOT(ISNUMBER(A136)),"",ROUND(_xlfn.QUARTILE.INC(CHOOSE({1;2;3},W136,Z136,AC136),3),0))</f>
        <v>83600</v>
      </c>
      <c r="AX136" s="61">
        <f t="shared" si="239"/>
        <v>11400</v>
      </c>
      <c r="AY136" s="61">
        <f t="shared" si="240"/>
        <v>72200</v>
      </c>
      <c r="AZ136" s="61">
        <f t="shared" si="241"/>
        <v>13718</v>
      </c>
      <c r="BA136" s="61">
        <f t="shared" si="242"/>
        <v>85918</v>
      </c>
      <c r="BB136" s="61" t="str">
        <f t="shared" si="243"/>
        <v>MENOR VALOR</v>
      </c>
      <c r="BD136" s="58" t="str">
        <f t="shared" si="244"/>
        <v>TERMÓMETRO</v>
      </c>
      <c r="BE136" s="58" t="str">
        <f t="shared" si="245"/>
        <v>REPETIDO</v>
      </c>
      <c r="BF136" s="58" t="str" cm="1">
        <f t="array" ref="BF136">IF(BE136&lt;&gt;"REPETIDO","",A136&amp;IFERROR(", "&amp;_xlfn.AGGREGATE(15,6,$A$13:$A$500/(($BD$13:$BD$500=BD136)*($A$13:$A$500&lt;&gt;A136)),1),"")&amp;IFERROR(", "&amp;_xlfn.AGGREGATE(15,6,$A$13:$A$500/(($BD$13:$BD$500=BD136)*($A$13:$A$500&lt;&gt;A136)),2),"")&amp;IFERROR(", "&amp;_xlfn.AGGREGATE(15,6,$A$13:$A$500/(($BD$13:$BD$500=BD136)*($A$13:$A$500&lt;&gt;A136)),3),""))</f>
        <v>118, 200</v>
      </c>
      <c r="BG136" s="58" t="str">
        <f t="shared" si="246"/>
        <v>MISMO PRECIO REF.</v>
      </c>
      <c r="BH136" s="58" t="str">
        <f t="shared" si="247"/>
        <v>OK</v>
      </c>
    </row>
    <row r="137" spans="1:60" ht="51" customHeight="1" x14ac:dyDescent="0.45">
      <c r="A137" s="64">
        <f>IF(D137="","",COUNTIF($D$13:D137,"&lt;&gt;"))</f>
        <v>119</v>
      </c>
      <c r="B137" s="64">
        <v>43430</v>
      </c>
      <c r="C137" s="65" t="s">
        <v>808</v>
      </c>
      <c r="D137" s="64" t="s">
        <v>691</v>
      </c>
      <c r="E137" s="64">
        <v>0</v>
      </c>
      <c r="F137" s="64">
        <v>1</v>
      </c>
      <c r="G137" s="64">
        <v>1</v>
      </c>
      <c r="H137" s="64">
        <v>0</v>
      </c>
      <c r="I137" s="64">
        <v>0</v>
      </c>
      <c r="J137" s="64">
        <v>0</v>
      </c>
      <c r="K137" s="64">
        <v>0</v>
      </c>
      <c r="L137" s="64">
        <v>0</v>
      </c>
      <c r="M137" s="64">
        <v>0</v>
      </c>
      <c r="N137" s="64">
        <v>0</v>
      </c>
      <c r="O137" s="64">
        <v>0</v>
      </c>
      <c r="P137" s="64">
        <v>0</v>
      </c>
      <c r="Q137" s="64">
        <v>0</v>
      </c>
      <c r="R137" s="64">
        <v>1</v>
      </c>
      <c r="S137" s="78">
        <v>39122305</v>
      </c>
      <c r="T137" s="64" t="s">
        <v>66</v>
      </c>
      <c r="U137" s="64" t="s">
        <v>66</v>
      </c>
      <c r="W137" s="198">
        <v>153000</v>
      </c>
      <c r="X137" s="198">
        <f t="shared" si="219"/>
        <v>29070</v>
      </c>
      <c r="Y137" s="198">
        <f t="shared" si="220"/>
        <v>182070</v>
      </c>
      <c r="Z137" s="198">
        <v>153000</v>
      </c>
      <c r="AA137" s="198">
        <f t="shared" si="221"/>
        <v>29070</v>
      </c>
      <c r="AB137" s="198">
        <f t="shared" si="222"/>
        <v>182070</v>
      </c>
      <c r="AC137" s="198">
        <v>195000</v>
      </c>
      <c r="AD137" s="198">
        <f t="shared" si="223"/>
        <v>37050</v>
      </c>
      <c r="AE137" s="198">
        <f t="shared" si="224"/>
        <v>232050</v>
      </c>
      <c r="AG137" s="67" t="str">
        <f t="shared" si="225"/>
        <v>MEDIDOR DIGITAL DE HUMEDAD RELATIVA</v>
      </c>
      <c r="AH137" s="58" t="str">
        <f t="shared" si="226"/>
        <v>ÚNICO</v>
      </c>
      <c r="AI137" s="58" t="str">
        <f t="shared" si="227"/>
        <v>ÚNICO</v>
      </c>
      <c r="AJ137" s="58" t="str">
        <f t="shared" si="228"/>
        <v>ÚNICO</v>
      </c>
      <c r="AK137" s="58" t="str">
        <f t="shared" si="229"/>
        <v>ÚNICO</v>
      </c>
      <c r="AL137" s="68" t="str">
        <f t="shared" si="230"/>
        <v/>
      </c>
      <c r="AM137" s="68" t="str">
        <f t="shared" si="231"/>
        <v/>
      </c>
      <c r="AN137" s="60" t="str">
        <f t="shared" si="232"/>
        <v/>
      </c>
      <c r="AP137" s="68">
        <f t="shared" si="233"/>
        <v>167000</v>
      </c>
      <c r="AQ137" s="61">
        <f t="shared" si="234"/>
        <v>153000</v>
      </c>
      <c r="AR137" s="61">
        <f t="shared" si="235"/>
        <v>24249</v>
      </c>
      <c r="AS137" s="199">
        <f t="shared" si="236"/>
        <v>0.14520359281437126</v>
      </c>
      <c r="AT137" s="61">
        <f t="shared" si="237"/>
        <v>153000</v>
      </c>
      <c r="AU137" s="61">
        <f t="shared" si="238"/>
        <v>195000</v>
      </c>
      <c r="AV137" s="61">
        <f>IF(NOT(ISNUMBER(A137)),"",ROUND(_xlfn.QUARTILE.INC(CHOOSE({1;2;3},W137,Z137,AC137),1),0))</f>
        <v>153000</v>
      </c>
      <c r="AW137" s="61">
        <f>IF(NOT(ISNUMBER(A137)),"",ROUND(_xlfn.QUARTILE.INC(CHOOSE({1;2;3},W137,Z137,AC137),3),0))</f>
        <v>174000</v>
      </c>
      <c r="AX137" s="61">
        <f t="shared" si="239"/>
        <v>21000</v>
      </c>
      <c r="AY137" s="61">
        <f t="shared" si="240"/>
        <v>153000</v>
      </c>
      <c r="AZ137" s="61">
        <f t="shared" si="241"/>
        <v>29070</v>
      </c>
      <c r="BA137" s="61">
        <f t="shared" si="242"/>
        <v>182070</v>
      </c>
      <c r="BB137" s="61" t="str">
        <f t="shared" si="243"/>
        <v>MENOR VALOR</v>
      </c>
      <c r="BD137" s="58" t="str">
        <f t="shared" si="244"/>
        <v>MEDIDOR DIGITAL DE HUMEDAD RELATIVA</v>
      </c>
      <c r="BE137" s="58" t="str">
        <f t="shared" si="245"/>
        <v>REPETIDO</v>
      </c>
      <c r="BF137" s="58" t="str" cm="1">
        <f t="array" ref="BF137">IF(BE137&lt;&gt;"REPETIDO","",A137&amp;IFERROR(", "&amp;_xlfn.AGGREGATE(15,6,$A$13:$A$500/(($BD$13:$BD$500=BD137)*($A$13:$A$500&lt;&gt;A137)),1),"")&amp;IFERROR(", "&amp;_xlfn.AGGREGATE(15,6,$A$13:$A$500/(($BD$13:$BD$500=BD137)*($A$13:$A$500&lt;&gt;A137)),2),"")&amp;IFERROR(", "&amp;_xlfn.AGGREGATE(15,6,$A$13:$A$500/(($BD$13:$BD$500=BD137)*($A$13:$A$500&lt;&gt;A137)),3),""))</f>
        <v>119, 198</v>
      </c>
      <c r="BG137" s="58" t="str">
        <f t="shared" si="246"/>
        <v>MISMO PRECIO REF.</v>
      </c>
      <c r="BH137" s="58" t="str">
        <f t="shared" si="247"/>
        <v>OK</v>
      </c>
    </row>
    <row r="138" spans="1:60" ht="51" customHeight="1" x14ac:dyDescent="0.45">
      <c r="A138" s="64">
        <f>IF(D138="","",COUNTIF($D$13:D138,"&lt;&gt;"))</f>
        <v>120</v>
      </c>
      <c r="B138" s="64">
        <v>43430</v>
      </c>
      <c r="C138" s="65" t="s">
        <v>809</v>
      </c>
      <c r="D138" s="64" t="s">
        <v>691</v>
      </c>
      <c r="E138" s="64">
        <v>0</v>
      </c>
      <c r="F138" s="64">
        <v>1</v>
      </c>
      <c r="G138" s="64">
        <v>1</v>
      </c>
      <c r="H138" s="64">
        <v>0</v>
      </c>
      <c r="I138" s="64">
        <v>0</v>
      </c>
      <c r="J138" s="64">
        <v>0</v>
      </c>
      <c r="K138" s="64">
        <v>0</v>
      </c>
      <c r="L138" s="64">
        <v>0</v>
      </c>
      <c r="M138" s="64">
        <v>0</v>
      </c>
      <c r="N138" s="64">
        <v>0</v>
      </c>
      <c r="O138" s="64">
        <v>0</v>
      </c>
      <c r="P138" s="64">
        <v>0</v>
      </c>
      <c r="Q138" s="64">
        <v>0</v>
      </c>
      <c r="R138" s="64">
        <v>1</v>
      </c>
      <c r="S138" s="64">
        <v>24111803</v>
      </c>
      <c r="T138" s="64" t="s">
        <v>66</v>
      </c>
      <c r="U138" s="64" t="s">
        <v>66</v>
      </c>
      <c r="W138" s="198">
        <v>612000</v>
      </c>
      <c r="X138" s="198">
        <f t="shared" si="219"/>
        <v>116280</v>
      </c>
      <c r="Y138" s="198">
        <f t="shared" si="220"/>
        <v>728280</v>
      </c>
      <c r="Z138" s="198">
        <v>612000</v>
      </c>
      <c r="AA138" s="198">
        <f t="shared" si="221"/>
        <v>116280</v>
      </c>
      <c r="AB138" s="198">
        <f t="shared" si="222"/>
        <v>728280</v>
      </c>
      <c r="AC138" s="198">
        <v>745000</v>
      </c>
      <c r="AD138" s="198">
        <f t="shared" si="223"/>
        <v>141550</v>
      </c>
      <c r="AE138" s="198">
        <f t="shared" si="224"/>
        <v>886550</v>
      </c>
      <c r="AG138" s="67" t="str">
        <f t="shared" si="225"/>
        <v>TANQUE CON SUB FONDO CON HUMIDIFICADOR</v>
      </c>
      <c r="AH138" s="58" t="str">
        <f t="shared" si="226"/>
        <v>ÚNICO</v>
      </c>
      <c r="AI138" s="58" t="str">
        <f t="shared" si="227"/>
        <v>ÚNICO</v>
      </c>
      <c r="AJ138" s="58" t="str">
        <f t="shared" si="228"/>
        <v>ÚNICO</v>
      </c>
      <c r="AK138" s="58" t="str">
        <f t="shared" si="229"/>
        <v>ÚNICO</v>
      </c>
      <c r="AL138" s="68" t="str">
        <f t="shared" si="230"/>
        <v/>
      </c>
      <c r="AM138" s="68" t="str">
        <f t="shared" si="231"/>
        <v/>
      </c>
      <c r="AN138" s="60" t="str">
        <f t="shared" si="232"/>
        <v/>
      </c>
      <c r="AP138" s="68">
        <f t="shared" si="233"/>
        <v>656333</v>
      </c>
      <c r="AQ138" s="61">
        <f t="shared" si="234"/>
        <v>612000</v>
      </c>
      <c r="AR138" s="61">
        <f t="shared" si="235"/>
        <v>76788</v>
      </c>
      <c r="AS138" s="199">
        <f t="shared" si="236"/>
        <v>0.1169954885705884</v>
      </c>
      <c r="AT138" s="61">
        <f t="shared" si="237"/>
        <v>612000</v>
      </c>
      <c r="AU138" s="61">
        <f t="shared" si="238"/>
        <v>745000</v>
      </c>
      <c r="AV138" s="61">
        <f>IF(NOT(ISNUMBER(A138)),"",ROUND(_xlfn.QUARTILE.INC(CHOOSE({1;2;3},W138,Z138,AC138),1),0))</f>
        <v>612000</v>
      </c>
      <c r="AW138" s="61">
        <f>IF(NOT(ISNUMBER(A138)),"",ROUND(_xlfn.QUARTILE.INC(CHOOSE({1;2;3},W138,Z138,AC138),3),0))</f>
        <v>678500</v>
      </c>
      <c r="AX138" s="61">
        <f t="shared" si="239"/>
        <v>66500</v>
      </c>
      <c r="AY138" s="61">
        <f t="shared" si="240"/>
        <v>612000</v>
      </c>
      <c r="AZ138" s="61">
        <f t="shared" si="241"/>
        <v>116280</v>
      </c>
      <c r="BA138" s="61">
        <f t="shared" si="242"/>
        <v>728280</v>
      </c>
      <c r="BB138" s="61" t="str">
        <f t="shared" si="243"/>
        <v>MENOR VALOR</v>
      </c>
      <c r="BD138" s="58" t="str">
        <f t="shared" si="244"/>
        <v>TANQUE CON SUB FONDO CON HUMIDIFICADOR</v>
      </c>
      <c r="BE138" s="58" t="str">
        <f t="shared" si="245"/>
        <v>ÚNICO</v>
      </c>
      <c r="BF138" s="58" t="str" cm="1">
        <f t="array" ref="BF138">IF(BE138&lt;&gt;"REPETIDO","",A138&amp;IFERROR(", "&amp;_xlfn.AGGREGATE(15,6,$A$13:$A$500/(($BD$13:$BD$500=BD138)*($A$13:$A$500&lt;&gt;A138)),1),"")&amp;IFERROR(", "&amp;_xlfn.AGGREGATE(15,6,$A$13:$A$500/(($BD$13:$BD$500=BD138)*($A$13:$A$500&lt;&gt;A138)),2),"")&amp;IFERROR(", "&amp;_xlfn.AGGREGATE(15,6,$A$13:$A$500/(($BD$13:$BD$500=BD138)*($A$13:$A$500&lt;&gt;A138)),3),""))</f>
        <v/>
      </c>
      <c r="BG138" s="58" t="str">
        <f t="shared" si="246"/>
        <v>NO APLICA</v>
      </c>
      <c r="BH138" s="58" t="str">
        <f t="shared" si="247"/>
        <v>OK</v>
      </c>
    </row>
    <row r="139" spans="1:60" x14ac:dyDescent="0.45">
      <c r="A139" s="64">
        <f>IF(D139="","",COUNTIF($D$13:D139,"&lt;&gt;"))</f>
        <v>121</v>
      </c>
      <c r="B139" s="64">
        <v>43430</v>
      </c>
      <c r="C139" s="65" t="s">
        <v>810</v>
      </c>
      <c r="D139" s="64" t="s">
        <v>691</v>
      </c>
      <c r="E139" s="64">
        <v>0</v>
      </c>
      <c r="F139" s="64">
        <v>1</v>
      </c>
      <c r="G139" s="64">
        <v>1</v>
      </c>
      <c r="H139" s="64">
        <v>0</v>
      </c>
      <c r="I139" s="64">
        <v>0</v>
      </c>
      <c r="J139" s="64">
        <v>0</v>
      </c>
      <c r="K139" s="64">
        <v>0</v>
      </c>
      <c r="L139" s="64">
        <v>0</v>
      </c>
      <c r="M139" s="64">
        <v>0</v>
      </c>
      <c r="N139" s="64">
        <v>0</v>
      </c>
      <c r="O139" s="64">
        <v>0</v>
      </c>
      <c r="P139" s="64">
        <v>0</v>
      </c>
      <c r="Q139" s="64">
        <v>0</v>
      </c>
      <c r="R139" s="64">
        <v>1</v>
      </c>
      <c r="S139" s="64">
        <v>31162403</v>
      </c>
      <c r="T139" s="64" t="s">
        <v>66</v>
      </c>
      <c r="U139" s="64" t="s">
        <v>66</v>
      </c>
      <c r="W139" s="198">
        <v>72200</v>
      </c>
      <c r="X139" s="198">
        <f t="shared" si="219"/>
        <v>13718</v>
      </c>
      <c r="Y139" s="198">
        <f t="shared" si="220"/>
        <v>85918</v>
      </c>
      <c r="Z139" s="198">
        <v>72200</v>
      </c>
      <c r="AA139" s="198">
        <f t="shared" si="221"/>
        <v>13718</v>
      </c>
      <c r="AB139" s="198">
        <f t="shared" si="222"/>
        <v>85918</v>
      </c>
      <c r="AC139" s="198">
        <v>90000</v>
      </c>
      <c r="AD139" s="198">
        <f t="shared" si="223"/>
        <v>17100</v>
      </c>
      <c r="AE139" s="198">
        <f t="shared" si="224"/>
        <v>107100</v>
      </c>
      <c r="AG139" s="67" t="str">
        <f t="shared" si="225"/>
        <v>HERRAJES</v>
      </c>
      <c r="AH139" s="58" t="str">
        <f t="shared" si="226"/>
        <v>ÚNICO</v>
      </c>
      <c r="AI139" s="58" t="str">
        <f t="shared" si="227"/>
        <v>ÚNICO</v>
      </c>
      <c r="AJ139" s="58" t="str">
        <f t="shared" si="228"/>
        <v>ÚNICO</v>
      </c>
      <c r="AK139" s="58" t="str">
        <f t="shared" si="229"/>
        <v>ÚNICO</v>
      </c>
      <c r="AL139" s="68" t="str">
        <f t="shared" si="230"/>
        <v/>
      </c>
      <c r="AM139" s="68" t="str">
        <f t="shared" si="231"/>
        <v/>
      </c>
      <c r="AN139" s="60" t="str">
        <f t="shared" si="232"/>
        <v/>
      </c>
      <c r="AP139" s="68">
        <f t="shared" si="233"/>
        <v>78133</v>
      </c>
      <c r="AQ139" s="61">
        <f t="shared" si="234"/>
        <v>72200</v>
      </c>
      <c r="AR139" s="61">
        <f t="shared" si="235"/>
        <v>10277</v>
      </c>
      <c r="AS139" s="199">
        <f t="shared" si="236"/>
        <v>0.13153213110977435</v>
      </c>
      <c r="AT139" s="61">
        <f t="shared" si="237"/>
        <v>72200</v>
      </c>
      <c r="AU139" s="61">
        <f t="shared" si="238"/>
        <v>90000</v>
      </c>
      <c r="AV139" s="61">
        <f>IF(NOT(ISNUMBER(A139)),"",ROUND(_xlfn.QUARTILE.INC(CHOOSE({1;2;3},W139,Z139,AC139),1),0))</f>
        <v>72200</v>
      </c>
      <c r="AW139" s="61">
        <f>IF(NOT(ISNUMBER(A139)),"",ROUND(_xlfn.QUARTILE.INC(CHOOSE({1;2;3},W139,Z139,AC139),3),0))</f>
        <v>81100</v>
      </c>
      <c r="AX139" s="61">
        <f t="shared" si="239"/>
        <v>8900</v>
      </c>
      <c r="AY139" s="61">
        <f t="shared" si="240"/>
        <v>72200</v>
      </c>
      <c r="AZ139" s="61">
        <f t="shared" si="241"/>
        <v>13718</v>
      </c>
      <c r="BA139" s="61">
        <f t="shared" si="242"/>
        <v>85918</v>
      </c>
      <c r="BB139" s="61" t="str">
        <f t="shared" si="243"/>
        <v>MENOR VALOR</v>
      </c>
      <c r="BD139" s="58" t="str">
        <f t="shared" si="244"/>
        <v>HERRAJES</v>
      </c>
      <c r="BE139" s="58" t="str">
        <f t="shared" si="245"/>
        <v>ÚNICO</v>
      </c>
      <c r="BF139" s="58" t="str" cm="1">
        <f t="array" ref="BF139">IF(BE139&lt;&gt;"REPETIDO","",A139&amp;IFERROR(", "&amp;_xlfn.AGGREGATE(15,6,$A$13:$A$500/(($BD$13:$BD$500=BD139)*($A$13:$A$500&lt;&gt;A139)),1),"")&amp;IFERROR(", "&amp;_xlfn.AGGREGATE(15,6,$A$13:$A$500/(($BD$13:$BD$500=BD139)*($A$13:$A$500&lt;&gt;A139)),2),"")&amp;IFERROR(", "&amp;_xlfn.AGGREGATE(15,6,$A$13:$A$500/(($BD$13:$BD$500=BD139)*($A$13:$A$500&lt;&gt;A139)),3),""))</f>
        <v/>
      </c>
      <c r="BG139" s="58" t="str">
        <f t="shared" si="246"/>
        <v>NO APLICA</v>
      </c>
      <c r="BH139" s="58" t="str">
        <f t="shared" si="247"/>
        <v>OK</v>
      </c>
    </row>
    <row r="140" spans="1:60" ht="38.25" customHeight="1" x14ac:dyDescent="0.45">
      <c r="A140" s="64">
        <f>IF(D140="","",COUNTIF($D$13:D140,"&lt;&gt;"))</f>
        <v>122</v>
      </c>
      <c r="B140" s="64">
        <v>43430</v>
      </c>
      <c r="C140" s="65" t="s">
        <v>811</v>
      </c>
      <c r="D140" s="64" t="s">
        <v>691</v>
      </c>
      <c r="E140" s="64">
        <v>0</v>
      </c>
      <c r="F140" s="64">
        <v>1</v>
      </c>
      <c r="G140" s="64">
        <v>1</v>
      </c>
      <c r="H140" s="64">
        <v>0</v>
      </c>
      <c r="I140" s="64">
        <v>0</v>
      </c>
      <c r="J140" s="64">
        <v>0</v>
      </c>
      <c r="K140" s="64">
        <v>0</v>
      </c>
      <c r="L140" s="64">
        <v>0</v>
      </c>
      <c r="M140" s="64">
        <v>0</v>
      </c>
      <c r="N140" s="64">
        <v>0</v>
      </c>
      <c r="O140" s="64">
        <v>0</v>
      </c>
      <c r="P140" s="64">
        <v>0</v>
      </c>
      <c r="Q140" s="64">
        <v>0</v>
      </c>
      <c r="R140" s="64">
        <v>1</v>
      </c>
      <c r="S140" s="64">
        <v>30141508</v>
      </c>
      <c r="T140" s="64" t="s">
        <v>66</v>
      </c>
      <c r="U140" s="64" t="s">
        <v>66</v>
      </c>
      <c r="W140" s="198">
        <v>127500</v>
      </c>
      <c r="X140" s="198">
        <f t="shared" si="219"/>
        <v>24225</v>
      </c>
      <c r="Y140" s="198">
        <f t="shared" si="220"/>
        <v>151725</v>
      </c>
      <c r="Z140" s="198">
        <v>127500</v>
      </c>
      <c r="AA140" s="198">
        <f t="shared" si="221"/>
        <v>24225</v>
      </c>
      <c r="AB140" s="198">
        <f t="shared" si="222"/>
        <v>151725</v>
      </c>
      <c r="AC140" s="198">
        <v>150000</v>
      </c>
      <c r="AD140" s="198">
        <f t="shared" si="223"/>
        <v>28500</v>
      </c>
      <c r="AE140" s="198">
        <f t="shared" si="224"/>
        <v>178500</v>
      </c>
      <c r="AG140" s="67" t="str">
        <f t="shared" si="225"/>
        <v>AISLAMIENTO EN FIBRA DE VIDRIO</v>
      </c>
      <c r="AH140" s="58" t="str">
        <f t="shared" si="226"/>
        <v>ÚNICO</v>
      </c>
      <c r="AI140" s="58" t="str">
        <f t="shared" si="227"/>
        <v>ÚNICO</v>
      </c>
      <c r="AJ140" s="58" t="str">
        <f t="shared" si="228"/>
        <v>ÚNICO</v>
      </c>
      <c r="AK140" s="58" t="str">
        <f t="shared" si="229"/>
        <v>ÚNICO</v>
      </c>
      <c r="AL140" s="68" t="str">
        <f t="shared" si="230"/>
        <v/>
      </c>
      <c r="AM140" s="68" t="str">
        <f t="shared" si="231"/>
        <v/>
      </c>
      <c r="AN140" s="60" t="str">
        <f t="shared" si="232"/>
        <v/>
      </c>
      <c r="AP140" s="68">
        <f t="shared" si="233"/>
        <v>135000</v>
      </c>
      <c r="AQ140" s="61">
        <f t="shared" si="234"/>
        <v>127500</v>
      </c>
      <c r="AR140" s="61">
        <f t="shared" si="235"/>
        <v>12990</v>
      </c>
      <c r="AS140" s="199">
        <f t="shared" si="236"/>
        <v>9.6222222222222223E-2</v>
      </c>
      <c r="AT140" s="61">
        <f t="shared" si="237"/>
        <v>127500</v>
      </c>
      <c r="AU140" s="61">
        <f t="shared" si="238"/>
        <v>150000</v>
      </c>
      <c r="AV140" s="61">
        <f>IF(NOT(ISNUMBER(A140)),"",ROUND(_xlfn.QUARTILE.INC(CHOOSE({1;2;3},W140,Z140,AC140),1),0))</f>
        <v>127500</v>
      </c>
      <c r="AW140" s="61">
        <f>IF(NOT(ISNUMBER(A140)),"",ROUND(_xlfn.QUARTILE.INC(CHOOSE({1;2;3},W140,Z140,AC140),3),0))</f>
        <v>138750</v>
      </c>
      <c r="AX140" s="61">
        <f t="shared" si="239"/>
        <v>11250</v>
      </c>
      <c r="AY140" s="61">
        <f t="shared" si="240"/>
        <v>127500</v>
      </c>
      <c r="AZ140" s="61">
        <f t="shared" si="241"/>
        <v>24225</v>
      </c>
      <c r="BA140" s="61">
        <f t="shared" si="242"/>
        <v>151725</v>
      </c>
      <c r="BB140" s="61" t="str">
        <f t="shared" si="243"/>
        <v>MENOR VALOR</v>
      </c>
      <c r="BD140" s="58" t="str">
        <f t="shared" si="244"/>
        <v>AISLAMIENTO EN FIBRA DE VIDRIO</v>
      </c>
      <c r="BE140" s="58" t="str">
        <f t="shared" si="245"/>
        <v>ÚNICO</v>
      </c>
      <c r="BF140" s="58" t="str" cm="1">
        <f t="array" ref="BF140">IF(BE140&lt;&gt;"REPETIDO","",A140&amp;IFERROR(", "&amp;_xlfn.AGGREGATE(15,6,$A$13:$A$500/(($BD$13:$BD$500=BD140)*($A$13:$A$500&lt;&gt;A140)),1),"")&amp;IFERROR(", "&amp;_xlfn.AGGREGATE(15,6,$A$13:$A$500/(($BD$13:$BD$500=BD140)*($A$13:$A$500&lt;&gt;A140)),2),"")&amp;IFERROR(", "&amp;_xlfn.AGGREGATE(15,6,$A$13:$A$500/(($BD$13:$BD$500=BD140)*($A$13:$A$500&lt;&gt;A140)),3),""))</f>
        <v/>
      </c>
      <c r="BG140" s="58" t="str">
        <f t="shared" si="246"/>
        <v>NO APLICA</v>
      </c>
      <c r="BH140" s="58" t="str">
        <f t="shared" si="247"/>
        <v>OK</v>
      </c>
    </row>
    <row r="141" spans="1:60" x14ac:dyDescent="0.45">
      <c r="A141" s="191" t="s">
        <v>812</v>
      </c>
      <c r="B141" s="191"/>
      <c r="C141" s="191"/>
      <c r="D141" s="191"/>
      <c r="E141" s="191"/>
      <c r="F141" s="191"/>
      <c r="G141" s="191"/>
      <c r="H141" s="191"/>
      <c r="I141" s="191"/>
      <c r="J141" s="191"/>
      <c r="K141" s="191"/>
      <c r="L141" s="191"/>
      <c r="M141" s="191"/>
      <c r="N141" s="191"/>
      <c r="O141" s="191"/>
      <c r="P141" s="191"/>
      <c r="Q141" s="191"/>
      <c r="R141" s="191"/>
      <c r="S141" s="191"/>
      <c r="T141" s="191"/>
      <c r="U141" s="191"/>
      <c r="W141" s="198"/>
      <c r="X141" s="198"/>
      <c r="Y141" s="198"/>
      <c r="Z141" s="198"/>
      <c r="AA141" s="198"/>
      <c r="AB141" s="198"/>
      <c r="AC141" s="198"/>
      <c r="AD141" s="198"/>
      <c r="AE141" s="198"/>
      <c r="AG141" s="67" t="str">
        <f>IF(NOT(ISNUMBER(#REF!)),"",LEFT(#REF!,200))</f>
        <v/>
      </c>
      <c r="AH141" s="58" t="str">
        <f t="shared" ref="AH141" si="248">IF(AG141="","",IF(COUNTIF($AG:$AG,AG141)=1,"ÚNICO",IF(_xlfn.MAXIFS($Y:$Y,$AG:$AG,AG141)&lt;&gt;_xlfn.MINIFS($Y:$Y,$AG:$AG,AG141),"PRECIO DIFERENTE","MISMO PRECIO")))</f>
        <v/>
      </c>
      <c r="AI141" s="58" t="str">
        <f t="shared" ref="AI141:AI204" si="249">IF(AG141="","",IF(COUNTIF($AG:$AG,AG141)=1,"ÚNICO",IF(_xlfn.MAXIFS($AB:$AB,$AG:$AG,AG141)&lt;&gt;_xlfn.MINIFS($AB:$AB,$AG:$AG,AG141),"PRECIO DIFERENTE","MISMO PRECIO")))</f>
        <v/>
      </c>
      <c r="AJ141" s="58" t="str">
        <f t="shared" ref="AJ141:AJ204" si="250">IF(AG141="","",IF(COUNTIF($AG:$AG,AG141)=1,"ÚNICO",IF(_xlfn.MAXIFS($AE:$AE,$AG:$AG,AG141)&lt;&gt;_xlfn.MINIFS($AE:$AE,$AG:$AG,AG141),"PRECIO DIFERENTE","MISMO PRECIO")))</f>
        <v/>
      </c>
      <c r="AK141" s="58" t="str">
        <f t="shared" ref="AK141" si="251">IF(AG141="","",IF(COUNTIF($AG:$AG,AG141)=1,"ÚNICO",IF(OR(AH141="PRECIO DIFERENTE",AI141="PRECIO DIFERENTE",AJ141="PRECIO DIFERENTE"),"REVISAR","VALIDADO")))</f>
        <v/>
      </c>
      <c r="AL141" s="68" t="str">
        <f t="shared" ref="AL141:AL204" si="252">IF(OR(AG141="",COUNTIF($AG:$AG,AG141)=1),"",_xlfn.MAXIFS($Y:$Y,$AG:$AG,AG141)-_xlfn.MINIFS($Y:$Y,$AG:$AG,AG141))</f>
        <v/>
      </c>
      <c r="AM141" s="68" t="str">
        <f t="shared" ref="AM141:AM204" si="253">IF(OR(AG141="",COUNTIF($AG:$AG,AG141)=1),"",_xlfn.MAXIFS($AB:$AB,$AG:$AG,AG141)-_xlfn.MINIFS($AB:$AB,$AG:$AG,AG141))</f>
        <v/>
      </c>
      <c r="AN141" s="60" t="str">
        <f t="shared" ref="AN141:AN204" si="254">IF(OR(AG141="",COUNTIF($AG:$AG,AG141)=1),"",_xlfn.MAXIFS($AE:$AE,$AG:$AG,AG141)-_xlfn.MINIFS($AE:$AE,$AG:$AG,AG141))</f>
        <v/>
      </c>
      <c r="AP141" s="75"/>
      <c r="AQ141" s="75"/>
      <c r="AR141" s="75"/>
      <c r="AS141" s="76"/>
      <c r="AT141" s="75"/>
      <c r="AU141" s="75"/>
      <c r="AV141" s="75"/>
      <c r="AW141" s="75"/>
      <c r="AX141" s="75"/>
      <c r="AY141" s="75"/>
      <c r="AZ141" s="75"/>
      <c r="BA141" s="75"/>
      <c r="BB141" s="75"/>
      <c r="BD141" s="203"/>
      <c r="BE141" s="203"/>
      <c r="BF141" s="203"/>
      <c r="BG141" s="203"/>
      <c r="BH141" s="203"/>
    </row>
    <row r="142" spans="1:60" x14ac:dyDescent="0.45">
      <c r="A142" s="64">
        <f>IF(D142="","",COUNTIF($D$13:D142,"&lt;&gt;"))</f>
        <v>123</v>
      </c>
      <c r="B142" s="64">
        <v>4394107</v>
      </c>
      <c r="C142" s="65" t="s">
        <v>813</v>
      </c>
      <c r="D142" s="64" t="s">
        <v>691</v>
      </c>
      <c r="E142" s="64">
        <v>0</v>
      </c>
      <c r="F142" s="64">
        <v>1</v>
      </c>
      <c r="G142" s="64">
        <v>0</v>
      </c>
      <c r="H142" s="64">
        <v>0</v>
      </c>
      <c r="I142" s="64">
        <v>0</v>
      </c>
      <c r="J142" s="64">
        <v>0</v>
      </c>
      <c r="K142" s="64">
        <v>1</v>
      </c>
      <c r="L142" s="64">
        <v>0</v>
      </c>
      <c r="M142" s="64">
        <v>0</v>
      </c>
      <c r="N142" s="64">
        <v>0</v>
      </c>
      <c r="O142" s="64">
        <v>0</v>
      </c>
      <c r="P142" s="64">
        <v>0</v>
      </c>
      <c r="Q142" s="64">
        <v>0</v>
      </c>
      <c r="R142" s="64">
        <v>1</v>
      </c>
      <c r="S142" s="64">
        <v>40101505</v>
      </c>
      <c r="T142" s="64" t="s">
        <v>66</v>
      </c>
      <c r="U142" s="64" t="s">
        <v>66</v>
      </c>
      <c r="W142" s="198">
        <v>284800</v>
      </c>
      <c r="X142" s="198">
        <f t="shared" ref="X142:X153" si="255">ROUND(W142*19%,0)</f>
        <v>54112</v>
      </c>
      <c r="Y142" s="198">
        <f t="shared" ref="Y142:Y153" si="256">ROUND(W142+X142,0)</f>
        <v>338912</v>
      </c>
      <c r="Z142" s="198">
        <v>293200</v>
      </c>
      <c r="AA142" s="198">
        <f t="shared" ref="AA142:AA153" si="257">Z142*19%</f>
        <v>55708</v>
      </c>
      <c r="AB142" s="198">
        <f t="shared" ref="AB142:AB153" si="258">Z142+AA142</f>
        <v>348908</v>
      </c>
      <c r="AC142" s="198">
        <v>370000</v>
      </c>
      <c r="AD142" s="198">
        <f t="shared" ref="AD142:AD153" si="259">AC142*19%</f>
        <v>70300</v>
      </c>
      <c r="AE142" s="198">
        <f t="shared" ref="AE142:AE153" si="260">AC142+AD142</f>
        <v>440300</v>
      </c>
      <c r="AG142" s="67" t="str">
        <f t="shared" ref="AG142:AG153" si="261">IF(NOT(ISNUMBER(A142)),"",UPPER(TRIM(CLEAN(C142))))</f>
        <v>DIFUSORES</v>
      </c>
      <c r="AH142" s="58" t="str">
        <f t="shared" ref="AH142:AH153" si="262">IF($AG142="","",IF(COUNTIFS($AG:$AG,$AG142,$W:$W,"&lt;&gt;"&amp;$W142)&gt;0,"DIFERENTE","ÚNICO"))</f>
        <v>ÚNICO</v>
      </c>
      <c r="AI142" s="58" t="str">
        <f t="shared" ref="AI142:AI153" si="263">IF($AG142="","",IF(COUNTIFS($AG:$AG,$AG142,$Z:$Z,"&lt;&gt;"&amp;$Z142)&gt;0,"DIFERENTE","ÚNICO"))</f>
        <v>DIFERENTE</v>
      </c>
      <c r="AJ142" s="58" t="str">
        <f t="shared" ref="AJ142:AJ153" si="264">IF($AG142="","",IF(COUNTIFS($AG:$AG,$AG142,$AC:$AC,"&lt;&gt;"&amp;$AC142)&gt;0,"DIFERENTE","ÚNICO"))</f>
        <v>DIFERENTE</v>
      </c>
      <c r="AK142" s="58" t="str">
        <f t="shared" ref="AK142:AK153" si="265">IF($AG142="","",IF(OR(AH142="DIFERENTE",AI142="DIFERENTE",AJ142="DIFERENTE"),"REVISAR","ÚNICO"))</f>
        <v>REVISAR</v>
      </c>
      <c r="AL142" s="68" t="str">
        <f t="shared" ref="AL142:AL153" si="266">IF(AH142="DIFERENTE",_xlfn.MAXIFS($W:$W,$AG:$AG,$AG142)-_xlfn.MINIFS($W:$W,$AG:$AG,$AG142),"")</f>
        <v/>
      </c>
      <c r="AM142" s="68">
        <f t="shared" ref="AM142:AM153" si="267">IF(AI142="DIFERENTE",_xlfn.MAXIFS($Z:$Z,$AG:$AG,$AG142)-_xlfn.MINIFS($Z:$Z,$AG:$AG,$AG142),"")</f>
        <v>8400</v>
      </c>
      <c r="AN142" s="60">
        <f t="shared" ref="AN142:AN153" si="268">IF(AJ142="DIFERENTE",_xlfn.MAXIFS($AC:$AC,$AG:$AG,$AG142)-_xlfn.MINIFS($AC:$AC,$AG:$AG,$AG142),"")</f>
        <v>5000</v>
      </c>
      <c r="AP142" s="68">
        <f t="shared" ref="AP142:AP153" si="269">IF(NOT(ISNUMBER(A142)),"",ROUND(AVERAGE(W142,Z142,AC142),0))</f>
        <v>316000</v>
      </c>
      <c r="AQ142" s="61">
        <f t="shared" ref="AQ142:AQ153" si="270">IF(NOT(ISNUMBER(A142)),"",ROUND(MEDIAN(W142,Z142,AC142),0))</f>
        <v>293200</v>
      </c>
      <c r="AR142" s="61">
        <f t="shared" ref="AR142:AR153" si="271">IF(NOT(ISNUMBER(A142)),"",ROUND(_xlfn.STDEV.S(W142,Z142,AC142),0))</f>
        <v>46954</v>
      </c>
      <c r="AS142" s="199">
        <f t="shared" ref="AS142:AS153" si="272">IF(NOT(ISNUMBER(A142)),"",IFERROR(AR142/AP142,0))</f>
        <v>0.14858860759493672</v>
      </c>
      <c r="AT142" s="61">
        <f t="shared" ref="AT142:AT153" si="273">IF(NOT(ISNUMBER(A142)),"",MIN(W142,Z142,AC142))</f>
        <v>284800</v>
      </c>
      <c r="AU142" s="61">
        <f t="shared" ref="AU142:AU153" si="274">IF(NOT(ISNUMBER(A142)),"",MAX(W142,Z142,AC142))</f>
        <v>370000</v>
      </c>
      <c r="AV142" s="61">
        <f>IF(NOT(ISNUMBER(A142)),"",ROUND(_xlfn.QUARTILE.INC(CHOOSE({1;2;3},W142,Z142,AC142),1),0))</f>
        <v>289000</v>
      </c>
      <c r="AW142" s="61">
        <f>IF(NOT(ISNUMBER(A142)),"",ROUND(_xlfn.QUARTILE.INC(CHOOSE({1;2;3},W142,Z142,AC142),3),0))</f>
        <v>331600</v>
      </c>
      <c r="AX142" s="61">
        <f t="shared" ref="AX142:AX153" si="275">IF(NOT(ISNUMBER(A142)),"",AW142-AV142)</f>
        <v>42600</v>
      </c>
      <c r="AY142" s="61">
        <f t="shared" ref="AY142:AY153" si="276">IF(NOT(ISNUMBER(A142)),"",IF(BB142="MENOR VALOR",MIN(W142,Z142,AC142),IF(BB142="PROMEDIO 2 MENORES",ROUND((SUM(W142,Z142,AC142)-MAX(W142,Z142,AC142))/2,0),IF(BB142="MEDIANA",MEDIAN(W142,Z142,AC142),""))))</f>
        <v>284800</v>
      </c>
      <c r="AZ142" s="61">
        <f t="shared" ref="AZ142:AZ153" si="277">+AY142*19%</f>
        <v>54112</v>
      </c>
      <c r="BA142" s="61">
        <f t="shared" ref="BA142:BA153" si="278">+AY142+AZ142</f>
        <v>338912</v>
      </c>
      <c r="BB142" s="61" t="str">
        <f t="shared" ref="BB142:BB153" si="279">IF(NOT(ISNUMBER(A142)),"",IF(AS142&lt;=20%,"MENOR VALOR",IF(AS142&lt;=40%,"PROMEDIO 2 MENORES","MEDIANA")))</f>
        <v>MENOR VALOR</v>
      </c>
      <c r="BD142" s="58" t="str">
        <f t="shared" ref="BD142:BD153" si="280">IF(NOT(ISNUMBER(A142)),"",TRIM(CLEAN(C142)))</f>
        <v>DIFUSORES</v>
      </c>
      <c r="BE142" s="58" t="str">
        <f t="shared" ref="BE142:BE153" si="281">IF(BD142="","",IF(COUNTIF($BD:$BD,BD142)&gt;1,"REPETIDO","ÚNICO"))</f>
        <v>REPETIDO</v>
      </c>
      <c r="BF142" s="58" t="str" cm="1">
        <f t="array" ref="BF142">IF(BE142&lt;&gt;"REPETIDO","",A142&amp;IFERROR(", "&amp;_xlfn.AGGREGATE(15,6,$A$13:$A$500/(($BD$13:$BD$500=BD142)*($A$13:$A$500&lt;&gt;A142)),1),"")&amp;IFERROR(", "&amp;_xlfn.AGGREGATE(15,6,$A$13:$A$500/(($BD$13:$BD$500=BD142)*($A$13:$A$500&lt;&gt;A142)),2),"")&amp;IFERROR(", "&amp;_xlfn.AGGREGATE(15,6,$A$13:$A$500/(($BD$13:$BD$500=BD142)*($A$13:$A$500&lt;&gt;A142)),3),""))</f>
        <v>123, 286</v>
      </c>
      <c r="BG142" s="58" t="str">
        <f t="shared" ref="BG142:BG153" si="282">IF(BD142="","",IF(BE142&lt;&gt;"REPETIDO","NO APLICA",IF(_xlfn.MAXIFS($AY:$AY,$BD:$BD,BD142)=_xlfn.MINIFS($AY:$AY,$BD:$BD,BD142),"MISMO PRECIO REF.","PRECIO REF. DIFERENTE")))</f>
        <v>MISMO PRECIO REF.</v>
      </c>
      <c r="BH142" s="58" t="str">
        <f t="shared" ref="BH142:BH153" si="283">IF(BD142="","",IF(BG142="PRECIO REF. DIFERENTE","CRÍTICO - PRECIO REF. INCONSISTENTE","OK"))</f>
        <v>OK</v>
      </c>
    </row>
    <row r="143" spans="1:60" ht="25.5" customHeight="1" x14ac:dyDescent="0.45">
      <c r="A143" s="64">
        <f>IF(D143="","",COUNTIF($D$13:D143,"&lt;&gt;"))</f>
        <v>124</v>
      </c>
      <c r="B143" s="64">
        <v>4394107</v>
      </c>
      <c r="C143" s="65" t="s">
        <v>814</v>
      </c>
      <c r="D143" s="64" t="s">
        <v>691</v>
      </c>
      <c r="E143" s="64">
        <v>0</v>
      </c>
      <c r="F143" s="64">
        <v>1</v>
      </c>
      <c r="G143" s="64">
        <v>0</v>
      </c>
      <c r="H143" s="64">
        <v>0</v>
      </c>
      <c r="I143" s="64">
        <v>0</v>
      </c>
      <c r="J143" s="64">
        <v>0</v>
      </c>
      <c r="K143" s="64">
        <v>1</v>
      </c>
      <c r="L143" s="64">
        <v>0</v>
      </c>
      <c r="M143" s="64">
        <v>0</v>
      </c>
      <c r="N143" s="64">
        <v>0</v>
      </c>
      <c r="O143" s="64">
        <v>0</v>
      </c>
      <c r="P143" s="64">
        <v>0</v>
      </c>
      <c r="Q143" s="64">
        <v>0</v>
      </c>
      <c r="R143" s="64">
        <v>1</v>
      </c>
      <c r="S143" s="64">
        <v>41112220</v>
      </c>
      <c r="T143" s="64" t="s">
        <v>66</v>
      </c>
      <c r="U143" s="64" t="s">
        <v>66</v>
      </c>
      <c r="W143" s="198">
        <v>114800</v>
      </c>
      <c r="X143" s="198">
        <f t="shared" si="255"/>
        <v>21812</v>
      </c>
      <c r="Y143" s="198">
        <f t="shared" si="256"/>
        <v>136612</v>
      </c>
      <c r="Z143" s="198">
        <v>114800</v>
      </c>
      <c r="AA143" s="198">
        <f t="shared" si="257"/>
        <v>21812</v>
      </c>
      <c r="AB143" s="198">
        <f t="shared" si="258"/>
        <v>136612</v>
      </c>
      <c r="AC143" s="198">
        <v>140000</v>
      </c>
      <c r="AD143" s="198">
        <f t="shared" si="259"/>
        <v>26600</v>
      </c>
      <c r="AE143" s="198">
        <f t="shared" si="260"/>
        <v>166600</v>
      </c>
      <c r="AG143" s="67" t="str">
        <f t="shared" si="261"/>
        <v>TERMÓMETRO DIGITAL</v>
      </c>
      <c r="AH143" s="58" t="str">
        <f t="shared" si="262"/>
        <v>ÚNICO</v>
      </c>
      <c r="AI143" s="58" t="str">
        <f t="shared" si="263"/>
        <v>DIFERENTE</v>
      </c>
      <c r="AJ143" s="58" t="str">
        <f t="shared" si="264"/>
        <v>ÚNICO</v>
      </c>
      <c r="AK143" s="58" t="str">
        <f t="shared" si="265"/>
        <v>REVISAR</v>
      </c>
      <c r="AL143" s="68" t="str">
        <f t="shared" si="266"/>
        <v/>
      </c>
      <c r="AM143" s="68">
        <f t="shared" si="267"/>
        <v>4200</v>
      </c>
      <c r="AN143" s="60" t="str">
        <f t="shared" si="268"/>
        <v/>
      </c>
      <c r="AP143" s="68">
        <f t="shared" si="269"/>
        <v>123200</v>
      </c>
      <c r="AQ143" s="61">
        <f t="shared" si="270"/>
        <v>114800</v>
      </c>
      <c r="AR143" s="61">
        <f t="shared" si="271"/>
        <v>14549</v>
      </c>
      <c r="AS143" s="199">
        <f t="shared" si="272"/>
        <v>0.11809253246753247</v>
      </c>
      <c r="AT143" s="61">
        <f t="shared" si="273"/>
        <v>114800</v>
      </c>
      <c r="AU143" s="61">
        <f t="shared" si="274"/>
        <v>140000</v>
      </c>
      <c r="AV143" s="61">
        <f>IF(NOT(ISNUMBER(A143)),"",ROUND(_xlfn.QUARTILE.INC(CHOOSE({1;2;3},W143,Z143,AC143),1),0))</f>
        <v>114800</v>
      </c>
      <c r="AW143" s="61">
        <f>IF(NOT(ISNUMBER(A143)),"",ROUND(_xlfn.QUARTILE.INC(CHOOSE({1;2;3},W143,Z143,AC143),3),0))</f>
        <v>127400</v>
      </c>
      <c r="AX143" s="61">
        <f t="shared" si="275"/>
        <v>12600</v>
      </c>
      <c r="AY143" s="61">
        <f t="shared" si="276"/>
        <v>114800</v>
      </c>
      <c r="AZ143" s="61">
        <f t="shared" si="277"/>
        <v>21812</v>
      </c>
      <c r="BA143" s="61">
        <f t="shared" si="278"/>
        <v>136612</v>
      </c>
      <c r="BB143" s="61" t="str">
        <f t="shared" si="279"/>
        <v>MENOR VALOR</v>
      </c>
      <c r="BD143" s="58" t="str">
        <f t="shared" si="280"/>
        <v>TERMÓMETRO DIGITAL</v>
      </c>
      <c r="BE143" s="58" t="str">
        <f t="shared" si="281"/>
        <v>REPETIDO</v>
      </c>
      <c r="BF143" s="58" t="str" cm="1">
        <f t="array" ref="BF143">IF(BE143&lt;&gt;"REPETIDO","",A143&amp;IFERROR(", "&amp;_xlfn.AGGREGATE(15,6,$A$13:$A$500/(($BD$13:$BD$500=BD143)*($A$13:$A$500&lt;&gt;A143)),1),"")&amp;IFERROR(", "&amp;_xlfn.AGGREGATE(15,6,$A$13:$A$500/(($BD$13:$BD$500=BD143)*($A$13:$A$500&lt;&gt;A143)),2),"")&amp;IFERROR(", "&amp;_xlfn.AGGREGATE(15,6,$A$13:$A$500/(($BD$13:$BD$500=BD143)*($A$13:$A$500&lt;&gt;A143)),3),""))</f>
        <v>124, 287</v>
      </c>
      <c r="BG143" s="58" t="str">
        <f t="shared" si="282"/>
        <v>MISMO PRECIO REF.</v>
      </c>
      <c r="BH143" s="58" t="str">
        <f t="shared" si="283"/>
        <v>OK</v>
      </c>
    </row>
    <row r="144" spans="1:60" ht="51" customHeight="1" x14ac:dyDescent="0.45">
      <c r="A144" s="64">
        <f>IF(D144="","",COUNTIF($D$13:D144,"&lt;&gt;"))</f>
        <v>125</v>
      </c>
      <c r="B144" s="64">
        <v>4394107</v>
      </c>
      <c r="C144" s="65" t="s">
        <v>815</v>
      </c>
      <c r="D144" s="64" t="s">
        <v>691</v>
      </c>
      <c r="E144" s="64">
        <v>0</v>
      </c>
      <c r="F144" s="64">
        <v>1</v>
      </c>
      <c r="G144" s="64">
        <v>0</v>
      </c>
      <c r="H144" s="64">
        <v>0</v>
      </c>
      <c r="I144" s="64">
        <v>0</v>
      </c>
      <c r="J144" s="64">
        <v>0</v>
      </c>
      <c r="K144" s="64">
        <v>1</v>
      </c>
      <c r="L144" s="64">
        <v>0</v>
      </c>
      <c r="M144" s="64">
        <v>0</v>
      </c>
      <c r="N144" s="64">
        <v>0</v>
      </c>
      <c r="O144" s="64">
        <v>0</v>
      </c>
      <c r="P144" s="64">
        <v>0</v>
      </c>
      <c r="Q144" s="64">
        <v>0</v>
      </c>
      <c r="R144" s="64">
        <v>1</v>
      </c>
      <c r="S144" s="64">
        <v>31181701</v>
      </c>
      <c r="T144" s="64" t="s">
        <v>66</v>
      </c>
      <c r="U144" s="64" t="s">
        <v>66</v>
      </c>
      <c r="W144" s="198">
        <v>72200</v>
      </c>
      <c r="X144" s="198">
        <f t="shared" si="255"/>
        <v>13718</v>
      </c>
      <c r="Y144" s="198">
        <f t="shared" si="256"/>
        <v>85918</v>
      </c>
      <c r="Z144" s="198">
        <v>76500</v>
      </c>
      <c r="AA144" s="198">
        <f t="shared" si="257"/>
        <v>14535</v>
      </c>
      <c r="AB144" s="198">
        <f t="shared" si="258"/>
        <v>91035</v>
      </c>
      <c r="AC144" s="198">
        <v>105000</v>
      </c>
      <c r="AD144" s="198">
        <f t="shared" si="259"/>
        <v>19950</v>
      </c>
      <c r="AE144" s="198">
        <f t="shared" si="260"/>
        <v>124950</v>
      </c>
      <c r="AG144" s="67" t="str">
        <f t="shared" si="261"/>
        <v>EMPAQUETADURA DE LA PUERTA Y CORTINA</v>
      </c>
      <c r="AH144" s="58" t="str">
        <f t="shared" si="262"/>
        <v>ÚNICO</v>
      </c>
      <c r="AI144" s="58" t="str">
        <f t="shared" si="263"/>
        <v>DIFERENTE</v>
      </c>
      <c r="AJ144" s="58" t="str">
        <f t="shared" si="264"/>
        <v>ÚNICO</v>
      </c>
      <c r="AK144" s="58" t="str">
        <f t="shared" si="265"/>
        <v>REVISAR</v>
      </c>
      <c r="AL144" s="68" t="str">
        <f t="shared" si="266"/>
        <v/>
      </c>
      <c r="AM144" s="68">
        <f t="shared" si="267"/>
        <v>4300</v>
      </c>
      <c r="AN144" s="60" t="str">
        <f t="shared" si="268"/>
        <v/>
      </c>
      <c r="AP144" s="68">
        <f t="shared" si="269"/>
        <v>84567</v>
      </c>
      <c r="AQ144" s="61">
        <f t="shared" si="270"/>
        <v>76500</v>
      </c>
      <c r="AR144" s="61">
        <f t="shared" si="271"/>
        <v>17826</v>
      </c>
      <c r="AS144" s="199">
        <f t="shared" si="272"/>
        <v>0.21079144347085743</v>
      </c>
      <c r="AT144" s="61">
        <f t="shared" si="273"/>
        <v>72200</v>
      </c>
      <c r="AU144" s="61">
        <f t="shared" si="274"/>
        <v>105000</v>
      </c>
      <c r="AV144" s="61">
        <f>IF(NOT(ISNUMBER(A144)),"",ROUND(_xlfn.QUARTILE.INC(CHOOSE({1;2;3},W144,Z144,AC144),1),0))</f>
        <v>74350</v>
      </c>
      <c r="AW144" s="61">
        <f>IF(NOT(ISNUMBER(A144)),"",ROUND(_xlfn.QUARTILE.INC(CHOOSE({1;2;3},W144,Z144,AC144),3),0))</f>
        <v>90750</v>
      </c>
      <c r="AX144" s="61">
        <f t="shared" si="275"/>
        <v>16400</v>
      </c>
      <c r="AY144" s="61">
        <f t="shared" si="276"/>
        <v>74350</v>
      </c>
      <c r="AZ144" s="61">
        <f t="shared" si="277"/>
        <v>14126.5</v>
      </c>
      <c r="BA144" s="61">
        <f t="shared" si="278"/>
        <v>88476.5</v>
      </c>
      <c r="BB144" s="61" t="str">
        <f t="shared" si="279"/>
        <v>PROMEDIO 2 MENORES</v>
      </c>
      <c r="BD144" s="58" t="str">
        <f t="shared" si="280"/>
        <v>EMPAQUETADURA DE LA PUERTA Y CORTINA</v>
      </c>
      <c r="BE144" s="58" t="str">
        <f t="shared" si="281"/>
        <v>REPETIDO</v>
      </c>
      <c r="BF144" s="58" t="str" cm="1">
        <f t="array" ref="BF144">IF(BE144&lt;&gt;"REPETIDO","",A144&amp;IFERROR(", "&amp;_xlfn.AGGREGATE(15,6,$A$13:$A$500/(($BD$13:$BD$500=BD144)*($A$13:$A$500&lt;&gt;A144)),1),"")&amp;IFERROR(", "&amp;_xlfn.AGGREGATE(15,6,$A$13:$A$500/(($BD$13:$BD$500=BD144)*($A$13:$A$500&lt;&gt;A144)),2),"")&amp;IFERROR(", "&amp;_xlfn.AGGREGATE(15,6,$A$13:$A$500/(($BD$13:$BD$500=BD144)*($A$13:$A$500&lt;&gt;A144)),3),""))</f>
        <v>125, 288</v>
      </c>
      <c r="BG144" s="58" t="str">
        <f t="shared" si="282"/>
        <v>PRECIO REF. DIFERENTE</v>
      </c>
      <c r="BH144" s="58" t="str">
        <f t="shared" si="283"/>
        <v>CRÍTICO - PRECIO REF. INCONSISTENTE</v>
      </c>
    </row>
    <row r="145" spans="1:60" ht="25.5" customHeight="1" x14ac:dyDescent="0.45">
      <c r="A145" s="64">
        <f>IF(D145="","",COUNTIF($D$13:D145,"&lt;&gt;"))</f>
        <v>126</v>
      </c>
      <c r="B145" s="64">
        <v>4394107</v>
      </c>
      <c r="C145" s="65" t="s">
        <v>816</v>
      </c>
      <c r="D145" s="64" t="s">
        <v>691</v>
      </c>
      <c r="E145" s="64">
        <v>0</v>
      </c>
      <c r="F145" s="64">
        <v>1</v>
      </c>
      <c r="G145" s="64">
        <v>0</v>
      </c>
      <c r="H145" s="64">
        <v>0</v>
      </c>
      <c r="I145" s="64">
        <v>0</v>
      </c>
      <c r="J145" s="64">
        <v>0</v>
      </c>
      <c r="K145" s="64">
        <v>1</v>
      </c>
      <c r="L145" s="64">
        <v>0</v>
      </c>
      <c r="M145" s="64">
        <v>0</v>
      </c>
      <c r="N145" s="64">
        <v>0</v>
      </c>
      <c r="O145" s="64">
        <v>0</v>
      </c>
      <c r="P145" s="64">
        <v>0</v>
      </c>
      <c r="Q145" s="64">
        <v>0</v>
      </c>
      <c r="R145" s="64">
        <v>1</v>
      </c>
      <c r="S145" s="78">
        <v>40142504</v>
      </c>
      <c r="T145" s="64" t="s">
        <v>66</v>
      </c>
      <c r="U145" s="64" t="s">
        <v>66</v>
      </c>
      <c r="W145" s="198">
        <v>59500</v>
      </c>
      <c r="X145" s="198">
        <f t="shared" si="255"/>
        <v>11305</v>
      </c>
      <c r="Y145" s="198">
        <f t="shared" si="256"/>
        <v>70805</v>
      </c>
      <c r="Z145" s="198">
        <v>59500</v>
      </c>
      <c r="AA145" s="198">
        <f t="shared" si="257"/>
        <v>11305</v>
      </c>
      <c r="AB145" s="198">
        <f t="shared" si="258"/>
        <v>70805</v>
      </c>
      <c r="AC145" s="198">
        <v>85000</v>
      </c>
      <c r="AD145" s="198">
        <f t="shared" si="259"/>
        <v>16150</v>
      </c>
      <c r="AE145" s="198">
        <f t="shared" si="260"/>
        <v>101150</v>
      </c>
      <c r="AG145" s="67" t="str">
        <f t="shared" si="261"/>
        <v>FILTRO SECADOR</v>
      </c>
      <c r="AH145" s="58" t="str">
        <f t="shared" si="262"/>
        <v>ÚNICO</v>
      </c>
      <c r="AI145" s="58" t="str">
        <f t="shared" si="263"/>
        <v>ÚNICO</v>
      </c>
      <c r="AJ145" s="58" t="str">
        <f t="shared" si="264"/>
        <v>ÚNICO</v>
      </c>
      <c r="AK145" s="58" t="str">
        <f t="shared" si="265"/>
        <v>ÚNICO</v>
      </c>
      <c r="AL145" s="68" t="str">
        <f t="shared" si="266"/>
        <v/>
      </c>
      <c r="AM145" s="68" t="str">
        <f t="shared" si="267"/>
        <v/>
      </c>
      <c r="AN145" s="60" t="str">
        <f t="shared" si="268"/>
        <v/>
      </c>
      <c r="AP145" s="68">
        <f t="shared" si="269"/>
        <v>68000</v>
      </c>
      <c r="AQ145" s="61">
        <f t="shared" si="270"/>
        <v>59500</v>
      </c>
      <c r="AR145" s="61">
        <f t="shared" si="271"/>
        <v>14722</v>
      </c>
      <c r="AS145" s="199">
        <f t="shared" si="272"/>
        <v>0.2165</v>
      </c>
      <c r="AT145" s="61">
        <f t="shared" si="273"/>
        <v>59500</v>
      </c>
      <c r="AU145" s="61">
        <f t="shared" si="274"/>
        <v>85000</v>
      </c>
      <c r="AV145" s="61">
        <f>IF(NOT(ISNUMBER(A145)),"",ROUND(_xlfn.QUARTILE.INC(CHOOSE({1;2;3},W145,Z145,AC145),1),0))</f>
        <v>59500</v>
      </c>
      <c r="AW145" s="61">
        <f>IF(NOT(ISNUMBER(A145)),"",ROUND(_xlfn.QUARTILE.INC(CHOOSE({1;2;3},W145,Z145,AC145),3),0))</f>
        <v>72250</v>
      </c>
      <c r="AX145" s="61">
        <f t="shared" si="275"/>
        <v>12750</v>
      </c>
      <c r="AY145" s="61">
        <f t="shared" si="276"/>
        <v>59500</v>
      </c>
      <c r="AZ145" s="61">
        <f t="shared" si="277"/>
        <v>11305</v>
      </c>
      <c r="BA145" s="61">
        <f t="shared" si="278"/>
        <v>70805</v>
      </c>
      <c r="BB145" s="61" t="str">
        <f t="shared" si="279"/>
        <v>PROMEDIO 2 MENORES</v>
      </c>
      <c r="BD145" s="58" t="str">
        <f t="shared" si="280"/>
        <v>FILTRO SECADOR</v>
      </c>
      <c r="BE145" s="58" t="str">
        <f t="shared" si="281"/>
        <v>REPETIDO</v>
      </c>
      <c r="BF145" s="58" t="str" cm="1">
        <f t="array" ref="BF145">IF(BE145&lt;&gt;"REPETIDO","",A145&amp;IFERROR(", "&amp;_xlfn.AGGREGATE(15,6,$A$13:$A$500/(($BD$13:$BD$500=BD145)*($A$13:$A$500&lt;&gt;A145)),1),"")&amp;IFERROR(", "&amp;_xlfn.AGGREGATE(15,6,$A$13:$A$500/(($BD$13:$BD$500=BD145)*($A$13:$A$500&lt;&gt;A145)),2),"")&amp;IFERROR(", "&amp;_xlfn.AGGREGATE(15,6,$A$13:$A$500/(($BD$13:$BD$500=BD145)*($A$13:$A$500&lt;&gt;A145)),3),""))</f>
        <v>126, 289</v>
      </c>
      <c r="BG145" s="58" t="str">
        <f t="shared" si="282"/>
        <v>MISMO PRECIO REF.</v>
      </c>
      <c r="BH145" s="58" t="str">
        <f t="shared" si="283"/>
        <v>OK</v>
      </c>
    </row>
    <row r="146" spans="1:60" s="192" customFormat="1" ht="14.25" customHeight="1" x14ac:dyDescent="0.45">
      <c r="A146" s="64">
        <f>IF(D146="","",COUNTIF($D$13:D146,"&lt;&gt;"))</f>
        <v>127</v>
      </c>
      <c r="B146" s="64">
        <v>4394107</v>
      </c>
      <c r="C146" s="65" t="s">
        <v>817</v>
      </c>
      <c r="D146" s="64" t="s">
        <v>691</v>
      </c>
      <c r="E146" s="64">
        <v>0</v>
      </c>
      <c r="F146" s="64">
        <v>1</v>
      </c>
      <c r="G146" s="64">
        <v>0</v>
      </c>
      <c r="H146" s="64">
        <v>0</v>
      </c>
      <c r="I146" s="64">
        <v>0</v>
      </c>
      <c r="J146" s="64">
        <v>0</v>
      </c>
      <c r="K146" s="64">
        <v>1</v>
      </c>
      <c r="L146" s="64">
        <v>0</v>
      </c>
      <c r="M146" s="64">
        <v>0</v>
      </c>
      <c r="N146" s="64">
        <v>0</v>
      </c>
      <c r="O146" s="64">
        <v>0</v>
      </c>
      <c r="P146" s="64">
        <v>0</v>
      </c>
      <c r="Q146" s="64">
        <v>0</v>
      </c>
      <c r="R146" s="64">
        <v>1</v>
      </c>
      <c r="S146" s="64">
        <v>40101703</v>
      </c>
      <c r="T146" s="64" t="s">
        <v>66</v>
      </c>
      <c r="U146" s="64" t="s">
        <v>66</v>
      </c>
      <c r="W146" s="198">
        <v>2303500</v>
      </c>
      <c r="X146" s="198">
        <f t="shared" si="255"/>
        <v>437665</v>
      </c>
      <c r="Y146" s="198">
        <f t="shared" si="256"/>
        <v>2741165</v>
      </c>
      <c r="Z146" s="198">
        <v>2303500</v>
      </c>
      <c r="AA146" s="198">
        <f t="shared" si="257"/>
        <v>437665</v>
      </c>
      <c r="AB146" s="198">
        <f t="shared" si="258"/>
        <v>2741165</v>
      </c>
      <c r="AC146" s="198">
        <v>2790000</v>
      </c>
      <c r="AD146" s="198">
        <f t="shared" si="259"/>
        <v>530100</v>
      </c>
      <c r="AE146" s="198">
        <f t="shared" si="260"/>
        <v>3320100</v>
      </c>
      <c r="AG146" s="67" t="str">
        <f t="shared" si="261"/>
        <v>EVAPORADOR</v>
      </c>
      <c r="AH146" s="58" t="str">
        <f t="shared" si="262"/>
        <v>ÚNICO</v>
      </c>
      <c r="AI146" s="58" t="str">
        <f t="shared" si="263"/>
        <v>ÚNICO</v>
      </c>
      <c r="AJ146" s="58" t="str">
        <f t="shared" si="264"/>
        <v>ÚNICO</v>
      </c>
      <c r="AK146" s="58" t="str">
        <f t="shared" si="265"/>
        <v>ÚNICO</v>
      </c>
      <c r="AL146" s="68" t="str">
        <f t="shared" si="266"/>
        <v/>
      </c>
      <c r="AM146" s="68" t="str">
        <f t="shared" si="267"/>
        <v/>
      </c>
      <c r="AN146" s="60" t="str">
        <f t="shared" si="268"/>
        <v/>
      </c>
      <c r="AO146" s="160"/>
      <c r="AP146" s="68">
        <f t="shared" si="269"/>
        <v>2465667</v>
      </c>
      <c r="AQ146" s="61">
        <f t="shared" si="270"/>
        <v>2303500</v>
      </c>
      <c r="AR146" s="61">
        <f t="shared" si="271"/>
        <v>280881</v>
      </c>
      <c r="AS146" s="199">
        <f t="shared" si="272"/>
        <v>0.11391684278533963</v>
      </c>
      <c r="AT146" s="61">
        <f t="shared" si="273"/>
        <v>2303500</v>
      </c>
      <c r="AU146" s="61">
        <f t="shared" si="274"/>
        <v>2790000</v>
      </c>
      <c r="AV146" s="61">
        <f>IF(NOT(ISNUMBER(A146)),"",ROUND(_xlfn.QUARTILE.INC(CHOOSE({1;2;3},W146,Z146,AC146),1),0))</f>
        <v>2303500</v>
      </c>
      <c r="AW146" s="61">
        <f>IF(NOT(ISNUMBER(A146)),"",ROUND(_xlfn.QUARTILE.INC(CHOOSE({1;2;3},W146,Z146,AC146),3),0))</f>
        <v>2546750</v>
      </c>
      <c r="AX146" s="61">
        <f t="shared" si="275"/>
        <v>243250</v>
      </c>
      <c r="AY146" s="61">
        <f t="shared" si="276"/>
        <v>2303500</v>
      </c>
      <c r="AZ146" s="61">
        <f t="shared" si="277"/>
        <v>437665</v>
      </c>
      <c r="BA146" s="61">
        <f t="shared" si="278"/>
        <v>2741165</v>
      </c>
      <c r="BB146" s="61" t="str">
        <f t="shared" si="279"/>
        <v>MENOR VALOR</v>
      </c>
      <c r="BC146" s="160"/>
      <c r="BD146" s="58" t="str">
        <f t="shared" si="280"/>
        <v>EVAPORADOR</v>
      </c>
      <c r="BE146" s="58" t="str">
        <f t="shared" si="281"/>
        <v>ÚNICO</v>
      </c>
      <c r="BF146" s="58" t="str" cm="1">
        <f t="array" ref="BF146">IF(BE146&lt;&gt;"REPETIDO","",A146&amp;IFERROR(", "&amp;_xlfn.AGGREGATE(15,6,$A$13:$A$500/(($BD$13:$BD$500=BD146)*($A$13:$A$500&lt;&gt;A146)),1),"")&amp;IFERROR(", "&amp;_xlfn.AGGREGATE(15,6,$A$13:$A$500/(($BD$13:$BD$500=BD146)*($A$13:$A$500&lt;&gt;A146)),2),"")&amp;IFERROR(", "&amp;_xlfn.AGGREGATE(15,6,$A$13:$A$500/(($BD$13:$BD$500=BD146)*($A$13:$A$500&lt;&gt;A146)),3),""))</f>
        <v/>
      </c>
      <c r="BG146" s="58" t="str">
        <f t="shared" si="282"/>
        <v>NO APLICA</v>
      </c>
      <c r="BH146" s="58" t="str">
        <f t="shared" si="283"/>
        <v>OK</v>
      </c>
    </row>
    <row r="147" spans="1:60" x14ac:dyDescent="0.45">
      <c r="A147" s="64">
        <f>IF(D147="","",COUNTIF($D$13:D147,"&lt;&gt;"))</f>
        <v>128</v>
      </c>
      <c r="B147" s="64">
        <v>4394107</v>
      </c>
      <c r="C147" s="65" t="s">
        <v>818</v>
      </c>
      <c r="D147" s="64" t="s">
        <v>691</v>
      </c>
      <c r="E147" s="64">
        <v>0</v>
      </c>
      <c r="F147" s="64">
        <v>1</v>
      </c>
      <c r="G147" s="64">
        <v>0</v>
      </c>
      <c r="H147" s="64">
        <v>0</v>
      </c>
      <c r="I147" s="64">
        <v>0</v>
      </c>
      <c r="J147" s="64">
        <v>0</v>
      </c>
      <c r="K147" s="64">
        <v>1</v>
      </c>
      <c r="L147" s="64">
        <v>0</v>
      </c>
      <c r="M147" s="64">
        <v>0</v>
      </c>
      <c r="N147" s="64">
        <v>0</v>
      </c>
      <c r="O147" s="64">
        <v>0</v>
      </c>
      <c r="P147" s="64">
        <v>0</v>
      </c>
      <c r="Q147" s="64">
        <v>0</v>
      </c>
      <c r="R147" s="64">
        <v>1</v>
      </c>
      <c r="S147" s="64">
        <v>40101721</v>
      </c>
      <c r="T147" s="64" t="s">
        <v>66</v>
      </c>
      <c r="U147" s="64" t="s">
        <v>66</v>
      </c>
      <c r="W147" s="198">
        <v>2065500</v>
      </c>
      <c r="X147" s="198">
        <f t="shared" si="255"/>
        <v>392445</v>
      </c>
      <c r="Y147" s="198">
        <f t="shared" si="256"/>
        <v>2457945</v>
      </c>
      <c r="Z147" s="198">
        <v>2065500</v>
      </c>
      <c r="AA147" s="198">
        <f t="shared" si="257"/>
        <v>392445</v>
      </c>
      <c r="AB147" s="198">
        <f t="shared" si="258"/>
        <v>2457945</v>
      </c>
      <c r="AC147" s="198">
        <v>2475000</v>
      </c>
      <c r="AD147" s="198">
        <f t="shared" si="259"/>
        <v>470250</v>
      </c>
      <c r="AE147" s="198">
        <f t="shared" si="260"/>
        <v>2945250</v>
      </c>
      <c r="AG147" s="67" t="str">
        <f t="shared" si="261"/>
        <v>CONDENSADOR</v>
      </c>
      <c r="AH147" s="58" t="str">
        <f t="shared" si="262"/>
        <v>ÚNICO</v>
      </c>
      <c r="AI147" s="58" t="str">
        <f t="shared" si="263"/>
        <v>ÚNICO</v>
      </c>
      <c r="AJ147" s="58" t="str">
        <f t="shared" si="264"/>
        <v>ÚNICO</v>
      </c>
      <c r="AK147" s="58" t="str">
        <f t="shared" si="265"/>
        <v>ÚNICO</v>
      </c>
      <c r="AL147" s="68" t="str">
        <f t="shared" si="266"/>
        <v/>
      </c>
      <c r="AM147" s="68" t="str">
        <f t="shared" si="267"/>
        <v/>
      </c>
      <c r="AN147" s="60" t="str">
        <f t="shared" si="268"/>
        <v/>
      </c>
      <c r="AP147" s="68">
        <f t="shared" si="269"/>
        <v>2202000</v>
      </c>
      <c r="AQ147" s="61">
        <f t="shared" si="270"/>
        <v>2065500</v>
      </c>
      <c r="AR147" s="61">
        <f t="shared" si="271"/>
        <v>236425</v>
      </c>
      <c r="AS147" s="199">
        <f t="shared" si="272"/>
        <v>0.10736830154405086</v>
      </c>
      <c r="AT147" s="61">
        <f t="shared" si="273"/>
        <v>2065500</v>
      </c>
      <c r="AU147" s="61">
        <f t="shared" si="274"/>
        <v>2475000</v>
      </c>
      <c r="AV147" s="61">
        <f>IF(NOT(ISNUMBER(A147)),"",ROUND(_xlfn.QUARTILE.INC(CHOOSE({1;2;3},W147,Z147,AC147),1),0))</f>
        <v>2065500</v>
      </c>
      <c r="AW147" s="61">
        <f>IF(NOT(ISNUMBER(A147)),"",ROUND(_xlfn.QUARTILE.INC(CHOOSE({1;2;3},W147,Z147,AC147),3),0))</f>
        <v>2270250</v>
      </c>
      <c r="AX147" s="61">
        <f t="shared" si="275"/>
        <v>204750</v>
      </c>
      <c r="AY147" s="61">
        <f t="shared" si="276"/>
        <v>2065500</v>
      </c>
      <c r="AZ147" s="61">
        <f t="shared" si="277"/>
        <v>392445</v>
      </c>
      <c r="BA147" s="61">
        <f t="shared" si="278"/>
        <v>2457945</v>
      </c>
      <c r="BB147" s="61" t="str">
        <f t="shared" si="279"/>
        <v>MENOR VALOR</v>
      </c>
      <c r="BD147" s="58" t="str">
        <f t="shared" si="280"/>
        <v>CONDENSADOR</v>
      </c>
      <c r="BE147" s="58" t="str">
        <f t="shared" si="281"/>
        <v>ÚNICO</v>
      </c>
      <c r="BF147" s="58" t="str" cm="1">
        <f t="array" ref="BF147">IF(BE147&lt;&gt;"REPETIDO","",A147&amp;IFERROR(", "&amp;_xlfn.AGGREGATE(15,6,$A$13:$A$500/(($BD$13:$BD$500=BD147)*($A$13:$A$500&lt;&gt;A147)),1),"")&amp;IFERROR(", "&amp;_xlfn.AGGREGATE(15,6,$A$13:$A$500/(($BD$13:$BD$500=BD147)*($A$13:$A$500&lt;&gt;A147)),2),"")&amp;IFERROR(", "&amp;_xlfn.AGGREGATE(15,6,$A$13:$A$500/(($BD$13:$BD$500=BD147)*($A$13:$A$500&lt;&gt;A147)),3),""))</f>
        <v/>
      </c>
      <c r="BG147" s="58" t="str">
        <f t="shared" si="282"/>
        <v>NO APLICA</v>
      </c>
      <c r="BH147" s="58" t="str">
        <f t="shared" si="283"/>
        <v>OK</v>
      </c>
    </row>
    <row r="148" spans="1:60" ht="25.5" customHeight="1" x14ac:dyDescent="0.45">
      <c r="A148" s="64">
        <f>IF(D148="","",COUNTIF($D$13:D148,"&lt;&gt;"))</f>
        <v>129</v>
      </c>
      <c r="B148" s="64">
        <v>4394107</v>
      </c>
      <c r="C148" s="65" t="s">
        <v>819</v>
      </c>
      <c r="D148" s="64" t="s">
        <v>691</v>
      </c>
      <c r="E148" s="64">
        <v>0</v>
      </c>
      <c r="F148" s="64">
        <v>1</v>
      </c>
      <c r="G148" s="64">
        <v>0</v>
      </c>
      <c r="H148" s="64">
        <v>0</v>
      </c>
      <c r="I148" s="64">
        <v>0</v>
      </c>
      <c r="J148" s="64">
        <v>0</v>
      </c>
      <c r="K148" s="64">
        <v>1</v>
      </c>
      <c r="L148" s="64">
        <v>0</v>
      </c>
      <c r="M148" s="64">
        <v>0</v>
      </c>
      <c r="N148" s="64">
        <v>0</v>
      </c>
      <c r="O148" s="64">
        <v>0</v>
      </c>
      <c r="P148" s="64">
        <v>0</v>
      </c>
      <c r="Q148" s="64">
        <v>0</v>
      </c>
      <c r="R148" s="64">
        <v>1</v>
      </c>
      <c r="S148" s="78">
        <v>39121115</v>
      </c>
      <c r="T148" s="64" t="s">
        <v>66</v>
      </c>
      <c r="U148" s="64" t="s">
        <v>66</v>
      </c>
      <c r="W148" s="198">
        <v>926500</v>
      </c>
      <c r="X148" s="198">
        <f t="shared" si="255"/>
        <v>176035</v>
      </c>
      <c r="Y148" s="198">
        <f t="shared" si="256"/>
        <v>1102535</v>
      </c>
      <c r="Z148" s="198">
        <v>926500</v>
      </c>
      <c r="AA148" s="198">
        <f t="shared" si="257"/>
        <v>176035</v>
      </c>
      <c r="AB148" s="198">
        <f t="shared" si="258"/>
        <v>1102535</v>
      </c>
      <c r="AC148" s="198">
        <v>1090000</v>
      </c>
      <c r="AD148" s="198">
        <f t="shared" si="259"/>
        <v>207100</v>
      </c>
      <c r="AE148" s="198">
        <f t="shared" si="260"/>
        <v>1297100</v>
      </c>
      <c r="AG148" s="67" t="str">
        <f t="shared" si="261"/>
        <v>TABLERO DE CONTROL</v>
      </c>
      <c r="AH148" s="58" t="str">
        <f t="shared" si="262"/>
        <v>ÚNICO</v>
      </c>
      <c r="AI148" s="58" t="str">
        <f t="shared" si="263"/>
        <v>ÚNICO</v>
      </c>
      <c r="AJ148" s="58" t="str">
        <f t="shared" si="264"/>
        <v>ÚNICO</v>
      </c>
      <c r="AK148" s="58" t="str">
        <f t="shared" si="265"/>
        <v>ÚNICO</v>
      </c>
      <c r="AL148" s="68" t="str">
        <f t="shared" si="266"/>
        <v/>
      </c>
      <c r="AM148" s="68" t="str">
        <f t="shared" si="267"/>
        <v/>
      </c>
      <c r="AN148" s="60" t="str">
        <f t="shared" si="268"/>
        <v/>
      </c>
      <c r="AP148" s="68">
        <f t="shared" si="269"/>
        <v>981000</v>
      </c>
      <c r="AQ148" s="61">
        <f t="shared" si="270"/>
        <v>926500</v>
      </c>
      <c r="AR148" s="61">
        <f t="shared" si="271"/>
        <v>94397</v>
      </c>
      <c r="AS148" s="199">
        <f t="shared" si="272"/>
        <v>9.622528032619776E-2</v>
      </c>
      <c r="AT148" s="61">
        <f t="shared" si="273"/>
        <v>926500</v>
      </c>
      <c r="AU148" s="61">
        <f t="shared" si="274"/>
        <v>1090000</v>
      </c>
      <c r="AV148" s="61">
        <f>IF(NOT(ISNUMBER(A148)),"",ROUND(_xlfn.QUARTILE.INC(CHOOSE({1;2;3},W148,Z148,AC148),1),0))</f>
        <v>926500</v>
      </c>
      <c r="AW148" s="61">
        <f>IF(NOT(ISNUMBER(A148)),"",ROUND(_xlfn.QUARTILE.INC(CHOOSE({1;2;3},W148,Z148,AC148),3),0))</f>
        <v>1008250</v>
      </c>
      <c r="AX148" s="61">
        <f t="shared" si="275"/>
        <v>81750</v>
      </c>
      <c r="AY148" s="61">
        <f t="shared" si="276"/>
        <v>926500</v>
      </c>
      <c r="AZ148" s="61">
        <f t="shared" si="277"/>
        <v>176035</v>
      </c>
      <c r="BA148" s="61">
        <f t="shared" si="278"/>
        <v>1102535</v>
      </c>
      <c r="BB148" s="61" t="str">
        <f t="shared" si="279"/>
        <v>MENOR VALOR</v>
      </c>
      <c r="BD148" s="58" t="str">
        <f t="shared" si="280"/>
        <v>TABLERO DE CONTROL</v>
      </c>
      <c r="BE148" s="58" t="str">
        <f t="shared" si="281"/>
        <v>ÚNICO</v>
      </c>
      <c r="BF148" s="58" t="str" cm="1">
        <f t="array" ref="BF148">IF(BE148&lt;&gt;"REPETIDO","",A148&amp;IFERROR(", "&amp;_xlfn.AGGREGATE(15,6,$A$13:$A$500/(($BD$13:$BD$500=BD148)*($A$13:$A$500&lt;&gt;A148)),1),"")&amp;IFERROR(", "&amp;_xlfn.AGGREGATE(15,6,$A$13:$A$500/(($BD$13:$BD$500=BD148)*($A$13:$A$500&lt;&gt;A148)),2),"")&amp;IFERROR(", "&amp;_xlfn.AGGREGATE(15,6,$A$13:$A$500/(($BD$13:$BD$500=BD148)*($A$13:$A$500&lt;&gt;A148)),3),""))</f>
        <v/>
      </c>
      <c r="BG148" s="58" t="str">
        <f t="shared" si="282"/>
        <v>NO APLICA</v>
      </c>
      <c r="BH148" s="58" t="str">
        <f t="shared" si="283"/>
        <v>OK</v>
      </c>
    </row>
    <row r="149" spans="1:60" ht="25.5" customHeight="1" x14ac:dyDescent="0.45">
      <c r="A149" s="64">
        <f>IF(D149="","",COUNTIF($D$13:D149,"&lt;&gt;"))</f>
        <v>130</v>
      </c>
      <c r="B149" s="64">
        <v>4394107</v>
      </c>
      <c r="C149" s="65" t="s">
        <v>820</v>
      </c>
      <c r="D149" s="64" t="s">
        <v>691</v>
      </c>
      <c r="E149" s="64">
        <v>0</v>
      </c>
      <c r="F149" s="64">
        <v>1</v>
      </c>
      <c r="G149" s="64">
        <v>0</v>
      </c>
      <c r="H149" s="64">
        <v>0</v>
      </c>
      <c r="I149" s="64">
        <v>0</v>
      </c>
      <c r="J149" s="64">
        <v>0</v>
      </c>
      <c r="K149" s="64">
        <v>1</v>
      </c>
      <c r="L149" s="64">
        <v>0</v>
      </c>
      <c r="M149" s="64">
        <v>0</v>
      </c>
      <c r="N149" s="64">
        <v>0</v>
      </c>
      <c r="O149" s="64">
        <v>0</v>
      </c>
      <c r="P149" s="64">
        <v>0</v>
      </c>
      <c r="Q149" s="64">
        <v>0</v>
      </c>
      <c r="R149" s="64">
        <v>1</v>
      </c>
      <c r="S149" s="78">
        <v>40151605</v>
      </c>
      <c r="T149" s="64" t="s">
        <v>66</v>
      </c>
      <c r="U149" s="64" t="s">
        <v>66</v>
      </c>
      <c r="W149" s="198">
        <v>3689000</v>
      </c>
      <c r="X149" s="198">
        <f t="shared" si="255"/>
        <v>700910</v>
      </c>
      <c r="Y149" s="198">
        <f t="shared" si="256"/>
        <v>4389910</v>
      </c>
      <c r="Z149" s="198">
        <v>3689000</v>
      </c>
      <c r="AA149" s="198">
        <f t="shared" si="257"/>
        <v>700910</v>
      </c>
      <c r="AB149" s="198">
        <f t="shared" si="258"/>
        <v>4389910</v>
      </c>
      <c r="AC149" s="198">
        <v>4660000</v>
      </c>
      <c r="AD149" s="198">
        <f t="shared" si="259"/>
        <v>885400</v>
      </c>
      <c r="AE149" s="198">
        <f t="shared" si="260"/>
        <v>5545400</v>
      </c>
      <c r="AG149" s="67" t="str">
        <f t="shared" si="261"/>
        <v>UNIDAD COMPRESORA</v>
      </c>
      <c r="AH149" s="58" t="str">
        <f t="shared" si="262"/>
        <v>ÚNICO</v>
      </c>
      <c r="AI149" s="58" t="str">
        <f t="shared" si="263"/>
        <v>ÚNICO</v>
      </c>
      <c r="AJ149" s="58" t="str">
        <f t="shared" si="264"/>
        <v>ÚNICO</v>
      </c>
      <c r="AK149" s="58" t="str">
        <f t="shared" si="265"/>
        <v>ÚNICO</v>
      </c>
      <c r="AL149" s="68" t="str">
        <f t="shared" si="266"/>
        <v/>
      </c>
      <c r="AM149" s="68" t="str">
        <f t="shared" si="267"/>
        <v/>
      </c>
      <c r="AN149" s="60" t="str">
        <f t="shared" si="268"/>
        <v/>
      </c>
      <c r="AP149" s="68">
        <f t="shared" si="269"/>
        <v>4012667</v>
      </c>
      <c r="AQ149" s="61">
        <f t="shared" si="270"/>
        <v>3689000</v>
      </c>
      <c r="AR149" s="61">
        <f t="shared" si="271"/>
        <v>560607</v>
      </c>
      <c r="AS149" s="199">
        <f t="shared" si="272"/>
        <v>0.13970932549349349</v>
      </c>
      <c r="AT149" s="61">
        <f t="shared" si="273"/>
        <v>3689000</v>
      </c>
      <c r="AU149" s="61">
        <f t="shared" si="274"/>
        <v>4660000</v>
      </c>
      <c r="AV149" s="61">
        <f>IF(NOT(ISNUMBER(A149)),"",ROUND(_xlfn.QUARTILE.INC(CHOOSE({1;2;3},W149,Z149,AC149),1),0))</f>
        <v>3689000</v>
      </c>
      <c r="AW149" s="61">
        <f>IF(NOT(ISNUMBER(A149)),"",ROUND(_xlfn.QUARTILE.INC(CHOOSE({1;2;3},W149,Z149,AC149),3),0))</f>
        <v>4174500</v>
      </c>
      <c r="AX149" s="61">
        <f t="shared" si="275"/>
        <v>485500</v>
      </c>
      <c r="AY149" s="61">
        <f t="shared" si="276"/>
        <v>3689000</v>
      </c>
      <c r="AZ149" s="61">
        <f t="shared" si="277"/>
        <v>700910</v>
      </c>
      <c r="BA149" s="61">
        <f t="shared" si="278"/>
        <v>4389910</v>
      </c>
      <c r="BB149" s="61" t="str">
        <f t="shared" si="279"/>
        <v>MENOR VALOR</v>
      </c>
      <c r="BD149" s="58" t="str">
        <f t="shared" si="280"/>
        <v>UNIDAD COMPRESORA</v>
      </c>
      <c r="BE149" s="58" t="str">
        <f t="shared" si="281"/>
        <v>ÚNICO</v>
      </c>
      <c r="BF149" s="58" t="str" cm="1">
        <f t="array" ref="BF149">IF(BE149&lt;&gt;"REPETIDO","",A149&amp;IFERROR(", "&amp;_xlfn.AGGREGATE(15,6,$A$13:$A$500/(($BD$13:$BD$500=BD149)*($A$13:$A$500&lt;&gt;A149)),1),"")&amp;IFERROR(", "&amp;_xlfn.AGGREGATE(15,6,$A$13:$A$500/(($BD$13:$BD$500=BD149)*($A$13:$A$500&lt;&gt;A149)),2),"")&amp;IFERROR(", "&amp;_xlfn.AGGREGATE(15,6,$A$13:$A$500/(($BD$13:$BD$500=BD149)*($A$13:$A$500&lt;&gt;A149)),3),""))</f>
        <v/>
      </c>
      <c r="BG149" s="58" t="str">
        <f t="shared" si="282"/>
        <v>NO APLICA</v>
      </c>
      <c r="BH149" s="58" t="str">
        <f t="shared" si="283"/>
        <v>OK</v>
      </c>
    </row>
    <row r="150" spans="1:60" ht="51" customHeight="1" x14ac:dyDescent="0.45">
      <c r="A150" s="64">
        <f>IF(D150="","",COUNTIF($D$13:D150,"&lt;&gt;"))</f>
        <v>131</v>
      </c>
      <c r="B150" s="64">
        <v>4394107</v>
      </c>
      <c r="C150" s="65" t="s">
        <v>821</v>
      </c>
      <c r="D150" s="64" t="s">
        <v>691</v>
      </c>
      <c r="E150" s="64">
        <v>0</v>
      </c>
      <c r="F150" s="64">
        <v>1</v>
      </c>
      <c r="G150" s="64">
        <v>0</v>
      </c>
      <c r="H150" s="64">
        <v>0</v>
      </c>
      <c r="I150" s="64">
        <v>0</v>
      </c>
      <c r="J150" s="64">
        <v>0</v>
      </c>
      <c r="K150" s="64">
        <v>1</v>
      </c>
      <c r="L150" s="64">
        <v>0</v>
      </c>
      <c r="M150" s="64">
        <v>0</v>
      </c>
      <c r="N150" s="64">
        <v>0</v>
      </c>
      <c r="O150" s="64">
        <v>0</v>
      </c>
      <c r="P150" s="64">
        <v>0</v>
      </c>
      <c r="Q150" s="64">
        <v>0</v>
      </c>
      <c r="R150" s="64">
        <v>1</v>
      </c>
      <c r="S150" s="78">
        <v>95121640</v>
      </c>
      <c r="T150" s="64" t="s">
        <v>66</v>
      </c>
      <c r="U150" s="64" t="s">
        <v>66</v>
      </c>
      <c r="W150" s="198">
        <v>72200</v>
      </c>
      <c r="X150" s="198">
        <f t="shared" si="255"/>
        <v>13718</v>
      </c>
      <c r="Y150" s="198">
        <f t="shared" si="256"/>
        <v>85918</v>
      </c>
      <c r="Z150" s="198">
        <v>72200</v>
      </c>
      <c r="AA150" s="198">
        <f t="shared" si="257"/>
        <v>13718</v>
      </c>
      <c r="AB150" s="198">
        <f t="shared" si="258"/>
        <v>85918</v>
      </c>
      <c r="AC150" s="198">
        <v>195000</v>
      </c>
      <c r="AD150" s="198">
        <f t="shared" si="259"/>
        <v>37050</v>
      </c>
      <c r="AE150" s="198">
        <f t="shared" si="260"/>
        <v>232050</v>
      </c>
      <c r="AG150" s="67" t="str">
        <f t="shared" si="261"/>
        <v>TUBERÍAS DE GAS Y EMPAQUES DE PAREDES</v>
      </c>
      <c r="AH150" s="58" t="str">
        <f t="shared" si="262"/>
        <v>ÚNICO</v>
      </c>
      <c r="AI150" s="58" t="str">
        <f t="shared" si="263"/>
        <v>ÚNICO</v>
      </c>
      <c r="AJ150" s="58" t="str">
        <f t="shared" si="264"/>
        <v>ÚNICO</v>
      </c>
      <c r="AK150" s="58" t="str">
        <f t="shared" si="265"/>
        <v>ÚNICO</v>
      </c>
      <c r="AL150" s="68" t="str">
        <f t="shared" si="266"/>
        <v/>
      </c>
      <c r="AM150" s="68" t="str">
        <f t="shared" si="267"/>
        <v/>
      </c>
      <c r="AN150" s="60" t="str">
        <f t="shared" si="268"/>
        <v/>
      </c>
      <c r="AP150" s="68">
        <f t="shared" si="269"/>
        <v>113133</v>
      </c>
      <c r="AQ150" s="61">
        <f t="shared" si="270"/>
        <v>72200</v>
      </c>
      <c r="AR150" s="61">
        <f t="shared" si="271"/>
        <v>70899</v>
      </c>
      <c r="AS150" s="199">
        <f t="shared" si="272"/>
        <v>0.62668717350375225</v>
      </c>
      <c r="AT150" s="61">
        <f t="shared" si="273"/>
        <v>72200</v>
      </c>
      <c r="AU150" s="61">
        <f t="shared" si="274"/>
        <v>195000</v>
      </c>
      <c r="AV150" s="61">
        <f>IF(NOT(ISNUMBER(A150)),"",ROUND(_xlfn.QUARTILE.INC(CHOOSE({1;2;3},W150,Z150,AC150),1),0))</f>
        <v>72200</v>
      </c>
      <c r="AW150" s="61">
        <f>IF(NOT(ISNUMBER(A150)),"",ROUND(_xlfn.QUARTILE.INC(CHOOSE({1;2;3},W150,Z150,AC150),3),0))</f>
        <v>133600</v>
      </c>
      <c r="AX150" s="61">
        <f t="shared" si="275"/>
        <v>61400</v>
      </c>
      <c r="AY150" s="61">
        <f t="shared" si="276"/>
        <v>72200</v>
      </c>
      <c r="AZ150" s="61">
        <f t="shared" si="277"/>
        <v>13718</v>
      </c>
      <c r="BA150" s="61">
        <f t="shared" si="278"/>
        <v>85918</v>
      </c>
      <c r="BB150" s="61" t="str">
        <f t="shared" si="279"/>
        <v>MEDIANA</v>
      </c>
      <c r="BD150" s="58" t="str">
        <f t="shared" si="280"/>
        <v>TUBERÍAS DE GAS Y EMPAQUES DE PAREDES</v>
      </c>
      <c r="BE150" s="58" t="str">
        <f t="shared" si="281"/>
        <v>ÚNICO</v>
      </c>
      <c r="BF150" s="58" t="str" cm="1">
        <f t="array" ref="BF150">IF(BE150&lt;&gt;"REPETIDO","",A150&amp;IFERROR(", "&amp;_xlfn.AGGREGATE(15,6,$A$13:$A$500/(($BD$13:$BD$500=BD150)*($A$13:$A$500&lt;&gt;A150)),1),"")&amp;IFERROR(", "&amp;_xlfn.AGGREGATE(15,6,$A$13:$A$500/(($BD$13:$BD$500=BD150)*($A$13:$A$500&lt;&gt;A150)),2),"")&amp;IFERROR(", "&amp;_xlfn.AGGREGATE(15,6,$A$13:$A$500/(($BD$13:$BD$500=BD150)*($A$13:$A$500&lt;&gt;A150)),3),""))</f>
        <v/>
      </c>
      <c r="BG150" s="58" t="str">
        <f t="shared" si="282"/>
        <v>NO APLICA</v>
      </c>
      <c r="BH150" s="58" t="str">
        <f t="shared" si="283"/>
        <v>OK</v>
      </c>
    </row>
    <row r="151" spans="1:60" ht="38.25" customHeight="1" x14ac:dyDescent="0.45">
      <c r="A151" s="64">
        <f>IF(D151="","",COUNTIF($D$13:D151,"&lt;&gt;"))</f>
        <v>132</v>
      </c>
      <c r="B151" s="64">
        <v>4394107</v>
      </c>
      <c r="C151" s="65" t="s">
        <v>822</v>
      </c>
      <c r="D151" s="64" t="s">
        <v>691</v>
      </c>
      <c r="E151" s="64">
        <v>0</v>
      </c>
      <c r="F151" s="64">
        <v>1</v>
      </c>
      <c r="G151" s="64">
        <v>0</v>
      </c>
      <c r="H151" s="64">
        <v>0</v>
      </c>
      <c r="I151" s="64">
        <v>0</v>
      </c>
      <c r="J151" s="64">
        <v>0</v>
      </c>
      <c r="K151" s="64">
        <v>1</v>
      </c>
      <c r="L151" s="64">
        <v>0</v>
      </c>
      <c r="M151" s="64">
        <v>0</v>
      </c>
      <c r="N151" s="64">
        <v>0</v>
      </c>
      <c r="O151" s="64">
        <v>0</v>
      </c>
      <c r="P151" s="64">
        <v>0</v>
      </c>
      <c r="Q151" s="64">
        <v>0</v>
      </c>
      <c r="R151" s="64">
        <v>1</v>
      </c>
      <c r="S151" s="64">
        <v>39122002</v>
      </c>
      <c r="T151" s="64" t="s">
        <v>66</v>
      </c>
      <c r="U151" s="64" t="s">
        <v>66</v>
      </c>
      <c r="W151" s="198">
        <v>204000</v>
      </c>
      <c r="X151" s="198">
        <f t="shared" si="255"/>
        <v>38760</v>
      </c>
      <c r="Y151" s="198">
        <f t="shared" si="256"/>
        <v>242760</v>
      </c>
      <c r="Z151" s="198">
        <v>204000</v>
      </c>
      <c r="AA151" s="198">
        <f t="shared" si="257"/>
        <v>38760</v>
      </c>
      <c r="AB151" s="198">
        <f t="shared" si="258"/>
        <v>242760</v>
      </c>
      <c r="AC151" s="198">
        <v>2630000</v>
      </c>
      <c r="AD151" s="198">
        <f t="shared" si="259"/>
        <v>499700</v>
      </c>
      <c r="AE151" s="198">
        <f t="shared" si="260"/>
        <v>3129700</v>
      </c>
      <c r="AG151" s="67" t="str">
        <f t="shared" si="261"/>
        <v>MOTO VENTILADORES EVAPORADOR</v>
      </c>
      <c r="AH151" s="58" t="str">
        <f t="shared" si="262"/>
        <v>ÚNICO</v>
      </c>
      <c r="AI151" s="58" t="str">
        <f t="shared" si="263"/>
        <v>ÚNICO</v>
      </c>
      <c r="AJ151" s="58" t="str">
        <f t="shared" si="264"/>
        <v>ÚNICO</v>
      </c>
      <c r="AK151" s="58" t="str">
        <f t="shared" si="265"/>
        <v>ÚNICO</v>
      </c>
      <c r="AL151" s="68" t="str">
        <f t="shared" si="266"/>
        <v/>
      </c>
      <c r="AM151" s="68" t="str">
        <f t="shared" si="267"/>
        <v/>
      </c>
      <c r="AN151" s="60" t="str">
        <f t="shared" si="268"/>
        <v/>
      </c>
      <c r="AP151" s="68">
        <f t="shared" si="269"/>
        <v>1012667</v>
      </c>
      <c r="AQ151" s="61">
        <f t="shared" si="270"/>
        <v>204000</v>
      </c>
      <c r="AR151" s="61">
        <f t="shared" si="271"/>
        <v>1400652</v>
      </c>
      <c r="AS151" s="199">
        <f t="shared" si="272"/>
        <v>1.3831318686201881</v>
      </c>
      <c r="AT151" s="61">
        <f t="shared" si="273"/>
        <v>204000</v>
      </c>
      <c r="AU151" s="61">
        <f t="shared" si="274"/>
        <v>2630000</v>
      </c>
      <c r="AV151" s="61">
        <f>IF(NOT(ISNUMBER(A151)),"",ROUND(_xlfn.QUARTILE.INC(CHOOSE({1;2;3},W151,Z151,AC151),1),0))</f>
        <v>204000</v>
      </c>
      <c r="AW151" s="61">
        <f>IF(NOT(ISNUMBER(A151)),"",ROUND(_xlfn.QUARTILE.INC(CHOOSE({1;2;3},W151,Z151,AC151),3),0))</f>
        <v>1417000</v>
      </c>
      <c r="AX151" s="61">
        <f t="shared" si="275"/>
        <v>1213000</v>
      </c>
      <c r="AY151" s="61">
        <f t="shared" si="276"/>
        <v>204000</v>
      </c>
      <c r="AZ151" s="61">
        <f t="shared" si="277"/>
        <v>38760</v>
      </c>
      <c r="BA151" s="61">
        <f t="shared" si="278"/>
        <v>242760</v>
      </c>
      <c r="BB151" s="61" t="str">
        <f t="shared" si="279"/>
        <v>MEDIANA</v>
      </c>
      <c r="BD151" s="58" t="str">
        <f t="shared" si="280"/>
        <v>MOTO VENTILADORES EVAPORADOR</v>
      </c>
      <c r="BE151" s="58" t="str">
        <f t="shared" si="281"/>
        <v>ÚNICO</v>
      </c>
      <c r="BF151" s="58" t="str" cm="1">
        <f t="array" ref="BF151">IF(BE151&lt;&gt;"REPETIDO","",A151&amp;IFERROR(", "&amp;_xlfn.AGGREGATE(15,6,$A$13:$A$500/(($BD$13:$BD$500=BD151)*($A$13:$A$500&lt;&gt;A151)),1),"")&amp;IFERROR(", "&amp;_xlfn.AGGREGATE(15,6,$A$13:$A$500/(($BD$13:$BD$500=BD151)*($A$13:$A$500&lt;&gt;A151)),2),"")&amp;IFERROR(", "&amp;_xlfn.AGGREGATE(15,6,$A$13:$A$500/(($BD$13:$BD$500=BD151)*($A$13:$A$500&lt;&gt;A151)),3),""))</f>
        <v/>
      </c>
      <c r="BG151" s="58" t="str">
        <f t="shared" si="282"/>
        <v>NO APLICA</v>
      </c>
      <c r="BH151" s="58" t="str">
        <f t="shared" si="283"/>
        <v>OK</v>
      </c>
    </row>
    <row r="152" spans="1:60" ht="38.25" customHeight="1" x14ac:dyDescent="0.45">
      <c r="A152" s="64">
        <f>IF(D152="","",COUNTIF($D$13:D152,"&lt;&gt;"))</f>
        <v>133</v>
      </c>
      <c r="B152" s="64">
        <v>4394107</v>
      </c>
      <c r="C152" s="65" t="s">
        <v>823</v>
      </c>
      <c r="D152" s="64" t="s">
        <v>691</v>
      </c>
      <c r="E152" s="64">
        <v>0</v>
      </c>
      <c r="F152" s="64">
        <v>1</v>
      </c>
      <c r="G152" s="64">
        <v>0</v>
      </c>
      <c r="H152" s="64">
        <v>0</v>
      </c>
      <c r="I152" s="64">
        <v>0</v>
      </c>
      <c r="J152" s="64">
        <v>0</v>
      </c>
      <c r="K152" s="64">
        <v>1</v>
      </c>
      <c r="L152" s="64">
        <v>0</v>
      </c>
      <c r="M152" s="64">
        <v>0</v>
      </c>
      <c r="N152" s="64">
        <v>0</v>
      </c>
      <c r="O152" s="64">
        <v>0</v>
      </c>
      <c r="P152" s="64">
        <v>0</v>
      </c>
      <c r="Q152" s="64">
        <v>0</v>
      </c>
      <c r="R152" s="64">
        <v>1</v>
      </c>
      <c r="S152" s="64">
        <v>40101830</v>
      </c>
      <c r="T152" s="64" t="s">
        <v>66</v>
      </c>
      <c r="U152" s="64" t="s">
        <v>66</v>
      </c>
      <c r="W152" s="198">
        <v>127500</v>
      </c>
      <c r="X152" s="198">
        <f t="shared" si="255"/>
        <v>24225</v>
      </c>
      <c r="Y152" s="198">
        <f t="shared" si="256"/>
        <v>151725</v>
      </c>
      <c r="Z152" s="198">
        <v>127500</v>
      </c>
      <c r="AA152" s="198">
        <f t="shared" si="257"/>
        <v>24225</v>
      </c>
      <c r="AB152" s="198">
        <f t="shared" si="258"/>
        <v>151725</v>
      </c>
      <c r="AC152" s="198">
        <v>320000</v>
      </c>
      <c r="AD152" s="198">
        <f t="shared" si="259"/>
        <v>60800</v>
      </c>
      <c r="AE152" s="198">
        <f t="shared" si="260"/>
        <v>380800</v>
      </c>
      <c r="AG152" s="67" t="str">
        <f t="shared" si="261"/>
        <v>PROGRAMADOR O TERMOSTATO</v>
      </c>
      <c r="AH152" s="58" t="str">
        <f t="shared" si="262"/>
        <v>ÚNICO</v>
      </c>
      <c r="AI152" s="58" t="str">
        <f t="shared" si="263"/>
        <v>ÚNICO</v>
      </c>
      <c r="AJ152" s="58" t="str">
        <f t="shared" si="264"/>
        <v>ÚNICO</v>
      </c>
      <c r="AK152" s="58" t="str">
        <f t="shared" si="265"/>
        <v>ÚNICO</v>
      </c>
      <c r="AL152" s="68" t="str">
        <f t="shared" si="266"/>
        <v/>
      </c>
      <c r="AM152" s="68" t="str">
        <f t="shared" si="267"/>
        <v/>
      </c>
      <c r="AN152" s="60" t="str">
        <f t="shared" si="268"/>
        <v/>
      </c>
      <c r="AP152" s="68">
        <f t="shared" si="269"/>
        <v>191667</v>
      </c>
      <c r="AQ152" s="61">
        <f t="shared" si="270"/>
        <v>127500</v>
      </c>
      <c r="AR152" s="61">
        <f t="shared" si="271"/>
        <v>111140</v>
      </c>
      <c r="AS152" s="199">
        <f t="shared" si="272"/>
        <v>0.57985986111328502</v>
      </c>
      <c r="AT152" s="61">
        <f t="shared" si="273"/>
        <v>127500</v>
      </c>
      <c r="AU152" s="61">
        <f t="shared" si="274"/>
        <v>320000</v>
      </c>
      <c r="AV152" s="61">
        <f>IF(NOT(ISNUMBER(A152)),"",ROUND(_xlfn.QUARTILE.INC(CHOOSE({1;2;3},W152,Z152,AC152),1),0))</f>
        <v>127500</v>
      </c>
      <c r="AW152" s="61">
        <f>IF(NOT(ISNUMBER(A152)),"",ROUND(_xlfn.QUARTILE.INC(CHOOSE({1;2;3},W152,Z152,AC152),3),0))</f>
        <v>223750</v>
      </c>
      <c r="AX152" s="61">
        <f t="shared" si="275"/>
        <v>96250</v>
      </c>
      <c r="AY152" s="61">
        <f t="shared" si="276"/>
        <v>127500</v>
      </c>
      <c r="AZ152" s="61">
        <f t="shared" si="277"/>
        <v>24225</v>
      </c>
      <c r="BA152" s="61">
        <f t="shared" si="278"/>
        <v>151725</v>
      </c>
      <c r="BB152" s="61" t="str">
        <f t="shared" si="279"/>
        <v>MEDIANA</v>
      </c>
      <c r="BD152" s="58" t="str">
        <f t="shared" si="280"/>
        <v>PROGRAMADOR O TERMOSTATO</v>
      </c>
      <c r="BE152" s="58" t="str">
        <f t="shared" si="281"/>
        <v>ÚNICO</v>
      </c>
      <c r="BF152" s="58" t="str" cm="1">
        <f t="array" ref="BF152">IF(BE152&lt;&gt;"REPETIDO","",A152&amp;IFERROR(", "&amp;_xlfn.AGGREGATE(15,6,$A$13:$A$500/(($BD$13:$BD$500=BD152)*($A$13:$A$500&lt;&gt;A152)),1),"")&amp;IFERROR(", "&amp;_xlfn.AGGREGATE(15,6,$A$13:$A$500/(($BD$13:$BD$500=BD152)*($A$13:$A$500&lt;&gt;A152)),2),"")&amp;IFERROR(", "&amp;_xlfn.AGGREGATE(15,6,$A$13:$A$500/(($BD$13:$BD$500=BD152)*($A$13:$A$500&lt;&gt;A152)),3),""))</f>
        <v/>
      </c>
      <c r="BG152" s="58" t="str">
        <f t="shared" si="282"/>
        <v>NO APLICA</v>
      </c>
      <c r="BH152" s="58" t="str">
        <f t="shared" si="283"/>
        <v>OK</v>
      </c>
    </row>
    <row r="153" spans="1:60" ht="25.5" customHeight="1" x14ac:dyDescent="0.45">
      <c r="A153" s="64">
        <f>IF(D153="","",COUNTIF($D$13:D153,"&lt;&gt;"))</f>
        <v>134</v>
      </c>
      <c r="B153" s="64">
        <v>4394107</v>
      </c>
      <c r="C153" s="65" t="s">
        <v>824</v>
      </c>
      <c r="D153" s="64" t="s">
        <v>691</v>
      </c>
      <c r="E153" s="64">
        <v>0</v>
      </c>
      <c r="F153" s="64">
        <v>1</v>
      </c>
      <c r="G153" s="64">
        <v>0</v>
      </c>
      <c r="H153" s="64">
        <v>0</v>
      </c>
      <c r="I153" s="64">
        <v>0</v>
      </c>
      <c r="J153" s="64">
        <v>0</v>
      </c>
      <c r="K153" s="64">
        <v>1</v>
      </c>
      <c r="L153" s="64">
        <v>0</v>
      </c>
      <c r="M153" s="64">
        <v>0</v>
      </c>
      <c r="N153" s="64">
        <v>0</v>
      </c>
      <c r="O153" s="64">
        <v>0</v>
      </c>
      <c r="P153" s="64">
        <v>0</v>
      </c>
      <c r="Q153" s="64">
        <v>0</v>
      </c>
      <c r="R153" s="64">
        <v>1</v>
      </c>
      <c r="S153" s="78">
        <v>40141654</v>
      </c>
      <c r="T153" s="64" t="s">
        <v>66</v>
      </c>
      <c r="U153" s="64" t="s">
        <v>66</v>
      </c>
      <c r="W153" s="198">
        <v>208200</v>
      </c>
      <c r="X153" s="198">
        <f t="shared" si="255"/>
        <v>39558</v>
      </c>
      <c r="Y153" s="198">
        <f t="shared" si="256"/>
        <v>247758</v>
      </c>
      <c r="Z153" s="198">
        <v>208200</v>
      </c>
      <c r="AA153" s="198">
        <f t="shared" si="257"/>
        <v>39558</v>
      </c>
      <c r="AB153" s="198">
        <f t="shared" si="258"/>
        <v>247758</v>
      </c>
      <c r="AC153" s="198">
        <v>270000</v>
      </c>
      <c r="AD153" s="198">
        <f t="shared" si="259"/>
        <v>51300</v>
      </c>
      <c r="AE153" s="198">
        <f t="shared" si="260"/>
        <v>321300</v>
      </c>
      <c r="AG153" s="67" t="str">
        <f t="shared" si="261"/>
        <v>VÁLVULA DE EXPANSIÓN</v>
      </c>
      <c r="AH153" s="58" t="str">
        <f t="shared" si="262"/>
        <v>ÚNICO</v>
      </c>
      <c r="AI153" s="58" t="str">
        <f t="shared" si="263"/>
        <v>ÚNICO</v>
      </c>
      <c r="AJ153" s="58" t="str">
        <f t="shared" si="264"/>
        <v>ÚNICO</v>
      </c>
      <c r="AK153" s="58" t="str">
        <f t="shared" si="265"/>
        <v>ÚNICO</v>
      </c>
      <c r="AL153" s="68" t="str">
        <f t="shared" si="266"/>
        <v/>
      </c>
      <c r="AM153" s="68" t="str">
        <f t="shared" si="267"/>
        <v/>
      </c>
      <c r="AN153" s="60" t="str">
        <f t="shared" si="268"/>
        <v/>
      </c>
      <c r="AP153" s="68">
        <f t="shared" si="269"/>
        <v>228800</v>
      </c>
      <c r="AQ153" s="61">
        <f t="shared" si="270"/>
        <v>208200</v>
      </c>
      <c r="AR153" s="61">
        <f t="shared" si="271"/>
        <v>35680</v>
      </c>
      <c r="AS153" s="199">
        <f t="shared" si="272"/>
        <v>0.15594405594405594</v>
      </c>
      <c r="AT153" s="61">
        <f t="shared" si="273"/>
        <v>208200</v>
      </c>
      <c r="AU153" s="61">
        <f t="shared" si="274"/>
        <v>270000</v>
      </c>
      <c r="AV153" s="61">
        <f>IF(NOT(ISNUMBER(A153)),"",ROUND(_xlfn.QUARTILE.INC(CHOOSE({1;2;3},W153,Z153,AC153),1),0))</f>
        <v>208200</v>
      </c>
      <c r="AW153" s="61">
        <f>IF(NOT(ISNUMBER(A153)),"",ROUND(_xlfn.QUARTILE.INC(CHOOSE({1;2;3},W153,Z153,AC153),3),0))</f>
        <v>239100</v>
      </c>
      <c r="AX153" s="61">
        <f t="shared" si="275"/>
        <v>30900</v>
      </c>
      <c r="AY153" s="61">
        <f t="shared" si="276"/>
        <v>208200</v>
      </c>
      <c r="AZ153" s="61">
        <f t="shared" si="277"/>
        <v>39558</v>
      </c>
      <c r="BA153" s="61">
        <f t="shared" si="278"/>
        <v>247758</v>
      </c>
      <c r="BB153" s="61" t="str">
        <f t="shared" si="279"/>
        <v>MENOR VALOR</v>
      </c>
      <c r="BD153" s="58" t="str">
        <f t="shared" si="280"/>
        <v>VÁLVULA DE EXPANSIÓN</v>
      </c>
      <c r="BE153" s="58" t="str">
        <f t="shared" si="281"/>
        <v>ÚNICO</v>
      </c>
      <c r="BF153" s="58" t="str" cm="1">
        <f t="array" ref="BF153">IF(BE153&lt;&gt;"REPETIDO","",A153&amp;IFERROR(", "&amp;_xlfn.AGGREGATE(15,6,$A$13:$A$500/(($BD$13:$BD$500=BD153)*($A$13:$A$500&lt;&gt;A153)),1),"")&amp;IFERROR(", "&amp;_xlfn.AGGREGATE(15,6,$A$13:$A$500/(($BD$13:$BD$500=BD153)*($A$13:$A$500&lt;&gt;A153)),2),"")&amp;IFERROR(", "&amp;_xlfn.AGGREGATE(15,6,$A$13:$A$500/(($BD$13:$BD$500=BD153)*($A$13:$A$500&lt;&gt;A153)),3),""))</f>
        <v/>
      </c>
      <c r="BG153" s="58" t="str">
        <f t="shared" si="282"/>
        <v>NO APLICA</v>
      </c>
      <c r="BH153" s="58" t="str">
        <f t="shared" si="283"/>
        <v>OK</v>
      </c>
    </row>
    <row r="154" spans="1:60" x14ac:dyDescent="0.45">
      <c r="A154" s="191" t="s">
        <v>825</v>
      </c>
      <c r="B154" s="191"/>
      <c r="C154" s="191"/>
      <c r="D154" s="191"/>
      <c r="E154" s="191"/>
      <c r="F154" s="191"/>
      <c r="G154" s="191"/>
      <c r="H154" s="191"/>
      <c r="I154" s="191"/>
      <c r="J154" s="191"/>
      <c r="K154" s="191"/>
      <c r="L154" s="191"/>
      <c r="M154" s="191"/>
      <c r="N154" s="191"/>
      <c r="O154" s="191"/>
      <c r="P154" s="191"/>
      <c r="Q154" s="191"/>
      <c r="R154" s="191"/>
      <c r="S154" s="191"/>
      <c r="T154" s="191"/>
      <c r="U154" s="191"/>
      <c r="W154" s="198"/>
      <c r="X154" s="198"/>
      <c r="Y154" s="198"/>
      <c r="Z154" s="198"/>
      <c r="AA154" s="198"/>
      <c r="AB154" s="198"/>
      <c r="AC154" s="198"/>
      <c r="AD154" s="198"/>
      <c r="AE154" s="198"/>
      <c r="AG154" s="67" t="str">
        <f>IF(NOT(ISNUMBER(#REF!)),"",LEFT(#REF!,200))</f>
        <v/>
      </c>
      <c r="AH154" s="58" t="str">
        <f t="shared" ref="AH154" si="284">IF(AG154="","",IF(COUNTIF($AG:$AG,AG154)=1,"ÚNICO",IF(_xlfn.MAXIFS($Y:$Y,$AG:$AG,AG154)&lt;&gt;_xlfn.MINIFS($Y:$Y,$AG:$AG,AG154),"PRECIO DIFERENTE","MISMO PRECIO")))</f>
        <v/>
      </c>
      <c r="AI154" s="58" t="str">
        <f t="shared" ref="AI154:AI217" si="285">IF(AG154="","",IF(COUNTIF($AG:$AG,AG154)=1,"ÚNICO",IF(_xlfn.MAXIFS($AB:$AB,$AG:$AG,AG154)&lt;&gt;_xlfn.MINIFS($AB:$AB,$AG:$AG,AG154),"PRECIO DIFERENTE","MISMO PRECIO")))</f>
        <v/>
      </c>
      <c r="AJ154" s="58" t="str">
        <f t="shared" ref="AJ154:AJ217" si="286">IF(AG154="","",IF(COUNTIF($AG:$AG,AG154)=1,"ÚNICO",IF(_xlfn.MAXIFS($AE:$AE,$AG:$AG,AG154)&lt;&gt;_xlfn.MINIFS($AE:$AE,$AG:$AG,AG154),"PRECIO DIFERENTE","MISMO PRECIO")))</f>
        <v/>
      </c>
      <c r="AK154" s="58" t="str">
        <f t="shared" ref="AK154" si="287">IF(AG154="","",IF(COUNTIF($AG:$AG,AG154)=1,"ÚNICO",IF(OR(AH154="PRECIO DIFERENTE",AI154="PRECIO DIFERENTE",AJ154="PRECIO DIFERENTE"),"REVISAR","VALIDADO")))</f>
        <v/>
      </c>
      <c r="AL154" s="68" t="str">
        <f t="shared" ref="AL154:AL217" si="288">IF(OR(AG154="",COUNTIF($AG:$AG,AG154)=1),"",_xlfn.MAXIFS($Y:$Y,$AG:$AG,AG154)-_xlfn.MINIFS($Y:$Y,$AG:$AG,AG154))</f>
        <v/>
      </c>
      <c r="AM154" s="68" t="str">
        <f t="shared" ref="AM154:AM217" si="289">IF(OR(AG154="",COUNTIF($AG:$AG,AG154)=1),"",_xlfn.MAXIFS($AB:$AB,$AG:$AG,AG154)-_xlfn.MINIFS($AB:$AB,$AG:$AG,AG154))</f>
        <v/>
      </c>
      <c r="AN154" s="60" t="str">
        <f t="shared" ref="AN154:AN217" si="290">IF(OR(AG154="",COUNTIF($AG:$AG,AG154)=1),"",_xlfn.MAXIFS($AE:$AE,$AG:$AG,AG154)-_xlfn.MINIFS($AE:$AE,$AG:$AG,AG154))</f>
        <v/>
      </c>
      <c r="AP154" s="75"/>
      <c r="AQ154" s="75"/>
      <c r="AR154" s="75"/>
      <c r="AS154" s="76"/>
      <c r="AT154" s="75"/>
      <c r="AU154" s="75"/>
      <c r="AV154" s="75"/>
      <c r="AW154" s="75"/>
      <c r="AX154" s="75"/>
      <c r="AY154" s="75"/>
      <c r="AZ154" s="75"/>
      <c r="BA154" s="75"/>
      <c r="BB154" s="75"/>
      <c r="BD154" s="203"/>
      <c r="BE154" s="203"/>
      <c r="BF154" s="203"/>
      <c r="BG154" s="203"/>
      <c r="BH154" s="203"/>
    </row>
    <row r="155" spans="1:60" ht="29.75" customHeight="1" x14ac:dyDescent="0.45">
      <c r="A155" s="64">
        <f>IF(D155="","",COUNTIF($D$13:D155,"&lt;&gt;"))</f>
        <v>135</v>
      </c>
      <c r="B155" s="64">
        <v>4351001</v>
      </c>
      <c r="C155" s="65" t="s">
        <v>826</v>
      </c>
      <c r="D155" s="64" t="s">
        <v>691</v>
      </c>
      <c r="E155" s="64">
        <v>0</v>
      </c>
      <c r="F155" s="64">
        <v>1</v>
      </c>
      <c r="G155" s="64">
        <v>0</v>
      </c>
      <c r="H155" s="64">
        <v>0</v>
      </c>
      <c r="I155" s="64">
        <v>0</v>
      </c>
      <c r="J155" s="64">
        <v>0</v>
      </c>
      <c r="K155" s="64">
        <v>0</v>
      </c>
      <c r="L155" s="64">
        <v>0</v>
      </c>
      <c r="M155" s="64">
        <v>0</v>
      </c>
      <c r="N155" s="64">
        <v>0</v>
      </c>
      <c r="O155" s="64">
        <v>0</v>
      </c>
      <c r="P155" s="64">
        <v>0</v>
      </c>
      <c r="Q155" s="64">
        <v>0</v>
      </c>
      <c r="R155" s="64">
        <f t="shared" ref="R155:R181" si="291">SUM(F155:M155)</f>
        <v>1</v>
      </c>
      <c r="S155" s="64">
        <v>26121641</v>
      </c>
      <c r="T155" s="64" t="s">
        <v>66</v>
      </c>
      <c r="U155" s="64" t="s">
        <v>66</v>
      </c>
      <c r="W155" s="198">
        <v>1683000</v>
      </c>
      <c r="X155" s="198">
        <f t="shared" ref="X155:X181" si="292">ROUND(W155*19%,0)</f>
        <v>319770</v>
      </c>
      <c r="Y155" s="198">
        <f t="shared" ref="Y155:Y181" si="293">ROUND(W155+X155,0)</f>
        <v>2002770</v>
      </c>
      <c r="Z155" s="198">
        <v>1683000</v>
      </c>
      <c r="AA155" s="198">
        <f t="shared" ref="AA155:AA181" si="294">Z155*19%</f>
        <v>319770</v>
      </c>
      <c r="AB155" s="198">
        <f t="shared" ref="AB155:AB181" si="295">Z155+AA155</f>
        <v>2002770</v>
      </c>
      <c r="AC155" s="198">
        <v>1980000</v>
      </c>
      <c r="AD155" s="198">
        <f t="shared" ref="AD155:AD181" si="296">AC155*19%</f>
        <v>376200</v>
      </c>
      <c r="AE155" s="198">
        <f t="shared" ref="AE155:AE181" si="297">AC155+AD155</f>
        <v>2356200</v>
      </c>
      <c r="AG155" s="67" t="str">
        <f t="shared" ref="AG155:AG181" si="298">IF(NOT(ISNUMBER(A155)),"",UPPER(TRIM(CLEAN(C155))))</f>
        <v>CABLES DE TRACCIÓN</v>
      </c>
      <c r="AH155" s="58" t="str">
        <f t="shared" ref="AH155:AH181" si="299">IF($AG155="","",IF(COUNTIFS($AG:$AG,$AG155,$W:$W,"&lt;&gt;"&amp;$W155)&gt;0,"DIFERENTE","ÚNICO"))</f>
        <v>ÚNICO</v>
      </c>
      <c r="AI155" s="58" t="str">
        <f t="shared" ref="AI155:AI181" si="300">IF($AG155="","",IF(COUNTIFS($AG:$AG,$AG155,$Z:$Z,"&lt;&gt;"&amp;$Z155)&gt;0,"DIFERENTE","ÚNICO"))</f>
        <v>ÚNICO</v>
      </c>
      <c r="AJ155" s="58" t="str">
        <f t="shared" ref="AJ155:AJ181" si="301">IF($AG155="","",IF(COUNTIFS($AG:$AG,$AG155,$AC:$AC,"&lt;&gt;"&amp;$AC155)&gt;0,"DIFERENTE","ÚNICO"))</f>
        <v>ÚNICO</v>
      </c>
      <c r="AK155" s="58" t="str">
        <f t="shared" ref="AK155:AK181" si="302">IF($AG155="","",IF(OR(AH155="DIFERENTE",AI155="DIFERENTE",AJ155="DIFERENTE"),"REVISAR","ÚNICO"))</f>
        <v>ÚNICO</v>
      </c>
      <c r="AL155" s="68" t="str">
        <f t="shared" ref="AL155:AL181" si="303">IF(AH155="DIFERENTE",_xlfn.MAXIFS($W:$W,$AG:$AG,$AG155)-_xlfn.MINIFS($W:$W,$AG:$AG,$AG155),"")</f>
        <v/>
      </c>
      <c r="AM155" s="68" t="str">
        <f t="shared" ref="AM155:AM181" si="304">IF(AI155="DIFERENTE",_xlfn.MAXIFS($Z:$Z,$AG:$AG,$AG155)-_xlfn.MINIFS($Z:$Z,$AG:$AG,$AG155),"")</f>
        <v/>
      </c>
      <c r="AN155" s="60" t="str">
        <f t="shared" ref="AN155:AN181" si="305">IF(AJ155="DIFERENTE",_xlfn.MAXIFS($AC:$AC,$AG:$AG,$AG155)-_xlfn.MINIFS($AC:$AC,$AG:$AG,$AG155),"")</f>
        <v/>
      </c>
      <c r="AP155" s="68">
        <f t="shared" ref="AP155:AP181" si="306">IF(NOT(ISNUMBER(A155)),"",ROUND(AVERAGE(W155,Z155,AC155),0))</f>
        <v>1782000</v>
      </c>
      <c r="AQ155" s="61">
        <f t="shared" ref="AQ155:AQ181" si="307">IF(NOT(ISNUMBER(A155)),"",ROUND(MEDIAN(W155,Z155,AC155),0))</f>
        <v>1683000</v>
      </c>
      <c r="AR155" s="61">
        <f t="shared" ref="AR155:AR181" si="308">IF(NOT(ISNUMBER(A155)),"",ROUND(_xlfn.STDEV.S(W155,Z155,AC155),0))</f>
        <v>171473</v>
      </c>
      <c r="AS155" s="199">
        <f t="shared" ref="AS155:AS181" si="309">IF(NOT(ISNUMBER(A155)),"",IFERROR(AR155/AP155,0))</f>
        <v>9.6225028058361389E-2</v>
      </c>
      <c r="AT155" s="61">
        <f t="shared" ref="AT155:AT181" si="310">IF(NOT(ISNUMBER(A155)),"",MIN(W155,Z155,AC155))</f>
        <v>1683000</v>
      </c>
      <c r="AU155" s="61">
        <f t="shared" ref="AU155:AU181" si="311">IF(NOT(ISNUMBER(A155)),"",MAX(W155,Z155,AC155))</f>
        <v>1980000</v>
      </c>
      <c r="AV155" s="61">
        <f>IF(NOT(ISNUMBER(A155)),"",ROUND(_xlfn.QUARTILE.INC(CHOOSE({1;2;3},W155,Z155,AC155),1),0))</f>
        <v>1683000</v>
      </c>
      <c r="AW155" s="61">
        <f>IF(NOT(ISNUMBER(A155)),"",ROUND(_xlfn.QUARTILE.INC(CHOOSE({1;2;3},W155,Z155,AC155),3),0))</f>
        <v>1831500</v>
      </c>
      <c r="AX155" s="61">
        <f t="shared" ref="AX155:AX181" si="312">IF(NOT(ISNUMBER(A155)),"",AW155-AV155)</f>
        <v>148500</v>
      </c>
      <c r="AY155" s="61">
        <f t="shared" ref="AY155:AY181" si="313">IF(NOT(ISNUMBER(A155)),"",IF(BB155="MENOR VALOR",MIN(W155,Z155,AC155),IF(BB155="PROMEDIO 2 MENORES",ROUND((SUM(W155,Z155,AC155)-MAX(W155,Z155,AC155))/2,0),IF(BB155="MEDIANA",MEDIAN(W155,Z155,AC155),""))))</f>
        <v>1683000</v>
      </c>
      <c r="AZ155" s="61">
        <f t="shared" ref="AZ155:AZ181" si="314">+AY155*19%</f>
        <v>319770</v>
      </c>
      <c r="BA155" s="61">
        <f t="shared" ref="BA155:BA181" si="315">+AY155+AZ155</f>
        <v>2002770</v>
      </c>
      <c r="BB155" s="61" t="str">
        <f t="shared" ref="BB155:BB181" si="316">IF(NOT(ISNUMBER(A155)),"",IF(AS155&lt;=20%,"MENOR VALOR",IF(AS155&lt;=40%,"PROMEDIO 2 MENORES","MEDIANA")))</f>
        <v>MENOR VALOR</v>
      </c>
      <c r="BD155" s="58" t="str">
        <f t="shared" ref="BD155:BD181" si="317">IF(NOT(ISNUMBER(A155)),"",TRIM(CLEAN(C155)))</f>
        <v>CABLES DE TRACCIÓN</v>
      </c>
      <c r="BE155" s="58" t="str">
        <f t="shared" ref="BE155:BE181" si="318">IF(BD155="","",IF(COUNTIF($BD:$BD,BD155)&gt;1,"REPETIDO","ÚNICO"))</f>
        <v>ÚNICO</v>
      </c>
      <c r="BF155" s="58" t="str" cm="1">
        <f t="array" ref="BF155">IF(BE155&lt;&gt;"REPETIDO","",A155&amp;IFERROR(", "&amp;_xlfn.AGGREGATE(15,6,$A$13:$A$500/(($BD$13:$BD$500=BD155)*($A$13:$A$500&lt;&gt;A155)),1),"")&amp;IFERROR(", "&amp;_xlfn.AGGREGATE(15,6,$A$13:$A$500/(($BD$13:$BD$500=BD155)*($A$13:$A$500&lt;&gt;A155)),2),"")&amp;IFERROR(", "&amp;_xlfn.AGGREGATE(15,6,$A$13:$A$500/(($BD$13:$BD$500=BD155)*($A$13:$A$500&lt;&gt;A155)),3),""))</f>
        <v/>
      </c>
      <c r="BG155" s="58" t="str">
        <f t="shared" ref="BG155:BG181" si="319">IF(BD155="","",IF(BE155&lt;&gt;"REPETIDO","NO APLICA",IF(_xlfn.MAXIFS($AY:$AY,$BD:$BD,BD155)=_xlfn.MINIFS($AY:$AY,$BD:$BD,BD155),"MISMO PRECIO REF.","PRECIO REF. DIFERENTE")))</f>
        <v>NO APLICA</v>
      </c>
      <c r="BH155" s="58" t="str">
        <f t="shared" ref="BH155:BH181" si="320">IF(BD155="","",IF(BG155="PRECIO REF. DIFERENTE","CRÍTICO - PRECIO REF. INCONSISTENTE","OK"))</f>
        <v>OK</v>
      </c>
    </row>
    <row r="156" spans="1:60" ht="25.5" customHeight="1" x14ac:dyDescent="0.45">
      <c r="A156" s="64">
        <f>IF(D156="","",COUNTIF($D$13:D156,"&lt;&gt;"))</f>
        <v>136</v>
      </c>
      <c r="B156" s="64">
        <v>4351001</v>
      </c>
      <c r="C156" s="65" t="s">
        <v>827</v>
      </c>
      <c r="D156" s="64" t="s">
        <v>691</v>
      </c>
      <c r="E156" s="64">
        <v>0</v>
      </c>
      <c r="F156" s="64">
        <v>1</v>
      </c>
      <c r="G156" s="64">
        <v>0</v>
      </c>
      <c r="H156" s="64">
        <v>0</v>
      </c>
      <c r="I156" s="64">
        <v>0</v>
      </c>
      <c r="J156" s="64">
        <v>0</v>
      </c>
      <c r="K156" s="64">
        <v>0</v>
      </c>
      <c r="L156" s="64">
        <v>0</v>
      </c>
      <c r="M156" s="64">
        <v>0</v>
      </c>
      <c r="N156" s="64">
        <v>0</v>
      </c>
      <c r="O156" s="64">
        <v>0</v>
      </c>
      <c r="P156" s="64">
        <v>0</v>
      </c>
      <c r="Q156" s="64">
        <v>0</v>
      </c>
      <c r="R156" s="64">
        <f t="shared" si="291"/>
        <v>1</v>
      </c>
      <c r="S156" s="64">
        <v>39121311</v>
      </c>
      <c r="T156" s="64" t="s">
        <v>66</v>
      </c>
      <c r="U156" s="64" t="s">
        <v>66</v>
      </c>
      <c r="W156" s="198">
        <v>212500</v>
      </c>
      <c r="X156" s="198">
        <f t="shared" si="292"/>
        <v>40375</v>
      </c>
      <c r="Y156" s="198">
        <f t="shared" si="293"/>
        <v>252875</v>
      </c>
      <c r="Z156" s="198">
        <v>212500</v>
      </c>
      <c r="AA156" s="198">
        <f t="shared" si="294"/>
        <v>40375</v>
      </c>
      <c r="AB156" s="198">
        <f t="shared" si="295"/>
        <v>252875</v>
      </c>
      <c r="AC156" s="198">
        <v>250000</v>
      </c>
      <c r="AD156" s="198">
        <f t="shared" si="296"/>
        <v>47500</v>
      </c>
      <c r="AE156" s="198">
        <f t="shared" si="297"/>
        <v>297500</v>
      </c>
      <c r="AG156" s="67" t="str">
        <f t="shared" si="298"/>
        <v>POLEAS DE TRACCIÓN</v>
      </c>
      <c r="AH156" s="58" t="str">
        <f t="shared" si="299"/>
        <v>ÚNICO</v>
      </c>
      <c r="AI156" s="58" t="str">
        <f t="shared" si="300"/>
        <v>ÚNICO</v>
      </c>
      <c r="AJ156" s="58" t="str">
        <f t="shared" si="301"/>
        <v>ÚNICO</v>
      </c>
      <c r="AK156" s="58" t="str">
        <f t="shared" si="302"/>
        <v>ÚNICO</v>
      </c>
      <c r="AL156" s="68" t="str">
        <f t="shared" si="303"/>
        <v/>
      </c>
      <c r="AM156" s="68" t="str">
        <f t="shared" si="304"/>
        <v/>
      </c>
      <c r="AN156" s="60" t="str">
        <f t="shared" si="305"/>
        <v/>
      </c>
      <c r="AP156" s="68">
        <f t="shared" si="306"/>
        <v>225000</v>
      </c>
      <c r="AQ156" s="61">
        <f t="shared" si="307"/>
        <v>212500</v>
      </c>
      <c r="AR156" s="61">
        <f t="shared" si="308"/>
        <v>21651</v>
      </c>
      <c r="AS156" s="199">
        <f t="shared" si="309"/>
        <v>9.6226666666666669E-2</v>
      </c>
      <c r="AT156" s="61">
        <f t="shared" si="310"/>
        <v>212500</v>
      </c>
      <c r="AU156" s="61">
        <f t="shared" si="311"/>
        <v>250000</v>
      </c>
      <c r="AV156" s="61">
        <f>IF(NOT(ISNUMBER(A156)),"",ROUND(_xlfn.QUARTILE.INC(CHOOSE({1;2;3},W156,Z156,AC156),1),0))</f>
        <v>212500</v>
      </c>
      <c r="AW156" s="61">
        <f>IF(NOT(ISNUMBER(A156)),"",ROUND(_xlfn.QUARTILE.INC(CHOOSE({1;2;3},W156,Z156,AC156),3),0))</f>
        <v>231250</v>
      </c>
      <c r="AX156" s="61">
        <f t="shared" si="312"/>
        <v>18750</v>
      </c>
      <c r="AY156" s="61">
        <f t="shared" si="313"/>
        <v>212500</v>
      </c>
      <c r="AZ156" s="61">
        <f t="shared" si="314"/>
        <v>40375</v>
      </c>
      <c r="BA156" s="61">
        <f t="shared" si="315"/>
        <v>252875</v>
      </c>
      <c r="BB156" s="61" t="str">
        <f t="shared" si="316"/>
        <v>MENOR VALOR</v>
      </c>
      <c r="BD156" s="58" t="str">
        <f t="shared" si="317"/>
        <v>POLEAS DE TRACCIÓN</v>
      </c>
      <c r="BE156" s="58" t="str">
        <f t="shared" si="318"/>
        <v>ÚNICO</v>
      </c>
      <c r="BF156" s="58" t="str" cm="1">
        <f t="array" ref="BF156">IF(BE156&lt;&gt;"REPETIDO","",A156&amp;IFERROR(", "&amp;_xlfn.AGGREGATE(15,6,$A$13:$A$500/(($BD$13:$BD$500=BD156)*($A$13:$A$500&lt;&gt;A156)),1),"")&amp;IFERROR(", "&amp;_xlfn.AGGREGATE(15,6,$A$13:$A$500/(($BD$13:$BD$500=BD156)*($A$13:$A$500&lt;&gt;A156)),2),"")&amp;IFERROR(", "&amp;_xlfn.AGGREGATE(15,6,$A$13:$A$500/(($BD$13:$BD$500=BD156)*($A$13:$A$500&lt;&gt;A156)),3),""))</f>
        <v/>
      </c>
      <c r="BG156" s="58" t="str">
        <f t="shared" si="319"/>
        <v>NO APLICA</v>
      </c>
      <c r="BH156" s="58" t="str">
        <f t="shared" si="320"/>
        <v>OK</v>
      </c>
    </row>
    <row r="157" spans="1:60" ht="25.5" customHeight="1" x14ac:dyDescent="0.45">
      <c r="A157" s="64">
        <f>IF(D157="","",COUNTIF($D$13:D157,"&lt;&gt;"))</f>
        <v>137</v>
      </c>
      <c r="B157" s="64">
        <v>4351001</v>
      </c>
      <c r="C157" s="65" t="s">
        <v>828</v>
      </c>
      <c r="D157" s="64" t="s">
        <v>691</v>
      </c>
      <c r="E157" s="64">
        <v>0</v>
      </c>
      <c r="F157" s="64">
        <v>1</v>
      </c>
      <c r="G157" s="64">
        <v>0</v>
      </c>
      <c r="H157" s="64">
        <v>0</v>
      </c>
      <c r="I157" s="64">
        <v>0</v>
      </c>
      <c r="J157" s="64">
        <v>0</v>
      </c>
      <c r="K157" s="64">
        <v>0</v>
      </c>
      <c r="L157" s="64">
        <v>0</v>
      </c>
      <c r="M157" s="64">
        <v>0</v>
      </c>
      <c r="N157" s="64">
        <v>0</v>
      </c>
      <c r="O157" s="64">
        <v>0</v>
      </c>
      <c r="P157" s="64">
        <v>0</v>
      </c>
      <c r="Q157" s="64">
        <v>0</v>
      </c>
      <c r="R157" s="64">
        <f t="shared" si="291"/>
        <v>1</v>
      </c>
      <c r="S157" s="64">
        <v>39121311</v>
      </c>
      <c r="T157" s="64" t="s">
        <v>66</v>
      </c>
      <c r="U157" s="64" t="s">
        <v>66</v>
      </c>
      <c r="W157" s="198">
        <v>182800</v>
      </c>
      <c r="X157" s="198">
        <f t="shared" si="292"/>
        <v>34732</v>
      </c>
      <c r="Y157" s="198">
        <f t="shared" si="293"/>
        <v>217532</v>
      </c>
      <c r="Z157" s="198">
        <v>182800</v>
      </c>
      <c r="AA157" s="198">
        <f t="shared" si="294"/>
        <v>34732</v>
      </c>
      <c r="AB157" s="198">
        <f t="shared" si="295"/>
        <v>217532</v>
      </c>
      <c r="AC157" s="198">
        <v>230000</v>
      </c>
      <c r="AD157" s="198">
        <f t="shared" si="296"/>
        <v>43700</v>
      </c>
      <c r="AE157" s="198">
        <f t="shared" si="297"/>
        <v>273700</v>
      </c>
      <c r="AG157" s="67" t="str">
        <f t="shared" si="298"/>
        <v>POLEAS DE DESVÍO</v>
      </c>
      <c r="AH157" s="58" t="str">
        <f t="shared" si="299"/>
        <v>ÚNICO</v>
      </c>
      <c r="AI157" s="58" t="str">
        <f t="shared" si="300"/>
        <v>ÚNICO</v>
      </c>
      <c r="AJ157" s="58" t="str">
        <f t="shared" si="301"/>
        <v>ÚNICO</v>
      </c>
      <c r="AK157" s="58" t="str">
        <f t="shared" si="302"/>
        <v>ÚNICO</v>
      </c>
      <c r="AL157" s="68" t="str">
        <f t="shared" si="303"/>
        <v/>
      </c>
      <c r="AM157" s="68" t="str">
        <f t="shared" si="304"/>
        <v/>
      </c>
      <c r="AN157" s="60" t="str">
        <f t="shared" si="305"/>
        <v/>
      </c>
      <c r="AP157" s="68">
        <f t="shared" si="306"/>
        <v>198533</v>
      </c>
      <c r="AQ157" s="61">
        <f t="shared" si="307"/>
        <v>182800</v>
      </c>
      <c r="AR157" s="61">
        <f t="shared" si="308"/>
        <v>27251</v>
      </c>
      <c r="AS157" s="199">
        <f t="shared" si="309"/>
        <v>0.13726181541607693</v>
      </c>
      <c r="AT157" s="61">
        <f t="shared" si="310"/>
        <v>182800</v>
      </c>
      <c r="AU157" s="61">
        <f t="shared" si="311"/>
        <v>230000</v>
      </c>
      <c r="AV157" s="61">
        <f>IF(NOT(ISNUMBER(A157)),"",ROUND(_xlfn.QUARTILE.INC(CHOOSE({1;2;3},W157,Z157,AC157),1),0))</f>
        <v>182800</v>
      </c>
      <c r="AW157" s="61">
        <f>IF(NOT(ISNUMBER(A157)),"",ROUND(_xlfn.QUARTILE.INC(CHOOSE({1;2;3},W157,Z157,AC157),3),0))</f>
        <v>206400</v>
      </c>
      <c r="AX157" s="61">
        <f t="shared" si="312"/>
        <v>23600</v>
      </c>
      <c r="AY157" s="61">
        <f t="shared" si="313"/>
        <v>182800</v>
      </c>
      <c r="AZ157" s="61">
        <f t="shared" si="314"/>
        <v>34732</v>
      </c>
      <c r="BA157" s="61">
        <f t="shared" si="315"/>
        <v>217532</v>
      </c>
      <c r="BB157" s="61" t="str">
        <f t="shared" si="316"/>
        <v>MENOR VALOR</v>
      </c>
      <c r="BD157" s="58" t="str">
        <f t="shared" si="317"/>
        <v>POLEAS DE DESVÍO</v>
      </c>
      <c r="BE157" s="58" t="str">
        <f t="shared" si="318"/>
        <v>ÚNICO</v>
      </c>
      <c r="BF157" s="58" t="str" cm="1">
        <f t="array" ref="BF157">IF(BE157&lt;&gt;"REPETIDO","",A157&amp;IFERROR(", "&amp;_xlfn.AGGREGATE(15,6,$A$13:$A$500/(($BD$13:$BD$500=BD157)*($A$13:$A$500&lt;&gt;A157)),1),"")&amp;IFERROR(", "&amp;_xlfn.AGGREGATE(15,6,$A$13:$A$500/(($BD$13:$BD$500=BD157)*($A$13:$A$500&lt;&gt;A157)),2),"")&amp;IFERROR(", "&amp;_xlfn.AGGREGATE(15,6,$A$13:$A$500/(($BD$13:$BD$500=BD157)*($A$13:$A$500&lt;&gt;A157)),3),""))</f>
        <v/>
      </c>
      <c r="BG157" s="58" t="str">
        <f t="shared" si="319"/>
        <v>NO APLICA</v>
      </c>
      <c r="BH157" s="58" t="str">
        <f t="shared" si="320"/>
        <v>OK</v>
      </c>
    </row>
    <row r="158" spans="1:60" ht="25.5" x14ac:dyDescent="0.45">
      <c r="A158" s="64">
        <f>IF(D158="","",COUNTIF($D$13:D158,"&lt;&gt;"))</f>
        <v>138</v>
      </c>
      <c r="B158" s="64">
        <v>4351001</v>
      </c>
      <c r="C158" s="65" t="s">
        <v>829</v>
      </c>
      <c r="D158" s="64" t="s">
        <v>691</v>
      </c>
      <c r="E158" s="64">
        <v>0</v>
      </c>
      <c r="F158" s="64">
        <v>1</v>
      </c>
      <c r="G158" s="64">
        <v>0</v>
      </c>
      <c r="H158" s="64">
        <v>0</v>
      </c>
      <c r="I158" s="64">
        <v>0</v>
      </c>
      <c r="J158" s="64">
        <v>0</v>
      </c>
      <c r="K158" s="64">
        <v>0</v>
      </c>
      <c r="L158" s="64">
        <v>0</v>
      </c>
      <c r="M158" s="64">
        <v>0</v>
      </c>
      <c r="N158" s="64">
        <v>0</v>
      </c>
      <c r="O158" s="64">
        <v>0</v>
      </c>
      <c r="P158" s="64">
        <v>0</v>
      </c>
      <c r="Q158" s="64">
        <v>0</v>
      </c>
      <c r="R158" s="64">
        <f t="shared" si="291"/>
        <v>1</v>
      </c>
      <c r="S158" s="78">
        <v>31171515</v>
      </c>
      <c r="T158" s="64" t="s">
        <v>66</v>
      </c>
      <c r="U158" s="64" t="s">
        <v>66</v>
      </c>
      <c r="W158" s="198">
        <v>34000</v>
      </c>
      <c r="X158" s="198">
        <f t="shared" si="292"/>
        <v>6460</v>
      </c>
      <c r="Y158" s="198">
        <f t="shared" si="293"/>
        <v>40460</v>
      </c>
      <c r="Z158" s="198">
        <v>34000</v>
      </c>
      <c r="AA158" s="198">
        <f t="shared" si="294"/>
        <v>6460</v>
      </c>
      <c r="AB158" s="198">
        <f t="shared" si="295"/>
        <v>40460</v>
      </c>
      <c r="AC158" s="198">
        <v>45000</v>
      </c>
      <c r="AD158" s="198">
        <f t="shared" si="296"/>
        <v>8550</v>
      </c>
      <c r="AE158" s="198">
        <f t="shared" si="297"/>
        <v>53550</v>
      </c>
      <c r="AG158" s="67" t="str">
        <f t="shared" si="298"/>
        <v>RODAMIENTOS</v>
      </c>
      <c r="AH158" s="58" t="str">
        <f t="shared" si="299"/>
        <v>ÚNICO</v>
      </c>
      <c r="AI158" s="58" t="str">
        <f t="shared" si="300"/>
        <v>DIFERENTE</v>
      </c>
      <c r="AJ158" s="58" t="str">
        <f t="shared" si="301"/>
        <v>DIFERENTE</v>
      </c>
      <c r="AK158" s="58" t="str">
        <f t="shared" si="302"/>
        <v>REVISAR</v>
      </c>
      <c r="AL158" s="68" t="str">
        <f t="shared" si="303"/>
        <v/>
      </c>
      <c r="AM158" s="68">
        <f t="shared" si="304"/>
        <v>21200</v>
      </c>
      <c r="AN158" s="60">
        <f t="shared" si="305"/>
        <v>25000</v>
      </c>
      <c r="AP158" s="68">
        <f t="shared" si="306"/>
        <v>37667</v>
      </c>
      <c r="AQ158" s="61">
        <f t="shared" si="307"/>
        <v>34000</v>
      </c>
      <c r="AR158" s="61">
        <f t="shared" si="308"/>
        <v>6351</v>
      </c>
      <c r="AS158" s="199">
        <f t="shared" si="309"/>
        <v>0.1686091273528553</v>
      </c>
      <c r="AT158" s="61">
        <f t="shared" si="310"/>
        <v>34000</v>
      </c>
      <c r="AU158" s="61">
        <f t="shared" si="311"/>
        <v>45000</v>
      </c>
      <c r="AV158" s="61">
        <f>IF(NOT(ISNUMBER(A158)),"",ROUND(_xlfn.QUARTILE.INC(CHOOSE({1;2;3},W158,Z158,AC158),1),0))</f>
        <v>34000</v>
      </c>
      <c r="AW158" s="61">
        <f>IF(NOT(ISNUMBER(A158)),"",ROUND(_xlfn.QUARTILE.INC(CHOOSE({1;2;3},W158,Z158,AC158),3),0))</f>
        <v>39500</v>
      </c>
      <c r="AX158" s="61">
        <f t="shared" si="312"/>
        <v>5500</v>
      </c>
      <c r="AY158" s="61">
        <f t="shared" si="313"/>
        <v>34000</v>
      </c>
      <c r="AZ158" s="61">
        <f t="shared" si="314"/>
        <v>6460</v>
      </c>
      <c r="BA158" s="61">
        <f t="shared" si="315"/>
        <v>40460</v>
      </c>
      <c r="BB158" s="61" t="str">
        <f t="shared" si="316"/>
        <v>MENOR VALOR</v>
      </c>
      <c r="BD158" s="58" t="str">
        <f t="shared" si="317"/>
        <v>RODAMIENTOS</v>
      </c>
      <c r="BE158" s="58" t="str">
        <f t="shared" si="318"/>
        <v>REPETIDO</v>
      </c>
      <c r="BF158" s="58" t="str" cm="1">
        <f t="array" ref="BF158">IF(BE158&lt;&gt;"REPETIDO","",A158&amp;IFERROR(", "&amp;_xlfn.AGGREGATE(15,6,$A$13:$A$500/(($BD$13:$BD$500=BD158)*($A$13:$A$500&lt;&gt;A158)),1),"")&amp;IFERROR(", "&amp;_xlfn.AGGREGATE(15,6,$A$13:$A$500/(($BD$13:$BD$500=BD158)*($A$13:$A$500&lt;&gt;A158)),2),"")&amp;IFERROR(", "&amp;_xlfn.AGGREGATE(15,6,$A$13:$A$500/(($BD$13:$BD$500=BD158)*($A$13:$A$500&lt;&gt;A158)),3),""))</f>
        <v>138, 79, 99, 207</v>
      </c>
      <c r="BG158" s="58" t="str">
        <f t="shared" si="319"/>
        <v>PRECIO REF. DIFERENTE</v>
      </c>
      <c r="BH158" s="58" t="str">
        <f t="shared" si="320"/>
        <v>CRÍTICO - PRECIO REF. INCONSISTENTE</v>
      </c>
    </row>
    <row r="159" spans="1:60" ht="25.5" customHeight="1" x14ac:dyDescent="0.45">
      <c r="A159" s="64">
        <f>IF(D159="","",COUNTIF($D$13:D159,"&lt;&gt;"))</f>
        <v>139</v>
      </c>
      <c r="B159" s="64">
        <v>4351001</v>
      </c>
      <c r="C159" s="65" t="s">
        <v>830</v>
      </c>
      <c r="D159" s="64" t="s">
        <v>691</v>
      </c>
      <c r="E159" s="64">
        <v>0</v>
      </c>
      <c r="F159" s="64">
        <v>1</v>
      </c>
      <c r="G159" s="64">
        <v>0</v>
      </c>
      <c r="H159" s="64">
        <v>0</v>
      </c>
      <c r="I159" s="64">
        <v>0</v>
      </c>
      <c r="J159" s="64">
        <v>0</v>
      </c>
      <c r="K159" s="64">
        <v>0</v>
      </c>
      <c r="L159" s="64">
        <v>0</v>
      </c>
      <c r="M159" s="64">
        <v>0</v>
      </c>
      <c r="N159" s="64">
        <v>0</v>
      </c>
      <c r="O159" s="64">
        <v>0</v>
      </c>
      <c r="P159" s="64">
        <v>0</v>
      </c>
      <c r="Q159" s="64">
        <v>0</v>
      </c>
      <c r="R159" s="64">
        <f t="shared" si="291"/>
        <v>1</v>
      </c>
      <c r="S159" s="64">
        <v>25173811</v>
      </c>
      <c r="T159" s="64" t="s">
        <v>66</v>
      </c>
      <c r="U159" s="64" t="s">
        <v>66</v>
      </c>
      <c r="W159" s="198">
        <v>348500</v>
      </c>
      <c r="X159" s="198">
        <f t="shared" si="292"/>
        <v>66215</v>
      </c>
      <c r="Y159" s="198">
        <f t="shared" si="293"/>
        <v>414715</v>
      </c>
      <c r="Z159" s="198">
        <v>348500</v>
      </c>
      <c r="AA159" s="198">
        <f t="shared" si="294"/>
        <v>66215</v>
      </c>
      <c r="AB159" s="198">
        <f t="shared" si="295"/>
        <v>414715</v>
      </c>
      <c r="AC159" s="198">
        <v>425000</v>
      </c>
      <c r="AD159" s="198">
        <f t="shared" si="296"/>
        <v>80750</v>
      </c>
      <c r="AE159" s="198">
        <f t="shared" si="297"/>
        <v>505750</v>
      </c>
      <c r="AG159" s="67" t="str">
        <f t="shared" si="298"/>
        <v>EJE DE TRANSMISIÓN</v>
      </c>
      <c r="AH159" s="58" t="str">
        <f t="shared" si="299"/>
        <v>ÚNICO</v>
      </c>
      <c r="AI159" s="58" t="str">
        <f t="shared" si="300"/>
        <v>ÚNICO</v>
      </c>
      <c r="AJ159" s="58" t="str">
        <f t="shared" si="301"/>
        <v>ÚNICO</v>
      </c>
      <c r="AK159" s="58" t="str">
        <f t="shared" si="302"/>
        <v>ÚNICO</v>
      </c>
      <c r="AL159" s="68" t="str">
        <f t="shared" si="303"/>
        <v/>
      </c>
      <c r="AM159" s="68" t="str">
        <f t="shared" si="304"/>
        <v/>
      </c>
      <c r="AN159" s="60" t="str">
        <f t="shared" si="305"/>
        <v/>
      </c>
      <c r="AP159" s="68">
        <f t="shared" si="306"/>
        <v>374000</v>
      </c>
      <c r="AQ159" s="61">
        <f t="shared" si="307"/>
        <v>348500</v>
      </c>
      <c r="AR159" s="61">
        <f t="shared" si="308"/>
        <v>44167</v>
      </c>
      <c r="AS159" s="199">
        <f t="shared" si="309"/>
        <v>0.11809358288770054</v>
      </c>
      <c r="AT159" s="61">
        <f t="shared" si="310"/>
        <v>348500</v>
      </c>
      <c r="AU159" s="61">
        <f t="shared" si="311"/>
        <v>425000</v>
      </c>
      <c r="AV159" s="61">
        <f>IF(NOT(ISNUMBER(A159)),"",ROUND(_xlfn.QUARTILE.INC(CHOOSE({1;2;3},W159,Z159,AC159),1),0))</f>
        <v>348500</v>
      </c>
      <c r="AW159" s="61">
        <f>IF(NOT(ISNUMBER(A159)),"",ROUND(_xlfn.QUARTILE.INC(CHOOSE({1;2;3},W159,Z159,AC159),3),0))</f>
        <v>386750</v>
      </c>
      <c r="AX159" s="61">
        <f t="shared" si="312"/>
        <v>38250</v>
      </c>
      <c r="AY159" s="61">
        <f t="shared" si="313"/>
        <v>348500</v>
      </c>
      <c r="AZ159" s="61">
        <f t="shared" si="314"/>
        <v>66215</v>
      </c>
      <c r="BA159" s="61">
        <f t="shared" si="315"/>
        <v>414715</v>
      </c>
      <c r="BB159" s="61" t="str">
        <f t="shared" si="316"/>
        <v>MENOR VALOR</v>
      </c>
      <c r="BD159" s="58" t="str">
        <f t="shared" si="317"/>
        <v>EJE DE TRANSMISIÓN</v>
      </c>
      <c r="BE159" s="58" t="str">
        <f t="shared" si="318"/>
        <v>ÚNICO</v>
      </c>
      <c r="BF159" s="58" t="str" cm="1">
        <f t="array" ref="BF159">IF(BE159&lt;&gt;"REPETIDO","",A159&amp;IFERROR(", "&amp;_xlfn.AGGREGATE(15,6,$A$13:$A$500/(($BD$13:$BD$500=BD159)*($A$13:$A$500&lt;&gt;A159)),1),"")&amp;IFERROR(", "&amp;_xlfn.AGGREGATE(15,6,$A$13:$A$500/(($BD$13:$BD$500=BD159)*($A$13:$A$500&lt;&gt;A159)),2),"")&amp;IFERROR(", "&amp;_xlfn.AGGREGATE(15,6,$A$13:$A$500/(($BD$13:$BD$500=BD159)*($A$13:$A$500&lt;&gt;A159)),3),""))</f>
        <v/>
      </c>
      <c r="BG159" s="58" t="str">
        <f t="shared" si="319"/>
        <v>NO APLICA</v>
      </c>
      <c r="BH159" s="58" t="str">
        <f t="shared" si="320"/>
        <v>OK</v>
      </c>
    </row>
    <row r="160" spans="1:60" ht="25.5" customHeight="1" x14ac:dyDescent="0.45">
      <c r="A160" s="64">
        <f>IF(D160="","",COUNTIF($D$13:D160,"&lt;&gt;"))</f>
        <v>140</v>
      </c>
      <c r="B160" s="64">
        <v>4351001</v>
      </c>
      <c r="C160" s="65" t="s">
        <v>831</v>
      </c>
      <c r="D160" s="64" t="s">
        <v>691</v>
      </c>
      <c r="E160" s="64">
        <v>0</v>
      </c>
      <c r="F160" s="64">
        <v>1</v>
      </c>
      <c r="G160" s="64">
        <v>0</v>
      </c>
      <c r="H160" s="64">
        <v>0</v>
      </c>
      <c r="I160" s="64">
        <v>0</v>
      </c>
      <c r="J160" s="64">
        <v>0</v>
      </c>
      <c r="K160" s="64">
        <v>0</v>
      </c>
      <c r="L160" s="64">
        <v>0</v>
      </c>
      <c r="M160" s="64">
        <v>0</v>
      </c>
      <c r="N160" s="64">
        <v>0</v>
      </c>
      <c r="O160" s="64">
        <v>0</v>
      </c>
      <c r="P160" s="64">
        <v>0</v>
      </c>
      <c r="Q160" s="64">
        <v>0</v>
      </c>
      <c r="R160" s="64">
        <f t="shared" si="291"/>
        <v>1</v>
      </c>
      <c r="S160" s="64">
        <v>27111764</v>
      </c>
      <c r="T160" s="64" t="s">
        <v>66</v>
      </c>
      <c r="U160" s="64" t="s">
        <v>66</v>
      </c>
      <c r="W160" s="198">
        <v>926500</v>
      </c>
      <c r="X160" s="198">
        <f t="shared" si="292"/>
        <v>176035</v>
      </c>
      <c r="Y160" s="198">
        <f t="shared" si="293"/>
        <v>1102535</v>
      </c>
      <c r="Z160" s="198">
        <v>926500</v>
      </c>
      <c r="AA160" s="198">
        <f t="shared" si="294"/>
        <v>176035</v>
      </c>
      <c r="AB160" s="198">
        <f t="shared" si="295"/>
        <v>1102535</v>
      </c>
      <c r="AC160" s="198">
        <v>1095000</v>
      </c>
      <c r="AD160" s="198">
        <f t="shared" si="296"/>
        <v>208050</v>
      </c>
      <c r="AE160" s="198">
        <f t="shared" si="297"/>
        <v>1303050</v>
      </c>
      <c r="AG160" s="67" t="str">
        <f t="shared" si="298"/>
        <v>GUÍAS DE CABINA</v>
      </c>
      <c r="AH160" s="58" t="str">
        <f t="shared" si="299"/>
        <v>ÚNICO</v>
      </c>
      <c r="AI160" s="58" t="str">
        <f t="shared" si="300"/>
        <v>ÚNICO</v>
      </c>
      <c r="AJ160" s="58" t="str">
        <f t="shared" si="301"/>
        <v>ÚNICO</v>
      </c>
      <c r="AK160" s="58" t="str">
        <f t="shared" si="302"/>
        <v>ÚNICO</v>
      </c>
      <c r="AL160" s="68" t="str">
        <f t="shared" si="303"/>
        <v/>
      </c>
      <c r="AM160" s="68" t="str">
        <f t="shared" si="304"/>
        <v/>
      </c>
      <c r="AN160" s="60" t="str">
        <f t="shared" si="305"/>
        <v/>
      </c>
      <c r="AP160" s="68">
        <f t="shared" si="306"/>
        <v>982667</v>
      </c>
      <c r="AQ160" s="61">
        <f t="shared" si="307"/>
        <v>926500</v>
      </c>
      <c r="AR160" s="61">
        <f t="shared" si="308"/>
        <v>97284</v>
      </c>
      <c r="AS160" s="199">
        <f t="shared" si="309"/>
        <v>9.8999966417921845E-2</v>
      </c>
      <c r="AT160" s="61">
        <f t="shared" si="310"/>
        <v>926500</v>
      </c>
      <c r="AU160" s="61">
        <f t="shared" si="311"/>
        <v>1095000</v>
      </c>
      <c r="AV160" s="61">
        <f>IF(NOT(ISNUMBER(A160)),"",ROUND(_xlfn.QUARTILE.INC(CHOOSE({1;2;3},W160,Z160,AC160),1),0))</f>
        <v>926500</v>
      </c>
      <c r="AW160" s="61">
        <f>IF(NOT(ISNUMBER(A160)),"",ROUND(_xlfn.QUARTILE.INC(CHOOSE({1;2;3},W160,Z160,AC160),3),0))</f>
        <v>1010750</v>
      </c>
      <c r="AX160" s="61">
        <f t="shared" si="312"/>
        <v>84250</v>
      </c>
      <c r="AY160" s="61">
        <f t="shared" si="313"/>
        <v>926500</v>
      </c>
      <c r="AZ160" s="61">
        <f t="shared" si="314"/>
        <v>176035</v>
      </c>
      <c r="BA160" s="61">
        <f t="shared" si="315"/>
        <v>1102535</v>
      </c>
      <c r="BB160" s="61" t="str">
        <f t="shared" si="316"/>
        <v>MENOR VALOR</v>
      </c>
      <c r="BD160" s="58" t="str">
        <f t="shared" si="317"/>
        <v>GUÍAS DE CABINA</v>
      </c>
      <c r="BE160" s="58" t="str">
        <f t="shared" si="318"/>
        <v>ÚNICO</v>
      </c>
      <c r="BF160" s="58" t="str" cm="1">
        <f t="array" ref="BF160">IF(BE160&lt;&gt;"REPETIDO","",A160&amp;IFERROR(", "&amp;_xlfn.AGGREGATE(15,6,$A$13:$A$500/(($BD$13:$BD$500=BD160)*($A$13:$A$500&lt;&gt;A160)),1),"")&amp;IFERROR(", "&amp;_xlfn.AGGREGATE(15,6,$A$13:$A$500/(($BD$13:$BD$500=BD160)*($A$13:$A$500&lt;&gt;A160)),2),"")&amp;IFERROR(", "&amp;_xlfn.AGGREGATE(15,6,$A$13:$A$500/(($BD$13:$BD$500=BD160)*($A$13:$A$500&lt;&gt;A160)),3),""))</f>
        <v/>
      </c>
      <c r="BG160" s="58" t="str">
        <f t="shared" si="319"/>
        <v>NO APLICA</v>
      </c>
      <c r="BH160" s="58" t="str">
        <f t="shared" si="320"/>
        <v>OK</v>
      </c>
    </row>
    <row r="161" spans="1:60" ht="38.25" customHeight="1" x14ac:dyDescent="0.45">
      <c r="A161" s="64">
        <f>IF(D161="","",COUNTIF($D$13:D161,"&lt;&gt;"))</f>
        <v>141</v>
      </c>
      <c r="B161" s="64">
        <v>4351001</v>
      </c>
      <c r="C161" s="65" t="s">
        <v>832</v>
      </c>
      <c r="D161" s="64" t="s">
        <v>691</v>
      </c>
      <c r="E161" s="64">
        <v>0</v>
      </c>
      <c r="F161" s="64">
        <v>1</v>
      </c>
      <c r="G161" s="64">
        <v>0</v>
      </c>
      <c r="H161" s="64">
        <v>0</v>
      </c>
      <c r="I161" s="64">
        <v>0</v>
      </c>
      <c r="J161" s="64">
        <v>0</v>
      </c>
      <c r="K161" s="64">
        <v>0</v>
      </c>
      <c r="L161" s="64">
        <v>0</v>
      </c>
      <c r="M161" s="64">
        <v>0</v>
      </c>
      <c r="N161" s="64">
        <v>0</v>
      </c>
      <c r="O161" s="64">
        <v>0</v>
      </c>
      <c r="P161" s="64">
        <v>0</v>
      </c>
      <c r="Q161" s="64">
        <v>0</v>
      </c>
      <c r="R161" s="64">
        <f t="shared" si="291"/>
        <v>1</v>
      </c>
      <c r="S161" s="64">
        <v>20121305</v>
      </c>
      <c r="T161" s="64" t="s">
        <v>66</v>
      </c>
      <c r="U161" s="64" t="s">
        <v>66</v>
      </c>
      <c r="W161" s="198">
        <v>344200</v>
      </c>
      <c r="X161" s="198">
        <f t="shared" si="292"/>
        <v>65398</v>
      </c>
      <c r="Y161" s="198">
        <f t="shared" si="293"/>
        <v>409598</v>
      </c>
      <c r="Z161" s="198">
        <v>344200</v>
      </c>
      <c r="AA161" s="198">
        <f t="shared" si="294"/>
        <v>65398</v>
      </c>
      <c r="AB161" s="198">
        <f t="shared" si="295"/>
        <v>409598</v>
      </c>
      <c r="AC161" s="198">
        <v>450000</v>
      </c>
      <c r="AD161" s="198">
        <f t="shared" si="296"/>
        <v>85500</v>
      </c>
      <c r="AE161" s="198">
        <f t="shared" si="297"/>
        <v>535500</v>
      </c>
      <c r="AG161" s="67" t="str">
        <f t="shared" si="298"/>
        <v>ZAPATAS O PATINES DE GUÍA</v>
      </c>
      <c r="AH161" s="58" t="str">
        <f t="shared" si="299"/>
        <v>ÚNICO</v>
      </c>
      <c r="AI161" s="58" t="str">
        <f t="shared" si="300"/>
        <v>ÚNICO</v>
      </c>
      <c r="AJ161" s="58" t="str">
        <f t="shared" si="301"/>
        <v>ÚNICO</v>
      </c>
      <c r="AK161" s="58" t="str">
        <f t="shared" si="302"/>
        <v>ÚNICO</v>
      </c>
      <c r="AL161" s="68" t="str">
        <f t="shared" si="303"/>
        <v/>
      </c>
      <c r="AM161" s="68" t="str">
        <f t="shared" si="304"/>
        <v/>
      </c>
      <c r="AN161" s="60" t="str">
        <f t="shared" si="305"/>
        <v/>
      </c>
      <c r="AP161" s="68">
        <f t="shared" si="306"/>
        <v>379467</v>
      </c>
      <c r="AQ161" s="61">
        <f t="shared" si="307"/>
        <v>344200</v>
      </c>
      <c r="AR161" s="61">
        <f t="shared" si="308"/>
        <v>61084</v>
      </c>
      <c r="AS161" s="199">
        <f t="shared" si="309"/>
        <v>0.16097315445084817</v>
      </c>
      <c r="AT161" s="61">
        <f t="shared" si="310"/>
        <v>344200</v>
      </c>
      <c r="AU161" s="61">
        <f t="shared" si="311"/>
        <v>450000</v>
      </c>
      <c r="AV161" s="61">
        <f>IF(NOT(ISNUMBER(A161)),"",ROUND(_xlfn.QUARTILE.INC(CHOOSE({1;2;3},W161,Z161,AC161),1),0))</f>
        <v>344200</v>
      </c>
      <c r="AW161" s="61">
        <f>IF(NOT(ISNUMBER(A161)),"",ROUND(_xlfn.QUARTILE.INC(CHOOSE({1;2;3},W161,Z161,AC161),3),0))</f>
        <v>397100</v>
      </c>
      <c r="AX161" s="61">
        <f t="shared" si="312"/>
        <v>52900</v>
      </c>
      <c r="AY161" s="61">
        <f t="shared" si="313"/>
        <v>344200</v>
      </c>
      <c r="AZ161" s="61">
        <f t="shared" si="314"/>
        <v>65398</v>
      </c>
      <c r="BA161" s="61">
        <f t="shared" si="315"/>
        <v>409598</v>
      </c>
      <c r="BB161" s="61" t="str">
        <f t="shared" si="316"/>
        <v>MENOR VALOR</v>
      </c>
      <c r="BD161" s="58" t="str">
        <f t="shared" si="317"/>
        <v>ZAPATAS O PATINES DE GUÍA</v>
      </c>
      <c r="BE161" s="58" t="str">
        <f t="shared" si="318"/>
        <v>ÚNICO</v>
      </c>
      <c r="BF161" s="58" t="str" cm="1">
        <f t="array" ref="BF161">IF(BE161&lt;&gt;"REPETIDO","",A161&amp;IFERROR(", "&amp;_xlfn.AGGREGATE(15,6,$A$13:$A$500/(($BD$13:$BD$500=BD161)*($A$13:$A$500&lt;&gt;A161)),1),"")&amp;IFERROR(", "&amp;_xlfn.AGGREGATE(15,6,$A$13:$A$500/(($BD$13:$BD$500=BD161)*($A$13:$A$500&lt;&gt;A161)),2),"")&amp;IFERROR(", "&amp;_xlfn.AGGREGATE(15,6,$A$13:$A$500/(($BD$13:$BD$500=BD161)*($A$13:$A$500&lt;&gt;A161)),3),""))</f>
        <v/>
      </c>
      <c r="BG161" s="58" t="str">
        <f t="shared" si="319"/>
        <v>NO APLICA</v>
      </c>
      <c r="BH161" s="58" t="str">
        <f t="shared" si="320"/>
        <v>OK</v>
      </c>
    </row>
    <row r="162" spans="1:60" ht="25.5" customHeight="1" x14ac:dyDescent="0.45">
      <c r="A162" s="64">
        <f>IF(D162="","",COUNTIF($D$13:D162,"&lt;&gt;"))</f>
        <v>142</v>
      </c>
      <c r="B162" s="64">
        <v>4351001</v>
      </c>
      <c r="C162" s="65" t="s">
        <v>833</v>
      </c>
      <c r="D162" s="64" t="s">
        <v>691</v>
      </c>
      <c r="E162" s="64">
        <v>0</v>
      </c>
      <c r="F162" s="64">
        <v>1</v>
      </c>
      <c r="G162" s="64">
        <v>0</v>
      </c>
      <c r="H162" s="64">
        <v>0</v>
      </c>
      <c r="I162" s="64">
        <v>0</v>
      </c>
      <c r="J162" s="64">
        <v>0</v>
      </c>
      <c r="K162" s="64">
        <v>0</v>
      </c>
      <c r="L162" s="64">
        <v>0</v>
      </c>
      <c r="M162" s="64">
        <v>0</v>
      </c>
      <c r="N162" s="64">
        <v>0</v>
      </c>
      <c r="O162" s="64">
        <v>0</v>
      </c>
      <c r="P162" s="64">
        <v>0</v>
      </c>
      <c r="Q162" s="64">
        <v>0</v>
      </c>
      <c r="R162" s="64">
        <f t="shared" si="291"/>
        <v>1</v>
      </c>
      <c r="S162" s="78">
        <v>31171554</v>
      </c>
      <c r="T162" s="64" t="s">
        <v>66</v>
      </c>
      <c r="U162" s="64" t="s">
        <v>66</v>
      </c>
      <c r="W162" s="198">
        <v>293200</v>
      </c>
      <c r="X162" s="198">
        <f t="shared" si="292"/>
        <v>55708</v>
      </c>
      <c r="Y162" s="198">
        <f t="shared" si="293"/>
        <v>348908</v>
      </c>
      <c r="Z162" s="198">
        <v>293200</v>
      </c>
      <c r="AA162" s="198">
        <f t="shared" si="294"/>
        <v>55708</v>
      </c>
      <c r="AB162" s="198">
        <f t="shared" si="295"/>
        <v>348908</v>
      </c>
      <c r="AC162" s="198">
        <v>370000</v>
      </c>
      <c r="AD162" s="198">
        <f t="shared" si="296"/>
        <v>70300</v>
      </c>
      <c r="AE162" s="198">
        <f t="shared" si="297"/>
        <v>440300</v>
      </c>
      <c r="AG162" s="67" t="str">
        <f t="shared" si="298"/>
        <v>RODILLOS DE GUÍA</v>
      </c>
      <c r="AH162" s="58" t="str">
        <f t="shared" si="299"/>
        <v>ÚNICO</v>
      </c>
      <c r="AI162" s="58" t="str">
        <f t="shared" si="300"/>
        <v>ÚNICO</v>
      </c>
      <c r="AJ162" s="58" t="str">
        <f t="shared" si="301"/>
        <v>ÚNICO</v>
      </c>
      <c r="AK162" s="58" t="str">
        <f t="shared" si="302"/>
        <v>ÚNICO</v>
      </c>
      <c r="AL162" s="68" t="str">
        <f t="shared" si="303"/>
        <v/>
      </c>
      <c r="AM162" s="68" t="str">
        <f t="shared" si="304"/>
        <v/>
      </c>
      <c r="AN162" s="60" t="str">
        <f t="shared" si="305"/>
        <v/>
      </c>
      <c r="AP162" s="68">
        <f t="shared" si="306"/>
        <v>318800</v>
      </c>
      <c r="AQ162" s="61">
        <f t="shared" si="307"/>
        <v>293200</v>
      </c>
      <c r="AR162" s="61">
        <f t="shared" si="308"/>
        <v>44341</v>
      </c>
      <c r="AS162" s="199">
        <f t="shared" si="309"/>
        <v>0.13908720200752822</v>
      </c>
      <c r="AT162" s="61">
        <f t="shared" si="310"/>
        <v>293200</v>
      </c>
      <c r="AU162" s="61">
        <f t="shared" si="311"/>
        <v>370000</v>
      </c>
      <c r="AV162" s="61">
        <f>IF(NOT(ISNUMBER(A162)),"",ROUND(_xlfn.QUARTILE.INC(CHOOSE({1;2;3},W162,Z162,AC162),1),0))</f>
        <v>293200</v>
      </c>
      <c r="AW162" s="61">
        <f>IF(NOT(ISNUMBER(A162)),"",ROUND(_xlfn.QUARTILE.INC(CHOOSE({1;2;3},W162,Z162,AC162),3),0))</f>
        <v>331600</v>
      </c>
      <c r="AX162" s="61">
        <f t="shared" si="312"/>
        <v>38400</v>
      </c>
      <c r="AY162" s="61">
        <f t="shared" si="313"/>
        <v>293200</v>
      </c>
      <c r="AZ162" s="61">
        <f t="shared" si="314"/>
        <v>55708</v>
      </c>
      <c r="BA162" s="61">
        <f t="shared" si="315"/>
        <v>348908</v>
      </c>
      <c r="BB162" s="61" t="str">
        <f t="shared" si="316"/>
        <v>MENOR VALOR</v>
      </c>
      <c r="BD162" s="58" t="str">
        <f t="shared" si="317"/>
        <v>RODILLOS DE GUÍA</v>
      </c>
      <c r="BE162" s="58" t="str">
        <f t="shared" si="318"/>
        <v>ÚNICO</v>
      </c>
      <c r="BF162" s="58" t="str" cm="1">
        <f t="array" ref="BF162">IF(BE162&lt;&gt;"REPETIDO","",A162&amp;IFERROR(", "&amp;_xlfn.AGGREGATE(15,6,$A$13:$A$500/(($BD$13:$BD$500=BD162)*($A$13:$A$500&lt;&gt;A162)),1),"")&amp;IFERROR(", "&amp;_xlfn.AGGREGATE(15,6,$A$13:$A$500/(($BD$13:$BD$500=BD162)*($A$13:$A$500&lt;&gt;A162)),2),"")&amp;IFERROR(", "&amp;_xlfn.AGGREGATE(15,6,$A$13:$A$500/(($BD$13:$BD$500=BD162)*($A$13:$A$500&lt;&gt;A162)),3),""))</f>
        <v/>
      </c>
      <c r="BG162" s="58" t="str">
        <f t="shared" si="319"/>
        <v>NO APLICA</v>
      </c>
      <c r="BH162" s="58" t="str">
        <f t="shared" si="320"/>
        <v>OK</v>
      </c>
    </row>
    <row r="163" spans="1:60" s="192" customFormat="1" ht="14.25" customHeight="1" x14ac:dyDescent="0.45">
      <c r="A163" s="64">
        <f>IF(D163="","",COUNTIF($D$13:D163,"&lt;&gt;"))</f>
        <v>143</v>
      </c>
      <c r="B163" s="64">
        <v>4351001</v>
      </c>
      <c r="C163" s="65" t="s">
        <v>834</v>
      </c>
      <c r="D163" s="64" t="s">
        <v>691</v>
      </c>
      <c r="E163" s="64">
        <v>0</v>
      </c>
      <c r="F163" s="64">
        <v>1</v>
      </c>
      <c r="G163" s="64">
        <v>0</v>
      </c>
      <c r="H163" s="64">
        <v>0</v>
      </c>
      <c r="I163" s="64">
        <v>0</v>
      </c>
      <c r="J163" s="64">
        <v>0</v>
      </c>
      <c r="K163" s="64">
        <v>0</v>
      </c>
      <c r="L163" s="64">
        <v>0</v>
      </c>
      <c r="M163" s="64">
        <v>0</v>
      </c>
      <c r="N163" s="64">
        <v>0</v>
      </c>
      <c r="O163" s="64">
        <v>0</v>
      </c>
      <c r="P163" s="64">
        <v>0</v>
      </c>
      <c r="Q163" s="64">
        <v>0</v>
      </c>
      <c r="R163" s="64">
        <f t="shared" si="291"/>
        <v>1</v>
      </c>
      <c r="S163" s="78">
        <v>20121513</v>
      </c>
      <c r="T163" s="64" t="s">
        <v>66</v>
      </c>
      <c r="U163" s="64" t="s">
        <v>66</v>
      </c>
      <c r="W163" s="198">
        <v>714000</v>
      </c>
      <c r="X163" s="198">
        <f t="shared" si="292"/>
        <v>135660</v>
      </c>
      <c r="Y163" s="198">
        <f t="shared" si="293"/>
        <v>849660</v>
      </c>
      <c r="Z163" s="198">
        <v>714000</v>
      </c>
      <c r="AA163" s="198">
        <f t="shared" si="294"/>
        <v>135660</v>
      </c>
      <c r="AB163" s="198">
        <f t="shared" si="295"/>
        <v>849660</v>
      </c>
      <c r="AC163" s="198">
        <v>865000</v>
      </c>
      <c r="AD163" s="198">
        <f t="shared" si="296"/>
        <v>164350</v>
      </c>
      <c r="AE163" s="198">
        <f t="shared" si="297"/>
        <v>1029350</v>
      </c>
      <c r="AG163" s="67" t="str">
        <f t="shared" si="298"/>
        <v>AMORTIGUADORES DE FOSO</v>
      </c>
      <c r="AH163" s="58" t="str">
        <f t="shared" si="299"/>
        <v>ÚNICO</v>
      </c>
      <c r="AI163" s="58" t="str">
        <f t="shared" si="300"/>
        <v>ÚNICO</v>
      </c>
      <c r="AJ163" s="58" t="str">
        <f t="shared" si="301"/>
        <v>ÚNICO</v>
      </c>
      <c r="AK163" s="58" t="str">
        <f t="shared" si="302"/>
        <v>ÚNICO</v>
      </c>
      <c r="AL163" s="68" t="str">
        <f t="shared" si="303"/>
        <v/>
      </c>
      <c r="AM163" s="68" t="str">
        <f t="shared" si="304"/>
        <v/>
      </c>
      <c r="AN163" s="60" t="str">
        <f t="shared" si="305"/>
        <v/>
      </c>
      <c r="AO163" s="160"/>
      <c r="AP163" s="68">
        <f t="shared" si="306"/>
        <v>764333</v>
      </c>
      <c r="AQ163" s="61">
        <f t="shared" si="307"/>
        <v>714000</v>
      </c>
      <c r="AR163" s="61">
        <f t="shared" si="308"/>
        <v>87180</v>
      </c>
      <c r="AS163" s="199">
        <f t="shared" si="309"/>
        <v>0.1140602329089546</v>
      </c>
      <c r="AT163" s="61">
        <f t="shared" si="310"/>
        <v>714000</v>
      </c>
      <c r="AU163" s="61">
        <f t="shared" si="311"/>
        <v>865000</v>
      </c>
      <c r="AV163" s="61">
        <f>IF(NOT(ISNUMBER(A163)),"",ROUND(_xlfn.QUARTILE.INC(CHOOSE({1;2;3},W163,Z163,AC163),1),0))</f>
        <v>714000</v>
      </c>
      <c r="AW163" s="61">
        <f>IF(NOT(ISNUMBER(A163)),"",ROUND(_xlfn.QUARTILE.INC(CHOOSE({1;2;3},W163,Z163,AC163),3),0))</f>
        <v>789500</v>
      </c>
      <c r="AX163" s="61">
        <f t="shared" si="312"/>
        <v>75500</v>
      </c>
      <c r="AY163" s="61">
        <f t="shared" si="313"/>
        <v>714000</v>
      </c>
      <c r="AZ163" s="61">
        <f t="shared" si="314"/>
        <v>135660</v>
      </c>
      <c r="BA163" s="61">
        <f t="shared" si="315"/>
        <v>849660</v>
      </c>
      <c r="BB163" s="61" t="str">
        <f t="shared" si="316"/>
        <v>MENOR VALOR</v>
      </c>
      <c r="BC163" s="160"/>
      <c r="BD163" s="58" t="str">
        <f t="shared" si="317"/>
        <v>AMORTIGUADORES DE FOSO</v>
      </c>
      <c r="BE163" s="58" t="str">
        <f t="shared" si="318"/>
        <v>ÚNICO</v>
      </c>
      <c r="BF163" s="58" t="str" cm="1">
        <f t="array" ref="BF163">IF(BE163&lt;&gt;"REPETIDO","",A163&amp;IFERROR(", "&amp;_xlfn.AGGREGATE(15,6,$A$13:$A$500/(($BD$13:$BD$500=BD163)*($A$13:$A$500&lt;&gt;A163)),1),"")&amp;IFERROR(", "&amp;_xlfn.AGGREGATE(15,6,$A$13:$A$500/(($BD$13:$BD$500=BD163)*($A$13:$A$500&lt;&gt;A163)),2),"")&amp;IFERROR(", "&amp;_xlfn.AGGREGATE(15,6,$A$13:$A$500/(($BD$13:$BD$500=BD163)*($A$13:$A$500&lt;&gt;A163)),3),""))</f>
        <v/>
      </c>
      <c r="BG163" s="58" t="str">
        <f t="shared" si="319"/>
        <v>NO APLICA</v>
      </c>
      <c r="BH163" s="58" t="str">
        <f t="shared" si="320"/>
        <v>OK</v>
      </c>
    </row>
    <row r="164" spans="1:60" x14ac:dyDescent="0.45">
      <c r="A164" s="64">
        <f>IF(D164="","",COUNTIF($D$13:D164,"&lt;&gt;"))</f>
        <v>144</v>
      </c>
      <c r="B164" s="64">
        <v>4351001</v>
      </c>
      <c r="C164" s="65" t="s">
        <v>835</v>
      </c>
      <c r="D164" s="64" t="s">
        <v>691</v>
      </c>
      <c r="E164" s="64">
        <v>0</v>
      </c>
      <c r="F164" s="64">
        <v>1</v>
      </c>
      <c r="G164" s="64">
        <v>0</v>
      </c>
      <c r="H164" s="64">
        <v>0</v>
      </c>
      <c r="I164" s="64">
        <v>0</v>
      </c>
      <c r="J164" s="64">
        <v>0</v>
      </c>
      <c r="K164" s="64">
        <v>0</v>
      </c>
      <c r="L164" s="64">
        <v>0</v>
      </c>
      <c r="M164" s="64">
        <v>0</v>
      </c>
      <c r="N164" s="64">
        <v>0</v>
      </c>
      <c r="O164" s="64">
        <v>0</v>
      </c>
      <c r="P164" s="64">
        <v>0</v>
      </c>
      <c r="Q164" s="64">
        <v>0</v>
      </c>
      <c r="R164" s="64">
        <f t="shared" si="291"/>
        <v>1</v>
      </c>
      <c r="S164" s="78">
        <v>27113301</v>
      </c>
      <c r="T164" s="64" t="s">
        <v>66</v>
      </c>
      <c r="U164" s="64" t="s">
        <v>66</v>
      </c>
      <c r="W164" s="198">
        <v>174200</v>
      </c>
      <c r="X164" s="198">
        <f t="shared" si="292"/>
        <v>33098</v>
      </c>
      <c r="Y164" s="198">
        <f t="shared" si="293"/>
        <v>207298</v>
      </c>
      <c r="Z164" s="198">
        <v>174200</v>
      </c>
      <c r="AA164" s="198">
        <f t="shared" si="294"/>
        <v>33098</v>
      </c>
      <c r="AB164" s="198">
        <f t="shared" si="295"/>
        <v>207298</v>
      </c>
      <c r="AC164" s="198">
        <v>205000</v>
      </c>
      <c r="AD164" s="198">
        <f t="shared" si="296"/>
        <v>38950</v>
      </c>
      <c r="AE164" s="198">
        <f t="shared" si="297"/>
        <v>243950</v>
      </c>
      <c r="AG164" s="67" t="str">
        <f t="shared" si="298"/>
        <v>RESORTES</v>
      </c>
      <c r="AH164" s="58" t="str">
        <f t="shared" si="299"/>
        <v>ÚNICO</v>
      </c>
      <c r="AI164" s="58" t="str">
        <f t="shared" si="300"/>
        <v>ÚNICO</v>
      </c>
      <c r="AJ164" s="58" t="str">
        <f t="shared" si="301"/>
        <v>ÚNICO</v>
      </c>
      <c r="AK164" s="58" t="str">
        <f t="shared" si="302"/>
        <v>ÚNICO</v>
      </c>
      <c r="AL164" s="68" t="str">
        <f t="shared" si="303"/>
        <v/>
      </c>
      <c r="AM164" s="68" t="str">
        <f t="shared" si="304"/>
        <v/>
      </c>
      <c r="AN164" s="60" t="str">
        <f t="shared" si="305"/>
        <v/>
      </c>
      <c r="AP164" s="68">
        <f t="shared" si="306"/>
        <v>184467</v>
      </c>
      <c r="AQ164" s="61">
        <f t="shared" si="307"/>
        <v>174200</v>
      </c>
      <c r="AR164" s="61">
        <f t="shared" si="308"/>
        <v>17782</v>
      </c>
      <c r="AS164" s="199">
        <f t="shared" si="309"/>
        <v>9.6396645470463546E-2</v>
      </c>
      <c r="AT164" s="61">
        <f t="shared" si="310"/>
        <v>174200</v>
      </c>
      <c r="AU164" s="61">
        <f t="shared" si="311"/>
        <v>205000</v>
      </c>
      <c r="AV164" s="61">
        <f>IF(NOT(ISNUMBER(A164)),"",ROUND(_xlfn.QUARTILE.INC(CHOOSE({1;2;3},W164,Z164,AC164),1),0))</f>
        <v>174200</v>
      </c>
      <c r="AW164" s="61">
        <f>IF(NOT(ISNUMBER(A164)),"",ROUND(_xlfn.QUARTILE.INC(CHOOSE({1;2;3},W164,Z164,AC164),3),0))</f>
        <v>189600</v>
      </c>
      <c r="AX164" s="61">
        <f t="shared" si="312"/>
        <v>15400</v>
      </c>
      <c r="AY164" s="61">
        <f t="shared" si="313"/>
        <v>174200</v>
      </c>
      <c r="AZ164" s="61">
        <f t="shared" si="314"/>
        <v>33098</v>
      </c>
      <c r="BA164" s="61">
        <f t="shared" si="315"/>
        <v>207298</v>
      </c>
      <c r="BB164" s="61" t="str">
        <f t="shared" si="316"/>
        <v>MENOR VALOR</v>
      </c>
      <c r="BD164" s="58" t="str">
        <f t="shared" si="317"/>
        <v>RESORTES</v>
      </c>
      <c r="BE164" s="58" t="str">
        <f t="shared" si="318"/>
        <v>ÚNICO</v>
      </c>
      <c r="BF164" s="58" t="str" cm="1">
        <f t="array" ref="BF164">IF(BE164&lt;&gt;"REPETIDO","",A164&amp;IFERROR(", "&amp;_xlfn.AGGREGATE(15,6,$A$13:$A$500/(($BD$13:$BD$500=BD164)*($A$13:$A$500&lt;&gt;A164)),1),"")&amp;IFERROR(", "&amp;_xlfn.AGGREGATE(15,6,$A$13:$A$500/(($BD$13:$BD$500=BD164)*($A$13:$A$500&lt;&gt;A164)),2),"")&amp;IFERROR(", "&amp;_xlfn.AGGREGATE(15,6,$A$13:$A$500/(($BD$13:$BD$500=BD164)*($A$13:$A$500&lt;&gt;A164)),3),""))</f>
        <v/>
      </c>
      <c r="BG164" s="58" t="str">
        <f t="shared" si="319"/>
        <v>NO APLICA</v>
      </c>
      <c r="BH164" s="58" t="str">
        <f t="shared" si="320"/>
        <v>OK</v>
      </c>
    </row>
    <row r="165" spans="1:60" ht="38.25" customHeight="1" x14ac:dyDescent="0.45">
      <c r="A165" s="64">
        <f>IF(D165="","",COUNTIF($D$13:D165,"&lt;&gt;"))</f>
        <v>145</v>
      </c>
      <c r="B165" s="64">
        <v>4351001</v>
      </c>
      <c r="C165" s="65" t="s">
        <v>836</v>
      </c>
      <c r="D165" s="64" t="s">
        <v>837</v>
      </c>
      <c r="E165" s="64">
        <v>0</v>
      </c>
      <c r="F165" s="64">
        <v>1</v>
      </c>
      <c r="G165" s="64">
        <v>0</v>
      </c>
      <c r="H165" s="64">
        <v>0</v>
      </c>
      <c r="I165" s="64">
        <v>0</v>
      </c>
      <c r="J165" s="64">
        <v>0</v>
      </c>
      <c r="K165" s="64">
        <v>0</v>
      </c>
      <c r="L165" s="64">
        <v>0</v>
      </c>
      <c r="M165" s="64">
        <v>0</v>
      </c>
      <c r="N165" s="64">
        <v>0</v>
      </c>
      <c r="O165" s="64">
        <v>0</v>
      </c>
      <c r="P165" s="64">
        <v>0</v>
      </c>
      <c r="Q165" s="64">
        <v>0</v>
      </c>
      <c r="R165" s="64">
        <f t="shared" si="291"/>
        <v>1</v>
      </c>
      <c r="S165" s="64">
        <v>31161504</v>
      </c>
      <c r="T165" s="64" t="s">
        <v>66</v>
      </c>
      <c r="U165" s="64" t="s">
        <v>66</v>
      </c>
      <c r="W165" s="198">
        <v>7600</v>
      </c>
      <c r="X165" s="198">
        <f t="shared" si="292"/>
        <v>1444</v>
      </c>
      <c r="Y165" s="198">
        <f t="shared" si="293"/>
        <v>9044</v>
      </c>
      <c r="Z165" s="198">
        <v>7600</v>
      </c>
      <c r="AA165" s="198">
        <f t="shared" si="294"/>
        <v>1444</v>
      </c>
      <c r="AB165" s="198">
        <f t="shared" si="295"/>
        <v>9044</v>
      </c>
      <c r="AC165" s="198">
        <v>30000</v>
      </c>
      <c r="AD165" s="198">
        <f t="shared" si="296"/>
        <v>5700</v>
      </c>
      <c r="AE165" s="198">
        <f t="shared" si="297"/>
        <v>35700</v>
      </c>
      <c r="AG165" s="67" t="str">
        <f t="shared" si="298"/>
        <v>TORNILLERÍA Y ELEMENTOS DE FIJACIÓN</v>
      </c>
      <c r="AH165" s="58" t="str">
        <f t="shared" si="299"/>
        <v>ÚNICO</v>
      </c>
      <c r="AI165" s="58" t="str">
        <f t="shared" si="300"/>
        <v>ÚNICO</v>
      </c>
      <c r="AJ165" s="58" t="str">
        <f t="shared" si="301"/>
        <v>ÚNICO</v>
      </c>
      <c r="AK165" s="58" t="str">
        <f t="shared" si="302"/>
        <v>ÚNICO</v>
      </c>
      <c r="AL165" s="68" t="str">
        <f t="shared" si="303"/>
        <v/>
      </c>
      <c r="AM165" s="68" t="str">
        <f t="shared" si="304"/>
        <v/>
      </c>
      <c r="AN165" s="60" t="str">
        <f t="shared" si="305"/>
        <v/>
      </c>
      <c r="AP165" s="68">
        <f t="shared" si="306"/>
        <v>15067</v>
      </c>
      <c r="AQ165" s="61">
        <f t="shared" si="307"/>
        <v>7600</v>
      </c>
      <c r="AR165" s="61">
        <f t="shared" si="308"/>
        <v>12933</v>
      </c>
      <c r="AS165" s="199">
        <f t="shared" si="309"/>
        <v>0.85836596535474874</v>
      </c>
      <c r="AT165" s="61">
        <f t="shared" si="310"/>
        <v>7600</v>
      </c>
      <c r="AU165" s="61">
        <f t="shared" si="311"/>
        <v>30000</v>
      </c>
      <c r="AV165" s="61">
        <f>IF(NOT(ISNUMBER(A165)),"",ROUND(_xlfn.QUARTILE.INC(CHOOSE({1;2;3},W165,Z165,AC165),1),0))</f>
        <v>7600</v>
      </c>
      <c r="AW165" s="61">
        <f>IF(NOT(ISNUMBER(A165)),"",ROUND(_xlfn.QUARTILE.INC(CHOOSE({1;2;3},W165,Z165,AC165),3),0))</f>
        <v>18800</v>
      </c>
      <c r="AX165" s="61">
        <f t="shared" si="312"/>
        <v>11200</v>
      </c>
      <c r="AY165" s="61">
        <f t="shared" si="313"/>
        <v>7600</v>
      </c>
      <c r="AZ165" s="61">
        <f t="shared" si="314"/>
        <v>1444</v>
      </c>
      <c r="BA165" s="61">
        <f t="shared" si="315"/>
        <v>9044</v>
      </c>
      <c r="BB165" s="61" t="str">
        <f t="shared" si="316"/>
        <v>MEDIANA</v>
      </c>
      <c r="BD165" s="58" t="str">
        <f t="shared" si="317"/>
        <v>TORNILLERÍA Y ELEMENTOS DE FIJACIÓN</v>
      </c>
      <c r="BE165" s="58" t="str">
        <f t="shared" si="318"/>
        <v>ÚNICO</v>
      </c>
      <c r="BF165" s="58" t="str" cm="1">
        <f t="array" ref="BF165">IF(BE165&lt;&gt;"REPETIDO","",A165&amp;IFERROR(", "&amp;_xlfn.AGGREGATE(15,6,$A$13:$A$500/(($BD$13:$BD$500=BD165)*($A$13:$A$500&lt;&gt;A165)),1),"")&amp;IFERROR(", "&amp;_xlfn.AGGREGATE(15,6,$A$13:$A$500/(($BD$13:$BD$500=BD165)*($A$13:$A$500&lt;&gt;A165)),2),"")&amp;IFERROR(", "&amp;_xlfn.AGGREGATE(15,6,$A$13:$A$500/(($BD$13:$BD$500=BD165)*($A$13:$A$500&lt;&gt;A165)),3),""))</f>
        <v/>
      </c>
      <c r="BG165" s="58" t="str">
        <f t="shared" si="319"/>
        <v>NO APLICA</v>
      </c>
      <c r="BH165" s="58" t="str">
        <f t="shared" si="320"/>
        <v>OK</v>
      </c>
    </row>
    <row r="166" spans="1:60" ht="25.5" customHeight="1" x14ac:dyDescent="0.45">
      <c r="A166" s="64">
        <f>IF(D166="","",COUNTIF($D$13:D166,"&lt;&gt;"))</f>
        <v>146</v>
      </c>
      <c r="B166" s="64">
        <v>4351001</v>
      </c>
      <c r="C166" s="65" t="s">
        <v>838</v>
      </c>
      <c r="D166" s="64" t="s">
        <v>837</v>
      </c>
      <c r="E166" s="64">
        <v>0</v>
      </c>
      <c r="F166" s="64">
        <v>1</v>
      </c>
      <c r="G166" s="64">
        <v>0</v>
      </c>
      <c r="H166" s="64">
        <v>0</v>
      </c>
      <c r="I166" s="64">
        <v>0</v>
      </c>
      <c r="J166" s="64">
        <v>0</v>
      </c>
      <c r="K166" s="64">
        <v>0</v>
      </c>
      <c r="L166" s="64">
        <v>0</v>
      </c>
      <c r="M166" s="64">
        <v>0</v>
      </c>
      <c r="N166" s="64">
        <v>0</v>
      </c>
      <c r="O166" s="64">
        <v>0</v>
      </c>
      <c r="P166" s="64">
        <v>0</v>
      </c>
      <c r="Q166" s="64">
        <v>0</v>
      </c>
      <c r="R166" s="64">
        <f t="shared" si="291"/>
        <v>1</v>
      </c>
      <c r="S166" s="64">
        <v>39121311</v>
      </c>
      <c r="T166" s="64" t="s">
        <v>66</v>
      </c>
      <c r="U166" s="64" t="s">
        <v>66</v>
      </c>
      <c r="W166" s="198">
        <v>178500</v>
      </c>
      <c r="X166" s="198">
        <f t="shared" si="292"/>
        <v>33915</v>
      </c>
      <c r="Y166" s="198">
        <f t="shared" si="293"/>
        <v>212415</v>
      </c>
      <c r="Z166" s="198">
        <v>178500</v>
      </c>
      <c r="AA166" s="198">
        <f t="shared" si="294"/>
        <v>33915</v>
      </c>
      <c r="AB166" s="198">
        <f t="shared" si="295"/>
        <v>212415</v>
      </c>
      <c r="AC166" s="198">
        <v>235000</v>
      </c>
      <c r="AD166" s="198">
        <f t="shared" si="296"/>
        <v>44650</v>
      </c>
      <c r="AE166" s="198">
        <f t="shared" si="297"/>
        <v>279650</v>
      </c>
      <c r="AG166" s="67" t="str">
        <f t="shared" si="298"/>
        <v>POLEAS TENSORAS</v>
      </c>
      <c r="AH166" s="58" t="str">
        <f t="shared" si="299"/>
        <v>ÚNICO</v>
      </c>
      <c r="AI166" s="58" t="str">
        <f t="shared" si="300"/>
        <v>ÚNICO</v>
      </c>
      <c r="AJ166" s="58" t="str">
        <f t="shared" si="301"/>
        <v>ÚNICO</v>
      </c>
      <c r="AK166" s="58" t="str">
        <f t="shared" si="302"/>
        <v>ÚNICO</v>
      </c>
      <c r="AL166" s="68" t="str">
        <f t="shared" si="303"/>
        <v/>
      </c>
      <c r="AM166" s="68" t="str">
        <f t="shared" si="304"/>
        <v/>
      </c>
      <c r="AN166" s="60" t="str">
        <f t="shared" si="305"/>
        <v/>
      </c>
      <c r="AP166" s="68">
        <f t="shared" si="306"/>
        <v>197333</v>
      </c>
      <c r="AQ166" s="61">
        <f t="shared" si="307"/>
        <v>178500</v>
      </c>
      <c r="AR166" s="61">
        <f t="shared" si="308"/>
        <v>32620</v>
      </c>
      <c r="AS166" s="199">
        <f t="shared" si="309"/>
        <v>0.16530433328434677</v>
      </c>
      <c r="AT166" s="61">
        <f t="shared" si="310"/>
        <v>178500</v>
      </c>
      <c r="AU166" s="61">
        <f t="shared" si="311"/>
        <v>235000</v>
      </c>
      <c r="AV166" s="61">
        <f>IF(NOT(ISNUMBER(A166)),"",ROUND(_xlfn.QUARTILE.INC(CHOOSE({1;2;3},W166,Z166,AC166),1),0))</f>
        <v>178500</v>
      </c>
      <c r="AW166" s="61">
        <f>IF(NOT(ISNUMBER(A166)),"",ROUND(_xlfn.QUARTILE.INC(CHOOSE({1;2;3},W166,Z166,AC166),3),0))</f>
        <v>206750</v>
      </c>
      <c r="AX166" s="61">
        <f t="shared" si="312"/>
        <v>28250</v>
      </c>
      <c r="AY166" s="61">
        <f t="shared" si="313"/>
        <v>178500</v>
      </c>
      <c r="AZ166" s="61">
        <f t="shared" si="314"/>
        <v>33915</v>
      </c>
      <c r="BA166" s="61">
        <f t="shared" si="315"/>
        <v>212415</v>
      </c>
      <c r="BB166" s="61" t="str">
        <f t="shared" si="316"/>
        <v>MENOR VALOR</v>
      </c>
      <c r="BD166" s="58" t="str">
        <f t="shared" si="317"/>
        <v>POLEAS TENSORAS</v>
      </c>
      <c r="BE166" s="58" t="str">
        <f t="shared" si="318"/>
        <v>ÚNICO</v>
      </c>
      <c r="BF166" s="58" t="str" cm="1">
        <f t="array" ref="BF166">IF(BE166&lt;&gt;"REPETIDO","",A166&amp;IFERROR(", "&amp;_xlfn.AGGREGATE(15,6,$A$13:$A$500/(($BD$13:$BD$500=BD166)*($A$13:$A$500&lt;&gt;A166)),1),"")&amp;IFERROR(", "&amp;_xlfn.AGGREGATE(15,6,$A$13:$A$500/(($BD$13:$BD$500=BD166)*($A$13:$A$500&lt;&gt;A166)),2),"")&amp;IFERROR(", "&amp;_xlfn.AGGREGATE(15,6,$A$13:$A$500/(($BD$13:$BD$500=BD166)*($A$13:$A$500&lt;&gt;A166)),3),""))</f>
        <v/>
      </c>
      <c r="BG166" s="58" t="str">
        <f t="shared" si="319"/>
        <v>NO APLICA</v>
      </c>
      <c r="BH166" s="58" t="str">
        <f t="shared" si="320"/>
        <v>OK</v>
      </c>
    </row>
    <row r="167" spans="1:60" x14ac:dyDescent="0.45">
      <c r="A167" s="64">
        <f>IF(D167="","",COUNTIF($D$13:D167,"&lt;&gt;"))</f>
        <v>147</v>
      </c>
      <c r="B167" s="64">
        <v>4351001</v>
      </c>
      <c r="C167" s="65" t="s">
        <v>839</v>
      </c>
      <c r="D167" s="64" t="s">
        <v>837</v>
      </c>
      <c r="E167" s="64">
        <v>0</v>
      </c>
      <c r="F167" s="64">
        <v>1</v>
      </c>
      <c r="G167" s="64">
        <v>0</v>
      </c>
      <c r="H167" s="64">
        <v>0</v>
      </c>
      <c r="I167" s="64">
        <v>0</v>
      </c>
      <c r="J167" s="64">
        <v>0</v>
      </c>
      <c r="K167" s="64">
        <v>0</v>
      </c>
      <c r="L167" s="64">
        <v>0</v>
      </c>
      <c r="M167" s="64">
        <v>0</v>
      </c>
      <c r="N167" s="64">
        <v>0</v>
      </c>
      <c r="O167" s="64">
        <v>0</v>
      </c>
      <c r="P167" s="64">
        <v>0</v>
      </c>
      <c r="Q167" s="64">
        <v>0</v>
      </c>
      <c r="R167" s="64">
        <f t="shared" si="291"/>
        <v>1</v>
      </c>
      <c r="S167" s="64">
        <v>73152101</v>
      </c>
      <c r="T167" s="64" t="s">
        <v>66</v>
      </c>
      <c r="U167" s="64" t="s">
        <v>66</v>
      </c>
      <c r="W167" s="198">
        <v>229500</v>
      </c>
      <c r="X167" s="198">
        <f t="shared" si="292"/>
        <v>43605</v>
      </c>
      <c r="Y167" s="198">
        <f t="shared" si="293"/>
        <v>273105</v>
      </c>
      <c r="Z167" s="198">
        <v>229500</v>
      </c>
      <c r="AA167" s="198">
        <f t="shared" si="294"/>
        <v>43605</v>
      </c>
      <c r="AB167" s="198">
        <f t="shared" si="295"/>
        <v>273105</v>
      </c>
      <c r="AC167" s="198">
        <v>290000</v>
      </c>
      <c r="AD167" s="198">
        <f t="shared" si="296"/>
        <v>55100</v>
      </c>
      <c r="AE167" s="198">
        <f t="shared" si="297"/>
        <v>345100</v>
      </c>
      <c r="AG167" s="67" t="str">
        <f t="shared" si="298"/>
        <v>ENGRANAJES</v>
      </c>
      <c r="AH167" s="58" t="str">
        <f t="shared" si="299"/>
        <v>ÚNICO</v>
      </c>
      <c r="AI167" s="58" t="str">
        <f t="shared" si="300"/>
        <v>ÚNICO</v>
      </c>
      <c r="AJ167" s="58" t="str">
        <f t="shared" si="301"/>
        <v>ÚNICO</v>
      </c>
      <c r="AK167" s="58" t="str">
        <f t="shared" si="302"/>
        <v>ÚNICO</v>
      </c>
      <c r="AL167" s="68" t="str">
        <f t="shared" si="303"/>
        <v/>
      </c>
      <c r="AM167" s="68" t="str">
        <f t="shared" si="304"/>
        <v/>
      </c>
      <c r="AN167" s="60" t="str">
        <f t="shared" si="305"/>
        <v/>
      </c>
      <c r="AP167" s="68">
        <f t="shared" si="306"/>
        <v>249667</v>
      </c>
      <c r="AQ167" s="61">
        <f t="shared" si="307"/>
        <v>229500</v>
      </c>
      <c r="AR167" s="61">
        <f t="shared" si="308"/>
        <v>34930</v>
      </c>
      <c r="AS167" s="199">
        <f t="shared" si="309"/>
        <v>0.13990635526521325</v>
      </c>
      <c r="AT167" s="61">
        <f t="shared" si="310"/>
        <v>229500</v>
      </c>
      <c r="AU167" s="61">
        <f t="shared" si="311"/>
        <v>290000</v>
      </c>
      <c r="AV167" s="61">
        <f>IF(NOT(ISNUMBER(A167)),"",ROUND(_xlfn.QUARTILE.INC(CHOOSE({1;2;3},W167,Z167,AC167),1),0))</f>
        <v>229500</v>
      </c>
      <c r="AW167" s="61">
        <f>IF(NOT(ISNUMBER(A167)),"",ROUND(_xlfn.QUARTILE.INC(CHOOSE({1;2;3},W167,Z167,AC167),3),0))</f>
        <v>259750</v>
      </c>
      <c r="AX167" s="61">
        <f t="shared" si="312"/>
        <v>30250</v>
      </c>
      <c r="AY167" s="61">
        <f t="shared" si="313"/>
        <v>229500</v>
      </c>
      <c r="AZ167" s="61">
        <f t="shared" si="314"/>
        <v>43605</v>
      </c>
      <c r="BA167" s="61">
        <f t="shared" si="315"/>
        <v>273105</v>
      </c>
      <c r="BB167" s="61" t="str">
        <f t="shared" si="316"/>
        <v>MENOR VALOR</v>
      </c>
      <c r="BD167" s="58" t="str">
        <f t="shared" si="317"/>
        <v>ENGRANAJES</v>
      </c>
      <c r="BE167" s="58" t="str">
        <f t="shared" si="318"/>
        <v>ÚNICO</v>
      </c>
      <c r="BF167" s="58" t="str" cm="1">
        <f t="array" ref="BF167">IF(BE167&lt;&gt;"REPETIDO","",A167&amp;IFERROR(", "&amp;_xlfn.AGGREGATE(15,6,$A$13:$A$500/(($BD$13:$BD$500=BD167)*($A$13:$A$500&lt;&gt;A167)),1),"")&amp;IFERROR(", "&amp;_xlfn.AGGREGATE(15,6,$A$13:$A$500/(($BD$13:$BD$500=BD167)*($A$13:$A$500&lt;&gt;A167)),2),"")&amp;IFERROR(", "&amp;_xlfn.AGGREGATE(15,6,$A$13:$A$500/(($BD$13:$BD$500=BD167)*($A$13:$A$500&lt;&gt;A167)),3),""))</f>
        <v/>
      </c>
      <c r="BG167" s="58" t="str">
        <f t="shared" si="319"/>
        <v>NO APLICA</v>
      </c>
      <c r="BH167" s="58" t="str">
        <f t="shared" si="320"/>
        <v>OK</v>
      </c>
    </row>
    <row r="168" spans="1:60" x14ac:dyDescent="0.45">
      <c r="A168" s="64">
        <f>IF(D168="","",COUNTIF($D$13:D168,"&lt;&gt;"))</f>
        <v>148</v>
      </c>
      <c r="B168" s="64">
        <v>4351001</v>
      </c>
      <c r="C168" s="65" t="s">
        <v>784</v>
      </c>
      <c r="D168" s="64" t="s">
        <v>837</v>
      </c>
      <c r="E168" s="64">
        <v>0</v>
      </c>
      <c r="F168" s="64">
        <v>1</v>
      </c>
      <c r="G168" s="64">
        <v>0</v>
      </c>
      <c r="H168" s="64">
        <v>0</v>
      </c>
      <c r="I168" s="64">
        <v>0</v>
      </c>
      <c r="J168" s="64">
        <v>0</v>
      </c>
      <c r="K168" s="64">
        <v>0</v>
      </c>
      <c r="L168" s="64">
        <v>0</v>
      </c>
      <c r="M168" s="64">
        <v>0</v>
      </c>
      <c r="N168" s="64">
        <v>0</v>
      </c>
      <c r="O168" s="64">
        <v>0</v>
      </c>
      <c r="P168" s="64">
        <v>0</v>
      </c>
      <c r="Q168" s="64">
        <v>0</v>
      </c>
      <c r="R168" s="64">
        <f t="shared" si="291"/>
        <v>1</v>
      </c>
      <c r="S168" s="64">
        <v>27131707</v>
      </c>
      <c r="T168" s="64" t="s">
        <v>66</v>
      </c>
      <c r="U168" s="64" t="s">
        <v>66</v>
      </c>
      <c r="W168" s="198">
        <v>242200</v>
      </c>
      <c r="X168" s="198">
        <f t="shared" si="292"/>
        <v>46018</v>
      </c>
      <c r="Y168" s="198">
        <f t="shared" si="293"/>
        <v>288218</v>
      </c>
      <c r="Z168" s="198">
        <v>242200</v>
      </c>
      <c r="AA168" s="198">
        <f t="shared" si="294"/>
        <v>46018</v>
      </c>
      <c r="AB168" s="198">
        <f t="shared" si="295"/>
        <v>288218</v>
      </c>
      <c r="AC168" s="198">
        <v>300000</v>
      </c>
      <c r="AD168" s="198">
        <f t="shared" si="296"/>
        <v>57000</v>
      </c>
      <c r="AE168" s="198">
        <f t="shared" si="297"/>
        <v>357000</v>
      </c>
      <c r="AG168" s="67" t="str">
        <f t="shared" si="298"/>
        <v>PIÑONES</v>
      </c>
      <c r="AH168" s="58" t="str">
        <f t="shared" si="299"/>
        <v>ÚNICO</v>
      </c>
      <c r="AI168" s="58" t="str">
        <f t="shared" si="300"/>
        <v>DIFERENTE</v>
      </c>
      <c r="AJ168" s="58" t="str">
        <f t="shared" si="301"/>
        <v>ÚNICO</v>
      </c>
      <c r="AK168" s="58" t="str">
        <f t="shared" si="302"/>
        <v>REVISAR</v>
      </c>
      <c r="AL168" s="68" t="str">
        <f t="shared" si="303"/>
        <v/>
      </c>
      <c r="AM168" s="68">
        <f t="shared" si="304"/>
        <v>4300</v>
      </c>
      <c r="AN168" s="60" t="str">
        <f t="shared" si="305"/>
        <v/>
      </c>
      <c r="AP168" s="68">
        <f t="shared" si="306"/>
        <v>261467</v>
      </c>
      <c r="AQ168" s="61">
        <f t="shared" si="307"/>
        <v>242200</v>
      </c>
      <c r="AR168" s="61">
        <f t="shared" si="308"/>
        <v>33371</v>
      </c>
      <c r="AS168" s="199">
        <f t="shared" si="309"/>
        <v>0.12762987298588349</v>
      </c>
      <c r="AT168" s="61">
        <f t="shared" si="310"/>
        <v>242200</v>
      </c>
      <c r="AU168" s="61">
        <f t="shared" si="311"/>
        <v>300000</v>
      </c>
      <c r="AV168" s="61">
        <f>IF(NOT(ISNUMBER(A168)),"",ROUND(_xlfn.QUARTILE.INC(CHOOSE({1;2;3},W168,Z168,AC168),1),0))</f>
        <v>242200</v>
      </c>
      <c r="AW168" s="61">
        <f>IF(NOT(ISNUMBER(A168)),"",ROUND(_xlfn.QUARTILE.INC(CHOOSE({1;2;3},W168,Z168,AC168),3),0))</f>
        <v>271100</v>
      </c>
      <c r="AX168" s="61">
        <f t="shared" si="312"/>
        <v>28900</v>
      </c>
      <c r="AY168" s="61">
        <f t="shared" si="313"/>
        <v>242200</v>
      </c>
      <c r="AZ168" s="61">
        <f t="shared" si="314"/>
        <v>46018</v>
      </c>
      <c r="BA168" s="61">
        <f t="shared" si="315"/>
        <v>288218</v>
      </c>
      <c r="BB168" s="61" t="str">
        <f t="shared" si="316"/>
        <v>MENOR VALOR</v>
      </c>
      <c r="BD168" s="58" t="str">
        <f t="shared" si="317"/>
        <v>PIÑONES</v>
      </c>
      <c r="BE168" s="58" t="str">
        <f t="shared" si="318"/>
        <v>REPETIDO</v>
      </c>
      <c r="BF168" s="58" t="str" cm="1">
        <f t="array" ref="BF168">IF(BE168&lt;&gt;"REPETIDO","",A168&amp;IFERROR(", "&amp;_xlfn.AGGREGATE(15,6,$A$13:$A$500/(($BD$13:$BD$500=BD168)*($A$13:$A$500&lt;&gt;A168)),1),"")&amp;IFERROR(", "&amp;_xlfn.AGGREGATE(15,6,$A$13:$A$500/(($BD$13:$BD$500=BD168)*($A$13:$A$500&lt;&gt;A168)),2),"")&amp;IFERROR(", "&amp;_xlfn.AGGREGATE(15,6,$A$13:$A$500/(($BD$13:$BD$500=BD168)*($A$13:$A$500&lt;&gt;A168)),3),""))</f>
        <v>148, 93</v>
      </c>
      <c r="BG168" s="58" t="str">
        <f t="shared" si="319"/>
        <v>MISMO PRECIO REF.</v>
      </c>
      <c r="BH168" s="58" t="str">
        <f t="shared" si="320"/>
        <v>OK</v>
      </c>
    </row>
    <row r="169" spans="1:60" ht="25.5" customHeight="1" x14ac:dyDescent="0.45">
      <c r="A169" s="64">
        <f>IF(D169="","",COUNTIF($D$13:D169,"&lt;&gt;"))</f>
        <v>149</v>
      </c>
      <c r="B169" s="64">
        <v>4351001</v>
      </c>
      <c r="C169" s="65" t="s">
        <v>840</v>
      </c>
      <c r="D169" s="64" t="s">
        <v>841</v>
      </c>
      <c r="E169" s="64">
        <v>0</v>
      </c>
      <c r="F169" s="64">
        <v>1</v>
      </c>
      <c r="G169" s="64">
        <v>0</v>
      </c>
      <c r="H169" s="64">
        <v>0</v>
      </c>
      <c r="I169" s="64">
        <v>0</v>
      </c>
      <c r="J169" s="64">
        <v>0</v>
      </c>
      <c r="K169" s="64">
        <v>0</v>
      </c>
      <c r="L169" s="64">
        <v>0</v>
      </c>
      <c r="M169" s="64">
        <v>0</v>
      </c>
      <c r="N169" s="64">
        <v>0</v>
      </c>
      <c r="O169" s="64">
        <v>0</v>
      </c>
      <c r="P169" s="64">
        <v>0</v>
      </c>
      <c r="Q169" s="64">
        <v>0</v>
      </c>
      <c r="R169" s="64">
        <f t="shared" si="291"/>
        <v>1</v>
      </c>
      <c r="S169" s="78">
        <v>24101723</v>
      </c>
      <c r="T169" s="64" t="s">
        <v>66</v>
      </c>
      <c r="U169" s="64" t="s">
        <v>66</v>
      </c>
      <c r="W169" s="198">
        <v>1343000</v>
      </c>
      <c r="X169" s="198">
        <f t="shared" si="292"/>
        <v>255170</v>
      </c>
      <c r="Y169" s="198">
        <f t="shared" si="293"/>
        <v>1598170</v>
      </c>
      <c r="Z169" s="198">
        <v>1343000</v>
      </c>
      <c r="AA169" s="198">
        <f t="shared" si="294"/>
        <v>255170</v>
      </c>
      <c r="AB169" s="198">
        <f t="shared" si="295"/>
        <v>1598170</v>
      </c>
      <c r="AC169" s="198">
        <v>1650000</v>
      </c>
      <c r="AD169" s="198">
        <f t="shared" si="296"/>
        <v>313500</v>
      </c>
      <c r="AE169" s="198">
        <f t="shared" si="297"/>
        <v>1963500</v>
      </c>
      <c r="AG169" s="67" t="str">
        <f t="shared" si="298"/>
        <v>MOTOR ELÉCTRICO.</v>
      </c>
      <c r="AH169" s="58" t="str">
        <f t="shared" si="299"/>
        <v>ÚNICO</v>
      </c>
      <c r="AI169" s="58" t="str">
        <f t="shared" si="300"/>
        <v>ÚNICO</v>
      </c>
      <c r="AJ169" s="58" t="str">
        <f t="shared" si="301"/>
        <v>ÚNICO</v>
      </c>
      <c r="AK169" s="58" t="str">
        <f t="shared" si="302"/>
        <v>ÚNICO</v>
      </c>
      <c r="AL169" s="68" t="str">
        <f t="shared" si="303"/>
        <v/>
      </c>
      <c r="AM169" s="68" t="str">
        <f t="shared" si="304"/>
        <v/>
      </c>
      <c r="AN169" s="60" t="str">
        <f t="shared" si="305"/>
        <v/>
      </c>
      <c r="AP169" s="68">
        <f t="shared" si="306"/>
        <v>1445333</v>
      </c>
      <c r="AQ169" s="61">
        <f t="shared" si="307"/>
        <v>1343000</v>
      </c>
      <c r="AR169" s="61">
        <f t="shared" si="308"/>
        <v>177247</v>
      </c>
      <c r="AS169" s="199">
        <f t="shared" si="309"/>
        <v>0.12263402274769897</v>
      </c>
      <c r="AT169" s="61">
        <f t="shared" si="310"/>
        <v>1343000</v>
      </c>
      <c r="AU169" s="61">
        <f t="shared" si="311"/>
        <v>1650000</v>
      </c>
      <c r="AV169" s="61">
        <f>IF(NOT(ISNUMBER(A169)),"",ROUND(_xlfn.QUARTILE.INC(CHOOSE({1;2;3},W169,Z169,AC169),1),0))</f>
        <v>1343000</v>
      </c>
      <c r="AW169" s="61">
        <f>IF(NOT(ISNUMBER(A169)),"",ROUND(_xlfn.QUARTILE.INC(CHOOSE({1;2;3},W169,Z169,AC169),3),0))</f>
        <v>1496500</v>
      </c>
      <c r="AX169" s="61">
        <f t="shared" si="312"/>
        <v>153500</v>
      </c>
      <c r="AY169" s="61">
        <f t="shared" si="313"/>
        <v>1343000</v>
      </c>
      <c r="AZ169" s="61">
        <f t="shared" si="314"/>
        <v>255170</v>
      </c>
      <c r="BA169" s="61">
        <f t="shared" si="315"/>
        <v>1598170</v>
      </c>
      <c r="BB169" s="61" t="str">
        <f t="shared" si="316"/>
        <v>MENOR VALOR</v>
      </c>
      <c r="BD169" s="58" t="str">
        <f t="shared" si="317"/>
        <v>MOTOR ELÉCTRICO.</v>
      </c>
      <c r="BE169" s="58" t="str">
        <f t="shared" si="318"/>
        <v>ÚNICO</v>
      </c>
      <c r="BF169" s="58" t="str" cm="1">
        <f t="array" ref="BF169">IF(BE169&lt;&gt;"REPETIDO","",A169&amp;IFERROR(", "&amp;_xlfn.AGGREGATE(15,6,$A$13:$A$500/(($BD$13:$BD$500=BD169)*($A$13:$A$500&lt;&gt;A169)),1),"")&amp;IFERROR(", "&amp;_xlfn.AGGREGATE(15,6,$A$13:$A$500/(($BD$13:$BD$500=BD169)*($A$13:$A$500&lt;&gt;A169)),2),"")&amp;IFERROR(", "&amp;_xlfn.AGGREGATE(15,6,$A$13:$A$500/(($BD$13:$BD$500=BD169)*($A$13:$A$500&lt;&gt;A169)),3),""))</f>
        <v/>
      </c>
      <c r="BG169" s="58" t="str">
        <f t="shared" si="319"/>
        <v>NO APLICA</v>
      </c>
      <c r="BH169" s="58" t="str">
        <f t="shared" si="320"/>
        <v>OK</v>
      </c>
    </row>
    <row r="170" spans="1:60" x14ac:dyDescent="0.45">
      <c r="A170" s="64">
        <f>IF(D170="","",COUNTIF($D$13:D170,"&lt;&gt;"))</f>
        <v>150</v>
      </c>
      <c r="B170" s="64">
        <v>4351001</v>
      </c>
      <c r="C170" s="65" t="s">
        <v>842</v>
      </c>
      <c r="D170" s="64" t="s">
        <v>837</v>
      </c>
      <c r="E170" s="64">
        <v>0</v>
      </c>
      <c r="F170" s="64">
        <v>1</v>
      </c>
      <c r="G170" s="64">
        <v>0</v>
      </c>
      <c r="H170" s="64">
        <v>0</v>
      </c>
      <c r="I170" s="64">
        <v>0</v>
      </c>
      <c r="J170" s="64">
        <v>0</v>
      </c>
      <c r="K170" s="64">
        <v>0</v>
      </c>
      <c r="L170" s="64">
        <v>0</v>
      </c>
      <c r="M170" s="64">
        <v>0</v>
      </c>
      <c r="N170" s="64">
        <v>0</v>
      </c>
      <c r="O170" s="64">
        <v>0</v>
      </c>
      <c r="P170" s="64">
        <v>0</v>
      </c>
      <c r="Q170" s="64">
        <v>0</v>
      </c>
      <c r="R170" s="64">
        <f t="shared" si="291"/>
        <v>1</v>
      </c>
      <c r="S170" s="78">
        <v>39121529</v>
      </c>
      <c r="T170" s="64" t="s">
        <v>66</v>
      </c>
      <c r="U170" s="64" t="s">
        <v>66</v>
      </c>
      <c r="W170" s="198">
        <v>144500</v>
      </c>
      <c r="X170" s="198">
        <f t="shared" si="292"/>
        <v>27455</v>
      </c>
      <c r="Y170" s="198">
        <f t="shared" si="293"/>
        <v>171955</v>
      </c>
      <c r="Z170" s="198">
        <v>144500</v>
      </c>
      <c r="AA170" s="198">
        <f t="shared" si="294"/>
        <v>27455</v>
      </c>
      <c r="AB170" s="198">
        <f t="shared" si="295"/>
        <v>171955</v>
      </c>
      <c r="AC170" s="198">
        <v>220000</v>
      </c>
      <c r="AD170" s="198">
        <f t="shared" si="296"/>
        <v>41800</v>
      </c>
      <c r="AE170" s="198">
        <f t="shared" si="297"/>
        <v>261800</v>
      </c>
      <c r="AG170" s="67" t="str">
        <f t="shared" si="298"/>
        <v>CONTACTORES.</v>
      </c>
      <c r="AH170" s="58" t="str">
        <f t="shared" si="299"/>
        <v>ÚNICO</v>
      </c>
      <c r="AI170" s="58" t="str">
        <f t="shared" si="300"/>
        <v>ÚNICO</v>
      </c>
      <c r="AJ170" s="58" t="str">
        <f t="shared" si="301"/>
        <v>ÚNICO</v>
      </c>
      <c r="AK170" s="58" t="str">
        <f t="shared" si="302"/>
        <v>ÚNICO</v>
      </c>
      <c r="AL170" s="68" t="str">
        <f t="shared" si="303"/>
        <v/>
      </c>
      <c r="AM170" s="68" t="str">
        <f t="shared" si="304"/>
        <v/>
      </c>
      <c r="AN170" s="60" t="str">
        <f t="shared" si="305"/>
        <v/>
      </c>
      <c r="AP170" s="68">
        <f t="shared" si="306"/>
        <v>169667</v>
      </c>
      <c r="AQ170" s="61">
        <f t="shared" si="307"/>
        <v>144500</v>
      </c>
      <c r="AR170" s="61">
        <f t="shared" si="308"/>
        <v>43590</v>
      </c>
      <c r="AS170" s="199">
        <f t="shared" si="309"/>
        <v>0.25691501588405524</v>
      </c>
      <c r="AT170" s="61">
        <f t="shared" si="310"/>
        <v>144500</v>
      </c>
      <c r="AU170" s="61">
        <f t="shared" si="311"/>
        <v>220000</v>
      </c>
      <c r="AV170" s="61">
        <f>IF(NOT(ISNUMBER(A170)),"",ROUND(_xlfn.QUARTILE.INC(CHOOSE({1;2;3},W170,Z170,AC170),1),0))</f>
        <v>144500</v>
      </c>
      <c r="AW170" s="61">
        <f>IF(NOT(ISNUMBER(A170)),"",ROUND(_xlfn.QUARTILE.INC(CHOOSE({1;2;3},W170,Z170,AC170),3),0))</f>
        <v>182250</v>
      </c>
      <c r="AX170" s="61">
        <f t="shared" si="312"/>
        <v>37750</v>
      </c>
      <c r="AY170" s="61">
        <f t="shared" si="313"/>
        <v>144500</v>
      </c>
      <c r="AZ170" s="61">
        <f t="shared" si="314"/>
        <v>27455</v>
      </c>
      <c r="BA170" s="61">
        <f t="shared" si="315"/>
        <v>171955</v>
      </c>
      <c r="BB170" s="61" t="str">
        <f t="shared" si="316"/>
        <v>PROMEDIO 2 MENORES</v>
      </c>
      <c r="BD170" s="58" t="str">
        <f t="shared" si="317"/>
        <v>CONTACTORES.</v>
      </c>
      <c r="BE170" s="58" t="str">
        <f t="shared" si="318"/>
        <v>ÚNICO</v>
      </c>
      <c r="BF170" s="58" t="str" cm="1">
        <f t="array" ref="BF170">IF(BE170&lt;&gt;"REPETIDO","",A170&amp;IFERROR(", "&amp;_xlfn.AGGREGATE(15,6,$A$13:$A$500/(($BD$13:$BD$500=BD170)*($A$13:$A$500&lt;&gt;A170)),1),"")&amp;IFERROR(", "&amp;_xlfn.AGGREGATE(15,6,$A$13:$A$500/(($BD$13:$BD$500=BD170)*($A$13:$A$500&lt;&gt;A170)),2),"")&amp;IFERROR(", "&amp;_xlfn.AGGREGATE(15,6,$A$13:$A$500/(($BD$13:$BD$500=BD170)*($A$13:$A$500&lt;&gt;A170)),3),""))</f>
        <v/>
      </c>
      <c r="BG170" s="58" t="str">
        <f t="shared" si="319"/>
        <v>NO APLICA</v>
      </c>
      <c r="BH170" s="58" t="str">
        <f t="shared" si="320"/>
        <v>OK</v>
      </c>
    </row>
    <row r="171" spans="1:60" ht="25.5" customHeight="1" x14ac:dyDescent="0.45">
      <c r="A171" s="64">
        <f>IF(D171="","",COUNTIF($D$13:D171,"&lt;&gt;"))</f>
        <v>151</v>
      </c>
      <c r="B171" s="64">
        <v>4351001</v>
      </c>
      <c r="C171" s="65" t="s">
        <v>843</v>
      </c>
      <c r="D171" s="64" t="s">
        <v>837</v>
      </c>
      <c r="E171" s="64">
        <v>0</v>
      </c>
      <c r="F171" s="64">
        <v>1</v>
      </c>
      <c r="G171" s="64">
        <v>0</v>
      </c>
      <c r="H171" s="64">
        <v>0</v>
      </c>
      <c r="I171" s="64">
        <v>0</v>
      </c>
      <c r="J171" s="64">
        <v>0</v>
      </c>
      <c r="K171" s="64">
        <v>0</v>
      </c>
      <c r="L171" s="64">
        <v>0</v>
      </c>
      <c r="M171" s="64">
        <v>0</v>
      </c>
      <c r="N171" s="64">
        <v>0</v>
      </c>
      <c r="O171" s="64">
        <v>0</v>
      </c>
      <c r="P171" s="64">
        <v>0</v>
      </c>
      <c r="Q171" s="64">
        <v>0</v>
      </c>
      <c r="R171" s="64">
        <f t="shared" si="291"/>
        <v>1</v>
      </c>
      <c r="S171" s="78">
        <v>39122300</v>
      </c>
      <c r="T171" s="64" t="s">
        <v>66</v>
      </c>
      <c r="U171" s="64" t="s">
        <v>66</v>
      </c>
      <c r="W171" s="198">
        <v>63800</v>
      </c>
      <c r="X171" s="198">
        <f t="shared" si="292"/>
        <v>12122</v>
      </c>
      <c r="Y171" s="198">
        <f t="shared" si="293"/>
        <v>75922</v>
      </c>
      <c r="Z171" s="198">
        <v>63800</v>
      </c>
      <c r="AA171" s="198">
        <f t="shared" si="294"/>
        <v>12122</v>
      </c>
      <c r="AB171" s="198">
        <f t="shared" si="295"/>
        <v>75922</v>
      </c>
      <c r="AC171" s="198">
        <v>915000</v>
      </c>
      <c r="AD171" s="198">
        <f t="shared" si="296"/>
        <v>173850</v>
      </c>
      <c r="AE171" s="198">
        <f t="shared" si="297"/>
        <v>1088850</v>
      </c>
      <c r="AG171" s="67" t="str">
        <f t="shared" si="298"/>
        <v>RELÉS TÉRMICOS.</v>
      </c>
      <c r="AH171" s="58" t="str">
        <f t="shared" si="299"/>
        <v>ÚNICO</v>
      </c>
      <c r="AI171" s="58" t="str">
        <f t="shared" si="300"/>
        <v>ÚNICO</v>
      </c>
      <c r="AJ171" s="58" t="str">
        <f t="shared" si="301"/>
        <v>ÚNICO</v>
      </c>
      <c r="AK171" s="58" t="str">
        <f t="shared" si="302"/>
        <v>ÚNICO</v>
      </c>
      <c r="AL171" s="68" t="str">
        <f t="shared" si="303"/>
        <v/>
      </c>
      <c r="AM171" s="68" t="str">
        <f t="shared" si="304"/>
        <v/>
      </c>
      <c r="AN171" s="60" t="str">
        <f t="shared" si="305"/>
        <v/>
      </c>
      <c r="AP171" s="68">
        <f t="shared" si="306"/>
        <v>347533</v>
      </c>
      <c r="AQ171" s="61">
        <f t="shared" si="307"/>
        <v>63800</v>
      </c>
      <c r="AR171" s="61">
        <f t="shared" si="308"/>
        <v>491441</v>
      </c>
      <c r="AS171" s="199">
        <f t="shared" si="309"/>
        <v>1.4140844178826184</v>
      </c>
      <c r="AT171" s="61">
        <f t="shared" si="310"/>
        <v>63800</v>
      </c>
      <c r="AU171" s="61">
        <f t="shared" si="311"/>
        <v>915000</v>
      </c>
      <c r="AV171" s="61">
        <f>IF(NOT(ISNUMBER(A171)),"",ROUND(_xlfn.QUARTILE.INC(CHOOSE({1;2;3},W171,Z171,AC171),1),0))</f>
        <v>63800</v>
      </c>
      <c r="AW171" s="61">
        <f>IF(NOT(ISNUMBER(A171)),"",ROUND(_xlfn.QUARTILE.INC(CHOOSE({1;2;3},W171,Z171,AC171),3),0))</f>
        <v>489400</v>
      </c>
      <c r="AX171" s="61">
        <f t="shared" si="312"/>
        <v>425600</v>
      </c>
      <c r="AY171" s="61">
        <f t="shared" si="313"/>
        <v>63800</v>
      </c>
      <c r="AZ171" s="61">
        <f t="shared" si="314"/>
        <v>12122</v>
      </c>
      <c r="BA171" s="61">
        <f t="shared" si="315"/>
        <v>75922</v>
      </c>
      <c r="BB171" s="61" t="str">
        <f t="shared" si="316"/>
        <v>MEDIANA</v>
      </c>
      <c r="BD171" s="58" t="str">
        <f t="shared" si="317"/>
        <v>RELÉS TÉRMICOS.</v>
      </c>
      <c r="BE171" s="58" t="str">
        <f t="shared" si="318"/>
        <v>ÚNICO</v>
      </c>
      <c r="BF171" s="58" t="str" cm="1">
        <f t="array" ref="BF171">IF(BE171&lt;&gt;"REPETIDO","",A171&amp;IFERROR(", "&amp;_xlfn.AGGREGATE(15,6,$A$13:$A$500/(($BD$13:$BD$500=BD171)*($A$13:$A$500&lt;&gt;A171)),1),"")&amp;IFERROR(", "&amp;_xlfn.AGGREGATE(15,6,$A$13:$A$500/(($BD$13:$BD$500=BD171)*($A$13:$A$500&lt;&gt;A171)),2),"")&amp;IFERROR(", "&amp;_xlfn.AGGREGATE(15,6,$A$13:$A$500/(($BD$13:$BD$500=BD171)*($A$13:$A$500&lt;&gt;A171)),3),""))</f>
        <v/>
      </c>
      <c r="BG171" s="58" t="str">
        <f t="shared" si="319"/>
        <v>NO APLICA</v>
      </c>
      <c r="BH171" s="58" t="str">
        <f t="shared" si="320"/>
        <v>OK</v>
      </c>
    </row>
    <row r="172" spans="1:60" x14ac:dyDescent="0.45">
      <c r="A172" s="64">
        <f>IF(D172="","",COUNTIF($D$13:D172,"&lt;&gt;"))</f>
        <v>152</v>
      </c>
      <c r="B172" s="64">
        <v>4351001</v>
      </c>
      <c r="C172" s="65" t="s">
        <v>844</v>
      </c>
      <c r="D172" s="64" t="s">
        <v>837</v>
      </c>
      <c r="E172" s="64">
        <v>0</v>
      </c>
      <c r="F172" s="64">
        <v>1</v>
      </c>
      <c r="G172" s="64">
        <v>0</v>
      </c>
      <c r="H172" s="64">
        <v>0</v>
      </c>
      <c r="I172" s="64">
        <v>0</v>
      </c>
      <c r="J172" s="64">
        <v>0</v>
      </c>
      <c r="K172" s="64">
        <v>0</v>
      </c>
      <c r="L172" s="64">
        <v>0</v>
      </c>
      <c r="M172" s="64">
        <v>0</v>
      </c>
      <c r="N172" s="64">
        <v>0</v>
      </c>
      <c r="O172" s="64">
        <v>0</v>
      </c>
      <c r="P172" s="64">
        <v>0</v>
      </c>
      <c r="Q172" s="64">
        <v>0</v>
      </c>
      <c r="R172" s="64">
        <f t="shared" si="291"/>
        <v>1</v>
      </c>
      <c r="S172" s="78">
        <v>39121602</v>
      </c>
      <c r="T172" s="64" t="s">
        <v>66</v>
      </c>
      <c r="U172" s="64" t="s">
        <v>66</v>
      </c>
      <c r="W172" s="198">
        <v>739500</v>
      </c>
      <c r="X172" s="198">
        <f t="shared" si="292"/>
        <v>140505</v>
      </c>
      <c r="Y172" s="198">
        <f t="shared" si="293"/>
        <v>880005</v>
      </c>
      <c r="Z172" s="198">
        <v>739500</v>
      </c>
      <c r="AA172" s="198">
        <f t="shared" si="294"/>
        <v>140505</v>
      </c>
      <c r="AB172" s="198">
        <f t="shared" si="295"/>
        <v>880005</v>
      </c>
      <c r="AC172" s="198">
        <v>900000</v>
      </c>
      <c r="AD172" s="198">
        <f t="shared" si="296"/>
        <v>171000</v>
      </c>
      <c r="AE172" s="198">
        <f t="shared" si="297"/>
        <v>1071000</v>
      </c>
      <c r="AG172" s="67" t="str">
        <f t="shared" si="298"/>
        <v>BREAKERS.</v>
      </c>
      <c r="AH172" s="58" t="str">
        <f t="shared" si="299"/>
        <v>ÚNICO</v>
      </c>
      <c r="AI172" s="58" t="str">
        <f t="shared" si="300"/>
        <v>ÚNICO</v>
      </c>
      <c r="AJ172" s="58" t="str">
        <f t="shared" si="301"/>
        <v>ÚNICO</v>
      </c>
      <c r="AK172" s="58" t="str">
        <f t="shared" si="302"/>
        <v>ÚNICO</v>
      </c>
      <c r="AL172" s="68" t="str">
        <f t="shared" si="303"/>
        <v/>
      </c>
      <c r="AM172" s="68" t="str">
        <f t="shared" si="304"/>
        <v/>
      </c>
      <c r="AN172" s="60" t="str">
        <f t="shared" si="305"/>
        <v/>
      </c>
      <c r="AP172" s="68">
        <f t="shared" si="306"/>
        <v>793000</v>
      </c>
      <c r="AQ172" s="61">
        <f t="shared" si="307"/>
        <v>739500</v>
      </c>
      <c r="AR172" s="61">
        <f t="shared" si="308"/>
        <v>92665</v>
      </c>
      <c r="AS172" s="199">
        <f t="shared" si="309"/>
        <v>0.11685372005044137</v>
      </c>
      <c r="AT172" s="61">
        <f t="shared" si="310"/>
        <v>739500</v>
      </c>
      <c r="AU172" s="61">
        <f t="shared" si="311"/>
        <v>900000</v>
      </c>
      <c r="AV172" s="61">
        <f>IF(NOT(ISNUMBER(A172)),"",ROUND(_xlfn.QUARTILE.INC(CHOOSE({1;2;3},W172,Z172,AC172),1),0))</f>
        <v>739500</v>
      </c>
      <c r="AW172" s="61">
        <f>IF(NOT(ISNUMBER(A172)),"",ROUND(_xlfn.QUARTILE.INC(CHOOSE({1;2;3},W172,Z172,AC172),3),0))</f>
        <v>819750</v>
      </c>
      <c r="AX172" s="61">
        <f t="shared" si="312"/>
        <v>80250</v>
      </c>
      <c r="AY172" s="61">
        <f t="shared" si="313"/>
        <v>739500</v>
      </c>
      <c r="AZ172" s="61">
        <f t="shared" si="314"/>
        <v>140505</v>
      </c>
      <c r="BA172" s="61">
        <f t="shared" si="315"/>
        <v>880005</v>
      </c>
      <c r="BB172" s="61" t="str">
        <f t="shared" si="316"/>
        <v>MENOR VALOR</v>
      </c>
      <c r="BD172" s="58" t="str">
        <f t="shared" si="317"/>
        <v>BREAKERS.</v>
      </c>
      <c r="BE172" s="58" t="str">
        <f t="shared" si="318"/>
        <v>ÚNICO</v>
      </c>
      <c r="BF172" s="58" t="str" cm="1">
        <f t="array" ref="BF172">IF(BE172&lt;&gt;"REPETIDO","",A172&amp;IFERROR(", "&amp;_xlfn.AGGREGATE(15,6,$A$13:$A$500/(($BD$13:$BD$500=BD172)*($A$13:$A$500&lt;&gt;A172)),1),"")&amp;IFERROR(", "&amp;_xlfn.AGGREGATE(15,6,$A$13:$A$500/(($BD$13:$BD$500=BD172)*($A$13:$A$500&lt;&gt;A172)),2),"")&amp;IFERROR(", "&amp;_xlfn.AGGREGATE(15,6,$A$13:$A$500/(($BD$13:$BD$500=BD172)*($A$13:$A$500&lt;&gt;A172)),3),""))</f>
        <v/>
      </c>
      <c r="BG172" s="58" t="str">
        <f t="shared" si="319"/>
        <v>NO APLICA</v>
      </c>
      <c r="BH172" s="58" t="str">
        <f t="shared" si="320"/>
        <v>OK</v>
      </c>
    </row>
    <row r="173" spans="1:60" ht="25.5" x14ac:dyDescent="0.45">
      <c r="A173" s="64">
        <f>IF(D173="","",COUNTIF($D$13:D173,"&lt;&gt;"))</f>
        <v>153</v>
      </c>
      <c r="B173" s="64">
        <v>4351001</v>
      </c>
      <c r="C173" s="65" t="s">
        <v>845</v>
      </c>
      <c r="D173" s="64" t="s">
        <v>837</v>
      </c>
      <c r="E173" s="64">
        <v>0</v>
      </c>
      <c r="F173" s="64">
        <v>1</v>
      </c>
      <c r="G173" s="64">
        <v>0</v>
      </c>
      <c r="H173" s="64">
        <v>0</v>
      </c>
      <c r="I173" s="64">
        <v>0</v>
      </c>
      <c r="J173" s="64">
        <v>0</v>
      </c>
      <c r="K173" s="64">
        <v>0</v>
      </c>
      <c r="L173" s="64">
        <v>0</v>
      </c>
      <c r="M173" s="64">
        <v>0</v>
      </c>
      <c r="N173" s="64">
        <v>0</v>
      </c>
      <c r="O173" s="64">
        <v>0</v>
      </c>
      <c r="P173" s="64">
        <v>0</v>
      </c>
      <c r="Q173" s="64">
        <v>0</v>
      </c>
      <c r="R173" s="64">
        <f t="shared" si="291"/>
        <v>1</v>
      </c>
      <c r="S173" s="78">
        <v>39121623</v>
      </c>
      <c r="T173" s="64" t="s">
        <v>66</v>
      </c>
      <c r="U173" s="64" t="s">
        <v>66</v>
      </c>
      <c r="W173" s="198">
        <v>17000</v>
      </c>
      <c r="X173" s="198">
        <f t="shared" si="292"/>
        <v>3230</v>
      </c>
      <c r="Y173" s="198">
        <f t="shared" si="293"/>
        <v>20230</v>
      </c>
      <c r="Z173" s="198">
        <v>21200</v>
      </c>
      <c r="AA173" s="198">
        <f t="shared" si="294"/>
        <v>4028</v>
      </c>
      <c r="AB173" s="198">
        <f t="shared" si="295"/>
        <v>25228</v>
      </c>
      <c r="AC173" s="198">
        <v>30000</v>
      </c>
      <c r="AD173" s="198">
        <f t="shared" si="296"/>
        <v>5700</v>
      </c>
      <c r="AE173" s="198">
        <f t="shared" si="297"/>
        <v>35700</v>
      </c>
      <c r="AG173" s="67" t="str">
        <f t="shared" si="298"/>
        <v>FUSIBLES.</v>
      </c>
      <c r="AH173" s="58" t="str">
        <f t="shared" si="299"/>
        <v>ÚNICO</v>
      </c>
      <c r="AI173" s="58" t="str">
        <f t="shared" si="300"/>
        <v>DIFERENTE</v>
      </c>
      <c r="AJ173" s="58" t="str">
        <f t="shared" si="301"/>
        <v>ÚNICO</v>
      </c>
      <c r="AK173" s="58" t="str">
        <f t="shared" si="302"/>
        <v>REVISAR</v>
      </c>
      <c r="AL173" s="68" t="str">
        <f t="shared" si="303"/>
        <v/>
      </c>
      <c r="AM173" s="68">
        <f t="shared" si="304"/>
        <v>4200</v>
      </c>
      <c r="AN173" s="60" t="str">
        <f t="shared" si="305"/>
        <v/>
      </c>
      <c r="AP173" s="68">
        <f t="shared" si="306"/>
        <v>22733</v>
      </c>
      <c r="AQ173" s="61">
        <f t="shared" si="307"/>
        <v>21200</v>
      </c>
      <c r="AR173" s="61">
        <f t="shared" si="308"/>
        <v>6634</v>
      </c>
      <c r="AS173" s="199">
        <f t="shared" si="309"/>
        <v>0.29182246073989354</v>
      </c>
      <c r="AT173" s="61">
        <f t="shared" si="310"/>
        <v>17000</v>
      </c>
      <c r="AU173" s="61">
        <f t="shared" si="311"/>
        <v>30000</v>
      </c>
      <c r="AV173" s="61">
        <f>IF(NOT(ISNUMBER(A173)),"",ROUND(_xlfn.QUARTILE.INC(CHOOSE({1;2;3},W173,Z173,AC173),1),0))</f>
        <v>19100</v>
      </c>
      <c r="AW173" s="61">
        <f>IF(NOT(ISNUMBER(A173)),"",ROUND(_xlfn.QUARTILE.INC(CHOOSE({1;2;3},W173,Z173,AC173),3),0))</f>
        <v>25600</v>
      </c>
      <c r="AX173" s="61">
        <f t="shared" si="312"/>
        <v>6500</v>
      </c>
      <c r="AY173" s="61">
        <f t="shared" si="313"/>
        <v>19100</v>
      </c>
      <c r="AZ173" s="61">
        <f t="shared" si="314"/>
        <v>3629</v>
      </c>
      <c r="BA173" s="61">
        <f t="shared" si="315"/>
        <v>22729</v>
      </c>
      <c r="BB173" s="61" t="str">
        <f t="shared" si="316"/>
        <v>PROMEDIO 2 MENORES</v>
      </c>
      <c r="BD173" s="58" t="str">
        <f t="shared" si="317"/>
        <v>FUSIBLES.</v>
      </c>
      <c r="BE173" s="58" t="str">
        <f t="shared" si="318"/>
        <v>REPETIDO</v>
      </c>
      <c r="BF173" s="58" t="str" cm="1">
        <f t="array" ref="BF173">IF(BE173&lt;&gt;"REPETIDO","",A173&amp;IFERROR(", "&amp;_xlfn.AGGREGATE(15,6,$A$13:$A$500/(($BD$13:$BD$500=BD173)*($A$13:$A$500&lt;&gt;A173)),1),"")&amp;IFERROR(", "&amp;_xlfn.AGGREGATE(15,6,$A$13:$A$500/(($BD$13:$BD$500=BD173)*($A$13:$A$500&lt;&gt;A173)),2),"")&amp;IFERROR(", "&amp;_xlfn.AGGREGATE(15,6,$A$13:$A$500/(($BD$13:$BD$500=BD173)*($A$13:$A$500&lt;&gt;A173)),3),""))</f>
        <v>153, 311</v>
      </c>
      <c r="BG173" s="58" t="str">
        <f t="shared" si="319"/>
        <v>PRECIO REF. DIFERENTE</v>
      </c>
      <c r="BH173" s="58" t="str">
        <f t="shared" si="320"/>
        <v>CRÍTICO - PRECIO REF. INCONSISTENTE</v>
      </c>
    </row>
    <row r="174" spans="1:60" x14ac:dyDescent="0.45">
      <c r="A174" s="64">
        <f>IF(D174="","",COUNTIF($D$13:D174,"&lt;&gt;"))</f>
        <v>154</v>
      </c>
      <c r="B174" s="64">
        <v>4351001</v>
      </c>
      <c r="C174" s="65" t="s">
        <v>846</v>
      </c>
      <c r="D174" s="64" t="s">
        <v>837</v>
      </c>
      <c r="E174" s="64">
        <v>0</v>
      </c>
      <c r="F174" s="64">
        <v>1</v>
      </c>
      <c r="G174" s="64">
        <v>0</v>
      </c>
      <c r="H174" s="64">
        <v>0</v>
      </c>
      <c r="I174" s="64">
        <v>0</v>
      </c>
      <c r="J174" s="64">
        <v>0</v>
      </c>
      <c r="K174" s="64">
        <v>0</v>
      </c>
      <c r="L174" s="64">
        <v>0</v>
      </c>
      <c r="M174" s="64">
        <v>0</v>
      </c>
      <c r="N174" s="64">
        <v>0</v>
      </c>
      <c r="O174" s="64">
        <v>0</v>
      </c>
      <c r="P174" s="64">
        <v>0</v>
      </c>
      <c r="Q174" s="64">
        <v>0</v>
      </c>
      <c r="R174" s="64">
        <f t="shared" si="291"/>
        <v>1</v>
      </c>
      <c r="S174" s="78">
        <v>39121529</v>
      </c>
      <c r="T174" s="64" t="s">
        <v>66</v>
      </c>
      <c r="U174" s="64" t="s">
        <v>66</v>
      </c>
      <c r="W174" s="198">
        <v>34000</v>
      </c>
      <c r="X174" s="198">
        <f t="shared" si="292"/>
        <v>6460</v>
      </c>
      <c r="Y174" s="198">
        <f t="shared" si="293"/>
        <v>40460</v>
      </c>
      <c r="Z174" s="198">
        <v>34000</v>
      </c>
      <c r="AA174" s="198">
        <f t="shared" si="294"/>
        <v>6460</v>
      </c>
      <c r="AB174" s="198">
        <f t="shared" si="295"/>
        <v>40460</v>
      </c>
      <c r="AC174" s="198">
        <v>40000</v>
      </c>
      <c r="AD174" s="198">
        <f t="shared" si="296"/>
        <v>7600</v>
      </c>
      <c r="AE174" s="198">
        <f t="shared" si="297"/>
        <v>47600</v>
      </c>
      <c r="AG174" s="67" t="str">
        <f t="shared" si="298"/>
        <v>BORNERAS.</v>
      </c>
      <c r="AH174" s="58" t="str">
        <f t="shared" si="299"/>
        <v>ÚNICO</v>
      </c>
      <c r="AI174" s="58" t="str">
        <f t="shared" si="300"/>
        <v>ÚNICO</v>
      </c>
      <c r="AJ174" s="58" t="str">
        <f t="shared" si="301"/>
        <v>ÚNICO</v>
      </c>
      <c r="AK174" s="58" t="str">
        <f t="shared" si="302"/>
        <v>ÚNICO</v>
      </c>
      <c r="AL174" s="68" t="str">
        <f t="shared" si="303"/>
        <v/>
      </c>
      <c r="AM174" s="68" t="str">
        <f t="shared" si="304"/>
        <v/>
      </c>
      <c r="AN174" s="60" t="str">
        <f t="shared" si="305"/>
        <v/>
      </c>
      <c r="AP174" s="68">
        <f t="shared" si="306"/>
        <v>36000</v>
      </c>
      <c r="AQ174" s="61">
        <f t="shared" si="307"/>
        <v>34000</v>
      </c>
      <c r="AR174" s="61">
        <f t="shared" si="308"/>
        <v>3464</v>
      </c>
      <c r="AS174" s="199">
        <f t="shared" si="309"/>
        <v>9.6222222222222223E-2</v>
      </c>
      <c r="AT174" s="61">
        <f t="shared" si="310"/>
        <v>34000</v>
      </c>
      <c r="AU174" s="61">
        <f t="shared" si="311"/>
        <v>40000</v>
      </c>
      <c r="AV174" s="61">
        <f>IF(NOT(ISNUMBER(A174)),"",ROUND(_xlfn.QUARTILE.INC(CHOOSE({1;2;3},W174,Z174,AC174),1),0))</f>
        <v>34000</v>
      </c>
      <c r="AW174" s="61">
        <f>IF(NOT(ISNUMBER(A174)),"",ROUND(_xlfn.QUARTILE.INC(CHOOSE({1;2;3},W174,Z174,AC174),3),0))</f>
        <v>37000</v>
      </c>
      <c r="AX174" s="61">
        <f t="shared" si="312"/>
        <v>3000</v>
      </c>
      <c r="AY174" s="61">
        <f t="shared" si="313"/>
        <v>34000</v>
      </c>
      <c r="AZ174" s="61">
        <f t="shared" si="314"/>
        <v>6460</v>
      </c>
      <c r="BA174" s="61">
        <f t="shared" si="315"/>
        <v>40460</v>
      </c>
      <c r="BB174" s="61" t="str">
        <f t="shared" si="316"/>
        <v>MENOR VALOR</v>
      </c>
      <c r="BD174" s="58" t="str">
        <f t="shared" si="317"/>
        <v>BORNERAS.</v>
      </c>
      <c r="BE174" s="58" t="str">
        <f t="shared" si="318"/>
        <v>ÚNICO</v>
      </c>
      <c r="BF174" s="58" t="str" cm="1">
        <f t="array" ref="BF174">IF(BE174&lt;&gt;"REPETIDO","",A174&amp;IFERROR(", "&amp;_xlfn.AGGREGATE(15,6,$A$13:$A$500/(($BD$13:$BD$500=BD174)*($A$13:$A$500&lt;&gt;A174)),1),"")&amp;IFERROR(", "&amp;_xlfn.AGGREGATE(15,6,$A$13:$A$500/(($BD$13:$BD$500=BD174)*($A$13:$A$500&lt;&gt;A174)),2),"")&amp;IFERROR(", "&amp;_xlfn.AGGREGATE(15,6,$A$13:$A$500/(($BD$13:$BD$500=BD174)*($A$13:$A$500&lt;&gt;A174)),3),""))</f>
        <v/>
      </c>
      <c r="BG174" s="58" t="str">
        <f t="shared" si="319"/>
        <v>NO APLICA</v>
      </c>
      <c r="BH174" s="58" t="str">
        <f t="shared" si="320"/>
        <v>OK</v>
      </c>
    </row>
    <row r="175" spans="1:60" ht="25.5" customHeight="1" x14ac:dyDescent="0.45">
      <c r="A175" s="64">
        <f>IF(D175="","",COUNTIF($D$13:D175,"&lt;&gt;"))</f>
        <v>155</v>
      </c>
      <c r="B175" s="64">
        <v>4351001</v>
      </c>
      <c r="C175" s="65" t="s">
        <v>847</v>
      </c>
      <c r="D175" s="64" t="s">
        <v>837</v>
      </c>
      <c r="E175" s="64">
        <v>0</v>
      </c>
      <c r="F175" s="64">
        <v>1</v>
      </c>
      <c r="G175" s="64">
        <v>0</v>
      </c>
      <c r="H175" s="64">
        <v>0</v>
      </c>
      <c r="I175" s="64">
        <v>0</v>
      </c>
      <c r="J175" s="64">
        <v>0</v>
      </c>
      <c r="K175" s="64">
        <v>0</v>
      </c>
      <c r="L175" s="64">
        <v>0</v>
      </c>
      <c r="M175" s="64">
        <v>0</v>
      </c>
      <c r="N175" s="64">
        <v>0</v>
      </c>
      <c r="O175" s="64">
        <v>0</v>
      </c>
      <c r="P175" s="64">
        <v>0</v>
      </c>
      <c r="Q175" s="64">
        <v>0</v>
      </c>
      <c r="R175" s="64">
        <f t="shared" si="291"/>
        <v>1</v>
      </c>
      <c r="S175" s="78">
        <v>39121529</v>
      </c>
      <c r="T175" s="64" t="s">
        <v>66</v>
      </c>
      <c r="U175" s="64" t="s">
        <v>66</v>
      </c>
      <c r="W175" s="198">
        <v>34000</v>
      </c>
      <c r="X175" s="198">
        <f t="shared" si="292"/>
        <v>6460</v>
      </c>
      <c r="Y175" s="198">
        <f t="shared" si="293"/>
        <v>40460</v>
      </c>
      <c r="Z175" s="198">
        <v>34000</v>
      </c>
      <c r="AA175" s="198">
        <f t="shared" si="294"/>
        <v>6460</v>
      </c>
      <c r="AB175" s="198">
        <f t="shared" si="295"/>
        <v>40460</v>
      </c>
      <c r="AC175" s="198">
        <v>45000</v>
      </c>
      <c r="AD175" s="198">
        <f t="shared" si="296"/>
        <v>8550</v>
      </c>
      <c r="AE175" s="198">
        <f t="shared" si="297"/>
        <v>53550</v>
      </c>
      <c r="AG175" s="67" t="str">
        <f t="shared" si="298"/>
        <v>TERMINALES Y CONECTORES</v>
      </c>
      <c r="AH175" s="58" t="str">
        <f t="shared" si="299"/>
        <v>ÚNICO</v>
      </c>
      <c r="AI175" s="58" t="str">
        <f t="shared" si="300"/>
        <v>ÚNICO</v>
      </c>
      <c r="AJ175" s="58" t="str">
        <f t="shared" si="301"/>
        <v>ÚNICO</v>
      </c>
      <c r="AK175" s="58" t="str">
        <f t="shared" si="302"/>
        <v>ÚNICO</v>
      </c>
      <c r="AL175" s="68" t="str">
        <f t="shared" si="303"/>
        <v/>
      </c>
      <c r="AM175" s="68" t="str">
        <f t="shared" si="304"/>
        <v/>
      </c>
      <c r="AN175" s="60" t="str">
        <f t="shared" si="305"/>
        <v/>
      </c>
      <c r="AP175" s="68">
        <f t="shared" si="306"/>
        <v>37667</v>
      </c>
      <c r="AQ175" s="61">
        <f t="shared" si="307"/>
        <v>34000</v>
      </c>
      <c r="AR175" s="61">
        <f t="shared" si="308"/>
        <v>6351</v>
      </c>
      <c r="AS175" s="199">
        <f t="shared" si="309"/>
        <v>0.1686091273528553</v>
      </c>
      <c r="AT175" s="61">
        <f t="shared" si="310"/>
        <v>34000</v>
      </c>
      <c r="AU175" s="61">
        <f t="shared" si="311"/>
        <v>45000</v>
      </c>
      <c r="AV175" s="61">
        <f>IF(NOT(ISNUMBER(A175)),"",ROUND(_xlfn.QUARTILE.INC(CHOOSE({1;2;3},W175,Z175,AC175),1),0))</f>
        <v>34000</v>
      </c>
      <c r="AW175" s="61">
        <f>IF(NOT(ISNUMBER(A175)),"",ROUND(_xlfn.QUARTILE.INC(CHOOSE({1;2;3},W175,Z175,AC175),3),0))</f>
        <v>39500</v>
      </c>
      <c r="AX175" s="61">
        <f t="shared" si="312"/>
        <v>5500</v>
      </c>
      <c r="AY175" s="61">
        <f t="shared" si="313"/>
        <v>34000</v>
      </c>
      <c r="AZ175" s="61">
        <f t="shared" si="314"/>
        <v>6460</v>
      </c>
      <c r="BA175" s="61">
        <f t="shared" si="315"/>
        <v>40460</v>
      </c>
      <c r="BB175" s="61" t="str">
        <f t="shared" si="316"/>
        <v>MENOR VALOR</v>
      </c>
      <c r="BD175" s="58" t="str">
        <f t="shared" si="317"/>
        <v>TERMINALES Y CONECTORES</v>
      </c>
      <c r="BE175" s="58" t="str">
        <f t="shared" si="318"/>
        <v>ÚNICO</v>
      </c>
      <c r="BF175" s="58" t="str" cm="1">
        <f t="array" ref="BF175">IF(BE175&lt;&gt;"REPETIDO","",A175&amp;IFERROR(", "&amp;_xlfn.AGGREGATE(15,6,$A$13:$A$500/(($BD$13:$BD$500=BD175)*($A$13:$A$500&lt;&gt;A175)),1),"")&amp;IFERROR(", "&amp;_xlfn.AGGREGATE(15,6,$A$13:$A$500/(($BD$13:$BD$500=BD175)*($A$13:$A$500&lt;&gt;A175)),2),"")&amp;IFERROR(", "&amp;_xlfn.AGGREGATE(15,6,$A$13:$A$500/(($BD$13:$BD$500=BD175)*($A$13:$A$500&lt;&gt;A175)),3),""))</f>
        <v/>
      </c>
      <c r="BG175" s="58" t="str">
        <f t="shared" si="319"/>
        <v>NO APLICA</v>
      </c>
      <c r="BH175" s="58" t="str">
        <f t="shared" si="320"/>
        <v>OK</v>
      </c>
    </row>
    <row r="176" spans="1:60" ht="38.25" customHeight="1" x14ac:dyDescent="0.45">
      <c r="A176" s="64">
        <f>IF(D176="","",COUNTIF($D$13:D176,"&lt;&gt;"))</f>
        <v>156</v>
      </c>
      <c r="B176" s="64">
        <v>4351001</v>
      </c>
      <c r="C176" s="65" t="s">
        <v>848</v>
      </c>
      <c r="D176" s="64" t="s">
        <v>837</v>
      </c>
      <c r="E176" s="64">
        <v>0</v>
      </c>
      <c r="F176" s="64">
        <v>1</v>
      </c>
      <c r="G176" s="64">
        <v>0</v>
      </c>
      <c r="H176" s="64">
        <v>0</v>
      </c>
      <c r="I176" s="64">
        <v>0</v>
      </c>
      <c r="J176" s="64">
        <v>0</v>
      </c>
      <c r="K176" s="64">
        <v>0</v>
      </c>
      <c r="L176" s="64">
        <v>0</v>
      </c>
      <c r="M176" s="64">
        <v>0</v>
      </c>
      <c r="N176" s="64">
        <v>0</v>
      </c>
      <c r="O176" s="64">
        <v>0</v>
      </c>
      <c r="P176" s="64">
        <v>0</v>
      </c>
      <c r="Q176" s="64">
        <v>0</v>
      </c>
      <c r="R176" s="64">
        <f t="shared" si="291"/>
        <v>1</v>
      </c>
      <c r="S176" s="78">
        <v>12142208</v>
      </c>
      <c r="T176" s="64" t="s">
        <v>66</v>
      </c>
      <c r="U176" s="64" t="s">
        <v>66</v>
      </c>
      <c r="W176" s="198">
        <v>310200</v>
      </c>
      <c r="X176" s="198">
        <f t="shared" si="292"/>
        <v>58938</v>
      </c>
      <c r="Y176" s="198">
        <f t="shared" si="293"/>
        <v>369138</v>
      </c>
      <c r="Z176" s="198">
        <v>310200</v>
      </c>
      <c r="AA176" s="198">
        <f t="shared" si="294"/>
        <v>58938</v>
      </c>
      <c r="AB176" s="198">
        <f t="shared" si="295"/>
        <v>369138</v>
      </c>
      <c r="AC176" s="198">
        <v>420000</v>
      </c>
      <c r="AD176" s="198">
        <f t="shared" si="296"/>
        <v>79800</v>
      </c>
      <c r="AE176" s="198">
        <f t="shared" si="297"/>
        <v>499800</v>
      </c>
      <c r="AG176" s="67" t="str">
        <f t="shared" si="298"/>
        <v>FUENTE DE ALIMENTACIÓN/ CALIBRACION</v>
      </c>
      <c r="AH176" s="58" t="str">
        <f t="shared" si="299"/>
        <v>ÚNICO</v>
      </c>
      <c r="AI176" s="58" t="str">
        <f t="shared" si="300"/>
        <v>ÚNICO</v>
      </c>
      <c r="AJ176" s="58" t="str">
        <f t="shared" si="301"/>
        <v>ÚNICO</v>
      </c>
      <c r="AK176" s="58" t="str">
        <f t="shared" si="302"/>
        <v>ÚNICO</v>
      </c>
      <c r="AL176" s="68" t="str">
        <f t="shared" si="303"/>
        <v/>
      </c>
      <c r="AM176" s="68" t="str">
        <f t="shared" si="304"/>
        <v/>
      </c>
      <c r="AN176" s="60" t="str">
        <f t="shared" si="305"/>
        <v/>
      </c>
      <c r="AP176" s="68">
        <f t="shared" si="306"/>
        <v>346800</v>
      </c>
      <c r="AQ176" s="61">
        <f t="shared" si="307"/>
        <v>310200</v>
      </c>
      <c r="AR176" s="61">
        <f t="shared" si="308"/>
        <v>63393</v>
      </c>
      <c r="AS176" s="199">
        <f t="shared" si="309"/>
        <v>0.18279411764705883</v>
      </c>
      <c r="AT176" s="61">
        <f t="shared" si="310"/>
        <v>310200</v>
      </c>
      <c r="AU176" s="61">
        <f t="shared" si="311"/>
        <v>420000</v>
      </c>
      <c r="AV176" s="61">
        <f>IF(NOT(ISNUMBER(A176)),"",ROUND(_xlfn.QUARTILE.INC(CHOOSE({1;2;3},W176,Z176,AC176),1),0))</f>
        <v>310200</v>
      </c>
      <c r="AW176" s="61">
        <f>IF(NOT(ISNUMBER(A176)),"",ROUND(_xlfn.QUARTILE.INC(CHOOSE({1;2;3},W176,Z176,AC176),3),0))</f>
        <v>365100</v>
      </c>
      <c r="AX176" s="61">
        <f t="shared" si="312"/>
        <v>54900</v>
      </c>
      <c r="AY176" s="61">
        <f t="shared" si="313"/>
        <v>310200</v>
      </c>
      <c r="AZ176" s="61">
        <f t="shared" si="314"/>
        <v>58938</v>
      </c>
      <c r="BA176" s="61">
        <f t="shared" si="315"/>
        <v>369138</v>
      </c>
      <c r="BB176" s="61" t="str">
        <f t="shared" si="316"/>
        <v>MENOR VALOR</v>
      </c>
      <c r="BD176" s="58" t="str">
        <f t="shared" si="317"/>
        <v>FUENTE DE ALIMENTACIÓN/ CALIBRACION</v>
      </c>
      <c r="BE176" s="58" t="str">
        <f t="shared" si="318"/>
        <v>ÚNICO</v>
      </c>
      <c r="BF176" s="58" t="str" cm="1">
        <f t="array" ref="BF176">IF(BE176&lt;&gt;"REPETIDO","",A176&amp;IFERROR(", "&amp;_xlfn.AGGREGATE(15,6,$A$13:$A$500/(($BD$13:$BD$500=BD176)*($A$13:$A$500&lt;&gt;A176)),1),"")&amp;IFERROR(", "&amp;_xlfn.AGGREGATE(15,6,$A$13:$A$500/(($BD$13:$BD$500=BD176)*($A$13:$A$500&lt;&gt;A176)),2),"")&amp;IFERROR(", "&amp;_xlfn.AGGREGATE(15,6,$A$13:$A$500/(($BD$13:$BD$500=BD176)*($A$13:$A$500&lt;&gt;A176)),3),""))</f>
        <v/>
      </c>
      <c r="BG176" s="58" t="str">
        <f t="shared" si="319"/>
        <v>NO APLICA</v>
      </c>
      <c r="BH176" s="58" t="str">
        <f t="shared" si="320"/>
        <v>OK</v>
      </c>
    </row>
    <row r="177" spans="1:60" ht="25.5" customHeight="1" x14ac:dyDescent="0.45">
      <c r="A177" s="64">
        <f>IF(D177="","",COUNTIF($D$13:D177,"&lt;&gt;"))</f>
        <v>157</v>
      </c>
      <c r="B177" s="64">
        <v>4351001</v>
      </c>
      <c r="C177" s="65" t="s">
        <v>849</v>
      </c>
      <c r="D177" s="64" t="s">
        <v>837</v>
      </c>
      <c r="E177" s="64">
        <v>0</v>
      </c>
      <c r="F177" s="64">
        <v>1</v>
      </c>
      <c r="G177" s="64">
        <v>0</v>
      </c>
      <c r="H177" s="64">
        <v>0</v>
      </c>
      <c r="I177" s="64">
        <v>0</v>
      </c>
      <c r="J177" s="64">
        <v>0</v>
      </c>
      <c r="K177" s="64">
        <v>0</v>
      </c>
      <c r="L177" s="64">
        <v>0</v>
      </c>
      <c r="M177" s="64">
        <v>0</v>
      </c>
      <c r="N177" s="64">
        <v>0</v>
      </c>
      <c r="O177" s="64">
        <v>0</v>
      </c>
      <c r="P177" s="64">
        <v>0</v>
      </c>
      <c r="Q177" s="64">
        <v>0</v>
      </c>
      <c r="R177" s="64">
        <f t="shared" si="291"/>
        <v>1</v>
      </c>
      <c r="S177" s="78">
        <v>39121528</v>
      </c>
      <c r="T177" s="64" t="s">
        <v>66</v>
      </c>
      <c r="U177" s="64" t="s">
        <v>66</v>
      </c>
      <c r="W177" s="198">
        <v>102000</v>
      </c>
      <c r="X177" s="198">
        <f t="shared" si="292"/>
        <v>19380</v>
      </c>
      <c r="Y177" s="198">
        <f t="shared" si="293"/>
        <v>121380</v>
      </c>
      <c r="Z177" s="198">
        <v>102000</v>
      </c>
      <c r="AA177" s="198">
        <f t="shared" si="294"/>
        <v>19380</v>
      </c>
      <c r="AB177" s="198">
        <f t="shared" si="295"/>
        <v>121380</v>
      </c>
      <c r="AC177" s="198">
        <v>155000</v>
      </c>
      <c r="AD177" s="198">
        <f t="shared" si="296"/>
        <v>29450</v>
      </c>
      <c r="AE177" s="198">
        <f t="shared" si="297"/>
        <v>184450</v>
      </c>
      <c r="AG177" s="67" t="str">
        <f t="shared" si="298"/>
        <v>SENSORES DE POSICIÓN.</v>
      </c>
      <c r="AH177" s="58" t="str">
        <f t="shared" si="299"/>
        <v>ÚNICO</v>
      </c>
      <c r="AI177" s="58" t="str">
        <f t="shared" si="300"/>
        <v>ÚNICO</v>
      </c>
      <c r="AJ177" s="58" t="str">
        <f t="shared" si="301"/>
        <v>ÚNICO</v>
      </c>
      <c r="AK177" s="58" t="str">
        <f t="shared" si="302"/>
        <v>ÚNICO</v>
      </c>
      <c r="AL177" s="68" t="str">
        <f t="shared" si="303"/>
        <v/>
      </c>
      <c r="AM177" s="68" t="str">
        <f t="shared" si="304"/>
        <v/>
      </c>
      <c r="AN177" s="60" t="str">
        <f t="shared" si="305"/>
        <v/>
      </c>
      <c r="AP177" s="68">
        <f t="shared" si="306"/>
        <v>119667</v>
      </c>
      <c r="AQ177" s="61">
        <f t="shared" si="307"/>
        <v>102000</v>
      </c>
      <c r="AR177" s="61">
        <f t="shared" si="308"/>
        <v>30600</v>
      </c>
      <c r="AS177" s="199">
        <f t="shared" si="309"/>
        <v>0.25570959412369326</v>
      </c>
      <c r="AT177" s="61">
        <f t="shared" si="310"/>
        <v>102000</v>
      </c>
      <c r="AU177" s="61">
        <f t="shared" si="311"/>
        <v>155000</v>
      </c>
      <c r="AV177" s="61">
        <f>IF(NOT(ISNUMBER(A177)),"",ROUND(_xlfn.QUARTILE.INC(CHOOSE({1;2;3},W177,Z177,AC177),1),0))</f>
        <v>102000</v>
      </c>
      <c r="AW177" s="61">
        <f>IF(NOT(ISNUMBER(A177)),"",ROUND(_xlfn.QUARTILE.INC(CHOOSE({1;2;3},W177,Z177,AC177),3),0))</f>
        <v>128500</v>
      </c>
      <c r="AX177" s="61">
        <f t="shared" si="312"/>
        <v>26500</v>
      </c>
      <c r="AY177" s="61">
        <f t="shared" si="313"/>
        <v>102000</v>
      </c>
      <c r="AZ177" s="61">
        <f t="shared" si="314"/>
        <v>19380</v>
      </c>
      <c r="BA177" s="61">
        <f t="shared" si="315"/>
        <v>121380</v>
      </c>
      <c r="BB177" s="61" t="str">
        <f t="shared" si="316"/>
        <v>PROMEDIO 2 MENORES</v>
      </c>
      <c r="BD177" s="58" t="str">
        <f t="shared" si="317"/>
        <v>SENSORES DE POSICIÓN.</v>
      </c>
      <c r="BE177" s="58" t="str">
        <f t="shared" si="318"/>
        <v>ÚNICO</v>
      </c>
      <c r="BF177" s="58" t="str" cm="1">
        <f t="array" ref="BF177">IF(BE177&lt;&gt;"REPETIDO","",A177&amp;IFERROR(", "&amp;_xlfn.AGGREGATE(15,6,$A$13:$A$500/(($BD$13:$BD$500=BD177)*($A$13:$A$500&lt;&gt;A177)),1),"")&amp;IFERROR(", "&amp;_xlfn.AGGREGATE(15,6,$A$13:$A$500/(($BD$13:$BD$500=BD177)*($A$13:$A$500&lt;&gt;A177)),2),"")&amp;IFERROR(", "&amp;_xlfn.AGGREGATE(15,6,$A$13:$A$500/(($BD$13:$BD$500=BD177)*($A$13:$A$500&lt;&gt;A177)),3),""))</f>
        <v/>
      </c>
      <c r="BG177" s="58" t="str">
        <f t="shared" si="319"/>
        <v>NO APLICA</v>
      </c>
      <c r="BH177" s="58" t="str">
        <f t="shared" si="320"/>
        <v>OK</v>
      </c>
    </row>
    <row r="178" spans="1:60" ht="25.5" customHeight="1" x14ac:dyDescent="0.45">
      <c r="A178" s="64">
        <f>IF(D178="","",COUNTIF($D$13:D178,"&lt;&gt;"))</f>
        <v>158</v>
      </c>
      <c r="B178" s="64">
        <v>4351001</v>
      </c>
      <c r="C178" s="65" t="s">
        <v>850</v>
      </c>
      <c r="D178" s="64" t="s">
        <v>837</v>
      </c>
      <c r="E178" s="64">
        <v>0</v>
      </c>
      <c r="F178" s="64">
        <v>1</v>
      </c>
      <c r="G178" s="64">
        <v>0</v>
      </c>
      <c r="H178" s="64">
        <v>0</v>
      </c>
      <c r="I178" s="64">
        <v>0</v>
      </c>
      <c r="J178" s="64">
        <v>0</v>
      </c>
      <c r="K178" s="64">
        <v>0</v>
      </c>
      <c r="L178" s="64">
        <v>0</v>
      </c>
      <c r="M178" s="64">
        <v>0</v>
      </c>
      <c r="N178" s="64">
        <v>0</v>
      </c>
      <c r="O178" s="64">
        <v>0</v>
      </c>
      <c r="P178" s="64">
        <v>0</v>
      </c>
      <c r="Q178" s="64">
        <v>0</v>
      </c>
      <c r="R178" s="64">
        <f t="shared" si="291"/>
        <v>1</v>
      </c>
      <c r="S178" s="78">
        <v>39121528</v>
      </c>
      <c r="T178" s="64" t="s">
        <v>66</v>
      </c>
      <c r="U178" s="64" t="s">
        <v>66</v>
      </c>
      <c r="W178" s="198">
        <v>106200</v>
      </c>
      <c r="X178" s="198">
        <f t="shared" si="292"/>
        <v>20178</v>
      </c>
      <c r="Y178" s="198">
        <f t="shared" si="293"/>
        <v>126378</v>
      </c>
      <c r="Z178" s="198">
        <v>106200</v>
      </c>
      <c r="AA178" s="198">
        <f t="shared" si="294"/>
        <v>20178</v>
      </c>
      <c r="AB178" s="198">
        <f t="shared" si="295"/>
        <v>126378</v>
      </c>
      <c r="AC178" s="198">
        <v>175000</v>
      </c>
      <c r="AD178" s="198">
        <f t="shared" si="296"/>
        <v>33250</v>
      </c>
      <c r="AE178" s="198">
        <f t="shared" si="297"/>
        <v>208250</v>
      </c>
      <c r="AG178" s="67" t="str">
        <f t="shared" si="298"/>
        <v>SENSORES DE NIVELACIÓN.</v>
      </c>
      <c r="AH178" s="58" t="str">
        <f t="shared" si="299"/>
        <v>ÚNICO</v>
      </c>
      <c r="AI178" s="58" t="str">
        <f t="shared" si="300"/>
        <v>ÚNICO</v>
      </c>
      <c r="AJ178" s="58" t="str">
        <f t="shared" si="301"/>
        <v>ÚNICO</v>
      </c>
      <c r="AK178" s="58" t="str">
        <f t="shared" si="302"/>
        <v>ÚNICO</v>
      </c>
      <c r="AL178" s="68" t="str">
        <f t="shared" si="303"/>
        <v/>
      </c>
      <c r="AM178" s="68" t="str">
        <f t="shared" si="304"/>
        <v/>
      </c>
      <c r="AN178" s="60" t="str">
        <f t="shared" si="305"/>
        <v/>
      </c>
      <c r="AP178" s="68">
        <f t="shared" si="306"/>
        <v>129133</v>
      </c>
      <c r="AQ178" s="61">
        <f t="shared" si="307"/>
        <v>106200</v>
      </c>
      <c r="AR178" s="61">
        <f t="shared" si="308"/>
        <v>39722</v>
      </c>
      <c r="AS178" s="199">
        <f t="shared" si="309"/>
        <v>0.3076053371330334</v>
      </c>
      <c r="AT178" s="61">
        <f t="shared" si="310"/>
        <v>106200</v>
      </c>
      <c r="AU178" s="61">
        <f t="shared" si="311"/>
        <v>175000</v>
      </c>
      <c r="AV178" s="61">
        <f>IF(NOT(ISNUMBER(A178)),"",ROUND(_xlfn.QUARTILE.INC(CHOOSE({1;2;3},W178,Z178,AC178),1),0))</f>
        <v>106200</v>
      </c>
      <c r="AW178" s="61">
        <f>IF(NOT(ISNUMBER(A178)),"",ROUND(_xlfn.QUARTILE.INC(CHOOSE({1;2;3},W178,Z178,AC178),3),0))</f>
        <v>140600</v>
      </c>
      <c r="AX178" s="61">
        <f t="shared" si="312"/>
        <v>34400</v>
      </c>
      <c r="AY178" s="61">
        <f t="shared" si="313"/>
        <v>106200</v>
      </c>
      <c r="AZ178" s="61">
        <f t="shared" si="314"/>
        <v>20178</v>
      </c>
      <c r="BA178" s="61">
        <f t="shared" si="315"/>
        <v>126378</v>
      </c>
      <c r="BB178" s="61" t="str">
        <f t="shared" si="316"/>
        <v>PROMEDIO 2 MENORES</v>
      </c>
      <c r="BD178" s="58" t="str">
        <f t="shared" si="317"/>
        <v>SENSORES DE NIVELACIÓN.</v>
      </c>
      <c r="BE178" s="58" t="str">
        <f t="shared" si="318"/>
        <v>ÚNICO</v>
      </c>
      <c r="BF178" s="58" t="str" cm="1">
        <f t="array" ref="BF178">IF(BE178&lt;&gt;"REPETIDO","",A178&amp;IFERROR(", "&amp;_xlfn.AGGREGATE(15,6,$A$13:$A$500/(($BD$13:$BD$500=BD178)*($A$13:$A$500&lt;&gt;A178)),1),"")&amp;IFERROR(", "&amp;_xlfn.AGGREGATE(15,6,$A$13:$A$500/(($BD$13:$BD$500=BD178)*($A$13:$A$500&lt;&gt;A178)),2),"")&amp;IFERROR(", "&amp;_xlfn.AGGREGATE(15,6,$A$13:$A$500/(($BD$13:$BD$500=BD178)*($A$13:$A$500&lt;&gt;A178)),3),""))</f>
        <v/>
      </c>
      <c r="BG178" s="58" t="str">
        <f t="shared" si="319"/>
        <v>NO APLICA</v>
      </c>
      <c r="BH178" s="58" t="str">
        <f t="shared" si="320"/>
        <v>OK</v>
      </c>
    </row>
    <row r="179" spans="1:60" ht="25.5" customHeight="1" x14ac:dyDescent="0.45">
      <c r="A179" s="64">
        <f>IF(D179="","",COUNTIF($D$13:D179,"&lt;&gt;"))</f>
        <v>159</v>
      </c>
      <c r="B179" s="64">
        <v>4351001</v>
      </c>
      <c r="C179" s="65" t="s">
        <v>851</v>
      </c>
      <c r="D179" s="64" t="s">
        <v>837</v>
      </c>
      <c r="E179" s="64">
        <v>0</v>
      </c>
      <c r="F179" s="64">
        <v>1</v>
      </c>
      <c r="G179" s="64">
        <v>0</v>
      </c>
      <c r="H179" s="64">
        <v>0</v>
      </c>
      <c r="I179" s="64">
        <v>0</v>
      </c>
      <c r="J179" s="64">
        <v>0</v>
      </c>
      <c r="K179" s="64">
        <v>0</v>
      </c>
      <c r="L179" s="64">
        <v>0</v>
      </c>
      <c r="M179" s="64">
        <v>0</v>
      </c>
      <c r="N179" s="64">
        <v>0</v>
      </c>
      <c r="O179" s="64">
        <v>0</v>
      </c>
      <c r="P179" s="64">
        <v>0</v>
      </c>
      <c r="Q179" s="64">
        <v>0</v>
      </c>
      <c r="R179" s="64">
        <f t="shared" si="291"/>
        <v>1</v>
      </c>
      <c r="S179" s="78">
        <v>31171515</v>
      </c>
      <c r="T179" s="64" t="s">
        <v>66</v>
      </c>
      <c r="U179" s="64" t="s">
        <v>66</v>
      </c>
      <c r="W179" s="198">
        <v>51000</v>
      </c>
      <c r="X179" s="198">
        <f t="shared" si="292"/>
        <v>9690</v>
      </c>
      <c r="Y179" s="198">
        <f t="shared" si="293"/>
        <v>60690</v>
      </c>
      <c r="Z179" s="198">
        <v>51000</v>
      </c>
      <c r="AA179" s="198">
        <f t="shared" si="294"/>
        <v>9690</v>
      </c>
      <c r="AB179" s="198">
        <f t="shared" si="295"/>
        <v>60690</v>
      </c>
      <c r="AC179" s="198">
        <v>75000</v>
      </c>
      <c r="AD179" s="198">
        <f t="shared" si="296"/>
        <v>14250</v>
      </c>
      <c r="AE179" s="198">
        <f t="shared" si="297"/>
        <v>89250</v>
      </c>
      <c r="AG179" s="67" t="str">
        <f t="shared" si="298"/>
        <v>RODAMIENTOS DE PUERTA.</v>
      </c>
      <c r="AH179" s="58" t="str">
        <f t="shared" si="299"/>
        <v>ÚNICO</v>
      </c>
      <c r="AI179" s="58" t="str">
        <f t="shared" si="300"/>
        <v>ÚNICO</v>
      </c>
      <c r="AJ179" s="58" t="str">
        <f t="shared" si="301"/>
        <v>ÚNICO</v>
      </c>
      <c r="AK179" s="58" t="str">
        <f t="shared" si="302"/>
        <v>ÚNICO</v>
      </c>
      <c r="AL179" s="68" t="str">
        <f t="shared" si="303"/>
        <v/>
      </c>
      <c r="AM179" s="68" t="str">
        <f t="shared" si="304"/>
        <v/>
      </c>
      <c r="AN179" s="60" t="str">
        <f t="shared" si="305"/>
        <v/>
      </c>
      <c r="AP179" s="68">
        <f t="shared" si="306"/>
        <v>59000</v>
      </c>
      <c r="AQ179" s="61">
        <f t="shared" si="307"/>
        <v>51000</v>
      </c>
      <c r="AR179" s="61">
        <f t="shared" si="308"/>
        <v>13856</v>
      </c>
      <c r="AS179" s="199">
        <f t="shared" si="309"/>
        <v>0.23484745762711864</v>
      </c>
      <c r="AT179" s="61">
        <f t="shared" si="310"/>
        <v>51000</v>
      </c>
      <c r="AU179" s="61">
        <f t="shared" si="311"/>
        <v>75000</v>
      </c>
      <c r="AV179" s="61">
        <f>IF(NOT(ISNUMBER(A179)),"",ROUND(_xlfn.QUARTILE.INC(CHOOSE({1;2;3},W179,Z179,AC179),1),0))</f>
        <v>51000</v>
      </c>
      <c r="AW179" s="61">
        <f>IF(NOT(ISNUMBER(A179)),"",ROUND(_xlfn.QUARTILE.INC(CHOOSE({1;2;3},W179,Z179,AC179),3),0))</f>
        <v>63000</v>
      </c>
      <c r="AX179" s="61">
        <f t="shared" si="312"/>
        <v>12000</v>
      </c>
      <c r="AY179" s="61">
        <f t="shared" si="313"/>
        <v>51000</v>
      </c>
      <c r="AZ179" s="61">
        <f t="shared" si="314"/>
        <v>9690</v>
      </c>
      <c r="BA179" s="61">
        <f t="shared" si="315"/>
        <v>60690</v>
      </c>
      <c r="BB179" s="61" t="str">
        <f t="shared" si="316"/>
        <v>PROMEDIO 2 MENORES</v>
      </c>
      <c r="BD179" s="58" t="str">
        <f t="shared" si="317"/>
        <v>RODAMIENTOS DE PUERTA.</v>
      </c>
      <c r="BE179" s="58" t="str">
        <f t="shared" si="318"/>
        <v>ÚNICO</v>
      </c>
      <c r="BF179" s="58" t="str" cm="1">
        <f t="array" ref="BF179">IF(BE179&lt;&gt;"REPETIDO","",A179&amp;IFERROR(", "&amp;_xlfn.AGGREGATE(15,6,$A$13:$A$500/(($BD$13:$BD$500=BD179)*($A$13:$A$500&lt;&gt;A179)),1),"")&amp;IFERROR(", "&amp;_xlfn.AGGREGATE(15,6,$A$13:$A$500/(($BD$13:$BD$500=BD179)*($A$13:$A$500&lt;&gt;A179)),2),"")&amp;IFERROR(", "&amp;_xlfn.AGGREGATE(15,6,$A$13:$A$500/(($BD$13:$BD$500=BD179)*($A$13:$A$500&lt;&gt;A179)),3),""))</f>
        <v/>
      </c>
      <c r="BG179" s="58" t="str">
        <f t="shared" si="319"/>
        <v>NO APLICA</v>
      </c>
      <c r="BH179" s="58" t="str">
        <f t="shared" si="320"/>
        <v>OK</v>
      </c>
    </row>
    <row r="180" spans="1:60" x14ac:dyDescent="0.45">
      <c r="A180" s="64">
        <f>IF(D180="","",COUNTIF($D$13:D180,"&lt;&gt;"))</f>
        <v>160</v>
      </c>
      <c r="B180" s="64">
        <v>4351001</v>
      </c>
      <c r="C180" s="65" t="s">
        <v>852</v>
      </c>
      <c r="D180" s="64" t="s">
        <v>837</v>
      </c>
      <c r="E180" s="64">
        <v>0</v>
      </c>
      <c r="F180" s="64">
        <v>1</v>
      </c>
      <c r="G180" s="64">
        <v>0</v>
      </c>
      <c r="H180" s="64">
        <v>0</v>
      </c>
      <c r="I180" s="64">
        <v>0</v>
      </c>
      <c r="J180" s="64">
        <v>0</v>
      </c>
      <c r="K180" s="64">
        <v>0</v>
      </c>
      <c r="L180" s="64">
        <v>0</v>
      </c>
      <c r="M180" s="64">
        <v>0</v>
      </c>
      <c r="N180" s="64">
        <v>0</v>
      </c>
      <c r="O180" s="64">
        <v>0</v>
      </c>
      <c r="P180" s="64">
        <v>0</v>
      </c>
      <c r="Q180" s="64">
        <v>0</v>
      </c>
      <c r="R180" s="64">
        <f t="shared" si="291"/>
        <v>1</v>
      </c>
      <c r="S180" s="78">
        <v>39121311</v>
      </c>
      <c r="T180" s="64" t="s">
        <v>66</v>
      </c>
      <c r="U180" s="64" t="s">
        <v>66</v>
      </c>
      <c r="W180" s="198">
        <v>114800</v>
      </c>
      <c r="X180" s="198">
        <f t="shared" si="292"/>
        <v>21812</v>
      </c>
      <c r="Y180" s="198">
        <f t="shared" si="293"/>
        <v>136612</v>
      </c>
      <c r="Z180" s="198">
        <v>127500</v>
      </c>
      <c r="AA180" s="198">
        <f t="shared" si="294"/>
        <v>24225</v>
      </c>
      <c r="AB180" s="198">
        <f t="shared" si="295"/>
        <v>151725</v>
      </c>
      <c r="AC180" s="198">
        <v>150000</v>
      </c>
      <c r="AD180" s="198">
        <f t="shared" si="296"/>
        <v>28500</v>
      </c>
      <c r="AE180" s="198">
        <f t="shared" si="297"/>
        <v>178500</v>
      </c>
      <c r="AG180" s="67" t="str">
        <f t="shared" si="298"/>
        <v>POLEAS</v>
      </c>
      <c r="AH180" s="58" t="str">
        <f t="shared" si="299"/>
        <v>ÚNICO</v>
      </c>
      <c r="AI180" s="58" t="str">
        <f t="shared" si="300"/>
        <v>DIFERENTE</v>
      </c>
      <c r="AJ180" s="58" t="str">
        <f t="shared" si="301"/>
        <v>DIFERENTE</v>
      </c>
      <c r="AK180" s="58" t="str">
        <f t="shared" si="302"/>
        <v>REVISAR</v>
      </c>
      <c r="AL180" s="68" t="str">
        <f t="shared" si="303"/>
        <v/>
      </c>
      <c r="AM180" s="68">
        <f t="shared" si="304"/>
        <v>12700</v>
      </c>
      <c r="AN180" s="60">
        <f t="shared" si="305"/>
        <v>5000</v>
      </c>
      <c r="AP180" s="68">
        <f t="shared" si="306"/>
        <v>130767</v>
      </c>
      <c r="AQ180" s="61">
        <f t="shared" si="307"/>
        <v>127500</v>
      </c>
      <c r="AR180" s="61">
        <f t="shared" si="308"/>
        <v>17826</v>
      </c>
      <c r="AS180" s="199">
        <f t="shared" si="309"/>
        <v>0.13631879602652044</v>
      </c>
      <c r="AT180" s="61">
        <f t="shared" si="310"/>
        <v>114800</v>
      </c>
      <c r="AU180" s="61">
        <f t="shared" si="311"/>
        <v>150000</v>
      </c>
      <c r="AV180" s="61">
        <f>IF(NOT(ISNUMBER(A180)),"",ROUND(_xlfn.QUARTILE.INC(CHOOSE({1;2;3},W180,Z180,AC180),1),0))</f>
        <v>121150</v>
      </c>
      <c r="AW180" s="61">
        <f>IF(NOT(ISNUMBER(A180)),"",ROUND(_xlfn.QUARTILE.INC(CHOOSE({1;2;3},W180,Z180,AC180),3),0))</f>
        <v>138750</v>
      </c>
      <c r="AX180" s="61">
        <f t="shared" si="312"/>
        <v>17600</v>
      </c>
      <c r="AY180" s="61">
        <f t="shared" si="313"/>
        <v>114800</v>
      </c>
      <c r="AZ180" s="61">
        <f t="shared" si="314"/>
        <v>21812</v>
      </c>
      <c r="BA180" s="61">
        <f t="shared" si="315"/>
        <v>136612</v>
      </c>
      <c r="BB180" s="61" t="str">
        <f t="shared" si="316"/>
        <v>MENOR VALOR</v>
      </c>
      <c r="BD180" s="58" t="str">
        <f t="shared" si="317"/>
        <v>POLEAS</v>
      </c>
      <c r="BE180" s="58" t="str">
        <f t="shared" si="318"/>
        <v>REPETIDO</v>
      </c>
      <c r="BF180" s="58" t="str" cm="1">
        <f t="array" ref="BF180">IF(BE180&lt;&gt;"REPETIDO","",A180&amp;IFERROR(", "&amp;_xlfn.AGGREGATE(15,6,$A$13:$A$500/(($BD$13:$BD$500=BD180)*($A$13:$A$500&lt;&gt;A180)),1),"")&amp;IFERROR(", "&amp;_xlfn.AGGREGATE(15,6,$A$13:$A$500/(($BD$13:$BD$500=BD180)*($A$13:$A$500&lt;&gt;A180)),2),"")&amp;IFERROR(", "&amp;_xlfn.AGGREGATE(15,6,$A$13:$A$500/(($BD$13:$BD$500=BD180)*($A$13:$A$500&lt;&gt;A180)),3),""))</f>
        <v>160, 80, 221, 295</v>
      </c>
      <c r="BG180" s="58" t="str">
        <f t="shared" si="319"/>
        <v>MISMO PRECIO REF.</v>
      </c>
      <c r="BH180" s="58" t="str">
        <f t="shared" si="320"/>
        <v>OK</v>
      </c>
    </row>
    <row r="181" spans="1:60" x14ac:dyDescent="0.45">
      <c r="A181" s="64">
        <f>IF(D181="","",COUNTIF($D$13:D181,"&lt;&gt;"))</f>
        <v>161</v>
      </c>
      <c r="B181" s="64">
        <v>4351001</v>
      </c>
      <c r="C181" s="65" t="s">
        <v>853</v>
      </c>
      <c r="D181" s="64" t="s">
        <v>837</v>
      </c>
      <c r="E181" s="64">
        <v>0</v>
      </c>
      <c r="F181" s="64">
        <v>1</v>
      </c>
      <c r="G181" s="64">
        <v>0</v>
      </c>
      <c r="H181" s="64">
        <v>0</v>
      </c>
      <c r="I181" s="64">
        <v>0</v>
      </c>
      <c r="J181" s="64">
        <v>0</v>
      </c>
      <c r="K181" s="64">
        <v>0</v>
      </c>
      <c r="L181" s="64">
        <v>0</v>
      </c>
      <c r="M181" s="64">
        <v>0</v>
      </c>
      <c r="N181" s="64">
        <v>0</v>
      </c>
      <c r="O181" s="64">
        <v>0</v>
      </c>
      <c r="P181" s="64">
        <v>0</v>
      </c>
      <c r="Q181" s="64">
        <v>0</v>
      </c>
      <c r="R181" s="64">
        <f t="shared" si="291"/>
        <v>1</v>
      </c>
      <c r="S181" s="78">
        <v>25173811</v>
      </c>
      <c r="T181" s="64" t="s">
        <v>66</v>
      </c>
      <c r="U181" s="64" t="s">
        <v>66</v>
      </c>
      <c r="W181" s="198">
        <v>323000</v>
      </c>
      <c r="X181" s="198">
        <f t="shared" si="292"/>
        <v>61370</v>
      </c>
      <c r="Y181" s="198">
        <f t="shared" si="293"/>
        <v>384370</v>
      </c>
      <c r="Z181" s="198">
        <v>323000</v>
      </c>
      <c r="AA181" s="198">
        <f t="shared" si="294"/>
        <v>61370</v>
      </c>
      <c r="AB181" s="198">
        <f t="shared" si="295"/>
        <v>384370</v>
      </c>
      <c r="AC181" s="198">
        <v>420000</v>
      </c>
      <c r="AD181" s="198">
        <f t="shared" si="296"/>
        <v>79800</v>
      </c>
      <c r="AE181" s="198">
        <f t="shared" si="297"/>
        <v>499800</v>
      </c>
      <c r="AG181" s="67" t="str">
        <f t="shared" si="298"/>
        <v>EJES</v>
      </c>
      <c r="AH181" s="58" t="str">
        <f t="shared" si="299"/>
        <v>ÚNICO</v>
      </c>
      <c r="AI181" s="58" t="str">
        <f t="shared" si="300"/>
        <v>ÚNICO</v>
      </c>
      <c r="AJ181" s="58" t="str">
        <f t="shared" si="301"/>
        <v>ÚNICO</v>
      </c>
      <c r="AK181" s="58" t="str">
        <f t="shared" si="302"/>
        <v>ÚNICO</v>
      </c>
      <c r="AL181" s="68" t="str">
        <f t="shared" si="303"/>
        <v/>
      </c>
      <c r="AM181" s="68" t="str">
        <f t="shared" si="304"/>
        <v/>
      </c>
      <c r="AN181" s="60" t="str">
        <f t="shared" si="305"/>
        <v/>
      </c>
      <c r="AP181" s="68">
        <f t="shared" si="306"/>
        <v>355333</v>
      </c>
      <c r="AQ181" s="61">
        <f t="shared" si="307"/>
        <v>323000</v>
      </c>
      <c r="AR181" s="61">
        <f t="shared" si="308"/>
        <v>56003</v>
      </c>
      <c r="AS181" s="199">
        <f t="shared" si="309"/>
        <v>0.1576070896877014</v>
      </c>
      <c r="AT181" s="61">
        <f t="shared" si="310"/>
        <v>323000</v>
      </c>
      <c r="AU181" s="61">
        <f t="shared" si="311"/>
        <v>420000</v>
      </c>
      <c r="AV181" s="61">
        <f>IF(NOT(ISNUMBER(A181)),"",ROUND(_xlfn.QUARTILE.INC(CHOOSE({1;2;3},W181,Z181,AC181),1),0))</f>
        <v>323000</v>
      </c>
      <c r="AW181" s="61">
        <f>IF(NOT(ISNUMBER(A181)),"",ROUND(_xlfn.QUARTILE.INC(CHOOSE({1;2;3},W181,Z181,AC181),3),0))</f>
        <v>371500</v>
      </c>
      <c r="AX181" s="61">
        <f t="shared" si="312"/>
        <v>48500</v>
      </c>
      <c r="AY181" s="61">
        <f t="shared" si="313"/>
        <v>323000</v>
      </c>
      <c r="AZ181" s="61">
        <f t="shared" si="314"/>
        <v>61370</v>
      </c>
      <c r="BA181" s="61">
        <f t="shared" si="315"/>
        <v>384370</v>
      </c>
      <c r="BB181" s="61" t="str">
        <f t="shared" si="316"/>
        <v>MENOR VALOR</v>
      </c>
      <c r="BD181" s="58" t="str">
        <f t="shared" si="317"/>
        <v>EJES</v>
      </c>
      <c r="BE181" s="58" t="str">
        <f t="shared" si="318"/>
        <v>ÚNICO</v>
      </c>
      <c r="BF181" s="58" t="str" cm="1">
        <f t="array" ref="BF181">IF(BE181&lt;&gt;"REPETIDO","",A181&amp;IFERROR(", "&amp;_xlfn.AGGREGATE(15,6,$A$13:$A$500/(($BD$13:$BD$500=BD181)*($A$13:$A$500&lt;&gt;A181)),1),"")&amp;IFERROR(", "&amp;_xlfn.AGGREGATE(15,6,$A$13:$A$500/(($BD$13:$BD$500=BD181)*($A$13:$A$500&lt;&gt;A181)),2),"")&amp;IFERROR(", "&amp;_xlfn.AGGREGATE(15,6,$A$13:$A$500/(($BD$13:$BD$500=BD181)*($A$13:$A$500&lt;&gt;A181)),3),""))</f>
        <v/>
      </c>
      <c r="BG181" s="58" t="str">
        <f t="shared" si="319"/>
        <v>NO APLICA</v>
      </c>
      <c r="BH181" s="58" t="str">
        <f t="shared" si="320"/>
        <v>OK</v>
      </c>
    </row>
    <row r="182" spans="1:60" x14ac:dyDescent="0.45">
      <c r="A182" s="191" t="s">
        <v>854</v>
      </c>
      <c r="B182" s="191"/>
      <c r="C182" s="191"/>
      <c r="D182" s="191"/>
      <c r="E182" s="191"/>
      <c r="F182" s="191"/>
      <c r="G182" s="191"/>
      <c r="H182" s="191"/>
      <c r="I182" s="191"/>
      <c r="J182" s="191"/>
      <c r="K182" s="191"/>
      <c r="L182" s="191"/>
      <c r="M182" s="191"/>
      <c r="N182" s="191"/>
      <c r="O182" s="191"/>
      <c r="P182" s="191"/>
      <c r="Q182" s="191"/>
      <c r="R182" s="191"/>
      <c r="S182" s="191"/>
      <c r="T182" s="191"/>
      <c r="U182" s="191"/>
      <c r="W182" s="198"/>
      <c r="X182" s="198"/>
      <c r="Y182" s="198"/>
      <c r="Z182" s="198"/>
      <c r="AA182" s="198"/>
      <c r="AB182" s="198"/>
      <c r="AC182" s="198"/>
      <c r="AD182" s="198"/>
      <c r="AE182" s="198"/>
      <c r="AG182" s="67" t="str">
        <f>IF(NOT(ISNUMBER(#REF!)),"",LEFT(#REF!,200))</f>
        <v/>
      </c>
      <c r="AH182" s="58" t="str">
        <f t="shared" ref="AH182" si="321">IF(AG182="","",IF(COUNTIF($AG:$AG,AG182)=1,"ÚNICO",IF(_xlfn.MAXIFS($Y:$Y,$AG:$AG,AG182)&lt;&gt;_xlfn.MINIFS($Y:$Y,$AG:$AG,AG182),"PRECIO DIFERENTE","MISMO PRECIO")))</f>
        <v/>
      </c>
      <c r="AI182" s="58" t="str">
        <f t="shared" ref="AI182:AI245" si="322">IF(AG182="","",IF(COUNTIF($AG:$AG,AG182)=1,"ÚNICO",IF(_xlfn.MAXIFS($AB:$AB,$AG:$AG,AG182)&lt;&gt;_xlfn.MINIFS($AB:$AB,$AG:$AG,AG182),"PRECIO DIFERENTE","MISMO PRECIO")))</f>
        <v/>
      </c>
      <c r="AJ182" s="58" t="str">
        <f t="shared" ref="AJ182:AJ245" si="323">IF(AG182="","",IF(COUNTIF($AG:$AG,AG182)=1,"ÚNICO",IF(_xlfn.MAXIFS($AE:$AE,$AG:$AG,AG182)&lt;&gt;_xlfn.MINIFS($AE:$AE,$AG:$AG,AG182),"PRECIO DIFERENTE","MISMO PRECIO")))</f>
        <v/>
      </c>
      <c r="AK182" s="58" t="str">
        <f t="shared" ref="AK182" si="324">IF(AG182="","",IF(COUNTIF($AG:$AG,AG182)=1,"ÚNICO",IF(OR(AH182="PRECIO DIFERENTE",AI182="PRECIO DIFERENTE",AJ182="PRECIO DIFERENTE"),"REVISAR","VALIDADO")))</f>
        <v/>
      </c>
      <c r="AL182" s="68" t="str">
        <f t="shared" ref="AL182:AL245" si="325">IF(OR(AG182="",COUNTIF($AG:$AG,AG182)=1),"",_xlfn.MAXIFS($Y:$Y,$AG:$AG,AG182)-_xlfn.MINIFS($Y:$Y,$AG:$AG,AG182))</f>
        <v/>
      </c>
      <c r="AM182" s="68" t="str">
        <f t="shared" ref="AM182:AM245" si="326">IF(OR(AG182="",COUNTIF($AG:$AG,AG182)=1),"",_xlfn.MAXIFS($AB:$AB,$AG:$AG,AG182)-_xlfn.MINIFS($AB:$AB,$AG:$AG,AG182))</f>
        <v/>
      </c>
      <c r="AN182" s="60" t="str">
        <f t="shared" ref="AN182:AN245" si="327">IF(OR(AG182="",COUNTIF($AG:$AG,AG182)=1),"",_xlfn.MAXIFS($AE:$AE,$AG:$AG,AG182)-_xlfn.MINIFS($AE:$AE,$AG:$AG,AG182))</f>
        <v/>
      </c>
      <c r="AP182" s="75"/>
      <c r="AQ182" s="75"/>
      <c r="AR182" s="75"/>
      <c r="AS182" s="76"/>
      <c r="AT182" s="75"/>
      <c r="AU182" s="75"/>
      <c r="AV182" s="75"/>
      <c r="AW182" s="75"/>
      <c r="AX182" s="75"/>
      <c r="AY182" s="75"/>
      <c r="AZ182" s="75"/>
      <c r="BA182" s="75"/>
      <c r="BB182" s="75"/>
      <c r="BD182" s="203"/>
      <c r="BE182" s="203"/>
      <c r="BF182" s="203"/>
      <c r="BG182" s="203"/>
      <c r="BH182" s="203"/>
    </row>
    <row r="183" spans="1:60" ht="25.5" x14ac:dyDescent="0.45">
      <c r="A183" s="64">
        <f>IF(D183="","",COUNTIF($D$13:D183,"&lt;&gt;"))</f>
        <v>162</v>
      </c>
      <c r="B183" s="64">
        <v>4343002</v>
      </c>
      <c r="C183" s="65" t="s">
        <v>855</v>
      </c>
      <c r="D183" s="64" t="s">
        <v>691</v>
      </c>
      <c r="E183" s="64">
        <v>0</v>
      </c>
      <c r="F183" s="64">
        <v>1</v>
      </c>
      <c r="G183" s="64">
        <v>1</v>
      </c>
      <c r="H183" s="64">
        <v>0</v>
      </c>
      <c r="I183" s="64">
        <v>0</v>
      </c>
      <c r="J183" s="64">
        <v>0</v>
      </c>
      <c r="K183" s="64">
        <v>0</v>
      </c>
      <c r="L183" s="64">
        <v>0</v>
      </c>
      <c r="M183" s="64">
        <v>0</v>
      </c>
      <c r="N183" s="64">
        <v>0</v>
      </c>
      <c r="O183" s="64">
        <v>0</v>
      </c>
      <c r="P183" s="64">
        <v>0</v>
      </c>
      <c r="Q183" s="64">
        <v>0</v>
      </c>
      <c r="R183" s="64">
        <v>1</v>
      </c>
      <c r="S183" s="64">
        <v>50404118</v>
      </c>
      <c r="T183" s="64" t="s">
        <v>66</v>
      </c>
      <c r="U183" s="64" t="s">
        <v>66</v>
      </c>
      <c r="W183" s="198">
        <v>25500</v>
      </c>
      <c r="X183" s="198">
        <f t="shared" ref="X183:X191" si="328">ROUND(W183*19%,0)</f>
        <v>4845</v>
      </c>
      <c r="Y183" s="198">
        <f t="shared" ref="Y183:Y191" si="329">ROUND(W183+X183,0)</f>
        <v>30345</v>
      </c>
      <c r="Z183" s="198">
        <v>25500</v>
      </c>
      <c r="AA183" s="198">
        <f t="shared" ref="AA183:AA191" si="330">Z183*19%</f>
        <v>4845</v>
      </c>
      <c r="AB183" s="198">
        <f t="shared" ref="AB183:AB191" si="331">Z183+AA183</f>
        <v>30345</v>
      </c>
      <c r="AC183" s="198">
        <v>95000</v>
      </c>
      <c r="AD183" s="198">
        <f t="shared" ref="AD183:AD191" si="332">AC183*19%</f>
        <v>18050</v>
      </c>
      <c r="AE183" s="198">
        <f t="shared" ref="AE183:AE191" si="333">AC183+AD183</f>
        <v>113050</v>
      </c>
      <c r="AG183" s="67" t="str">
        <f t="shared" ref="AG183:AG191" si="334">IF(NOT(ISNUMBER(A183)),"",UPPER(TRIM(CLEAN(C183))))</f>
        <v>PERILLAS</v>
      </c>
      <c r="AH183" s="58" t="str">
        <f t="shared" ref="AH183:AH191" si="335">IF($AG183="","",IF(COUNTIFS($AG:$AG,$AG183,$W:$W,"&lt;&gt;"&amp;$W183)&gt;0,"DIFERENTE","ÚNICO"))</f>
        <v>ÚNICO</v>
      </c>
      <c r="AI183" s="58" t="str">
        <f t="shared" ref="AI183:AI191" si="336">IF($AG183="","",IF(COUNTIFS($AG:$AG,$AG183,$Z:$Z,"&lt;&gt;"&amp;$Z183)&gt;0,"DIFERENTE","ÚNICO"))</f>
        <v>DIFERENTE</v>
      </c>
      <c r="AJ183" s="58" t="str">
        <f t="shared" ref="AJ183:AJ191" si="337">IF($AG183="","",IF(COUNTIFS($AG:$AG,$AG183,$AC:$AC,"&lt;&gt;"&amp;$AC183)&gt;0,"DIFERENTE","ÚNICO"))</f>
        <v>DIFERENTE</v>
      </c>
      <c r="AK183" s="58" t="str">
        <f t="shared" ref="AK183:AK191" si="338">IF($AG183="","",IF(OR(AH183="DIFERENTE",AI183="DIFERENTE",AJ183="DIFERENTE"),"REVISAR","ÚNICO"))</f>
        <v>REVISAR</v>
      </c>
      <c r="AL183" s="68" t="str">
        <f t="shared" ref="AL183:AL191" si="339">IF(AH183="DIFERENTE",_xlfn.MAXIFS($W:$W,$AG:$AG,$AG183)-_xlfn.MINIFS($W:$W,$AG:$AG,$AG183),"")</f>
        <v/>
      </c>
      <c r="AM183" s="68">
        <f t="shared" ref="AM183:AM191" si="340">IF(AI183="DIFERENTE",_xlfn.MAXIFS($Z:$Z,$AG:$AG,$AG183)-_xlfn.MINIFS($Z:$Z,$AG:$AG,$AG183),"")</f>
        <v>4300</v>
      </c>
      <c r="AN183" s="60">
        <f t="shared" ref="AN183:AN191" si="341">IF(AJ183="DIFERENTE",_xlfn.MAXIFS($AC:$AC,$AG:$AG,$AG183)-_xlfn.MINIFS($AC:$AC,$AG:$AG,$AG183),"")</f>
        <v>5000</v>
      </c>
      <c r="AP183" s="68">
        <f t="shared" ref="AP183:AP191" si="342">IF(NOT(ISNUMBER(A183)),"",ROUND(AVERAGE(W183,Z183,AC183),0))</f>
        <v>48667</v>
      </c>
      <c r="AQ183" s="61">
        <f t="shared" ref="AQ183:AQ191" si="343">IF(NOT(ISNUMBER(A183)),"",ROUND(MEDIAN(W183,Z183,AC183),0))</f>
        <v>25500</v>
      </c>
      <c r="AR183" s="61">
        <f t="shared" ref="AR183:AR191" si="344">IF(NOT(ISNUMBER(A183)),"",ROUND(_xlfn.STDEV.S(W183,Z183,AC183),0))</f>
        <v>40126</v>
      </c>
      <c r="AS183" s="199">
        <f t="shared" ref="AS183:AS191" si="345">IF(NOT(ISNUMBER(A183)),"",IFERROR(AR183/AP183,0))</f>
        <v>0.8245012020465613</v>
      </c>
      <c r="AT183" s="61">
        <f t="shared" ref="AT183:AT191" si="346">IF(NOT(ISNUMBER(A183)),"",MIN(W183,Z183,AC183))</f>
        <v>25500</v>
      </c>
      <c r="AU183" s="61">
        <f t="shared" ref="AU183:AU191" si="347">IF(NOT(ISNUMBER(A183)),"",MAX(W183,Z183,AC183))</f>
        <v>95000</v>
      </c>
      <c r="AV183" s="61">
        <f>IF(NOT(ISNUMBER(A183)),"",ROUND(_xlfn.QUARTILE.INC(CHOOSE({1;2;3},W183,Z183,AC183),1),0))</f>
        <v>25500</v>
      </c>
      <c r="AW183" s="61">
        <f>IF(NOT(ISNUMBER(A183)),"",ROUND(_xlfn.QUARTILE.INC(CHOOSE({1;2;3},W183,Z183,AC183),3),0))</f>
        <v>60250</v>
      </c>
      <c r="AX183" s="61">
        <f t="shared" ref="AX183:AX191" si="348">IF(NOT(ISNUMBER(A183)),"",AW183-AV183)</f>
        <v>34750</v>
      </c>
      <c r="AY183" s="61">
        <f t="shared" ref="AY183:AY191" si="349">IF(NOT(ISNUMBER(A183)),"",IF(BB183="MENOR VALOR",MIN(W183,Z183,AC183),IF(BB183="PROMEDIO 2 MENORES",ROUND((SUM(W183,Z183,AC183)-MAX(W183,Z183,AC183))/2,0),IF(BB183="MEDIANA",MEDIAN(W183,Z183,AC183),""))))</f>
        <v>25500</v>
      </c>
      <c r="AZ183" s="61">
        <f t="shared" ref="AZ183:AZ191" si="350">+AY183*19%</f>
        <v>4845</v>
      </c>
      <c r="BA183" s="61">
        <f t="shared" ref="BA183:BA191" si="351">+AY183+AZ183</f>
        <v>30345</v>
      </c>
      <c r="BB183" s="61" t="str">
        <f t="shared" ref="BB183:BB191" si="352">IF(NOT(ISNUMBER(A183)),"",IF(AS183&lt;=20%,"MENOR VALOR",IF(AS183&lt;=40%,"PROMEDIO 2 MENORES","MEDIANA")))</f>
        <v>MEDIANA</v>
      </c>
      <c r="BD183" s="58" t="str">
        <f t="shared" ref="BD183:BD191" si="353">IF(NOT(ISNUMBER(A183)),"",TRIM(CLEAN(C183)))</f>
        <v>PERILLAS</v>
      </c>
      <c r="BE183" s="58" t="str">
        <f t="shared" ref="BE183:BE191" si="354">IF(BD183="","",IF(COUNTIF($BD:$BD,BD183)&gt;1,"REPETIDO","ÚNICO"))</f>
        <v>REPETIDO</v>
      </c>
      <c r="BF183" s="58" t="str" cm="1">
        <f t="array" ref="BF183">IF(BE183&lt;&gt;"REPETIDO","",A183&amp;IFERROR(", "&amp;_xlfn.AGGREGATE(15,6,$A$13:$A$500/(($BD$13:$BD$500=BD183)*($A$13:$A$500&lt;&gt;A183)),1),"")&amp;IFERROR(", "&amp;_xlfn.AGGREGATE(15,6,$A$13:$A$500/(($BD$13:$BD$500=BD183)*($A$13:$A$500&lt;&gt;A183)),2),"")&amp;IFERROR(", "&amp;_xlfn.AGGREGATE(15,6,$A$13:$A$500/(($BD$13:$BD$500=BD183)*($A$13:$A$500&lt;&gt;A183)),3),""))</f>
        <v>162, 109, 175, 178</v>
      </c>
      <c r="BG183" s="58" t="str">
        <f t="shared" ref="BG183:BG191" si="355">IF(BD183="","",IF(BE183&lt;&gt;"REPETIDO","NO APLICA",IF(_xlfn.MAXIFS($AY:$AY,$BD:$BD,BD183)=_xlfn.MINIFS($AY:$AY,$BD:$BD,BD183),"MISMO PRECIO REF.","PRECIO REF. DIFERENTE")))</f>
        <v>PRECIO REF. DIFERENTE</v>
      </c>
      <c r="BH183" s="58" t="str">
        <f t="shared" ref="BH183:BH191" si="356">IF(BD183="","",IF(BG183="PRECIO REF. DIFERENTE","CRÍTICO - PRECIO REF. INCONSISTENTE","OK"))</f>
        <v>CRÍTICO - PRECIO REF. INCONSISTENTE</v>
      </c>
    </row>
    <row r="184" spans="1:60" x14ac:dyDescent="0.45">
      <c r="A184" s="64">
        <f>IF(D184="","",COUNTIF($D$13:D184,"&lt;&gt;"))</f>
        <v>163</v>
      </c>
      <c r="B184" s="64">
        <v>4343002</v>
      </c>
      <c r="C184" s="65" t="s">
        <v>856</v>
      </c>
      <c r="D184" s="64" t="s">
        <v>691</v>
      </c>
      <c r="E184" s="64">
        <v>0</v>
      </c>
      <c r="F184" s="64">
        <v>1</v>
      </c>
      <c r="G184" s="64">
        <v>1</v>
      </c>
      <c r="H184" s="64">
        <v>0</v>
      </c>
      <c r="I184" s="64">
        <v>0</v>
      </c>
      <c r="J184" s="64">
        <v>0</v>
      </c>
      <c r="K184" s="64">
        <v>0</v>
      </c>
      <c r="L184" s="64">
        <v>0</v>
      </c>
      <c r="M184" s="64">
        <v>0</v>
      </c>
      <c r="N184" s="64">
        <v>0</v>
      </c>
      <c r="O184" s="64">
        <v>0</v>
      </c>
      <c r="P184" s="64">
        <v>0</v>
      </c>
      <c r="Q184" s="64">
        <v>0</v>
      </c>
      <c r="R184" s="64">
        <v>1</v>
      </c>
      <c r="S184" s="64">
        <v>41102401</v>
      </c>
      <c r="T184" s="64" t="s">
        <v>66</v>
      </c>
      <c r="U184" s="64" t="s">
        <v>66</v>
      </c>
      <c r="W184" s="198">
        <v>395200</v>
      </c>
      <c r="X184" s="198">
        <f t="shared" si="328"/>
        <v>75088</v>
      </c>
      <c r="Y184" s="198">
        <f t="shared" si="329"/>
        <v>470288</v>
      </c>
      <c r="Z184" s="198">
        <v>395200</v>
      </c>
      <c r="AA184" s="198">
        <f t="shared" si="330"/>
        <v>75088</v>
      </c>
      <c r="AB184" s="198">
        <f t="shared" si="331"/>
        <v>470288</v>
      </c>
      <c r="AC184" s="198">
        <v>485000</v>
      </c>
      <c r="AD184" s="198">
        <f t="shared" si="332"/>
        <v>92150</v>
      </c>
      <c r="AE184" s="198">
        <f t="shared" si="333"/>
        <v>577150</v>
      </c>
      <c r="AG184" s="67" t="str">
        <f t="shared" si="334"/>
        <v>QUEMADORES</v>
      </c>
      <c r="AH184" s="58" t="str">
        <f t="shared" si="335"/>
        <v>ÚNICO</v>
      </c>
      <c r="AI184" s="58" t="str">
        <f t="shared" si="336"/>
        <v>DIFERENTE</v>
      </c>
      <c r="AJ184" s="58" t="str">
        <f t="shared" si="337"/>
        <v>ÚNICO</v>
      </c>
      <c r="AK184" s="58" t="str">
        <f t="shared" si="338"/>
        <v>REVISAR</v>
      </c>
      <c r="AL184" s="68" t="str">
        <f t="shared" si="339"/>
        <v/>
      </c>
      <c r="AM184" s="68">
        <f t="shared" si="340"/>
        <v>12800</v>
      </c>
      <c r="AN184" s="60" t="str">
        <f t="shared" si="341"/>
        <v/>
      </c>
      <c r="AP184" s="68">
        <f t="shared" si="342"/>
        <v>425133</v>
      </c>
      <c r="AQ184" s="61">
        <f t="shared" si="343"/>
        <v>395200</v>
      </c>
      <c r="AR184" s="61">
        <f t="shared" si="344"/>
        <v>51846</v>
      </c>
      <c r="AS184" s="199">
        <f t="shared" si="345"/>
        <v>0.12195242430016019</v>
      </c>
      <c r="AT184" s="61">
        <f t="shared" si="346"/>
        <v>395200</v>
      </c>
      <c r="AU184" s="61">
        <f t="shared" si="347"/>
        <v>485000</v>
      </c>
      <c r="AV184" s="61">
        <f>IF(NOT(ISNUMBER(A184)),"",ROUND(_xlfn.QUARTILE.INC(CHOOSE({1;2;3},W184,Z184,AC184),1),0))</f>
        <v>395200</v>
      </c>
      <c r="AW184" s="61">
        <f>IF(NOT(ISNUMBER(A184)),"",ROUND(_xlfn.QUARTILE.INC(CHOOSE({1;2;3},W184,Z184,AC184),3),0))</f>
        <v>440100</v>
      </c>
      <c r="AX184" s="61">
        <f t="shared" si="348"/>
        <v>44900</v>
      </c>
      <c r="AY184" s="61">
        <f t="shared" si="349"/>
        <v>395200</v>
      </c>
      <c r="AZ184" s="61">
        <f t="shared" si="350"/>
        <v>75088</v>
      </c>
      <c r="BA184" s="61">
        <f t="shared" si="351"/>
        <v>470288</v>
      </c>
      <c r="BB184" s="61" t="str">
        <f t="shared" si="352"/>
        <v>MENOR VALOR</v>
      </c>
      <c r="BD184" s="58" t="str">
        <f t="shared" si="353"/>
        <v>QUEMADORES</v>
      </c>
      <c r="BE184" s="58" t="str">
        <f t="shared" si="354"/>
        <v>REPETIDO</v>
      </c>
      <c r="BF184" s="58" t="str" cm="1">
        <f t="array" ref="BF184">IF(BE184&lt;&gt;"REPETIDO","",A184&amp;IFERROR(", "&amp;_xlfn.AGGREGATE(15,6,$A$13:$A$500/(($BD$13:$BD$500=BD184)*($A$13:$A$500&lt;&gt;A184)),1),"")&amp;IFERROR(", "&amp;_xlfn.AGGREGATE(15,6,$A$13:$A$500/(($BD$13:$BD$500=BD184)*($A$13:$A$500&lt;&gt;A184)),2),"")&amp;IFERROR(", "&amp;_xlfn.AGGREGATE(15,6,$A$13:$A$500/(($BD$13:$BD$500=BD184)*($A$13:$A$500&lt;&gt;A184)),3),""))</f>
        <v>163, 171</v>
      </c>
      <c r="BG184" s="58" t="str">
        <f t="shared" si="355"/>
        <v>MISMO PRECIO REF.</v>
      </c>
      <c r="BH184" s="58" t="str">
        <f t="shared" si="356"/>
        <v>OK</v>
      </c>
    </row>
    <row r="185" spans="1:60" ht="38.25" customHeight="1" x14ac:dyDescent="0.45">
      <c r="A185" s="64">
        <f>IF(D185="","",COUNTIF($D$13:D185,"&lt;&gt;"))</f>
        <v>164</v>
      </c>
      <c r="B185" s="64">
        <v>4343002</v>
      </c>
      <c r="C185" s="65" t="s">
        <v>857</v>
      </c>
      <c r="D185" s="64" t="s">
        <v>691</v>
      </c>
      <c r="E185" s="64">
        <v>0</v>
      </c>
      <c r="F185" s="64">
        <v>1</v>
      </c>
      <c r="G185" s="64">
        <v>1</v>
      </c>
      <c r="H185" s="64">
        <v>0</v>
      </c>
      <c r="I185" s="64">
        <v>0</v>
      </c>
      <c r="J185" s="64">
        <v>0</v>
      </c>
      <c r="K185" s="64">
        <v>0</v>
      </c>
      <c r="L185" s="64">
        <v>0</v>
      </c>
      <c r="M185" s="64">
        <v>0</v>
      </c>
      <c r="N185" s="64">
        <v>0</v>
      </c>
      <c r="O185" s="64">
        <v>0</v>
      </c>
      <c r="P185" s="64">
        <v>0</v>
      </c>
      <c r="Q185" s="64">
        <v>0</v>
      </c>
      <c r="R185" s="64">
        <v>1</v>
      </c>
      <c r="S185" s="78">
        <v>32141016</v>
      </c>
      <c r="T185" s="64" t="s">
        <v>66</v>
      </c>
      <c r="U185" s="64" t="s">
        <v>66</v>
      </c>
      <c r="W185" s="198">
        <v>399500</v>
      </c>
      <c r="X185" s="198">
        <f t="shared" si="328"/>
        <v>75905</v>
      </c>
      <c r="Y185" s="198">
        <f t="shared" si="329"/>
        <v>475405</v>
      </c>
      <c r="Z185" s="198">
        <v>416500</v>
      </c>
      <c r="AA185" s="198">
        <f t="shared" si="330"/>
        <v>79135</v>
      </c>
      <c r="AB185" s="198">
        <f t="shared" si="331"/>
        <v>495635</v>
      </c>
      <c r="AC185" s="198">
        <v>490000</v>
      </c>
      <c r="AD185" s="198">
        <f t="shared" si="332"/>
        <v>93100</v>
      </c>
      <c r="AE185" s="198">
        <f t="shared" si="333"/>
        <v>583100</v>
      </c>
      <c r="AG185" s="67" t="str">
        <f t="shared" si="334"/>
        <v>TUBOS DE SUMINISTRO A QUEMADORES</v>
      </c>
      <c r="AH185" s="58" t="str">
        <f t="shared" si="335"/>
        <v>ÚNICO</v>
      </c>
      <c r="AI185" s="58" t="str">
        <f t="shared" si="336"/>
        <v>DIFERENTE</v>
      </c>
      <c r="AJ185" s="58" t="str">
        <f t="shared" si="337"/>
        <v>ÚNICO</v>
      </c>
      <c r="AK185" s="58" t="str">
        <f t="shared" si="338"/>
        <v>REVISAR</v>
      </c>
      <c r="AL185" s="68" t="str">
        <f t="shared" si="339"/>
        <v/>
      </c>
      <c r="AM185" s="68">
        <f t="shared" si="340"/>
        <v>17000</v>
      </c>
      <c r="AN185" s="60" t="str">
        <f t="shared" si="341"/>
        <v/>
      </c>
      <c r="AP185" s="68">
        <f t="shared" si="342"/>
        <v>435333</v>
      </c>
      <c r="AQ185" s="61">
        <f t="shared" si="343"/>
        <v>416500</v>
      </c>
      <c r="AR185" s="61">
        <f t="shared" si="344"/>
        <v>48100</v>
      </c>
      <c r="AS185" s="199">
        <f t="shared" si="345"/>
        <v>0.11049013054374468</v>
      </c>
      <c r="AT185" s="61">
        <f t="shared" si="346"/>
        <v>399500</v>
      </c>
      <c r="AU185" s="61">
        <f t="shared" si="347"/>
        <v>490000</v>
      </c>
      <c r="AV185" s="61">
        <f>IF(NOT(ISNUMBER(A185)),"",ROUND(_xlfn.QUARTILE.INC(CHOOSE({1;2;3},W185,Z185,AC185),1),0))</f>
        <v>408000</v>
      </c>
      <c r="AW185" s="61">
        <f>IF(NOT(ISNUMBER(A185)),"",ROUND(_xlfn.QUARTILE.INC(CHOOSE({1;2;3},W185,Z185,AC185),3),0))</f>
        <v>453250</v>
      </c>
      <c r="AX185" s="61">
        <f t="shared" si="348"/>
        <v>45250</v>
      </c>
      <c r="AY185" s="61">
        <f t="shared" si="349"/>
        <v>399500</v>
      </c>
      <c r="AZ185" s="61">
        <f t="shared" si="350"/>
        <v>75905</v>
      </c>
      <c r="BA185" s="61">
        <f t="shared" si="351"/>
        <v>475405</v>
      </c>
      <c r="BB185" s="61" t="str">
        <f t="shared" si="352"/>
        <v>MENOR VALOR</v>
      </c>
      <c r="BD185" s="58" t="str">
        <f t="shared" si="353"/>
        <v>TUBOS DE SUMINISTRO A QUEMADORES</v>
      </c>
      <c r="BE185" s="58" t="str">
        <f t="shared" si="354"/>
        <v>REPETIDO</v>
      </c>
      <c r="BF185" s="58" t="str" cm="1">
        <f t="array" ref="BF185">IF(BE185&lt;&gt;"REPETIDO","",A185&amp;IFERROR(", "&amp;_xlfn.AGGREGATE(15,6,$A$13:$A$500/(($BD$13:$BD$500=BD185)*($A$13:$A$500&lt;&gt;A185)),1),"")&amp;IFERROR(", "&amp;_xlfn.AGGREGATE(15,6,$A$13:$A$500/(($BD$13:$BD$500=BD185)*($A$13:$A$500&lt;&gt;A185)),2),"")&amp;IFERROR(", "&amp;_xlfn.AGGREGATE(15,6,$A$13:$A$500/(($BD$13:$BD$500=BD185)*($A$13:$A$500&lt;&gt;A185)),3),""))</f>
        <v>164, 172</v>
      </c>
      <c r="BG185" s="58" t="str">
        <f t="shared" si="355"/>
        <v>MISMO PRECIO REF.</v>
      </c>
      <c r="BH185" s="58" t="str">
        <f t="shared" si="356"/>
        <v>OK</v>
      </c>
    </row>
    <row r="186" spans="1:60" ht="25.5" customHeight="1" x14ac:dyDescent="0.45">
      <c r="A186" s="64">
        <f>IF(D186="","",COUNTIF($D$13:D186,"&lt;&gt;"))</f>
        <v>165</v>
      </c>
      <c r="B186" s="64">
        <v>4343002</v>
      </c>
      <c r="C186" s="65" t="s">
        <v>858</v>
      </c>
      <c r="D186" s="64" t="s">
        <v>691</v>
      </c>
      <c r="E186" s="64">
        <v>0</v>
      </c>
      <c r="F186" s="64">
        <v>1</v>
      </c>
      <c r="G186" s="64">
        <v>1</v>
      </c>
      <c r="H186" s="64">
        <v>0</v>
      </c>
      <c r="I186" s="64">
        <v>0</v>
      </c>
      <c r="J186" s="64">
        <v>0</v>
      </c>
      <c r="K186" s="64">
        <v>0</v>
      </c>
      <c r="L186" s="64">
        <v>0</v>
      </c>
      <c r="M186" s="64">
        <v>0</v>
      </c>
      <c r="N186" s="64">
        <v>0</v>
      </c>
      <c r="O186" s="64">
        <v>0</v>
      </c>
      <c r="P186" s="64">
        <v>0</v>
      </c>
      <c r="Q186" s="64">
        <v>0</v>
      </c>
      <c r="R186" s="64">
        <v>1</v>
      </c>
      <c r="S186" s="78">
        <v>40141654</v>
      </c>
      <c r="T186" s="64" t="s">
        <v>66</v>
      </c>
      <c r="U186" s="64" t="s">
        <v>66</v>
      </c>
      <c r="W186" s="198">
        <v>204000</v>
      </c>
      <c r="X186" s="198">
        <f t="shared" si="328"/>
        <v>38760</v>
      </c>
      <c r="Y186" s="198">
        <f t="shared" si="329"/>
        <v>242760</v>
      </c>
      <c r="Z186" s="198">
        <v>204000</v>
      </c>
      <c r="AA186" s="198">
        <f t="shared" si="330"/>
        <v>38760</v>
      </c>
      <c r="AB186" s="198">
        <f t="shared" si="331"/>
        <v>242760</v>
      </c>
      <c r="AC186" s="198">
        <v>265000</v>
      </c>
      <c r="AD186" s="198">
        <f t="shared" si="332"/>
        <v>50350</v>
      </c>
      <c r="AE186" s="198">
        <f t="shared" si="333"/>
        <v>315350</v>
      </c>
      <c r="AG186" s="67" t="str">
        <f t="shared" si="334"/>
        <v>VÁLVULAS REGULADORAS</v>
      </c>
      <c r="AH186" s="58" t="str">
        <f t="shared" si="335"/>
        <v>ÚNICO</v>
      </c>
      <c r="AI186" s="58" t="str">
        <f t="shared" si="336"/>
        <v>DIFERENTE</v>
      </c>
      <c r="AJ186" s="58" t="str">
        <f t="shared" si="337"/>
        <v>ÚNICO</v>
      </c>
      <c r="AK186" s="58" t="str">
        <f t="shared" si="338"/>
        <v>REVISAR</v>
      </c>
      <c r="AL186" s="68" t="str">
        <f t="shared" si="339"/>
        <v/>
      </c>
      <c r="AM186" s="68">
        <f t="shared" si="340"/>
        <v>21200</v>
      </c>
      <c r="AN186" s="60" t="str">
        <f t="shared" si="341"/>
        <v/>
      </c>
      <c r="AP186" s="68">
        <f t="shared" si="342"/>
        <v>224333</v>
      </c>
      <c r="AQ186" s="61">
        <f t="shared" si="343"/>
        <v>204000</v>
      </c>
      <c r="AR186" s="61">
        <f t="shared" si="344"/>
        <v>35218</v>
      </c>
      <c r="AS186" s="199">
        <f t="shared" si="345"/>
        <v>0.15698983207998823</v>
      </c>
      <c r="AT186" s="61">
        <f t="shared" si="346"/>
        <v>204000</v>
      </c>
      <c r="AU186" s="61">
        <f t="shared" si="347"/>
        <v>265000</v>
      </c>
      <c r="AV186" s="61">
        <f>IF(NOT(ISNUMBER(A186)),"",ROUND(_xlfn.QUARTILE.INC(CHOOSE({1;2;3},W186,Z186,AC186),1),0))</f>
        <v>204000</v>
      </c>
      <c r="AW186" s="61">
        <f>IF(NOT(ISNUMBER(A186)),"",ROUND(_xlfn.QUARTILE.INC(CHOOSE({1;2;3},W186,Z186,AC186),3),0))</f>
        <v>234500</v>
      </c>
      <c r="AX186" s="61">
        <f t="shared" si="348"/>
        <v>30500</v>
      </c>
      <c r="AY186" s="61">
        <f t="shared" si="349"/>
        <v>204000</v>
      </c>
      <c r="AZ186" s="61">
        <f t="shared" si="350"/>
        <v>38760</v>
      </c>
      <c r="BA186" s="61">
        <f t="shared" si="351"/>
        <v>242760</v>
      </c>
      <c r="BB186" s="61" t="str">
        <f t="shared" si="352"/>
        <v>MENOR VALOR</v>
      </c>
      <c r="BD186" s="58" t="str">
        <f t="shared" si="353"/>
        <v>VÁLVULAS REGULADORAS</v>
      </c>
      <c r="BE186" s="58" t="str">
        <f t="shared" si="354"/>
        <v>REPETIDO</v>
      </c>
      <c r="BF186" s="58" t="str" cm="1">
        <f t="array" ref="BF186">IF(BE186&lt;&gt;"REPETIDO","",A186&amp;IFERROR(", "&amp;_xlfn.AGGREGATE(15,6,$A$13:$A$500/(($BD$13:$BD$500=BD186)*($A$13:$A$500&lt;&gt;A186)),1),"")&amp;IFERROR(", "&amp;_xlfn.AGGREGATE(15,6,$A$13:$A$500/(($BD$13:$BD$500=BD186)*($A$13:$A$500&lt;&gt;A186)),2),"")&amp;IFERROR(", "&amp;_xlfn.AGGREGATE(15,6,$A$13:$A$500/(($BD$13:$BD$500=BD186)*($A$13:$A$500&lt;&gt;A186)),3),""))</f>
        <v>165, 173, 177, 188</v>
      </c>
      <c r="BG186" s="58" t="str">
        <f t="shared" si="355"/>
        <v>MISMO PRECIO REF.</v>
      </c>
      <c r="BH186" s="58" t="str">
        <f t="shared" si="356"/>
        <v>OK</v>
      </c>
    </row>
    <row r="187" spans="1:60" ht="51" customHeight="1" x14ac:dyDescent="0.45">
      <c r="A187" s="64">
        <f>IF(D187="","",COUNTIF($D$13:D187,"&lt;&gt;"))</f>
        <v>166</v>
      </c>
      <c r="B187" s="64">
        <v>4343002</v>
      </c>
      <c r="C187" s="65" t="s">
        <v>859</v>
      </c>
      <c r="D187" s="64" t="s">
        <v>691</v>
      </c>
      <c r="E187" s="64">
        <v>0</v>
      </c>
      <c r="F187" s="64">
        <v>1</v>
      </c>
      <c r="G187" s="64">
        <v>1</v>
      </c>
      <c r="H187" s="64">
        <v>0</v>
      </c>
      <c r="I187" s="64">
        <v>0</v>
      </c>
      <c r="J187" s="64">
        <v>0</v>
      </c>
      <c r="K187" s="64">
        <v>0</v>
      </c>
      <c r="L187" s="64">
        <v>0</v>
      </c>
      <c r="M187" s="64">
        <v>0</v>
      </c>
      <c r="N187" s="64">
        <v>0</v>
      </c>
      <c r="O187" s="64">
        <v>0</v>
      </c>
      <c r="P187" s="64">
        <v>0</v>
      </c>
      <c r="Q187" s="64">
        <v>0</v>
      </c>
      <c r="R187" s="64">
        <v>1</v>
      </c>
      <c r="S187" s="64">
        <v>31341101</v>
      </c>
      <c r="T187" s="64" t="s">
        <v>66</v>
      </c>
      <c r="U187" s="64" t="s">
        <v>66</v>
      </c>
      <c r="W187" s="198">
        <v>408000</v>
      </c>
      <c r="X187" s="198">
        <f t="shared" si="328"/>
        <v>77520</v>
      </c>
      <c r="Y187" s="198">
        <f t="shared" si="329"/>
        <v>485520</v>
      </c>
      <c r="Z187" s="198">
        <v>408000</v>
      </c>
      <c r="AA187" s="198">
        <f t="shared" si="330"/>
        <v>77520</v>
      </c>
      <c r="AB187" s="198">
        <f t="shared" si="331"/>
        <v>485520</v>
      </c>
      <c r="AC187" s="198">
        <v>505000</v>
      </c>
      <c r="AD187" s="198">
        <f t="shared" si="332"/>
        <v>95950</v>
      </c>
      <c r="AE187" s="198">
        <f t="shared" si="333"/>
        <v>600950</v>
      </c>
      <c r="AG187" s="67" t="str">
        <f t="shared" si="334"/>
        <v>PARTES Y LAMINAS DAÑADAS EN GENERAL</v>
      </c>
      <c r="AH187" s="58" t="str">
        <f t="shared" si="335"/>
        <v>ÚNICO</v>
      </c>
      <c r="AI187" s="58" t="str">
        <f t="shared" si="336"/>
        <v>DIFERENTE</v>
      </c>
      <c r="AJ187" s="58" t="str">
        <f t="shared" si="337"/>
        <v>DIFERENTE</v>
      </c>
      <c r="AK187" s="58" t="str">
        <f t="shared" si="338"/>
        <v>REVISAR</v>
      </c>
      <c r="AL187" s="68" t="str">
        <f t="shared" si="339"/>
        <v/>
      </c>
      <c r="AM187" s="68">
        <f t="shared" si="340"/>
        <v>4200</v>
      </c>
      <c r="AN187" s="60">
        <f t="shared" si="341"/>
        <v>5000</v>
      </c>
      <c r="AP187" s="68">
        <f t="shared" si="342"/>
        <v>440333</v>
      </c>
      <c r="AQ187" s="61">
        <f t="shared" si="343"/>
        <v>408000</v>
      </c>
      <c r="AR187" s="61">
        <f t="shared" si="344"/>
        <v>56003</v>
      </c>
      <c r="AS187" s="199">
        <f t="shared" si="345"/>
        <v>0.12718329082762364</v>
      </c>
      <c r="AT187" s="61">
        <f t="shared" si="346"/>
        <v>408000</v>
      </c>
      <c r="AU187" s="61">
        <f t="shared" si="347"/>
        <v>505000</v>
      </c>
      <c r="AV187" s="61">
        <f>IF(NOT(ISNUMBER(A187)),"",ROUND(_xlfn.QUARTILE.INC(CHOOSE({1;2;3},W187,Z187,AC187),1),0))</f>
        <v>408000</v>
      </c>
      <c r="AW187" s="61">
        <f>IF(NOT(ISNUMBER(A187)),"",ROUND(_xlfn.QUARTILE.INC(CHOOSE({1;2;3},W187,Z187,AC187),3),0))</f>
        <v>456500</v>
      </c>
      <c r="AX187" s="61">
        <f t="shared" si="348"/>
        <v>48500</v>
      </c>
      <c r="AY187" s="61">
        <f t="shared" si="349"/>
        <v>408000</v>
      </c>
      <c r="AZ187" s="61">
        <f t="shared" si="350"/>
        <v>77520</v>
      </c>
      <c r="BA187" s="61">
        <f t="shared" si="351"/>
        <v>485520</v>
      </c>
      <c r="BB187" s="61" t="str">
        <f t="shared" si="352"/>
        <v>MENOR VALOR</v>
      </c>
      <c r="BD187" s="58" t="str">
        <f t="shared" si="353"/>
        <v>PARTES Y LAMINAS DAÑADAS EN GENERAL</v>
      </c>
      <c r="BE187" s="58" t="str">
        <f t="shared" si="354"/>
        <v>REPETIDO</v>
      </c>
      <c r="BF187" s="58" t="str" cm="1">
        <f t="array" ref="BF187">IF(BE187&lt;&gt;"REPETIDO","",A187&amp;IFERROR(", "&amp;_xlfn.AGGREGATE(15,6,$A$13:$A$500/(($BD$13:$BD$500=BD187)*($A$13:$A$500&lt;&gt;A187)),1),"")&amp;IFERROR(", "&amp;_xlfn.AGGREGATE(15,6,$A$13:$A$500/(($BD$13:$BD$500=BD187)*($A$13:$A$500&lt;&gt;A187)),2),"")&amp;IFERROR(", "&amp;_xlfn.AGGREGATE(15,6,$A$13:$A$500/(($BD$13:$BD$500=BD187)*($A$13:$A$500&lt;&gt;A187)),3),""))</f>
        <v>166, 180</v>
      </c>
      <c r="BG187" s="58" t="str">
        <f t="shared" si="355"/>
        <v>MISMO PRECIO REF.</v>
      </c>
      <c r="BH187" s="58" t="str">
        <f t="shared" si="356"/>
        <v>OK</v>
      </c>
    </row>
    <row r="188" spans="1:60" ht="89.25" customHeight="1" x14ac:dyDescent="0.45">
      <c r="A188" s="64">
        <f>IF(D188="","",COUNTIF($D$13:D188,"&lt;&gt;"))</f>
        <v>167</v>
      </c>
      <c r="B188" s="78">
        <v>4343002</v>
      </c>
      <c r="C188" s="65" t="s">
        <v>860</v>
      </c>
      <c r="D188" s="78" t="s">
        <v>691</v>
      </c>
      <c r="E188" s="64">
        <v>0</v>
      </c>
      <c r="F188" s="64">
        <v>1</v>
      </c>
      <c r="G188" s="64">
        <v>1</v>
      </c>
      <c r="H188" s="64">
        <v>0</v>
      </c>
      <c r="I188" s="64">
        <v>0</v>
      </c>
      <c r="J188" s="64">
        <v>0</v>
      </c>
      <c r="K188" s="64">
        <v>0</v>
      </c>
      <c r="L188" s="64">
        <v>0</v>
      </c>
      <c r="M188" s="64">
        <v>0</v>
      </c>
      <c r="N188" s="64">
        <v>0</v>
      </c>
      <c r="O188" s="64">
        <v>0</v>
      </c>
      <c r="P188" s="64">
        <v>0</v>
      </c>
      <c r="Q188" s="64">
        <v>0</v>
      </c>
      <c r="R188" s="64">
        <v>1</v>
      </c>
      <c r="S188" s="78">
        <v>95121640</v>
      </c>
      <c r="T188" s="64" t="s">
        <v>66</v>
      </c>
      <c r="U188" s="64" t="s">
        <v>66</v>
      </c>
      <c r="W188" s="198">
        <v>161500</v>
      </c>
      <c r="X188" s="198">
        <f t="shared" si="328"/>
        <v>30685</v>
      </c>
      <c r="Y188" s="198">
        <f t="shared" si="329"/>
        <v>192185</v>
      </c>
      <c r="Z188" s="198">
        <v>161500</v>
      </c>
      <c r="AA188" s="198">
        <f t="shared" si="330"/>
        <v>30685</v>
      </c>
      <c r="AB188" s="198">
        <f t="shared" si="331"/>
        <v>192185</v>
      </c>
      <c r="AC188" s="198">
        <v>190000</v>
      </c>
      <c r="AD188" s="198">
        <f t="shared" si="332"/>
        <v>36100</v>
      </c>
      <c r="AE188" s="198">
        <f t="shared" si="333"/>
        <v>226100</v>
      </c>
      <c r="AG188" s="67" t="str">
        <f t="shared" si="334"/>
        <v>TUBERIA PRINCIPAL DE SUMINISTRO DE GAS A ESTUFA, TUBERÍAS DE COBRE</v>
      </c>
      <c r="AH188" s="58" t="str">
        <f t="shared" si="335"/>
        <v>ÚNICO</v>
      </c>
      <c r="AI188" s="58" t="str">
        <f t="shared" si="336"/>
        <v>ÚNICO</v>
      </c>
      <c r="AJ188" s="58" t="str">
        <f t="shared" si="337"/>
        <v>ÚNICO</v>
      </c>
      <c r="AK188" s="58" t="str">
        <f t="shared" si="338"/>
        <v>ÚNICO</v>
      </c>
      <c r="AL188" s="68" t="str">
        <f t="shared" si="339"/>
        <v/>
      </c>
      <c r="AM188" s="68" t="str">
        <f t="shared" si="340"/>
        <v/>
      </c>
      <c r="AN188" s="60" t="str">
        <f t="shared" si="341"/>
        <v/>
      </c>
      <c r="AP188" s="68">
        <f t="shared" si="342"/>
        <v>171000</v>
      </c>
      <c r="AQ188" s="61">
        <f t="shared" si="343"/>
        <v>161500</v>
      </c>
      <c r="AR188" s="61">
        <f t="shared" si="344"/>
        <v>16454</v>
      </c>
      <c r="AS188" s="199">
        <f t="shared" si="345"/>
        <v>9.6222222222222223E-2</v>
      </c>
      <c r="AT188" s="61">
        <f t="shared" si="346"/>
        <v>161500</v>
      </c>
      <c r="AU188" s="61">
        <f t="shared" si="347"/>
        <v>190000</v>
      </c>
      <c r="AV188" s="61">
        <f>IF(NOT(ISNUMBER(A188)),"",ROUND(_xlfn.QUARTILE.INC(CHOOSE({1;2;3},W188,Z188,AC188),1),0))</f>
        <v>161500</v>
      </c>
      <c r="AW188" s="61">
        <f>IF(NOT(ISNUMBER(A188)),"",ROUND(_xlfn.QUARTILE.INC(CHOOSE({1;2;3},W188,Z188,AC188),3),0))</f>
        <v>175750</v>
      </c>
      <c r="AX188" s="61">
        <f t="shared" si="348"/>
        <v>14250</v>
      </c>
      <c r="AY188" s="61">
        <f t="shared" si="349"/>
        <v>161500</v>
      </c>
      <c r="AZ188" s="61">
        <f t="shared" si="350"/>
        <v>30685</v>
      </c>
      <c r="BA188" s="61">
        <f t="shared" si="351"/>
        <v>192185</v>
      </c>
      <c r="BB188" s="61" t="str">
        <f t="shared" si="352"/>
        <v>MENOR VALOR</v>
      </c>
      <c r="BD188" s="58" t="str">
        <f t="shared" si="353"/>
        <v>TUBERIA PRINCIPAL DE SUMINISTRO DE GAS A ESTUFA, TUBERÍAS DE COBRE</v>
      </c>
      <c r="BE188" s="58" t="str">
        <f t="shared" si="354"/>
        <v>ÚNICO</v>
      </c>
      <c r="BF188" s="58" t="str" cm="1">
        <f t="array" ref="BF188">IF(BE188&lt;&gt;"REPETIDO","",A188&amp;IFERROR(", "&amp;_xlfn.AGGREGATE(15,6,$A$13:$A$500/(($BD$13:$BD$500=BD188)*($A$13:$A$500&lt;&gt;A188)),1),"")&amp;IFERROR(", "&amp;_xlfn.AGGREGATE(15,6,$A$13:$A$500/(($BD$13:$BD$500=BD188)*($A$13:$A$500&lt;&gt;A188)),2),"")&amp;IFERROR(", "&amp;_xlfn.AGGREGATE(15,6,$A$13:$A$500/(($BD$13:$BD$500=BD188)*($A$13:$A$500&lt;&gt;A188)),3),""))</f>
        <v/>
      </c>
      <c r="BG188" s="58" t="str">
        <f t="shared" si="355"/>
        <v>NO APLICA</v>
      </c>
      <c r="BH188" s="58" t="str">
        <f t="shared" si="356"/>
        <v>OK</v>
      </c>
    </row>
    <row r="189" spans="1:60" ht="76.5" customHeight="1" x14ac:dyDescent="0.45">
      <c r="A189" s="64">
        <f>IF(D189="","",COUNTIF($D$13:D189,"&lt;&gt;"))</f>
        <v>168</v>
      </c>
      <c r="B189" s="64">
        <v>4343002</v>
      </c>
      <c r="C189" s="65" t="s">
        <v>861</v>
      </c>
      <c r="D189" s="78" t="s">
        <v>691</v>
      </c>
      <c r="E189" s="64">
        <v>0</v>
      </c>
      <c r="F189" s="64">
        <v>1</v>
      </c>
      <c r="G189" s="64">
        <v>1</v>
      </c>
      <c r="H189" s="64">
        <v>0</v>
      </c>
      <c r="I189" s="64">
        <v>0</v>
      </c>
      <c r="J189" s="64">
        <v>0</v>
      </c>
      <c r="K189" s="64">
        <v>0</v>
      </c>
      <c r="L189" s="64">
        <v>0</v>
      </c>
      <c r="M189" s="64">
        <v>0</v>
      </c>
      <c r="N189" s="64">
        <v>0</v>
      </c>
      <c r="O189" s="64">
        <v>0</v>
      </c>
      <c r="P189" s="64">
        <v>0</v>
      </c>
      <c r="Q189" s="64">
        <v>0</v>
      </c>
      <c r="R189" s="64">
        <v>1</v>
      </c>
      <c r="S189" s="78">
        <v>40141654</v>
      </c>
      <c r="T189" s="64" t="s">
        <v>66</v>
      </c>
      <c r="U189" s="64" t="s">
        <v>66</v>
      </c>
      <c r="W189" s="198">
        <v>178500</v>
      </c>
      <c r="X189" s="198">
        <f t="shared" si="328"/>
        <v>33915</v>
      </c>
      <c r="Y189" s="198">
        <f t="shared" si="329"/>
        <v>212415</v>
      </c>
      <c r="Z189" s="198">
        <v>178500</v>
      </c>
      <c r="AA189" s="198">
        <f t="shared" si="330"/>
        <v>33915</v>
      </c>
      <c r="AB189" s="198">
        <f t="shared" si="331"/>
        <v>212415</v>
      </c>
      <c r="AC189" s="198">
        <v>215000</v>
      </c>
      <c r="AD189" s="198">
        <f t="shared" si="332"/>
        <v>40850</v>
      </c>
      <c r="AE189" s="198">
        <f t="shared" si="333"/>
        <v>255850</v>
      </c>
      <c r="AG189" s="67" t="str">
        <f t="shared" si="334"/>
        <v>VÁLVULAS DE AJUSTE MECÁNICO ¼” CON ENTRADA EN TUBERÍA DE 3/8”</v>
      </c>
      <c r="AH189" s="58" t="str">
        <f t="shared" si="335"/>
        <v>ÚNICO</v>
      </c>
      <c r="AI189" s="58" t="str">
        <f t="shared" si="336"/>
        <v>ÚNICO</v>
      </c>
      <c r="AJ189" s="58" t="str">
        <f t="shared" si="337"/>
        <v>ÚNICO</v>
      </c>
      <c r="AK189" s="58" t="str">
        <f t="shared" si="338"/>
        <v>ÚNICO</v>
      </c>
      <c r="AL189" s="68" t="str">
        <f t="shared" si="339"/>
        <v/>
      </c>
      <c r="AM189" s="68" t="str">
        <f t="shared" si="340"/>
        <v/>
      </c>
      <c r="AN189" s="60" t="str">
        <f t="shared" si="341"/>
        <v/>
      </c>
      <c r="AP189" s="68">
        <f t="shared" si="342"/>
        <v>190667</v>
      </c>
      <c r="AQ189" s="61">
        <f t="shared" si="343"/>
        <v>178500</v>
      </c>
      <c r="AR189" s="61">
        <f t="shared" si="344"/>
        <v>21073</v>
      </c>
      <c r="AS189" s="199">
        <f t="shared" si="345"/>
        <v>0.1105225340515139</v>
      </c>
      <c r="AT189" s="61">
        <f t="shared" si="346"/>
        <v>178500</v>
      </c>
      <c r="AU189" s="61">
        <f t="shared" si="347"/>
        <v>215000</v>
      </c>
      <c r="AV189" s="61">
        <f>IF(NOT(ISNUMBER(A189)),"",ROUND(_xlfn.QUARTILE.INC(CHOOSE({1;2;3},W189,Z189,AC189),1),0))</f>
        <v>178500</v>
      </c>
      <c r="AW189" s="61">
        <f>IF(NOT(ISNUMBER(A189)),"",ROUND(_xlfn.QUARTILE.INC(CHOOSE({1;2;3},W189,Z189,AC189),3),0))</f>
        <v>196750</v>
      </c>
      <c r="AX189" s="61">
        <f t="shared" si="348"/>
        <v>18250</v>
      </c>
      <c r="AY189" s="61">
        <f t="shared" si="349"/>
        <v>178500</v>
      </c>
      <c r="AZ189" s="61">
        <f t="shared" si="350"/>
        <v>33915</v>
      </c>
      <c r="BA189" s="61">
        <f t="shared" si="351"/>
        <v>212415</v>
      </c>
      <c r="BB189" s="61" t="str">
        <f t="shared" si="352"/>
        <v>MENOR VALOR</v>
      </c>
      <c r="BD189" s="58" t="str">
        <f t="shared" si="353"/>
        <v>VÁLVULAS DE AJUSTE MECÁNICO ¼” CON ENTRADA EN TUBERÍA DE 3/8”</v>
      </c>
      <c r="BE189" s="58" t="str">
        <f t="shared" si="354"/>
        <v>ÚNICO</v>
      </c>
      <c r="BF189" s="58" t="str" cm="1">
        <f t="array" ref="BF189">IF(BE189&lt;&gt;"REPETIDO","",A189&amp;IFERROR(", "&amp;_xlfn.AGGREGATE(15,6,$A$13:$A$500/(($BD$13:$BD$500=BD189)*($A$13:$A$500&lt;&gt;A189)),1),"")&amp;IFERROR(", "&amp;_xlfn.AGGREGATE(15,6,$A$13:$A$500/(($BD$13:$BD$500=BD189)*($A$13:$A$500&lt;&gt;A189)),2),"")&amp;IFERROR(", "&amp;_xlfn.AGGREGATE(15,6,$A$13:$A$500/(($BD$13:$BD$500=BD189)*($A$13:$A$500&lt;&gt;A189)),3),""))</f>
        <v/>
      </c>
      <c r="BG189" s="58" t="str">
        <f t="shared" si="355"/>
        <v>NO APLICA</v>
      </c>
      <c r="BH189" s="58" t="str">
        <f t="shared" si="356"/>
        <v>OK</v>
      </c>
    </row>
    <row r="190" spans="1:60" ht="38.25" customHeight="1" x14ac:dyDescent="0.45">
      <c r="A190" s="64">
        <f>IF(D190="","",COUNTIF($D$13:D190,"&lt;&gt;"))</f>
        <v>169</v>
      </c>
      <c r="B190" s="64">
        <v>4343002</v>
      </c>
      <c r="C190" s="65" t="s">
        <v>862</v>
      </c>
      <c r="D190" s="78" t="s">
        <v>691</v>
      </c>
      <c r="E190" s="64">
        <v>0</v>
      </c>
      <c r="F190" s="64">
        <v>1</v>
      </c>
      <c r="G190" s="64">
        <v>1</v>
      </c>
      <c r="H190" s="64">
        <v>0</v>
      </c>
      <c r="I190" s="64">
        <v>0</v>
      </c>
      <c r="J190" s="64">
        <v>0</v>
      </c>
      <c r="K190" s="64">
        <v>0</v>
      </c>
      <c r="L190" s="64">
        <v>0</v>
      </c>
      <c r="M190" s="64">
        <v>0</v>
      </c>
      <c r="N190" s="64">
        <v>0</v>
      </c>
      <c r="O190" s="64">
        <v>0</v>
      </c>
      <c r="P190" s="64">
        <v>0</v>
      </c>
      <c r="Q190" s="64">
        <v>0</v>
      </c>
      <c r="R190" s="64">
        <v>1</v>
      </c>
      <c r="S190" s="78">
        <v>40141654</v>
      </c>
      <c r="T190" s="64" t="s">
        <v>66</v>
      </c>
      <c r="U190" s="64" t="s">
        <v>66</v>
      </c>
      <c r="W190" s="198">
        <v>170000</v>
      </c>
      <c r="X190" s="198">
        <f t="shared" si="328"/>
        <v>32300</v>
      </c>
      <c r="Y190" s="198">
        <f t="shared" si="329"/>
        <v>202300</v>
      </c>
      <c r="Z190" s="198">
        <v>170000</v>
      </c>
      <c r="AA190" s="198">
        <f t="shared" si="330"/>
        <v>32300</v>
      </c>
      <c r="AB190" s="198">
        <f t="shared" si="331"/>
        <v>202300</v>
      </c>
      <c r="AC190" s="198">
        <v>220000</v>
      </c>
      <c r="AD190" s="198">
        <f t="shared" si="332"/>
        <v>41800</v>
      </c>
      <c r="AE190" s="198">
        <f t="shared" si="333"/>
        <v>261800</v>
      </c>
      <c r="AG190" s="67" t="str">
        <f t="shared" si="334"/>
        <v>VALVULA REGULABLE DE BAJA</v>
      </c>
      <c r="AH190" s="58" t="str">
        <f t="shared" si="335"/>
        <v>ÚNICO</v>
      </c>
      <c r="AI190" s="58" t="str">
        <f t="shared" si="336"/>
        <v>ÚNICO</v>
      </c>
      <c r="AJ190" s="58" t="str">
        <f t="shared" si="337"/>
        <v>ÚNICO</v>
      </c>
      <c r="AK190" s="58" t="str">
        <f t="shared" si="338"/>
        <v>ÚNICO</v>
      </c>
      <c r="AL190" s="68" t="str">
        <f t="shared" si="339"/>
        <v/>
      </c>
      <c r="AM190" s="68" t="str">
        <f t="shared" si="340"/>
        <v/>
      </c>
      <c r="AN190" s="60" t="str">
        <f t="shared" si="341"/>
        <v/>
      </c>
      <c r="AP190" s="68">
        <f t="shared" si="342"/>
        <v>186667</v>
      </c>
      <c r="AQ190" s="61">
        <f t="shared" si="343"/>
        <v>170000</v>
      </c>
      <c r="AR190" s="61">
        <f t="shared" si="344"/>
        <v>28868</v>
      </c>
      <c r="AS190" s="199">
        <f t="shared" si="345"/>
        <v>0.15464972383977885</v>
      </c>
      <c r="AT190" s="61">
        <f t="shared" si="346"/>
        <v>170000</v>
      </c>
      <c r="AU190" s="61">
        <f t="shared" si="347"/>
        <v>220000</v>
      </c>
      <c r="AV190" s="61">
        <f>IF(NOT(ISNUMBER(A190)),"",ROUND(_xlfn.QUARTILE.INC(CHOOSE({1;2;3},W190,Z190,AC190),1),0))</f>
        <v>170000</v>
      </c>
      <c r="AW190" s="61">
        <f>IF(NOT(ISNUMBER(A190)),"",ROUND(_xlfn.QUARTILE.INC(CHOOSE({1;2;3},W190,Z190,AC190),3),0))</f>
        <v>195000</v>
      </c>
      <c r="AX190" s="61">
        <f t="shared" si="348"/>
        <v>25000</v>
      </c>
      <c r="AY190" s="61">
        <f t="shared" si="349"/>
        <v>170000</v>
      </c>
      <c r="AZ190" s="61">
        <f t="shared" si="350"/>
        <v>32300</v>
      </c>
      <c r="BA190" s="61">
        <f t="shared" si="351"/>
        <v>202300</v>
      </c>
      <c r="BB190" s="61" t="str">
        <f t="shared" si="352"/>
        <v>MENOR VALOR</v>
      </c>
      <c r="BD190" s="58" t="str">
        <f t="shared" si="353"/>
        <v>VALVULA REGULABLE DE BAJA</v>
      </c>
      <c r="BE190" s="58" t="str">
        <f t="shared" si="354"/>
        <v>ÚNICO</v>
      </c>
      <c r="BF190" s="58" t="str" cm="1">
        <f t="array" ref="BF190">IF(BE190&lt;&gt;"REPETIDO","",A190&amp;IFERROR(", "&amp;_xlfn.AGGREGATE(15,6,$A$13:$A$500/(($BD$13:$BD$500=BD190)*($A$13:$A$500&lt;&gt;A190)),1),"")&amp;IFERROR(", "&amp;_xlfn.AGGREGATE(15,6,$A$13:$A$500/(($BD$13:$BD$500=BD190)*($A$13:$A$500&lt;&gt;A190)),2),"")&amp;IFERROR(", "&amp;_xlfn.AGGREGATE(15,6,$A$13:$A$500/(($BD$13:$BD$500=BD190)*($A$13:$A$500&lt;&gt;A190)),3),""))</f>
        <v/>
      </c>
      <c r="BG190" s="58" t="str">
        <f t="shared" si="355"/>
        <v>NO APLICA</v>
      </c>
      <c r="BH190" s="58" t="str">
        <f t="shared" si="356"/>
        <v>OK</v>
      </c>
    </row>
    <row r="191" spans="1:60" ht="38.25" customHeight="1" x14ac:dyDescent="0.45">
      <c r="A191" s="64">
        <f>IF(D191="","",COUNTIF($D$13:D191,"&lt;&gt;"))</f>
        <v>170</v>
      </c>
      <c r="B191" s="64">
        <v>4343002</v>
      </c>
      <c r="C191" s="65" t="s">
        <v>863</v>
      </c>
      <c r="D191" s="78" t="s">
        <v>691</v>
      </c>
      <c r="E191" s="64">
        <v>0</v>
      </c>
      <c r="F191" s="64">
        <v>1</v>
      </c>
      <c r="G191" s="64">
        <v>1</v>
      </c>
      <c r="H191" s="64">
        <v>0</v>
      </c>
      <c r="I191" s="64">
        <v>0</v>
      </c>
      <c r="J191" s="64">
        <v>0</v>
      </c>
      <c r="K191" s="64">
        <v>0</v>
      </c>
      <c r="L191" s="64">
        <v>0</v>
      </c>
      <c r="M191" s="64">
        <v>0</v>
      </c>
      <c r="N191" s="64">
        <v>0</v>
      </c>
      <c r="O191" s="64">
        <v>0</v>
      </c>
      <c r="P191" s="64">
        <v>0</v>
      </c>
      <c r="Q191" s="64">
        <v>0</v>
      </c>
      <c r="R191" s="64">
        <v>1</v>
      </c>
      <c r="S191" s="64">
        <v>30181701</v>
      </c>
      <c r="T191" s="64" t="s">
        <v>66</v>
      </c>
      <c r="U191" s="64" t="s">
        <v>66</v>
      </c>
      <c r="W191" s="198">
        <v>157200</v>
      </c>
      <c r="X191" s="198">
        <f t="shared" si="328"/>
        <v>29868</v>
      </c>
      <c r="Y191" s="198">
        <f t="shared" si="329"/>
        <v>187068</v>
      </c>
      <c r="Z191" s="198">
        <v>157200</v>
      </c>
      <c r="AA191" s="198">
        <f t="shared" si="330"/>
        <v>29868</v>
      </c>
      <c r="AB191" s="198">
        <f t="shared" si="331"/>
        <v>187068</v>
      </c>
      <c r="AC191" s="198">
        <v>205000</v>
      </c>
      <c r="AD191" s="198">
        <f t="shared" si="332"/>
        <v>38950</v>
      </c>
      <c r="AE191" s="198">
        <f t="shared" si="333"/>
        <v>243950</v>
      </c>
      <c r="AG191" s="67" t="str">
        <f t="shared" si="334"/>
        <v>LLAVE DE PASO DE BRONCE DE 1/2"</v>
      </c>
      <c r="AH191" s="58" t="str">
        <f t="shared" si="335"/>
        <v>ÚNICO</v>
      </c>
      <c r="AI191" s="58" t="str">
        <f t="shared" si="336"/>
        <v>ÚNICO</v>
      </c>
      <c r="AJ191" s="58" t="str">
        <f t="shared" si="337"/>
        <v>ÚNICO</v>
      </c>
      <c r="AK191" s="58" t="str">
        <f t="shared" si="338"/>
        <v>ÚNICO</v>
      </c>
      <c r="AL191" s="68" t="str">
        <f t="shared" si="339"/>
        <v/>
      </c>
      <c r="AM191" s="68" t="str">
        <f t="shared" si="340"/>
        <v/>
      </c>
      <c r="AN191" s="60" t="str">
        <f t="shared" si="341"/>
        <v/>
      </c>
      <c r="AP191" s="68">
        <f t="shared" si="342"/>
        <v>173133</v>
      </c>
      <c r="AQ191" s="61">
        <f t="shared" si="343"/>
        <v>157200</v>
      </c>
      <c r="AR191" s="61">
        <f t="shared" si="344"/>
        <v>27597</v>
      </c>
      <c r="AS191" s="199">
        <f t="shared" si="345"/>
        <v>0.15939768848226507</v>
      </c>
      <c r="AT191" s="61">
        <f t="shared" si="346"/>
        <v>157200</v>
      </c>
      <c r="AU191" s="61">
        <f t="shared" si="347"/>
        <v>205000</v>
      </c>
      <c r="AV191" s="61">
        <f>IF(NOT(ISNUMBER(A191)),"",ROUND(_xlfn.QUARTILE.INC(CHOOSE({1;2;3},W191,Z191,AC191),1),0))</f>
        <v>157200</v>
      </c>
      <c r="AW191" s="61">
        <f>IF(NOT(ISNUMBER(A191)),"",ROUND(_xlfn.QUARTILE.INC(CHOOSE({1;2;3},W191,Z191,AC191),3),0))</f>
        <v>181100</v>
      </c>
      <c r="AX191" s="61">
        <f t="shared" si="348"/>
        <v>23900</v>
      </c>
      <c r="AY191" s="61">
        <f t="shared" si="349"/>
        <v>157200</v>
      </c>
      <c r="AZ191" s="61">
        <f t="shared" si="350"/>
        <v>29868</v>
      </c>
      <c r="BA191" s="61">
        <f t="shared" si="351"/>
        <v>187068</v>
      </c>
      <c r="BB191" s="61" t="str">
        <f t="shared" si="352"/>
        <v>MENOR VALOR</v>
      </c>
      <c r="BD191" s="58" t="str">
        <f t="shared" si="353"/>
        <v>LLAVE DE PASO DE BRONCE DE 1/2"</v>
      </c>
      <c r="BE191" s="58" t="str">
        <f t="shared" si="354"/>
        <v>ÚNICO</v>
      </c>
      <c r="BF191" s="58" t="str" cm="1">
        <f t="array" ref="BF191">IF(BE191&lt;&gt;"REPETIDO","",A191&amp;IFERROR(", "&amp;_xlfn.AGGREGATE(15,6,$A$13:$A$500/(($BD$13:$BD$500=BD191)*($A$13:$A$500&lt;&gt;A191)),1),"")&amp;IFERROR(", "&amp;_xlfn.AGGREGATE(15,6,$A$13:$A$500/(($BD$13:$BD$500=BD191)*($A$13:$A$500&lt;&gt;A191)),2),"")&amp;IFERROR(", "&amp;_xlfn.AGGREGATE(15,6,$A$13:$A$500/(($BD$13:$BD$500=BD191)*($A$13:$A$500&lt;&gt;A191)),3),""))</f>
        <v/>
      </c>
      <c r="BG191" s="58" t="str">
        <f t="shared" si="355"/>
        <v>NO APLICA</v>
      </c>
      <c r="BH191" s="58" t="str">
        <f t="shared" si="356"/>
        <v>OK</v>
      </c>
    </row>
    <row r="192" spans="1:60" s="192" customFormat="1" ht="14.25" customHeight="1" x14ac:dyDescent="0.45">
      <c r="A192" s="191" t="s">
        <v>864</v>
      </c>
      <c r="B192" s="191"/>
      <c r="C192" s="191"/>
      <c r="D192" s="191"/>
      <c r="E192" s="191"/>
      <c r="F192" s="191"/>
      <c r="G192" s="191"/>
      <c r="H192" s="191"/>
      <c r="I192" s="191"/>
      <c r="J192" s="191"/>
      <c r="K192" s="191"/>
      <c r="L192" s="191"/>
      <c r="M192" s="191"/>
      <c r="N192" s="191"/>
      <c r="O192" s="191"/>
      <c r="P192" s="191"/>
      <c r="Q192" s="191"/>
      <c r="R192" s="191"/>
      <c r="S192" s="191"/>
      <c r="T192" s="191"/>
      <c r="U192" s="191"/>
      <c r="W192" s="198"/>
      <c r="X192" s="198"/>
      <c r="Y192" s="198"/>
      <c r="Z192" s="198"/>
      <c r="AA192" s="198"/>
      <c r="AB192" s="198"/>
      <c r="AC192" s="198"/>
      <c r="AD192" s="198"/>
      <c r="AE192" s="198"/>
      <c r="AG192" s="193" t="str">
        <f>IF(NOT(ISNUMBER(#REF!)),"",LEFT(#REF!,200))</f>
        <v/>
      </c>
      <c r="AH192" s="194" t="str">
        <f t="shared" ref="AH192" si="357">IF(AG192="","",IF(COUNTIF($AG:$AG,AG192)=1,"ÚNICO",IF(_xlfn.MAXIFS($Y:$Y,$AG:$AG,AG192)&lt;&gt;_xlfn.MINIFS($Y:$Y,$AG:$AG,AG192),"PRECIO DIFERENTE","MISMO PRECIO")))</f>
        <v/>
      </c>
      <c r="AI192" s="194" t="str">
        <f t="shared" ref="AI192:AI255" si="358">IF(AG192="","",IF(COUNTIF($AG:$AG,AG192)=1,"ÚNICO",IF(_xlfn.MAXIFS($AB:$AB,$AG:$AG,AG192)&lt;&gt;_xlfn.MINIFS($AB:$AB,$AG:$AG,AG192),"PRECIO DIFERENTE","MISMO PRECIO")))</f>
        <v/>
      </c>
      <c r="AJ192" s="194" t="str">
        <f t="shared" ref="AJ192:AJ255" si="359">IF(AG192="","",IF(COUNTIF($AG:$AG,AG192)=1,"ÚNICO",IF(_xlfn.MAXIFS($AE:$AE,$AG:$AG,AG192)&lt;&gt;_xlfn.MINIFS($AE:$AE,$AG:$AG,AG192),"PRECIO DIFERENTE","MISMO PRECIO")))</f>
        <v/>
      </c>
      <c r="AK192" s="194" t="str">
        <f t="shared" ref="AK192" si="360">IF(AG192="","",IF(COUNTIF($AG:$AG,AG192)=1,"ÚNICO",IF(OR(AH192="PRECIO DIFERENTE",AI192="PRECIO DIFERENTE",AJ192="PRECIO DIFERENTE"),"REVISAR","VALIDADO")))</f>
        <v/>
      </c>
      <c r="AL192" s="195" t="str">
        <f t="shared" ref="AL192:AL255" si="361">IF(OR(AG192="",COUNTIF($AG:$AG,AG192)=1),"",_xlfn.MAXIFS($Y:$Y,$AG:$AG,AG192)-_xlfn.MINIFS($Y:$Y,$AG:$AG,AG192))</f>
        <v/>
      </c>
      <c r="AM192" s="195" t="str">
        <f t="shared" ref="AM192:AM255" si="362">IF(OR(AG192="",COUNTIF($AG:$AG,AG192)=1),"",_xlfn.MAXIFS($AB:$AB,$AG:$AG,AG192)-_xlfn.MINIFS($AB:$AB,$AG:$AG,AG192))</f>
        <v/>
      </c>
      <c r="AN192" s="196" t="str">
        <f t="shared" ref="AN192:AN255" si="363">IF(OR(AG192="",COUNTIF($AG:$AG,AG192)=1),"",_xlfn.MAXIFS($AE:$AE,$AG:$AG,AG192)-_xlfn.MINIFS($AE:$AE,$AG:$AG,AG192))</f>
        <v/>
      </c>
      <c r="AP192" s="200"/>
      <c r="AQ192" s="200"/>
      <c r="AR192" s="200"/>
      <c r="AS192" s="200"/>
      <c r="AT192" s="200"/>
      <c r="AU192" s="200"/>
      <c r="AV192" s="200"/>
      <c r="AW192" s="200"/>
      <c r="AX192" s="200"/>
      <c r="AY192" s="200"/>
      <c r="AZ192" s="200"/>
      <c r="BA192" s="200"/>
      <c r="BB192" s="200"/>
      <c r="BD192" s="197"/>
      <c r="BE192" s="197"/>
      <c r="BF192" s="197"/>
      <c r="BG192" s="197"/>
      <c r="BH192" s="197"/>
    </row>
    <row r="193" spans="1:60" x14ac:dyDescent="0.45">
      <c r="A193" s="64">
        <f>IF(D193="","",COUNTIF($D$13:D193,"&lt;&gt;"))</f>
        <v>171</v>
      </c>
      <c r="B193" s="64">
        <v>4343002</v>
      </c>
      <c r="C193" s="65" t="s">
        <v>856</v>
      </c>
      <c r="D193" s="64" t="s">
        <v>691</v>
      </c>
      <c r="E193" s="64">
        <v>0</v>
      </c>
      <c r="F193" s="64">
        <v>1</v>
      </c>
      <c r="G193" s="64">
        <v>0</v>
      </c>
      <c r="H193" s="64">
        <v>0</v>
      </c>
      <c r="I193" s="64">
        <v>0</v>
      </c>
      <c r="J193" s="64">
        <v>0</v>
      </c>
      <c r="K193" s="64">
        <v>0</v>
      </c>
      <c r="L193" s="64">
        <v>0</v>
      </c>
      <c r="M193" s="64">
        <v>0</v>
      </c>
      <c r="N193" s="64">
        <v>0</v>
      </c>
      <c r="O193" s="64">
        <v>0</v>
      </c>
      <c r="P193" s="64">
        <v>0</v>
      </c>
      <c r="Q193" s="64">
        <v>0</v>
      </c>
      <c r="R193" s="64">
        <f t="shared" ref="R193:R198" si="364">SUM(F193:M193)</f>
        <v>1</v>
      </c>
      <c r="S193" s="64">
        <v>41102401</v>
      </c>
      <c r="T193" s="64" t="s">
        <v>66</v>
      </c>
      <c r="U193" s="64" t="s">
        <v>66</v>
      </c>
      <c r="W193" s="198">
        <v>395200</v>
      </c>
      <c r="X193" s="198">
        <f t="shared" ref="X193:X198" si="365">ROUND(W193*19%,0)</f>
        <v>75088</v>
      </c>
      <c r="Y193" s="198">
        <f t="shared" ref="Y193:Y198" si="366">ROUND(W193+X193,0)</f>
        <v>470288</v>
      </c>
      <c r="Z193" s="198">
        <v>408000</v>
      </c>
      <c r="AA193" s="198">
        <f t="shared" ref="AA193:AA198" si="367">Z193*19%</f>
        <v>77520</v>
      </c>
      <c r="AB193" s="198">
        <f t="shared" ref="AB193:AB198" si="368">Z193+AA193</f>
        <v>485520</v>
      </c>
      <c r="AC193" s="198">
        <v>485000</v>
      </c>
      <c r="AD193" s="198">
        <f t="shared" ref="AD193:AD198" si="369">AC193*19%</f>
        <v>92150</v>
      </c>
      <c r="AE193" s="198">
        <f t="shared" ref="AE193:AE198" si="370">AC193+AD193</f>
        <v>577150</v>
      </c>
      <c r="AG193" s="67" t="str">
        <f t="shared" ref="AG193:AG198" si="371">IF(NOT(ISNUMBER(A193)),"",UPPER(TRIM(CLEAN(C193))))</f>
        <v>QUEMADORES</v>
      </c>
      <c r="AH193" s="58" t="str">
        <f t="shared" ref="AH193:AH198" si="372">IF($AG193="","",IF(COUNTIFS($AG:$AG,$AG193,$W:$W,"&lt;&gt;"&amp;$W193)&gt;0,"DIFERENTE","ÚNICO"))</f>
        <v>ÚNICO</v>
      </c>
      <c r="AI193" s="58" t="str">
        <f t="shared" ref="AI193:AI198" si="373">IF($AG193="","",IF(COUNTIFS($AG:$AG,$AG193,$Z:$Z,"&lt;&gt;"&amp;$Z193)&gt;0,"DIFERENTE","ÚNICO"))</f>
        <v>DIFERENTE</v>
      </c>
      <c r="AJ193" s="58" t="str">
        <f t="shared" ref="AJ193:AJ198" si="374">IF($AG193="","",IF(COUNTIFS($AG:$AG,$AG193,$AC:$AC,"&lt;&gt;"&amp;$AC193)&gt;0,"DIFERENTE","ÚNICO"))</f>
        <v>ÚNICO</v>
      </c>
      <c r="AK193" s="58" t="str">
        <f t="shared" ref="AK193:AK198" si="375">IF($AG193="","",IF(OR(AH193="DIFERENTE",AI193="DIFERENTE",AJ193="DIFERENTE"),"REVISAR","ÚNICO"))</f>
        <v>REVISAR</v>
      </c>
      <c r="AL193" s="68" t="str">
        <f t="shared" ref="AL193:AL198" si="376">IF(AH193="DIFERENTE",_xlfn.MAXIFS($W:$W,$AG:$AG,$AG193)-_xlfn.MINIFS($W:$W,$AG:$AG,$AG193),"")</f>
        <v/>
      </c>
      <c r="AM193" s="68">
        <f t="shared" ref="AM193:AM198" si="377">IF(AI193="DIFERENTE",_xlfn.MAXIFS($Z:$Z,$AG:$AG,$AG193)-_xlfn.MINIFS($Z:$Z,$AG:$AG,$AG193),"")</f>
        <v>12800</v>
      </c>
      <c r="AN193" s="60" t="str">
        <f t="shared" ref="AN193:AN198" si="378">IF(AJ193="DIFERENTE",_xlfn.MAXIFS($AC:$AC,$AG:$AG,$AG193)-_xlfn.MINIFS($AC:$AC,$AG:$AG,$AG193),"")</f>
        <v/>
      </c>
      <c r="AP193" s="68">
        <f t="shared" ref="AP193:AP198" si="379">IF(NOT(ISNUMBER(A193)),"",ROUND(AVERAGE(W193,Z193,AC193),0))</f>
        <v>429400</v>
      </c>
      <c r="AQ193" s="61">
        <f t="shared" ref="AQ193:AQ198" si="380">IF(NOT(ISNUMBER(A193)),"",ROUND(MEDIAN(W193,Z193,AC193),0))</f>
        <v>408000</v>
      </c>
      <c r="AR193" s="61">
        <f t="shared" ref="AR193:AR198" si="381">IF(NOT(ISNUMBER(A193)),"",ROUND(_xlfn.STDEV.S(W193,Z193,AC193),0))</f>
        <v>48574</v>
      </c>
      <c r="AS193" s="199">
        <f t="shared" ref="AS193:AS198" si="382">IF(NOT(ISNUMBER(A193)),"",IFERROR(AR193/AP193,0))</f>
        <v>0.11312063344201211</v>
      </c>
      <c r="AT193" s="61">
        <f t="shared" ref="AT193:AT198" si="383">IF(NOT(ISNUMBER(A193)),"",MIN(W193,Z193,AC193))</f>
        <v>395200</v>
      </c>
      <c r="AU193" s="61">
        <f t="shared" ref="AU193:AU198" si="384">IF(NOT(ISNUMBER(A193)),"",MAX(W193,Z193,AC193))</f>
        <v>485000</v>
      </c>
      <c r="AV193" s="61">
        <f>IF(NOT(ISNUMBER(A193)),"",ROUND(_xlfn.QUARTILE.INC(CHOOSE({1;2;3},W193,Z193,AC193),1),0))</f>
        <v>401600</v>
      </c>
      <c r="AW193" s="61">
        <f>IF(NOT(ISNUMBER(A193)),"",ROUND(_xlfn.QUARTILE.INC(CHOOSE({1;2;3},W193,Z193,AC193),3),0))</f>
        <v>446500</v>
      </c>
      <c r="AX193" s="61">
        <f t="shared" ref="AX193:AX198" si="385">IF(NOT(ISNUMBER(A193)),"",AW193-AV193)</f>
        <v>44900</v>
      </c>
      <c r="AY193" s="61">
        <f t="shared" ref="AY193:AY198" si="386">IF(NOT(ISNUMBER(A193)),"",IF(BB193="MENOR VALOR",MIN(W193,Z193,AC193),IF(BB193="PROMEDIO 2 MENORES",ROUND((SUM(W193,Z193,AC193)-MAX(W193,Z193,AC193))/2,0),IF(BB193="MEDIANA",MEDIAN(W193,Z193,AC193),""))))</f>
        <v>395200</v>
      </c>
      <c r="AZ193" s="61">
        <f t="shared" ref="AZ193:AZ198" si="387">+AY193*19%</f>
        <v>75088</v>
      </c>
      <c r="BA193" s="61">
        <f t="shared" ref="BA193:BA198" si="388">+AY193+AZ193</f>
        <v>470288</v>
      </c>
      <c r="BB193" s="61" t="str">
        <f t="shared" ref="BB193:BB198" si="389">IF(NOT(ISNUMBER(A193)),"",IF(AS193&lt;=20%,"MENOR VALOR",IF(AS193&lt;=40%,"PROMEDIO 2 MENORES","MEDIANA")))</f>
        <v>MENOR VALOR</v>
      </c>
      <c r="BD193" s="58" t="str">
        <f t="shared" ref="BD193:BD198" si="390">IF(NOT(ISNUMBER(A193)),"",TRIM(CLEAN(C193)))</f>
        <v>QUEMADORES</v>
      </c>
      <c r="BE193" s="58" t="str">
        <f t="shared" ref="BE193:BE198" si="391">IF(BD193="","",IF(COUNTIF($BD:$BD,BD193)&gt;1,"REPETIDO","ÚNICO"))</f>
        <v>REPETIDO</v>
      </c>
      <c r="BF193" s="58" t="str" cm="1">
        <f t="array" ref="BF193">IF(BE193&lt;&gt;"REPETIDO","",A193&amp;IFERROR(", "&amp;_xlfn.AGGREGATE(15,6,$A$13:$A$500/(($BD$13:$BD$500=BD193)*($A$13:$A$500&lt;&gt;A193)),1),"")&amp;IFERROR(", "&amp;_xlfn.AGGREGATE(15,6,$A$13:$A$500/(($BD$13:$BD$500=BD193)*($A$13:$A$500&lt;&gt;A193)),2),"")&amp;IFERROR(", "&amp;_xlfn.AGGREGATE(15,6,$A$13:$A$500/(($BD$13:$BD$500=BD193)*($A$13:$A$500&lt;&gt;A193)),3),""))</f>
        <v>171, 163</v>
      </c>
      <c r="BG193" s="58" t="str">
        <f t="shared" ref="BG193:BG198" si="392">IF(BD193="","",IF(BE193&lt;&gt;"REPETIDO","NO APLICA",IF(_xlfn.MAXIFS($AY:$AY,$BD:$BD,BD193)=_xlfn.MINIFS($AY:$AY,$BD:$BD,BD193),"MISMO PRECIO REF.","PRECIO REF. DIFERENTE")))</f>
        <v>MISMO PRECIO REF.</v>
      </c>
      <c r="BH193" s="58" t="str">
        <f t="shared" ref="BH193:BH198" si="393">IF(BD193="","",IF(BG193="PRECIO REF. DIFERENTE","CRÍTICO - PRECIO REF. INCONSISTENTE","OK"))</f>
        <v>OK</v>
      </c>
    </row>
    <row r="194" spans="1:60" ht="38.25" customHeight="1" x14ac:dyDescent="0.45">
      <c r="A194" s="64">
        <f>IF(D194="","",COUNTIF($D$13:D194,"&lt;&gt;"))</f>
        <v>172</v>
      </c>
      <c r="B194" s="64">
        <v>4343002</v>
      </c>
      <c r="C194" s="65" t="s">
        <v>857</v>
      </c>
      <c r="D194" s="64" t="s">
        <v>691</v>
      </c>
      <c r="E194" s="64">
        <v>0</v>
      </c>
      <c r="F194" s="64">
        <v>1</v>
      </c>
      <c r="G194" s="64">
        <v>0</v>
      </c>
      <c r="H194" s="64">
        <v>0</v>
      </c>
      <c r="I194" s="64">
        <v>0</v>
      </c>
      <c r="J194" s="64">
        <v>0</v>
      </c>
      <c r="K194" s="64">
        <v>0</v>
      </c>
      <c r="L194" s="64">
        <v>0</v>
      </c>
      <c r="M194" s="64">
        <v>0</v>
      </c>
      <c r="N194" s="64">
        <v>0</v>
      </c>
      <c r="O194" s="64">
        <v>0</v>
      </c>
      <c r="P194" s="64">
        <v>0</v>
      </c>
      <c r="Q194" s="64">
        <v>0</v>
      </c>
      <c r="R194" s="64">
        <f t="shared" si="364"/>
        <v>1</v>
      </c>
      <c r="S194" s="78">
        <v>32141016</v>
      </c>
      <c r="T194" s="64" t="s">
        <v>66</v>
      </c>
      <c r="U194" s="64" t="s">
        <v>66</v>
      </c>
      <c r="W194" s="198">
        <v>399500</v>
      </c>
      <c r="X194" s="198">
        <f t="shared" si="365"/>
        <v>75905</v>
      </c>
      <c r="Y194" s="198">
        <f t="shared" si="366"/>
        <v>475405</v>
      </c>
      <c r="Z194" s="198">
        <v>399500</v>
      </c>
      <c r="AA194" s="198">
        <f t="shared" si="367"/>
        <v>75905</v>
      </c>
      <c r="AB194" s="198">
        <f t="shared" si="368"/>
        <v>475405</v>
      </c>
      <c r="AC194" s="198">
        <v>490000</v>
      </c>
      <c r="AD194" s="198">
        <f t="shared" si="369"/>
        <v>93100</v>
      </c>
      <c r="AE194" s="198">
        <f t="shared" si="370"/>
        <v>583100</v>
      </c>
      <c r="AG194" s="67" t="str">
        <f t="shared" si="371"/>
        <v>TUBOS DE SUMINISTRO A QUEMADORES</v>
      </c>
      <c r="AH194" s="58" t="str">
        <f t="shared" si="372"/>
        <v>ÚNICO</v>
      </c>
      <c r="AI194" s="58" t="str">
        <f t="shared" si="373"/>
        <v>DIFERENTE</v>
      </c>
      <c r="AJ194" s="58" t="str">
        <f t="shared" si="374"/>
        <v>ÚNICO</v>
      </c>
      <c r="AK194" s="58" t="str">
        <f t="shared" si="375"/>
        <v>REVISAR</v>
      </c>
      <c r="AL194" s="68" t="str">
        <f t="shared" si="376"/>
        <v/>
      </c>
      <c r="AM194" s="68">
        <f t="shared" si="377"/>
        <v>17000</v>
      </c>
      <c r="AN194" s="60" t="str">
        <f t="shared" si="378"/>
        <v/>
      </c>
      <c r="AP194" s="68">
        <f t="shared" si="379"/>
        <v>429667</v>
      </c>
      <c r="AQ194" s="61">
        <f t="shared" si="380"/>
        <v>399500</v>
      </c>
      <c r="AR194" s="61">
        <f t="shared" si="381"/>
        <v>52250</v>
      </c>
      <c r="AS194" s="199">
        <f t="shared" si="382"/>
        <v>0.12160580170224848</v>
      </c>
      <c r="AT194" s="61">
        <f t="shared" si="383"/>
        <v>399500</v>
      </c>
      <c r="AU194" s="61">
        <f t="shared" si="384"/>
        <v>490000</v>
      </c>
      <c r="AV194" s="61">
        <f>IF(NOT(ISNUMBER(A194)),"",ROUND(_xlfn.QUARTILE.INC(CHOOSE({1;2;3},W194,Z194,AC194),1),0))</f>
        <v>399500</v>
      </c>
      <c r="AW194" s="61">
        <f>IF(NOT(ISNUMBER(A194)),"",ROUND(_xlfn.QUARTILE.INC(CHOOSE({1;2;3},W194,Z194,AC194),3),0))</f>
        <v>444750</v>
      </c>
      <c r="AX194" s="61">
        <f t="shared" si="385"/>
        <v>45250</v>
      </c>
      <c r="AY194" s="61">
        <f t="shared" si="386"/>
        <v>399500</v>
      </c>
      <c r="AZ194" s="61">
        <f t="shared" si="387"/>
        <v>75905</v>
      </c>
      <c r="BA194" s="61">
        <f t="shared" si="388"/>
        <v>475405</v>
      </c>
      <c r="BB194" s="61" t="str">
        <f t="shared" si="389"/>
        <v>MENOR VALOR</v>
      </c>
      <c r="BD194" s="58" t="str">
        <f t="shared" si="390"/>
        <v>TUBOS DE SUMINISTRO A QUEMADORES</v>
      </c>
      <c r="BE194" s="58" t="str">
        <f t="shared" si="391"/>
        <v>REPETIDO</v>
      </c>
      <c r="BF194" s="58" t="str" cm="1">
        <f t="array" ref="BF194">IF(BE194&lt;&gt;"REPETIDO","",A194&amp;IFERROR(", "&amp;_xlfn.AGGREGATE(15,6,$A$13:$A$500/(($BD$13:$BD$500=BD194)*($A$13:$A$500&lt;&gt;A194)),1),"")&amp;IFERROR(", "&amp;_xlfn.AGGREGATE(15,6,$A$13:$A$500/(($BD$13:$BD$500=BD194)*($A$13:$A$500&lt;&gt;A194)),2),"")&amp;IFERROR(", "&amp;_xlfn.AGGREGATE(15,6,$A$13:$A$500/(($BD$13:$BD$500=BD194)*($A$13:$A$500&lt;&gt;A194)),3),""))</f>
        <v>172, 164</v>
      </c>
      <c r="BG194" s="58" t="str">
        <f t="shared" si="392"/>
        <v>MISMO PRECIO REF.</v>
      </c>
      <c r="BH194" s="58" t="str">
        <f t="shared" si="393"/>
        <v>OK</v>
      </c>
    </row>
    <row r="195" spans="1:60" ht="25.5" customHeight="1" x14ac:dyDescent="0.45">
      <c r="A195" s="64">
        <f>IF(D195="","",COUNTIF($D$13:D195,"&lt;&gt;"))</f>
        <v>173</v>
      </c>
      <c r="B195" s="64">
        <v>4343002</v>
      </c>
      <c r="C195" s="65" t="s">
        <v>858</v>
      </c>
      <c r="D195" s="64" t="s">
        <v>691</v>
      </c>
      <c r="E195" s="64">
        <v>0</v>
      </c>
      <c r="F195" s="64">
        <v>1</v>
      </c>
      <c r="G195" s="64">
        <v>0</v>
      </c>
      <c r="H195" s="64">
        <v>0</v>
      </c>
      <c r="I195" s="64">
        <v>0</v>
      </c>
      <c r="J195" s="64">
        <v>0</v>
      </c>
      <c r="K195" s="64">
        <v>0</v>
      </c>
      <c r="L195" s="64">
        <v>0</v>
      </c>
      <c r="M195" s="64">
        <v>0</v>
      </c>
      <c r="N195" s="64">
        <v>0</v>
      </c>
      <c r="O195" s="64">
        <v>0</v>
      </c>
      <c r="P195" s="64">
        <v>0</v>
      </c>
      <c r="Q195" s="64">
        <v>0</v>
      </c>
      <c r="R195" s="64">
        <f t="shared" si="364"/>
        <v>1</v>
      </c>
      <c r="S195" s="78">
        <v>40141654</v>
      </c>
      <c r="T195" s="64" t="s">
        <v>66</v>
      </c>
      <c r="U195" s="64" t="s">
        <v>66</v>
      </c>
      <c r="W195" s="198">
        <v>204000</v>
      </c>
      <c r="X195" s="198">
        <f t="shared" si="365"/>
        <v>38760</v>
      </c>
      <c r="Y195" s="198">
        <f t="shared" si="366"/>
        <v>242760</v>
      </c>
      <c r="Z195" s="198">
        <v>208200</v>
      </c>
      <c r="AA195" s="198">
        <f t="shared" si="367"/>
        <v>39558</v>
      </c>
      <c r="AB195" s="198">
        <f t="shared" si="368"/>
        <v>247758</v>
      </c>
      <c r="AC195" s="198">
        <v>265000</v>
      </c>
      <c r="AD195" s="198">
        <f t="shared" si="369"/>
        <v>50350</v>
      </c>
      <c r="AE195" s="198">
        <f t="shared" si="370"/>
        <v>315350</v>
      </c>
      <c r="AG195" s="67" t="str">
        <f t="shared" si="371"/>
        <v>VÁLVULAS REGULADORAS</v>
      </c>
      <c r="AH195" s="58" t="str">
        <f t="shared" si="372"/>
        <v>ÚNICO</v>
      </c>
      <c r="AI195" s="58" t="str">
        <f t="shared" si="373"/>
        <v>DIFERENTE</v>
      </c>
      <c r="AJ195" s="58" t="str">
        <f t="shared" si="374"/>
        <v>ÚNICO</v>
      </c>
      <c r="AK195" s="58" t="str">
        <f t="shared" si="375"/>
        <v>REVISAR</v>
      </c>
      <c r="AL195" s="68" t="str">
        <f t="shared" si="376"/>
        <v/>
      </c>
      <c r="AM195" s="68">
        <f t="shared" si="377"/>
        <v>21200</v>
      </c>
      <c r="AN195" s="60" t="str">
        <f t="shared" si="378"/>
        <v/>
      </c>
      <c r="AP195" s="68">
        <f t="shared" si="379"/>
        <v>225733</v>
      </c>
      <c r="AQ195" s="61">
        <f t="shared" si="380"/>
        <v>208200</v>
      </c>
      <c r="AR195" s="61">
        <f t="shared" si="381"/>
        <v>34071</v>
      </c>
      <c r="AS195" s="199">
        <f t="shared" si="382"/>
        <v>0.1509349541272211</v>
      </c>
      <c r="AT195" s="61">
        <f t="shared" si="383"/>
        <v>204000</v>
      </c>
      <c r="AU195" s="61">
        <f t="shared" si="384"/>
        <v>265000</v>
      </c>
      <c r="AV195" s="61">
        <f>IF(NOT(ISNUMBER(A195)),"",ROUND(_xlfn.QUARTILE.INC(CHOOSE({1;2;3},W195,Z195,AC195),1),0))</f>
        <v>206100</v>
      </c>
      <c r="AW195" s="61">
        <f>IF(NOT(ISNUMBER(A195)),"",ROUND(_xlfn.QUARTILE.INC(CHOOSE({1;2;3},W195,Z195,AC195),3),0))</f>
        <v>236600</v>
      </c>
      <c r="AX195" s="61">
        <f t="shared" si="385"/>
        <v>30500</v>
      </c>
      <c r="AY195" s="61">
        <f t="shared" si="386"/>
        <v>204000</v>
      </c>
      <c r="AZ195" s="61">
        <f t="shared" si="387"/>
        <v>38760</v>
      </c>
      <c r="BA195" s="61">
        <f t="shared" si="388"/>
        <v>242760</v>
      </c>
      <c r="BB195" s="61" t="str">
        <f t="shared" si="389"/>
        <v>MENOR VALOR</v>
      </c>
      <c r="BD195" s="58" t="str">
        <f t="shared" si="390"/>
        <v>VÁLVULAS REGULADORAS</v>
      </c>
      <c r="BE195" s="58" t="str">
        <f t="shared" si="391"/>
        <v>REPETIDO</v>
      </c>
      <c r="BF195" s="58" t="str" cm="1">
        <f t="array" ref="BF195">IF(BE195&lt;&gt;"REPETIDO","",A195&amp;IFERROR(", "&amp;_xlfn.AGGREGATE(15,6,$A$13:$A$500/(($BD$13:$BD$500=BD195)*($A$13:$A$500&lt;&gt;A195)),1),"")&amp;IFERROR(", "&amp;_xlfn.AGGREGATE(15,6,$A$13:$A$500/(($BD$13:$BD$500=BD195)*($A$13:$A$500&lt;&gt;A195)),2),"")&amp;IFERROR(", "&amp;_xlfn.AGGREGATE(15,6,$A$13:$A$500/(($BD$13:$BD$500=BD195)*($A$13:$A$500&lt;&gt;A195)),3),""))</f>
        <v>173, 165, 177, 188</v>
      </c>
      <c r="BG195" s="58" t="str">
        <f t="shared" si="392"/>
        <v>MISMO PRECIO REF.</v>
      </c>
      <c r="BH195" s="58" t="str">
        <f t="shared" si="393"/>
        <v>OK</v>
      </c>
    </row>
    <row r="196" spans="1:60" ht="76.5" customHeight="1" x14ac:dyDescent="0.45">
      <c r="A196" s="64">
        <f>IF(D196="","",COUNTIF($D$13:D196,"&lt;&gt;"))</f>
        <v>174</v>
      </c>
      <c r="B196" s="64">
        <v>4343002</v>
      </c>
      <c r="C196" s="65" t="s">
        <v>865</v>
      </c>
      <c r="D196" s="64" t="s">
        <v>691</v>
      </c>
      <c r="E196" s="64">
        <v>0</v>
      </c>
      <c r="F196" s="64">
        <v>1</v>
      </c>
      <c r="G196" s="64">
        <v>0</v>
      </c>
      <c r="H196" s="64">
        <v>0</v>
      </c>
      <c r="I196" s="64">
        <v>0</v>
      </c>
      <c r="J196" s="64">
        <v>0</v>
      </c>
      <c r="K196" s="64">
        <v>0</v>
      </c>
      <c r="L196" s="64">
        <v>0</v>
      </c>
      <c r="M196" s="64">
        <v>0</v>
      </c>
      <c r="N196" s="64">
        <v>0</v>
      </c>
      <c r="O196" s="64">
        <v>0</v>
      </c>
      <c r="P196" s="64">
        <v>0</v>
      </c>
      <c r="Q196" s="64">
        <v>0</v>
      </c>
      <c r="R196" s="64">
        <f t="shared" si="364"/>
        <v>1</v>
      </c>
      <c r="S196" s="78">
        <v>95121640</v>
      </c>
      <c r="T196" s="64" t="s">
        <v>66</v>
      </c>
      <c r="U196" s="64" t="s">
        <v>66</v>
      </c>
      <c r="W196" s="198">
        <v>178500</v>
      </c>
      <c r="X196" s="198">
        <f t="shared" si="365"/>
        <v>33915</v>
      </c>
      <c r="Y196" s="198">
        <f t="shared" si="366"/>
        <v>212415</v>
      </c>
      <c r="Z196" s="198">
        <v>178500</v>
      </c>
      <c r="AA196" s="198">
        <f t="shared" si="367"/>
        <v>33915</v>
      </c>
      <c r="AB196" s="198">
        <f t="shared" si="368"/>
        <v>212415</v>
      </c>
      <c r="AC196" s="198">
        <v>210000</v>
      </c>
      <c r="AD196" s="198">
        <f t="shared" si="369"/>
        <v>39900</v>
      </c>
      <c r="AE196" s="198">
        <f t="shared" si="370"/>
        <v>249900</v>
      </c>
      <c r="AG196" s="67" t="str">
        <f t="shared" si="371"/>
        <v>TUBERÍA PRINCIPAL EN COBRE DE SUMINISTRO DE GAS A ESTUFA</v>
      </c>
      <c r="AH196" s="58" t="str">
        <f t="shared" si="372"/>
        <v>ÚNICO</v>
      </c>
      <c r="AI196" s="58" t="str">
        <f t="shared" si="373"/>
        <v>ÚNICO</v>
      </c>
      <c r="AJ196" s="58" t="str">
        <f t="shared" si="374"/>
        <v>ÚNICO</v>
      </c>
      <c r="AK196" s="58" t="str">
        <f t="shared" si="375"/>
        <v>ÚNICO</v>
      </c>
      <c r="AL196" s="68" t="str">
        <f t="shared" si="376"/>
        <v/>
      </c>
      <c r="AM196" s="68" t="str">
        <f t="shared" si="377"/>
        <v/>
      </c>
      <c r="AN196" s="60" t="str">
        <f t="shared" si="378"/>
        <v/>
      </c>
      <c r="AP196" s="68">
        <f t="shared" si="379"/>
        <v>189000</v>
      </c>
      <c r="AQ196" s="61">
        <f t="shared" si="380"/>
        <v>178500</v>
      </c>
      <c r="AR196" s="61">
        <f t="shared" si="381"/>
        <v>18187</v>
      </c>
      <c r="AS196" s="199">
        <f t="shared" si="382"/>
        <v>9.6227513227513231E-2</v>
      </c>
      <c r="AT196" s="61">
        <f t="shared" si="383"/>
        <v>178500</v>
      </c>
      <c r="AU196" s="61">
        <f t="shared" si="384"/>
        <v>210000</v>
      </c>
      <c r="AV196" s="61">
        <f>IF(NOT(ISNUMBER(A196)),"",ROUND(_xlfn.QUARTILE.INC(CHOOSE({1;2;3},W196,Z196,AC196),1),0))</f>
        <v>178500</v>
      </c>
      <c r="AW196" s="61">
        <f>IF(NOT(ISNUMBER(A196)),"",ROUND(_xlfn.QUARTILE.INC(CHOOSE({1;2;3},W196,Z196,AC196),3),0))</f>
        <v>194250</v>
      </c>
      <c r="AX196" s="61">
        <f t="shared" si="385"/>
        <v>15750</v>
      </c>
      <c r="AY196" s="61">
        <f t="shared" si="386"/>
        <v>178500</v>
      </c>
      <c r="AZ196" s="61">
        <f t="shared" si="387"/>
        <v>33915</v>
      </c>
      <c r="BA196" s="61">
        <f t="shared" si="388"/>
        <v>212415</v>
      </c>
      <c r="BB196" s="61" t="str">
        <f t="shared" si="389"/>
        <v>MENOR VALOR</v>
      </c>
      <c r="BD196" s="58" t="str">
        <f t="shared" si="390"/>
        <v>TUBERÍA PRINCIPAL EN COBRE DE SUMINISTRO DE GAS A ESTUFA</v>
      </c>
      <c r="BE196" s="58" t="str">
        <f t="shared" si="391"/>
        <v>ÚNICO</v>
      </c>
      <c r="BF196" s="58" t="str" cm="1">
        <f t="array" ref="BF196">IF(BE196&lt;&gt;"REPETIDO","",A196&amp;IFERROR(", "&amp;_xlfn.AGGREGATE(15,6,$A$13:$A$500/(($BD$13:$BD$500=BD196)*($A$13:$A$500&lt;&gt;A196)),1),"")&amp;IFERROR(", "&amp;_xlfn.AGGREGATE(15,6,$A$13:$A$500/(($BD$13:$BD$500=BD196)*($A$13:$A$500&lt;&gt;A196)),2),"")&amp;IFERROR(", "&amp;_xlfn.AGGREGATE(15,6,$A$13:$A$500/(($BD$13:$BD$500=BD196)*($A$13:$A$500&lt;&gt;A196)),3),""))</f>
        <v/>
      </c>
      <c r="BG196" s="58" t="str">
        <f t="shared" si="392"/>
        <v>NO APLICA</v>
      </c>
      <c r="BH196" s="58" t="str">
        <f t="shared" si="393"/>
        <v>OK</v>
      </c>
    </row>
    <row r="197" spans="1:60" ht="25.5" x14ac:dyDescent="0.45">
      <c r="A197" s="64">
        <f>IF(D197="","",COUNTIF($D$13:D197,"&lt;&gt;"))</f>
        <v>175</v>
      </c>
      <c r="B197" s="64">
        <v>4343002</v>
      </c>
      <c r="C197" s="65" t="s">
        <v>798</v>
      </c>
      <c r="D197" s="64" t="s">
        <v>691</v>
      </c>
      <c r="E197" s="64">
        <v>0</v>
      </c>
      <c r="F197" s="64">
        <v>1</v>
      </c>
      <c r="G197" s="64">
        <v>0</v>
      </c>
      <c r="H197" s="64">
        <v>0</v>
      </c>
      <c r="I197" s="64">
        <v>0</v>
      </c>
      <c r="J197" s="64">
        <v>0</v>
      </c>
      <c r="K197" s="64">
        <v>0</v>
      </c>
      <c r="L197" s="64">
        <v>0</v>
      </c>
      <c r="M197" s="64">
        <v>0</v>
      </c>
      <c r="N197" s="64">
        <v>0</v>
      </c>
      <c r="O197" s="64">
        <v>0</v>
      </c>
      <c r="P197" s="64">
        <v>0</v>
      </c>
      <c r="Q197" s="64">
        <v>0</v>
      </c>
      <c r="R197" s="64">
        <f t="shared" si="364"/>
        <v>1</v>
      </c>
      <c r="S197" s="64">
        <v>50404118</v>
      </c>
      <c r="T197" s="64" t="s">
        <v>66</v>
      </c>
      <c r="U197" s="64" t="s">
        <v>66</v>
      </c>
      <c r="W197" s="198">
        <v>25500</v>
      </c>
      <c r="X197" s="198">
        <f t="shared" si="365"/>
        <v>4845</v>
      </c>
      <c r="Y197" s="198">
        <f t="shared" si="366"/>
        <v>30345</v>
      </c>
      <c r="Z197" s="198">
        <v>25500</v>
      </c>
      <c r="AA197" s="198">
        <f t="shared" si="367"/>
        <v>4845</v>
      </c>
      <c r="AB197" s="198">
        <f t="shared" si="368"/>
        <v>30345</v>
      </c>
      <c r="AC197" s="198">
        <v>90000</v>
      </c>
      <c r="AD197" s="198">
        <f t="shared" si="369"/>
        <v>17100</v>
      </c>
      <c r="AE197" s="198">
        <f t="shared" si="370"/>
        <v>107100</v>
      </c>
      <c r="AG197" s="67" t="str">
        <f t="shared" si="371"/>
        <v>PERILLAS</v>
      </c>
      <c r="AH197" s="58" t="str">
        <f t="shared" si="372"/>
        <v>ÚNICO</v>
      </c>
      <c r="AI197" s="58" t="str">
        <f t="shared" si="373"/>
        <v>DIFERENTE</v>
      </c>
      <c r="AJ197" s="58" t="str">
        <f t="shared" si="374"/>
        <v>DIFERENTE</v>
      </c>
      <c r="AK197" s="58" t="str">
        <f t="shared" si="375"/>
        <v>REVISAR</v>
      </c>
      <c r="AL197" s="68" t="str">
        <f t="shared" si="376"/>
        <v/>
      </c>
      <c r="AM197" s="68">
        <f t="shared" si="377"/>
        <v>4300</v>
      </c>
      <c r="AN197" s="60">
        <f t="shared" si="378"/>
        <v>5000</v>
      </c>
      <c r="AP197" s="68">
        <f t="shared" si="379"/>
        <v>47000</v>
      </c>
      <c r="AQ197" s="61">
        <f t="shared" si="380"/>
        <v>25500</v>
      </c>
      <c r="AR197" s="61">
        <f t="shared" si="381"/>
        <v>37239</v>
      </c>
      <c r="AS197" s="199">
        <f t="shared" si="382"/>
        <v>0.79231914893617017</v>
      </c>
      <c r="AT197" s="61">
        <f t="shared" si="383"/>
        <v>25500</v>
      </c>
      <c r="AU197" s="61">
        <f t="shared" si="384"/>
        <v>90000</v>
      </c>
      <c r="AV197" s="61">
        <f>IF(NOT(ISNUMBER(A197)),"",ROUND(_xlfn.QUARTILE.INC(CHOOSE({1;2;3},W197,Z197,AC197),1),0))</f>
        <v>25500</v>
      </c>
      <c r="AW197" s="61">
        <f>IF(NOT(ISNUMBER(A197)),"",ROUND(_xlfn.QUARTILE.INC(CHOOSE({1;2;3},W197,Z197,AC197),3),0))</f>
        <v>57750</v>
      </c>
      <c r="AX197" s="61">
        <f t="shared" si="385"/>
        <v>32250</v>
      </c>
      <c r="AY197" s="61">
        <f t="shared" si="386"/>
        <v>25500</v>
      </c>
      <c r="AZ197" s="61">
        <f t="shared" si="387"/>
        <v>4845</v>
      </c>
      <c r="BA197" s="61">
        <f t="shared" si="388"/>
        <v>30345</v>
      </c>
      <c r="BB197" s="61" t="str">
        <f t="shared" si="389"/>
        <v>MEDIANA</v>
      </c>
      <c r="BD197" s="58" t="str">
        <f t="shared" si="390"/>
        <v>PERILLAS</v>
      </c>
      <c r="BE197" s="58" t="str">
        <f t="shared" si="391"/>
        <v>REPETIDO</v>
      </c>
      <c r="BF197" s="58" t="str" cm="1">
        <f t="array" ref="BF197">IF(BE197&lt;&gt;"REPETIDO","",A197&amp;IFERROR(", "&amp;_xlfn.AGGREGATE(15,6,$A$13:$A$500/(($BD$13:$BD$500=BD197)*($A$13:$A$500&lt;&gt;A197)),1),"")&amp;IFERROR(", "&amp;_xlfn.AGGREGATE(15,6,$A$13:$A$500/(($BD$13:$BD$500=BD197)*($A$13:$A$500&lt;&gt;A197)),2),"")&amp;IFERROR(", "&amp;_xlfn.AGGREGATE(15,6,$A$13:$A$500/(($BD$13:$BD$500=BD197)*($A$13:$A$500&lt;&gt;A197)),3),""))</f>
        <v>175, 109, 162, 178</v>
      </c>
      <c r="BG197" s="58" t="str">
        <f t="shared" si="392"/>
        <v>PRECIO REF. DIFERENTE</v>
      </c>
      <c r="BH197" s="58" t="str">
        <f t="shared" si="393"/>
        <v>CRÍTICO - PRECIO REF. INCONSISTENTE</v>
      </c>
    </row>
    <row r="198" spans="1:60" ht="25.5" customHeight="1" x14ac:dyDescent="0.45">
      <c r="A198" s="64">
        <f>IF(D198="","",COUNTIF($D$13:D198,"&lt;&gt;"))</f>
        <v>176</v>
      </c>
      <c r="B198" s="64">
        <v>4343002</v>
      </c>
      <c r="C198" s="65" t="s">
        <v>866</v>
      </c>
      <c r="D198" s="64" t="s">
        <v>691</v>
      </c>
      <c r="E198" s="64">
        <v>0</v>
      </c>
      <c r="F198" s="64">
        <v>1</v>
      </c>
      <c r="G198" s="64">
        <v>0</v>
      </c>
      <c r="H198" s="64">
        <v>0</v>
      </c>
      <c r="I198" s="64">
        <v>0</v>
      </c>
      <c r="J198" s="64">
        <v>0</v>
      </c>
      <c r="K198" s="64">
        <v>0</v>
      </c>
      <c r="L198" s="64">
        <v>0</v>
      </c>
      <c r="M198" s="64">
        <v>0</v>
      </c>
      <c r="N198" s="64">
        <v>0</v>
      </c>
      <c r="O198" s="64">
        <v>0</v>
      </c>
      <c r="P198" s="64">
        <v>0</v>
      </c>
      <c r="Q198" s="64">
        <v>0</v>
      </c>
      <c r="R198" s="64">
        <f t="shared" si="364"/>
        <v>1</v>
      </c>
      <c r="S198" s="64">
        <v>31341102</v>
      </c>
      <c r="T198" s="64" t="s">
        <v>66</v>
      </c>
      <c r="U198" s="64" t="s">
        <v>66</v>
      </c>
      <c r="W198" s="198">
        <v>416500</v>
      </c>
      <c r="X198" s="198">
        <f t="shared" si="365"/>
        <v>79135</v>
      </c>
      <c r="Y198" s="198">
        <f t="shared" si="366"/>
        <v>495635</v>
      </c>
      <c r="Z198" s="198">
        <v>416500</v>
      </c>
      <c r="AA198" s="198">
        <f t="shared" si="367"/>
        <v>79135</v>
      </c>
      <c r="AB198" s="198">
        <f t="shared" si="368"/>
        <v>495635</v>
      </c>
      <c r="AC198" s="198">
        <v>505000</v>
      </c>
      <c r="AD198" s="198">
        <f t="shared" si="369"/>
        <v>95950</v>
      </c>
      <c r="AE198" s="198">
        <f t="shared" si="370"/>
        <v>600950</v>
      </c>
      <c r="AG198" s="67" t="str">
        <f t="shared" si="371"/>
        <v>LAMINAS DAÑADAS</v>
      </c>
      <c r="AH198" s="58" t="str">
        <f t="shared" si="372"/>
        <v>ÚNICO</v>
      </c>
      <c r="AI198" s="58" t="str">
        <f t="shared" si="373"/>
        <v>ÚNICO</v>
      </c>
      <c r="AJ198" s="58" t="str">
        <f t="shared" si="374"/>
        <v>ÚNICO</v>
      </c>
      <c r="AK198" s="58" t="str">
        <f t="shared" si="375"/>
        <v>ÚNICO</v>
      </c>
      <c r="AL198" s="68" t="str">
        <f t="shared" si="376"/>
        <v/>
      </c>
      <c r="AM198" s="68" t="str">
        <f t="shared" si="377"/>
        <v/>
      </c>
      <c r="AN198" s="60" t="str">
        <f t="shared" si="378"/>
        <v/>
      </c>
      <c r="AP198" s="68">
        <f t="shared" si="379"/>
        <v>446000</v>
      </c>
      <c r="AQ198" s="61">
        <f t="shared" si="380"/>
        <v>416500</v>
      </c>
      <c r="AR198" s="61">
        <f t="shared" si="381"/>
        <v>51095</v>
      </c>
      <c r="AS198" s="199">
        <f t="shared" si="382"/>
        <v>0.11456278026905829</v>
      </c>
      <c r="AT198" s="61">
        <f t="shared" si="383"/>
        <v>416500</v>
      </c>
      <c r="AU198" s="61">
        <f t="shared" si="384"/>
        <v>505000</v>
      </c>
      <c r="AV198" s="61">
        <f>IF(NOT(ISNUMBER(A198)),"",ROUND(_xlfn.QUARTILE.INC(CHOOSE({1;2;3},W198,Z198,AC198),1),0))</f>
        <v>416500</v>
      </c>
      <c r="AW198" s="61">
        <f>IF(NOT(ISNUMBER(A198)),"",ROUND(_xlfn.QUARTILE.INC(CHOOSE({1;2;3},W198,Z198,AC198),3),0))</f>
        <v>460750</v>
      </c>
      <c r="AX198" s="61">
        <f t="shared" si="385"/>
        <v>44250</v>
      </c>
      <c r="AY198" s="61">
        <f t="shared" si="386"/>
        <v>416500</v>
      </c>
      <c r="AZ198" s="61">
        <f t="shared" si="387"/>
        <v>79135</v>
      </c>
      <c r="BA198" s="61">
        <f t="shared" si="388"/>
        <v>495635</v>
      </c>
      <c r="BB198" s="61" t="str">
        <f t="shared" si="389"/>
        <v>MENOR VALOR</v>
      </c>
      <c r="BD198" s="58" t="str">
        <f t="shared" si="390"/>
        <v>LAMINAS DAÑADAS</v>
      </c>
      <c r="BE198" s="58" t="str">
        <f t="shared" si="391"/>
        <v>ÚNICO</v>
      </c>
      <c r="BF198" s="58" t="str" cm="1">
        <f t="array" ref="BF198">IF(BE198&lt;&gt;"REPETIDO","",A198&amp;IFERROR(", "&amp;_xlfn.AGGREGATE(15,6,$A$13:$A$500/(($BD$13:$BD$500=BD198)*($A$13:$A$500&lt;&gt;A198)),1),"")&amp;IFERROR(", "&amp;_xlfn.AGGREGATE(15,6,$A$13:$A$500/(($BD$13:$BD$500=BD198)*($A$13:$A$500&lt;&gt;A198)),2),"")&amp;IFERROR(", "&amp;_xlfn.AGGREGATE(15,6,$A$13:$A$500/(($BD$13:$BD$500=BD198)*($A$13:$A$500&lt;&gt;A198)),3),""))</f>
        <v/>
      </c>
      <c r="BG198" s="58" t="str">
        <f t="shared" si="392"/>
        <v>NO APLICA</v>
      </c>
      <c r="BH198" s="58" t="str">
        <f t="shared" si="393"/>
        <v>OK</v>
      </c>
    </row>
    <row r="199" spans="1:60" x14ac:dyDescent="0.45">
      <c r="A199" s="191" t="s">
        <v>867</v>
      </c>
      <c r="B199" s="191"/>
      <c r="C199" s="191"/>
      <c r="D199" s="191"/>
      <c r="E199" s="191"/>
      <c r="F199" s="191"/>
      <c r="G199" s="191"/>
      <c r="H199" s="191"/>
      <c r="I199" s="191"/>
      <c r="J199" s="191"/>
      <c r="K199" s="191"/>
      <c r="L199" s="191"/>
      <c r="M199" s="191"/>
      <c r="N199" s="191"/>
      <c r="O199" s="191"/>
      <c r="P199" s="191"/>
      <c r="Q199" s="191"/>
      <c r="R199" s="191"/>
      <c r="S199" s="191"/>
      <c r="T199" s="191"/>
      <c r="U199" s="191"/>
      <c r="W199" s="198"/>
      <c r="X199" s="198"/>
      <c r="Y199" s="198"/>
      <c r="Z199" s="198"/>
      <c r="AA199" s="198"/>
      <c r="AB199" s="198"/>
      <c r="AC199" s="198"/>
      <c r="AD199" s="198"/>
      <c r="AE199" s="198"/>
      <c r="AG199" s="67" t="str">
        <f>IF(NOT(ISNUMBER(#REF!)),"",LEFT(#REF!,200))</f>
        <v/>
      </c>
      <c r="AH199" s="58" t="str">
        <f t="shared" ref="AH199" si="394">IF(AG199="","",IF(COUNTIF($AG:$AG,AG199)=1,"ÚNICO",IF(_xlfn.MAXIFS($Y:$Y,$AG:$AG,AG199)&lt;&gt;_xlfn.MINIFS($Y:$Y,$AG:$AG,AG199),"PRECIO DIFERENTE","MISMO PRECIO")))</f>
        <v/>
      </c>
      <c r="AI199" s="58" t="str">
        <f t="shared" ref="AI199:AI262" si="395">IF(AG199="","",IF(COUNTIF($AG:$AG,AG199)=1,"ÚNICO",IF(_xlfn.MAXIFS($AB:$AB,$AG:$AG,AG199)&lt;&gt;_xlfn.MINIFS($AB:$AB,$AG:$AG,AG199),"PRECIO DIFERENTE","MISMO PRECIO")))</f>
        <v/>
      </c>
      <c r="AJ199" s="58" t="str">
        <f t="shared" ref="AJ199:AJ262" si="396">IF(AG199="","",IF(COUNTIF($AG:$AG,AG199)=1,"ÚNICO",IF(_xlfn.MAXIFS($AE:$AE,$AG:$AG,AG199)&lt;&gt;_xlfn.MINIFS($AE:$AE,$AG:$AG,AG199),"PRECIO DIFERENTE","MISMO PRECIO")))</f>
        <v/>
      </c>
      <c r="AK199" s="58" t="str">
        <f t="shared" ref="AK199" si="397">IF(AG199="","",IF(COUNTIF($AG:$AG,AG199)=1,"ÚNICO",IF(OR(AH199="PRECIO DIFERENTE",AI199="PRECIO DIFERENTE",AJ199="PRECIO DIFERENTE"),"REVISAR","VALIDADO")))</f>
        <v/>
      </c>
      <c r="AL199" s="68" t="str">
        <f t="shared" ref="AL199:AL262" si="398">IF(OR(AG199="",COUNTIF($AG:$AG,AG199)=1),"",_xlfn.MAXIFS($Y:$Y,$AG:$AG,AG199)-_xlfn.MINIFS($Y:$Y,$AG:$AG,AG199))</f>
        <v/>
      </c>
      <c r="AM199" s="68" t="str">
        <f t="shared" ref="AM199:AM262" si="399">IF(OR(AG199="",COUNTIF($AG:$AG,AG199)=1),"",_xlfn.MAXIFS($AB:$AB,$AG:$AG,AG199)-_xlfn.MINIFS($AB:$AB,$AG:$AG,AG199))</f>
        <v/>
      </c>
      <c r="AN199" s="60" t="str">
        <f t="shared" ref="AN199:AN262" si="400">IF(OR(AG199="",COUNTIF($AG:$AG,AG199)=1),"",_xlfn.MAXIFS($AE:$AE,$AG:$AG,AG199)-_xlfn.MINIFS($AE:$AE,$AG:$AG,AG199))</f>
        <v/>
      </c>
      <c r="AP199" s="75"/>
      <c r="AQ199" s="75"/>
      <c r="AR199" s="75"/>
      <c r="AS199" s="76"/>
      <c r="AT199" s="75"/>
      <c r="AU199" s="75"/>
      <c r="AV199" s="75"/>
      <c r="AW199" s="75"/>
      <c r="AX199" s="75"/>
      <c r="AY199" s="75"/>
      <c r="AZ199" s="75"/>
      <c r="BA199" s="75"/>
      <c r="BB199" s="75"/>
      <c r="BD199" s="203"/>
      <c r="BE199" s="203"/>
      <c r="BF199" s="203"/>
      <c r="BG199" s="203"/>
      <c r="BH199" s="203"/>
    </row>
    <row r="200" spans="1:60" ht="25.5" customHeight="1" x14ac:dyDescent="0.45">
      <c r="A200" s="64">
        <f>IF(D200="","",COUNTIF($D$13:D200,"&lt;&gt;"))</f>
        <v>177</v>
      </c>
      <c r="B200" s="64">
        <v>4343001</v>
      </c>
      <c r="C200" s="65" t="s">
        <v>858</v>
      </c>
      <c r="D200" s="64" t="s">
        <v>691</v>
      </c>
      <c r="E200" s="64">
        <v>0</v>
      </c>
      <c r="F200" s="64">
        <v>1</v>
      </c>
      <c r="G200" s="64">
        <v>1</v>
      </c>
      <c r="H200" s="64">
        <v>0</v>
      </c>
      <c r="I200" s="64">
        <v>0</v>
      </c>
      <c r="J200" s="64">
        <v>0</v>
      </c>
      <c r="K200" s="64">
        <v>0</v>
      </c>
      <c r="L200" s="64">
        <v>0</v>
      </c>
      <c r="M200" s="64">
        <v>0</v>
      </c>
      <c r="N200" s="64">
        <v>0</v>
      </c>
      <c r="O200" s="64">
        <v>0</v>
      </c>
      <c r="P200" s="64">
        <v>0</v>
      </c>
      <c r="Q200" s="64">
        <v>0</v>
      </c>
      <c r="R200" s="64">
        <v>1</v>
      </c>
      <c r="S200" s="78">
        <v>40141654</v>
      </c>
      <c r="T200" s="64" t="s">
        <v>66</v>
      </c>
      <c r="U200" s="64" t="s">
        <v>66</v>
      </c>
      <c r="W200" s="198">
        <v>204000</v>
      </c>
      <c r="X200" s="198">
        <f t="shared" ref="X200:X210" si="401">ROUND(W200*19%,0)</f>
        <v>38760</v>
      </c>
      <c r="Y200" s="198">
        <f t="shared" ref="Y200:Y210" si="402">ROUND(W200+X200,0)</f>
        <v>242760</v>
      </c>
      <c r="Z200" s="198">
        <v>208200</v>
      </c>
      <c r="AA200" s="198">
        <f t="shared" ref="AA200:AA210" si="403">Z200*19%</f>
        <v>39558</v>
      </c>
      <c r="AB200" s="198">
        <f t="shared" ref="AB200:AB210" si="404">Z200+AA200</f>
        <v>247758</v>
      </c>
      <c r="AC200" s="198">
        <v>265000</v>
      </c>
      <c r="AD200" s="198">
        <f t="shared" ref="AD200:AD210" si="405">AC200*19%</f>
        <v>50350</v>
      </c>
      <c r="AE200" s="198">
        <f t="shared" ref="AE200:AE210" si="406">AC200+AD200</f>
        <v>315350</v>
      </c>
      <c r="AG200" s="67" t="str">
        <f t="shared" ref="AG200:AG210" si="407">IF(NOT(ISNUMBER(A200)),"",UPPER(TRIM(CLEAN(C200))))</f>
        <v>VÁLVULAS REGULADORAS</v>
      </c>
      <c r="AH200" s="58" t="str">
        <f t="shared" ref="AH200:AH210" si="408">IF($AG200="","",IF(COUNTIFS($AG:$AG,$AG200,$W:$W,"&lt;&gt;"&amp;$W200)&gt;0,"DIFERENTE","ÚNICO"))</f>
        <v>ÚNICO</v>
      </c>
      <c r="AI200" s="58" t="str">
        <f t="shared" ref="AI200:AI210" si="409">IF($AG200="","",IF(COUNTIFS($AG:$AG,$AG200,$Z:$Z,"&lt;&gt;"&amp;$Z200)&gt;0,"DIFERENTE","ÚNICO"))</f>
        <v>DIFERENTE</v>
      </c>
      <c r="AJ200" s="58" t="str">
        <f t="shared" ref="AJ200:AJ210" si="410">IF($AG200="","",IF(COUNTIFS($AG:$AG,$AG200,$AC:$AC,"&lt;&gt;"&amp;$AC200)&gt;0,"DIFERENTE","ÚNICO"))</f>
        <v>ÚNICO</v>
      </c>
      <c r="AK200" s="58" t="str">
        <f t="shared" ref="AK200:AK210" si="411">IF($AG200="","",IF(OR(AH200="DIFERENTE",AI200="DIFERENTE",AJ200="DIFERENTE"),"REVISAR","ÚNICO"))</f>
        <v>REVISAR</v>
      </c>
      <c r="AL200" s="68" t="str">
        <f t="shared" ref="AL200:AL210" si="412">IF(AH200="DIFERENTE",_xlfn.MAXIFS($W:$W,$AG:$AG,$AG200)-_xlfn.MINIFS($W:$W,$AG:$AG,$AG200),"")</f>
        <v/>
      </c>
      <c r="AM200" s="68">
        <f t="shared" ref="AM200:AM210" si="413">IF(AI200="DIFERENTE",_xlfn.MAXIFS($Z:$Z,$AG:$AG,$AG200)-_xlfn.MINIFS($Z:$Z,$AG:$AG,$AG200),"")</f>
        <v>21200</v>
      </c>
      <c r="AN200" s="60" t="str">
        <f t="shared" ref="AN200:AN210" si="414">IF(AJ200="DIFERENTE",_xlfn.MAXIFS($AC:$AC,$AG:$AG,$AG200)-_xlfn.MINIFS($AC:$AC,$AG:$AG,$AG200),"")</f>
        <v/>
      </c>
      <c r="AP200" s="68">
        <f t="shared" ref="AP200:AP210" si="415">IF(NOT(ISNUMBER(A200)),"",ROUND(AVERAGE(W200,Z200,AC200),0))</f>
        <v>225733</v>
      </c>
      <c r="AQ200" s="61">
        <f t="shared" ref="AQ200:AQ210" si="416">IF(NOT(ISNUMBER(A200)),"",ROUND(MEDIAN(W200,Z200,AC200),0))</f>
        <v>208200</v>
      </c>
      <c r="AR200" s="61">
        <f t="shared" ref="AR200:AR210" si="417">IF(NOT(ISNUMBER(A200)),"",ROUND(_xlfn.STDEV.S(W200,Z200,AC200),0))</f>
        <v>34071</v>
      </c>
      <c r="AS200" s="199">
        <f t="shared" ref="AS200:AS210" si="418">IF(NOT(ISNUMBER(A200)),"",IFERROR(AR200/AP200,0))</f>
        <v>0.1509349541272211</v>
      </c>
      <c r="AT200" s="61">
        <f t="shared" ref="AT200:AT210" si="419">IF(NOT(ISNUMBER(A200)),"",MIN(W200,Z200,AC200))</f>
        <v>204000</v>
      </c>
      <c r="AU200" s="61">
        <f t="shared" ref="AU200:AU210" si="420">IF(NOT(ISNUMBER(A200)),"",MAX(W200,Z200,AC200))</f>
        <v>265000</v>
      </c>
      <c r="AV200" s="61">
        <f>IF(NOT(ISNUMBER(A200)),"",ROUND(_xlfn.QUARTILE.INC(CHOOSE({1;2;3},W200,Z200,AC200),1),0))</f>
        <v>206100</v>
      </c>
      <c r="AW200" s="61">
        <f>IF(NOT(ISNUMBER(A200)),"",ROUND(_xlfn.QUARTILE.INC(CHOOSE({1;2;3},W200,Z200,AC200),3),0))</f>
        <v>236600</v>
      </c>
      <c r="AX200" s="61">
        <f t="shared" ref="AX200:AX210" si="421">IF(NOT(ISNUMBER(A200)),"",AW200-AV200)</f>
        <v>30500</v>
      </c>
      <c r="AY200" s="61">
        <f t="shared" ref="AY200:AY210" si="422">IF(NOT(ISNUMBER(A200)),"",IF(BB200="MENOR VALOR",MIN(W200,Z200,AC200),IF(BB200="PROMEDIO 2 MENORES",ROUND((SUM(W200,Z200,AC200)-MAX(W200,Z200,AC200))/2,0),IF(BB200="MEDIANA",MEDIAN(W200,Z200,AC200),""))))</f>
        <v>204000</v>
      </c>
      <c r="AZ200" s="61">
        <f t="shared" ref="AZ200:AZ210" si="423">+AY200*19%</f>
        <v>38760</v>
      </c>
      <c r="BA200" s="61">
        <f t="shared" ref="BA200:BA210" si="424">+AY200+AZ200</f>
        <v>242760</v>
      </c>
      <c r="BB200" s="61" t="str">
        <f t="shared" ref="BB200:BB210" si="425">IF(NOT(ISNUMBER(A200)),"",IF(AS200&lt;=20%,"MENOR VALOR",IF(AS200&lt;=40%,"PROMEDIO 2 MENORES","MEDIANA")))</f>
        <v>MENOR VALOR</v>
      </c>
      <c r="BD200" s="58" t="str">
        <f t="shared" ref="BD200:BD210" si="426">IF(NOT(ISNUMBER(A200)),"",TRIM(CLEAN(C200)))</f>
        <v>VÁLVULAS REGULADORAS</v>
      </c>
      <c r="BE200" s="58" t="str">
        <f t="shared" ref="BE200:BE210" si="427">IF(BD200="","",IF(COUNTIF($BD:$BD,BD200)&gt;1,"REPETIDO","ÚNICO"))</f>
        <v>REPETIDO</v>
      </c>
      <c r="BF200" s="58" t="str" cm="1">
        <f t="array" ref="BF200">IF(BE200&lt;&gt;"REPETIDO","",A200&amp;IFERROR(", "&amp;_xlfn.AGGREGATE(15,6,$A$13:$A$500/(($BD$13:$BD$500=BD200)*($A$13:$A$500&lt;&gt;A200)),1),"")&amp;IFERROR(", "&amp;_xlfn.AGGREGATE(15,6,$A$13:$A$500/(($BD$13:$BD$500=BD200)*($A$13:$A$500&lt;&gt;A200)),2),"")&amp;IFERROR(", "&amp;_xlfn.AGGREGATE(15,6,$A$13:$A$500/(($BD$13:$BD$500=BD200)*($A$13:$A$500&lt;&gt;A200)),3),""))</f>
        <v>177, 165, 173, 188</v>
      </c>
      <c r="BG200" s="58" t="str">
        <f t="shared" ref="BG200:BG210" si="428">IF(BD200="","",IF(BE200&lt;&gt;"REPETIDO","NO APLICA",IF(_xlfn.MAXIFS($AY:$AY,$BD:$BD,BD200)=_xlfn.MINIFS($AY:$AY,$BD:$BD,BD200),"MISMO PRECIO REF.","PRECIO REF. DIFERENTE")))</f>
        <v>MISMO PRECIO REF.</v>
      </c>
      <c r="BH200" s="58" t="str">
        <f t="shared" ref="BH200:BH210" si="429">IF(BD200="","",IF(BG200="PRECIO REF. DIFERENTE","CRÍTICO - PRECIO REF. INCONSISTENTE","OK"))</f>
        <v>OK</v>
      </c>
    </row>
    <row r="201" spans="1:60" ht="25.5" x14ac:dyDescent="0.45">
      <c r="A201" s="64">
        <f>IF(D201="","",COUNTIF($D$13:D201,"&lt;&gt;"))</f>
        <v>178</v>
      </c>
      <c r="B201" s="64">
        <v>4343001</v>
      </c>
      <c r="C201" s="65" t="s">
        <v>798</v>
      </c>
      <c r="D201" s="64" t="s">
        <v>691</v>
      </c>
      <c r="E201" s="64">
        <v>0</v>
      </c>
      <c r="F201" s="64">
        <v>1</v>
      </c>
      <c r="G201" s="64">
        <v>1</v>
      </c>
      <c r="H201" s="64">
        <v>0</v>
      </c>
      <c r="I201" s="64">
        <v>0</v>
      </c>
      <c r="J201" s="64">
        <v>0</v>
      </c>
      <c r="K201" s="64">
        <v>0</v>
      </c>
      <c r="L201" s="64">
        <v>0</v>
      </c>
      <c r="M201" s="64">
        <v>0</v>
      </c>
      <c r="N201" s="64">
        <v>0</v>
      </c>
      <c r="O201" s="64">
        <v>0</v>
      </c>
      <c r="P201" s="64">
        <v>0</v>
      </c>
      <c r="Q201" s="64">
        <v>0</v>
      </c>
      <c r="R201" s="64">
        <v>1</v>
      </c>
      <c r="S201" s="64">
        <v>50404118</v>
      </c>
      <c r="T201" s="64" t="s">
        <v>66</v>
      </c>
      <c r="U201" s="64" t="s">
        <v>66</v>
      </c>
      <c r="W201" s="198">
        <v>25500</v>
      </c>
      <c r="X201" s="198">
        <f t="shared" si="401"/>
        <v>4845</v>
      </c>
      <c r="Y201" s="198">
        <f t="shared" si="402"/>
        <v>30345</v>
      </c>
      <c r="Z201" s="198">
        <v>25500</v>
      </c>
      <c r="AA201" s="198">
        <f t="shared" si="403"/>
        <v>4845</v>
      </c>
      <c r="AB201" s="198">
        <f t="shared" si="404"/>
        <v>30345</v>
      </c>
      <c r="AC201" s="198">
        <v>90000</v>
      </c>
      <c r="AD201" s="198">
        <f t="shared" si="405"/>
        <v>17100</v>
      </c>
      <c r="AE201" s="198">
        <f t="shared" si="406"/>
        <v>107100</v>
      </c>
      <c r="AG201" s="67" t="str">
        <f t="shared" si="407"/>
        <v>PERILLAS</v>
      </c>
      <c r="AH201" s="58" t="str">
        <f t="shared" si="408"/>
        <v>ÚNICO</v>
      </c>
      <c r="AI201" s="58" t="str">
        <f t="shared" si="409"/>
        <v>DIFERENTE</v>
      </c>
      <c r="AJ201" s="58" t="str">
        <f t="shared" si="410"/>
        <v>DIFERENTE</v>
      </c>
      <c r="AK201" s="58" t="str">
        <f t="shared" si="411"/>
        <v>REVISAR</v>
      </c>
      <c r="AL201" s="68" t="str">
        <f t="shared" si="412"/>
        <v/>
      </c>
      <c r="AM201" s="68">
        <f t="shared" si="413"/>
        <v>4300</v>
      </c>
      <c r="AN201" s="60">
        <f t="shared" si="414"/>
        <v>5000</v>
      </c>
      <c r="AP201" s="68">
        <f t="shared" si="415"/>
        <v>47000</v>
      </c>
      <c r="AQ201" s="61">
        <f t="shared" si="416"/>
        <v>25500</v>
      </c>
      <c r="AR201" s="61">
        <f t="shared" si="417"/>
        <v>37239</v>
      </c>
      <c r="AS201" s="199">
        <f t="shared" si="418"/>
        <v>0.79231914893617017</v>
      </c>
      <c r="AT201" s="61">
        <f t="shared" si="419"/>
        <v>25500</v>
      </c>
      <c r="AU201" s="61">
        <f t="shared" si="420"/>
        <v>90000</v>
      </c>
      <c r="AV201" s="61">
        <f>IF(NOT(ISNUMBER(A201)),"",ROUND(_xlfn.QUARTILE.INC(CHOOSE({1;2;3},W201,Z201,AC201),1),0))</f>
        <v>25500</v>
      </c>
      <c r="AW201" s="61">
        <f>IF(NOT(ISNUMBER(A201)),"",ROUND(_xlfn.QUARTILE.INC(CHOOSE({1;2;3},W201,Z201,AC201),3),0))</f>
        <v>57750</v>
      </c>
      <c r="AX201" s="61">
        <f t="shared" si="421"/>
        <v>32250</v>
      </c>
      <c r="AY201" s="61">
        <f t="shared" si="422"/>
        <v>25500</v>
      </c>
      <c r="AZ201" s="61">
        <f t="shared" si="423"/>
        <v>4845</v>
      </c>
      <c r="BA201" s="61">
        <f t="shared" si="424"/>
        <v>30345</v>
      </c>
      <c r="BB201" s="61" t="str">
        <f t="shared" si="425"/>
        <v>MEDIANA</v>
      </c>
      <c r="BD201" s="58" t="str">
        <f t="shared" si="426"/>
        <v>PERILLAS</v>
      </c>
      <c r="BE201" s="58" t="str">
        <f t="shared" si="427"/>
        <v>REPETIDO</v>
      </c>
      <c r="BF201" s="58" t="str" cm="1">
        <f t="array" ref="BF201">IF(BE201&lt;&gt;"REPETIDO","",A201&amp;IFERROR(", "&amp;_xlfn.AGGREGATE(15,6,$A$13:$A$500/(($BD$13:$BD$500=BD201)*($A$13:$A$500&lt;&gt;A201)),1),"")&amp;IFERROR(", "&amp;_xlfn.AGGREGATE(15,6,$A$13:$A$500/(($BD$13:$BD$500=BD201)*($A$13:$A$500&lt;&gt;A201)),2),"")&amp;IFERROR(", "&amp;_xlfn.AGGREGATE(15,6,$A$13:$A$500/(($BD$13:$BD$500=BD201)*($A$13:$A$500&lt;&gt;A201)),3),""))</f>
        <v>178, 109, 162, 175</v>
      </c>
      <c r="BG201" s="58" t="str">
        <f t="shared" si="428"/>
        <v>PRECIO REF. DIFERENTE</v>
      </c>
      <c r="BH201" s="58" t="str">
        <f t="shared" si="429"/>
        <v>CRÍTICO - PRECIO REF. INCONSISTENTE</v>
      </c>
    </row>
    <row r="202" spans="1:60" s="192" customFormat="1" ht="14.25" customHeight="1" x14ac:dyDescent="0.45">
      <c r="A202" s="64">
        <f>IF(D202="","",COUNTIF($D$13:D202,"&lt;&gt;"))</f>
        <v>179</v>
      </c>
      <c r="B202" s="64">
        <v>4343001</v>
      </c>
      <c r="C202" s="65" t="s">
        <v>799</v>
      </c>
      <c r="D202" s="64" t="s">
        <v>691</v>
      </c>
      <c r="E202" s="64">
        <v>0</v>
      </c>
      <c r="F202" s="64">
        <v>1</v>
      </c>
      <c r="G202" s="64">
        <v>1</v>
      </c>
      <c r="H202" s="64">
        <v>0</v>
      </c>
      <c r="I202" s="64">
        <v>0</v>
      </c>
      <c r="J202" s="64">
        <v>0</v>
      </c>
      <c r="K202" s="64">
        <v>0</v>
      </c>
      <c r="L202" s="64">
        <v>0</v>
      </c>
      <c r="M202" s="64">
        <v>0</v>
      </c>
      <c r="N202" s="64">
        <v>0</v>
      </c>
      <c r="O202" s="64">
        <v>0</v>
      </c>
      <c r="P202" s="64">
        <v>0</v>
      </c>
      <c r="Q202" s="64">
        <v>0</v>
      </c>
      <c r="R202" s="64">
        <v>1</v>
      </c>
      <c r="S202" s="78">
        <v>32141016</v>
      </c>
      <c r="T202" s="64" t="s">
        <v>66</v>
      </c>
      <c r="U202" s="64" t="s">
        <v>66</v>
      </c>
      <c r="W202" s="198">
        <v>140200</v>
      </c>
      <c r="X202" s="198">
        <f t="shared" si="401"/>
        <v>26638</v>
      </c>
      <c r="Y202" s="198">
        <f t="shared" si="402"/>
        <v>166838</v>
      </c>
      <c r="Z202" s="198">
        <v>140200</v>
      </c>
      <c r="AA202" s="198">
        <f t="shared" si="403"/>
        <v>26638</v>
      </c>
      <c r="AB202" s="198">
        <f t="shared" si="404"/>
        <v>166838</v>
      </c>
      <c r="AC202" s="198">
        <v>180000</v>
      </c>
      <c r="AD202" s="198">
        <f t="shared" si="405"/>
        <v>34200</v>
      </c>
      <c r="AE202" s="198">
        <f t="shared" si="406"/>
        <v>214200</v>
      </c>
      <c r="AG202" s="67" t="str">
        <f t="shared" si="407"/>
        <v>TUBOS DE SUMINISTRO</v>
      </c>
      <c r="AH202" s="58" t="str">
        <f t="shared" si="408"/>
        <v>ÚNICO</v>
      </c>
      <c r="AI202" s="58" t="str">
        <f t="shared" si="409"/>
        <v>DIFERENTE</v>
      </c>
      <c r="AJ202" s="58" t="str">
        <f t="shared" si="410"/>
        <v>ÚNICO</v>
      </c>
      <c r="AK202" s="58" t="str">
        <f t="shared" si="411"/>
        <v>REVISAR</v>
      </c>
      <c r="AL202" s="68" t="str">
        <f t="shared" si="412"/>
        <v/>
      </c>
      <c r="AM202" s="68">
        <f t="shared" si="413"/>
        <v>8600</v>
      </c>
      <c r="AN202" s="60" t="str">
        <f t="shared" si="414"/>
        <v/>
      </c>
      <c r="AO202" s="160"/>
      <c r="AP202" s="68">
        <f t="shared" si="415"/>
        <v>153467</v>
      </c>
      <c r="AQ202" s="61">
        <f t="shared" si="416"/>
        <v>140200</v>
      </c>
      <c r="AR202" s="61">
        <f t="shared" si="417"/>
        <v>22979</v>
      </c>
      <c r="AS202" s="199">
        <f t="shared" si="418"/>
        <v>0.14973251578515251</v>
      </c>
      <c r="AT202" s="61">
        <f t="shared" si="419"/>
        <v>140200</v>
      </c>
      <c r="AU202" s="61">
        <f t="shared" si="420"/>
        <v>180000</v>
      </c>
      <c r="AV202" s="61">
        <f>IF(NOT(ISNUMBER(A202)),"",ROUND(_xlfn.QUARTILE.INC(CHOOSE({1;2;3},W202,Z202,AC202),1),0))</f>
        <v>140200</v>
      </c>
      <c r="AW202" s="61">
        <f>IF(NOT(ISNUMBER(A202)),"",ROUND(_xlfn.QUARTILE.INC(CHOOSE({1;2;3},W202,Z202,AC202),3),0))</f>
        <v>160100</v>
      </c>
      <c r="AX202" s="61">
        <f t="shared" si="421"/>
        <v>19900</v>
      </c>
      <c r="AY202" s="61">
        <f t="shared" si="422"/>
        <v>140200</v>
      </c>
      <c r="AZ202" s="61">
        <f t="shared" si="423"/>
        <v>26638</v>
      </c>
      <c r="BA202" s="61">
        <f t="shared" si="424"/>
        <v>166838</v>
      </c>
      <c r="BB202" s="61" t="str">
        <f t="shared" si="425"/>
        <v>MENOR VALOR</v>
      </c>
      <c r="BC202" s="160"/>
      <c r="BD202" s="58" t="str">
        <f t="shared" si="426"/>
        <v>TUBOS DE SUMINISTRO</v>
      </c>
      <c r="BE202" s="58" t="str">
        <f t="shared" si="427"/>
        <v>REPETIDO</v>
      </c>
      <c r="BF202" s="58" t="str" cm="1">
        <f t="array" ref="BF202">IF(BE202&lt;&gt;"REPETIDO","",A202&amp;IFERROR(", "&amp;_xlfn.AGGREGATE(15,6,$A$13:$A$500/(($BD$13:$BD$500=BD202)*($A$13:$A$500&lt;&gt;A202)),1),"")&amp;IFERROR(", "&amp;_xlfn.AGGREGATE(15,6,$A$13:$A$500/(($BD$13:$BD$500=BD202)*($A$13:$A$500&lt;&gt;A202)),2),"")&amp;IFERROR(", "&amp;_xlfn.AGGREGATE(15,6,$A$13:$A$500/(($BD$13:$BD$500=BD202)*($A$13:$A$500&lt;&gt;A202)),3),""))</f>
        <v>179, 110, 190</v>
      </c>
      <c r="BG202" s="58" t="str">
        <f t="shared" si="428"/>
        <v>MISMO PRECIO REF.</v>
      </c>
      <c r="BH202" s="58" t="str">
        <f t="shared" si="429"/>
        <v>OK</v>
      </c>
    </row>
    <row r="203" spans="1:60" ht="51" customHeight="1" x14ac:dyDescent="0.45">
      <c r="A203" s="64">
        <f>IF(D203="","",COUNTIF($D$13:D203,"&lt;&gt;"))</f>
        <v>180</v>
      </c>
      <c r="B203" s="64">
        <v>4343001</v>
      </c>
      <c r="C203" s="65" t="s">
        <v>868</v>
      </c>
      <c r="D203" s="64" t="s">
        <v>691</v>
      </c>
      <c r="E203" s="64">
        <v>0</v>
      </c>
      <c r="F203" s="64">
        <v>1</v>
      </c>
      <c r="G203" s="64">
        <v>1</v>
      </c>
      <c r="H203" s="64">
        <v>0</v>
      </c>
      <c r="I203" s="64">
        <v>0</v>
      </c>
      <c r="J203" s="64">
        <v>0</v>
      </c>
      <c r="K203" s="64">
        <v>0</v>
      </c>
      <c r="L203" s="64">
        <v>0</v>
      </c>
      <c r="M203" s="64">
        <v>0</v>
      </c>
      <c r="N203" s="64">
        <v>0</v>
      </c>
      <c r="O203" s="64">
        <v>0</v>
      </c>
      <c r="P203" s="64">
        <v>0</v>
      </c>
      <c r="Q203" s="64">
        <v>0</v>
      </c>
      <c r="R203" s="64">
        <v>1</v>
      </c>
      <c r="S203" s="64">
        <v>31341101</v>
      </c>
      <c r="T203" s="64" t="s">
        <v>66</v>
      </c>
      <c r="U203" s="64" t="s">
        <v>66</v>
      </c>
      <c r="W203" s="198">
        <v>408000</v>
      </c>
      <c r="X203" s="198">
        <f t="shared" si="401"/>
        <v>77520</v>
      </c>
      <c r="Y203" s="198">
        <f t="shared" si="402"/>
        <v>485520</v>
      </c>
      <c r="Z203" s="198">
        <v>412200</v>
      </c>
      <c r="AA203" s="198">
        <f t="shared" si="403"/>
        <v>78318</v>
      </c>
      <c r="AB203" s="198">
        <f t="shared" si="404"/>
        <v>490518</v>
      </c>
      <c r="AC203" s="198">
        <v>500000</v>
      </c>
      <c r="AD203" s="198">
        <f t="shared" si="405"/>
        <v>95000</v>
      </c>
      <c r="AE203" s="198">
        <f t="shared" si="406"/>
        <v>595000</v>
      </c>
      <c r="AG203" s="67" t="str">
        <f t="shared" si="407"/>
        <v>PARTES Y LAMINAS DAÑADAS EN GENERAL</v>
      </c>
      <c r="AH203" s="58" t="str">
        <f t="shared" si="408"/>
        <v>ÚNICO</v>
      </c>
      <c r="AI203" s="58" t="str">
        <f t="shared" si="409"/>
        <v>DIFERENTE</v>
      </c>
      <c r="AJ203" s="58" t="str">
        <f t="shared" si="410"/>
        <v>DIFERENTE</v>
      </c>
      <c r="AK203" s="58" t="str">
        <f t="shared" si="411"/>
        <v>REVISAR</v>
      </c>
      <c r="AL203" s="68" t="str">
        <f t="shared" si="412"/>
        <v/>
      </c>
      <c r="AM203" s="68">
        <f t="shared" si="413"/>
        <v>4200</v>
      </c>
      <c r="AN203" s="60">
        <f t="shared" si="414"/>
        <v>5000</v>
      </c>
      <c r="AP203" s="68">
        <f t="shared" si="415"/>
        <v>440067</v>
      </c>
      <c r="AQ203" s="61">
        <f t="shared" si="416"/>
        <v>412200</v>
      </c>
      <c r="AR203" s="61">
        <f t="shared" si="417"/>
        <v>51946</v>
      </c>
      <c r="AS203" s="199">
        <f t="shared" si="418"/>
        <v>0.11804111646635626</v>
      </c>
      <c r="AT203" s="61">
        <f t="shared" si="419"/>
        <v>408000</v>
      </c>
      <c r="AU203" s="61">
        <f t="shared" si="420"/>
        <v>500000</v>
      </c>
      <c r="AV203" s="61">
        <f>IF(NOT(ISNUMBER(A203)),"",ROUND(_xlfn.QUARTILE.INC(CHOOSE({1;2;3},W203,Z203,AC203),1),0))</f>
        <v>410100</v>
      </c>
      <c r="AW203" s="61">
        <f>IF(NOT(ISNUMBER(A203)),"",ROUND(_xlfn.QUARTILE.INC(CHOOSE({1;2;3},W203,Z203,AC203),3),0))</f>
        <v>456100</v>
      </c>
      <c r="AX203" s="61">
        <f t="shared" si="421"/>
        <v>46000</v>
      </c>
      <c r="AY203" s="61">
        <f t="shared" si="422"/>
        <v>408000</v>
      </c>
      <c r="AZ203" s="61">
        <f t="shared" si="423"/>
        <v>77520</v>
      </c>
      <c r="BA203" s="61">
        <f t="shared" si="424"/>
        <v>485520</v>
      </c>
      <c r="BB203" s="61" t="str">
        <f t="shared" si="425"/>
        <v>MENOR VALOR</v>
      </c>
      <c r="BD203" s="58" t="str">
        <f t="shared" si="426"/>
        <v>PARTES Y LAMINAS DAÑADAS EN GENERAL</v>
      </c>
      <c r="BE203" s="58" t="str">
        <f t="shared" si="427"/>
        <v>REPETIDO</v>
      </c>
      <c r="BF203" s="58" t="str" cm="1">
        <f t="array" ref="BF203">IF(BE203&lt;&gt;"REPETIDO","",A203&amp;IFERROR(", "&amp;_xlfn.AGGREGATE(15,6,$A$13:$A$500/(($BD$13:$BD$500=BD203)*($A$13:$A$500&lt;&gt;A203)),1),"")&amp;IFERROR(", "&amp;_xlfn.AGGREGATE(15,6,$A$13:$A$500/(($BD$13:$BD$500=BD203)*($A$13:$A$500&lt;&gt;A203)),2),"")&amp;IFERROR(", "&amp;_xlfn.AGGREGATE(15,6,$A$13:$A$500/(($BD$13:$BD$500=BD203)*($A$13:$A$500&lt;&gt;A203)),3),""))</f>
        <v>180, 166</v>
      </c>
      <c r="BG203" s="58" t="str">
        <f t="shared" si="428"/>
        <v>MISMO PRECIO REF.</v>
      </c>
      <c r="BH203" s="58" t="str">
        <f t="shared" si="429"/>
        <v>OK</v>
      </c>
    </row>
    <row r="204" spans="1:60" ht="25.5" x14ac:dyDescent="0.45">
      <c r="A204" s="64">
        <f>IF(D204="","",COUNTIF($D$13:D204,"&lt;&gt;"))</f>
        <v>181</v>
      </c>
      <c r="B204" s="64">
        <v>4343001</v>
      </c>
      <c r="C204" s="65" t="s">
        <v>801</v>
      </c>
      <c r="D204" s="64" t="s">
        <v>691</v>
      </c>
      <c r="E204" s="64">
        <v>0</v>
      </c>
      <c r="F204" s="64">
        <v>1</v>
      </c>
      <c r="G204" s="64">
        <v>1</v>
      </c>
      <c r="H204" s="64">
        <v>0</v>
      </c>
      <c r="I204" s="64">
        <v>0</v>
      </c>
      <c r="J204" s="64">
        <v>0</v>
      </c>
      <c r="K204" s="64">
        <v>0</v>
      </c>
      <c r="L204" s="64">
        <v>0</v>
      </c>
      <c r="M204" s="64">
        <v>0</v>
      </c>
      <c r="N204" s="64">
        <v>0</v>
      </c>
      <c r="O204" s="64">
        <v>0</v>
      </c>
      <c r="P204" s="64">
        <v>0</v>
      </c>
      <c r="Q204" s="64">
        <v>0</v>
      </c>
      <c r="R204" s="64">
        <v>1</v>
      </c>
      <c r="S204" s="64">
        <v>39112501</v>
      </c>
      <c r="T204" s="64" t="s">
        <v>66</v>
      </c>
      <c r="U204" s="64" t="s">
        <v>66</v>
      </c>
      <c r="W204" s="198">
        <v>17000</v>
      </c>
      <c r="X204" s="198">
        <f t="shared" si="401"/>
        <v>3230</v>
      </c>
      <c r="Y204" s="198">
        <f t="shared" si="402"/>
        <v>20230</v>
      </c>
      <c r="Z204" s="198">
        <v>21200</v>
      </c>
      <c r="AA204" s="198">
        <f t="shared" si="403"/>
        <v>4028</v>
      </c>
      <c r="AB204" s="198">
        <f t="shared" si="404"/>
        <v>25228</v>
      </c>
      <c r="AC204" s="198">
        <v>30000</v>
      </c>
      <c r="AD204" s="198">
        <f t="shared" si="405"/>
        <v>5700</v>
      </c>
      <c r="AE204" s="198">
        <f t="shared" si="406"/>
        <v>35700</v>
      </c>
      <c r="AG204" s="67" t="str">
        <f t="shared" si="407"/>
        <v>BOMBILLOS</v>
      </c>
      <c r="AH204" s="58" t="str">
        <f t="shared" si="408"/>
        <v>ÚNICO</v>
      </c>
      <c r="AI204" s="58" t="str">
        <f t="shared" si="409"/>
        <v>DIFERENTE</v>
      </c>
      <c r="AJ204" s="58" t="str">
        <f t="shared" si="410"/>
        <v>ÚNICO</v>
      </c>
      <c r="AK204" s="58" t="str">
        <f t="shared" si="411"/>
        <v>REVISAR</v>
      </c>
      <c r="AL204" s="68" t="str">
        <f t="shared" si="412"/>
        <v/>
      </c>
      <c r="AM204" s="68">
        <f t="shared" si="413"/>
        <v>4200</v>
      </c>
      <c r="AN204" s="60" t="str">
        <f t="shared" si="414"/>
        <v/>
      </c>
      <c r="AP204" s="68">
        <f t="shared" si="415"/>
        <v>22733</v>
      </c>
      <c r="AQ204" s="61">
        <f t="shared" si="416"/>
        <v>21200</v>
      </c>
      <c r="AR204" s="61">
        <f t="shared" si="417"/>
        <v>6634</v>
      </c>
      <c r="AS204" s="199">
        <f t="shared" si="418"/>
        <v>0.29182246073989354</v>
      </c>
      <c r="AT204" s="61">
        <f t="shared" si="419"/>
        <v>17000</v>
      </c>
      <c r="AU204" s="61">
        <f t="shared" si="420"/>
        <v>30000</v>
      </c>
      <c r="AV204" s="61">
        <f>IF(NOT(ISNUMBER(A204)),"",ROUND(_xlfn.QUARTILE.INC(CHOOSE({1;2;3},W204,Z204,AC204),1),0))</f>
        <v>19100</v>
      </c>
      <c r="AW204" s="61">
        <f>IF(NOT(ISNUMBER(A204)),"",ROUND(_xlfn.QUARTILE.INC(CHOOSE({1;2;3},W204,Z204,AC204),3),0))</f>
        <v>25600</v>
      </c>
      <c r="AX204" s="61">
        <f t="shared" si="421"/>
        <v>6500</v>
      </c>
      <c r="AY204" s="61">
        <f t="shared" si="422"/>
        <v>19100</v>
      </c>
      <c r="AZ204" s="61">
        <f t="shared" si="423"/>
        <v>3629</v>
      </c>
      <c r="BA204" s="61">
        <f t="shared" si="424"/>
        <v>22729</v>
      </c>
      <c r="BB204" s="61" t="str">
        <f t="shared" si="425"/>
        <v>PROMEDIO 2 MENORES</v>
      </c>
      <c r="BD204" s="58" t="str">
        <f t="shared" si="426"/>
        <v>BOMBILLOS</v>
      </c>
      <c r="BE204" s="58" t="str">
        <f t="shared" si="427"/>
        <v>REPETIDO</v>
      </c>
      <c r="BF204" s="58" t="str" cm="1">
        <f t="array" ref="BF204">IF(BE204&lt;&gt;"REPETIDO","",A204&amp;IFERROR(", "&amp;_xlfn.AGGREGATE(15,6,$A$13:$A$500/(($BD$13:$BD$500=BD204)*($A$13:$A$500&lt;&gt;A204)),1),"")&amp;IFERROR(", "&amp;_xlfn.AGGREGATE(15,6,$A$13:$A$500/(($BD$13:$BD$500=BD204)*($A$13:$A$500&lt;&gt;A204)),2),"")&amp;IFERROR(", "&amp;_xlfn.AGGREGATE(15,6,$A$13:$A$500/(($BD$13:$BD$500=BD204)*($A$13:$A$500&lt;&gt;A204)),3),""))</f>
        <v>181, 112, 192</v>
      </c>
      <c r="BG204" s="58" t="str">
        <f t="shared" si="428"/>
        <v>PRECIO REF. DIFERENTE</v>
      </c>
      <c r="BH204" s="58" t="str">
        <f t="shared" si="429"/>
        <v>CRÍTICO - PRECIO REF. INCONSISTENTE</v>
      </c>
    </row>
    <row r="205" spans="1:60" ht="38.25" customHeight="1" x14ac:dyDescent="0.45">
      <c r="A205" s="64">
        <f>IF(D205="","",COUNTIF($D$13:D205,"&lt;&gt;"))</f>
        <v>182</v>
      </c>
      <c r="B205" s="64">
        <v>4343001</v>
      </c>
      <c r="C205" s="65" t="s">
        <v>869</v>
      </c>
      <c r="D205" s="64" t="s">
        <v>691</v>
      </c>
      <c r="E205" s="64">
        <v>0</v>
      </c>
      <c r="F205" s="64">
        <v>1</v>
      </c>
      <c r="G205" s="64">
        <v>1</v>
      </c>
      <c r="H205" s="64">
        <v>0</v>
      </c>
      <c r="I205" s="64">
        <v>0</v>
      </c>
      <c r="J205" s="64">
        <v>0</v>
      </c>
      <c r="K205" s="64">
        <v>0</v>
      </c>
      <c r="L205" s="64">
        <v>0</v>
      </c>
      <c r="M205" s="64">
        <v>0</v>
      </c>
      <c r="N205" s="64">
        <v>0</v>
      </c>
      <c r="O205" s="64">
        <v>0</v>
      </c>
      <c r="P205" s="64">
        <v>0</v>
      </c>
      <c r="Q205" s="64">
        <v>0</v>
      </c>
      <c r="R205" s="64">
        <v>1</v>
      </c>
      <c r="S205" s="64">
        <v>30141508</v>
      </c>
      <c r="T205" s="64" t="s">
        <v>66</v>
      </c>
      <c r="U205" s="64" t="s">
        <v>66</v>
      </c>
      <c r="W205" s="198">
        <v>119000</v>
      </c>
      <c r="X205" s="198">
        <f t="shared" si="401"/>
        <v>22610</v>
      </c>
      <c r="Y205" s="198">
        <f t="shared" si="402"/>
        <v>141610</v>
      </c>
      <c r="Z205" s="198">
        <v>119000</v>
      </c>
      <c r="AA205" s="198">
        <f t="shared" si="403"/>
        <v>22610</v>
      </c>
      <c r="AB205" s="198">
        <f t="shared" si="404"/>
        <v>141610</v>
      </c>
      <c r="AC205" s="198">
        <v>150000</v>
      </c>
      <c r="AD205" s="198">
        <f t="shared" si="405"/>
        <v>28500</v>
      </c>
      <c r="AE205" s="198">
        <f t="shared" si="406"/>
        <v>178500</v>
      </c>
      <c r="AG205" s="67" t="str">
        <f t="shared" si="407"/>
        <v>FIBRA PARA AISLAMIENTO TÉRMICO</v>
      </c>
      <c r="AH205" s="58" t="str">
        <f t="shared" si="408"/>
        <v>ÚNICO</v>
      </c>
      <c r="AI205" s="58" t="str">
        <f t="shared" si="409"/>
        <v>DIFERENTE</v>
      </c>
      <c r="AJ205" s="58" t="str">
        <f t="shared" si="410"/>
        <v>DIFERENTE</v>
      </c>
      <c r="AK205" s="58" t="str">
        <f t="shared" si="411"/>
        <v>REVISAR</v>
      </c>
      <c r="AL205" s="68" t="str">
        <f t="shared" si="412"/>
        <v/>
      </c>
      <c r="AM205" s="68">
        <f t="shared" si="413"/>
        <v>25500</v>
      </c>
      <c r="AN205" s="60">
        <f t="shared" si="414"/>
        <v>20000</v>
      </c>
      <c r="AP205" s="68">
        <f t="shared" si="415"/>
        <v>129333</v>
      </c>
      <c r="AQ205" s="61">
        <f t="shared" si="416"/>
        <v>119000</v>
      </c>
      <c r="AR205" s="61">
        <f t="shared" si="417"/>
        <v>17898</v>
      </c>
      <c r="AS205" s="199">
        <f t="shared" si="418"/>
        <v>0.13838695460555311</v>
      </c>
      <c r="AT205" s="61">
        <f t="shared" si="419"/>
        <v>119000</v>
      </c>
      <c r="AU205" s="61">
        <f t="shared" si="420"/>
        <v>150000</v>
      </c>
      <c r="AV205" s="61">
        <f>IF(NOT(ISNUMBER(A205)),"",ROUND(_xlfn.QUARTILE.INC(CHOOSE({1;2;3},W205,Z205,AC205),1),0))</f>
        <v>119000</v>
      </c>
      <c r="AW205" s="61">
        <f>IF(NOT(ISNUMBER(A205)),"",ROUND(_xlfn.QUARTILE.INC(CHOOSE({1;2;3},W205,Z205,AC205),3),0))</f>
        <v>134500</v>
      </c>
      <c r="AX205" s="61">
        <f t="shared" si="421"/>
        <v>15500</v>
      </c>
      <c r="AY205" s="61">
        <f t="shared" si="422"/>
        <v>119000</v>
      </c>
      <c r="AZ205" s="61">
        <f t="shared" si="423"/>
        <v>22610</v>
      </c>
      <c r="BA205" s="61">
        <f t="shared" si="424"/>
        <v>141610</v>
      </c>
      <c r="BB205" s="61" t="str">
        <f t="shared" si="425"/>
        <v>MENOR VALOR</v>
      </c>
      <c r="BD205" s="58" t="str">
        <f t="shared" si="426"/>
        <v>FIBRA PARA AISLAMIENTO TÉRMICO</v>
      </c>
      <c r="BE205" s="58" t="str">
        <f t="shared" si="427"/>
        <v>REPETIDO</v>
      </c>
      <c r="BF205" s="58" t="str" cm="1">
        <f t="array" ref="BF205">IF(BE205&lt;&gt;"REPETIDO","",A205&amp;IFERROR(", "&amp;_xlfn.AGGREGATE(15,6,$A$13:$A$500/(($BD$13:$BD$500=BD205)*($A$13:$A$500&lt;&gt;A205)),1),"")&amp;IFERROR(", "&amp;_xlfn.AGGREGATE(15,6,$A$13:$A$500/(($BD$13:$BD$500=BD205)*($A$13:$A$500&lt;&gt;A205)),2),"")&amp;IFERROR(", "&amp;_xlfn.AGGREGATE(15,6,$A$13:$A$500/(($BD$13:$BD$500=BD205)*($A$13:$A$500&lt;&gt;A205)),3),""))</f>
        <v>182, 23, 193</v>
      </c>
      <c r="BG205" s="58" t="str">
        <f t="shared" si="428"/>
        <v>MISMO PRECIO REF.</v>
      </c>
      <c r="BH205" s="58" t="str">
        <f t="shared" si="429"/>
        <v>OK</v>
      </c>
    </row>
    <row r="206" spans="1:60" x14ac:dyDescent="0.45">
      <c r="A206" s="64">
        <f>IF(D206="","",COUNTIF($D$13:D206,"&lt;&gt;"))</f>
        <v>183</v>
      </c>
      <c r="B206" s="64">
        <v>4343001</v>
      </c>
      <c r="C206" s="65" t="s">
        <v>870</v>
      </c>
      <c r="D206" s="78" t="s">
        <v>691</v>
      </c>
      <c r="E206" s="64">
        <v>0</v>
      </c>
      <c r="F206" s="64">
        <v>1</v>
      </c>
      <c r="G206" s="64">
        <v>1</v>
      </c>
      <c r="H206" s="64">
        <v>0</v>
      </c>
      <c r="I206" s="64">
        <v>0</v>
      </c>
      <c r="J206" s="64">
        <v>0</v>
      </c>
      <c r="K206" s="64">
        <v>0</v>
      </c>
      <c r="L206" s="64">
        <v>0</v>
      </c>
      <c r="M206" s="64">
        <v>0</v>
      </c>
      <c r="N206" s="64">
        <v>0</v>
      </c>
      <c r="O206" s="64">
        <v>0</v>
      </c>
      <c r="P206" s="64">
        <v>0</v>
      </c>
      <c r="Q206" s="64">
        <v>0</v>
      </c>
      <c r="R206" s="64">
        <v>1</v>
      </c>
      <c r="S206" s="64">
        <v>41112209</v>
      </c>
      <c r="T206" s="64" t="s">
        <v>66</v>
      </c>
      <c r="U206" s="64" t="s">
        <v>66</v>
      </c>
      <c r="W206" s="198">
        <v>68000</v>
      </c>
      <c r="X206" s="198">
        <f t="shared" si="401"/>
        <v>12920</v>
      </c>
      <c r="Y206" s="198">
        <f t="shared" si="402"/>
        <v>80920</v>
      </c>
      <c r="Z206" s="198">
        <v>68000</v>
      </c>
      <c r="AA206" s="198">
        <f t="shared" si="403"/>
        <v>12920</v>
      </c>
      <c r="AB206" s="198">
        <f t="shared" si="404"/>
        <v>80920</v>
      </c>
      <c r="AC206" s="198">
        <v>315000</v>
      </c>
      <c r="AD206" s="198">
        <f t="shared" si="405"/>
        <v>59850</v>
      </c>
      <c r="AE206" s="198">
        <f t="shared" si="406"/>
        <v>374850</v>
      </c>
      <c r="AG206" s="67" t="str">
        <f t="shared" si="407"/>
        <v>TERMOSTATOS</v>
      </c>
      <c r="AH206" s="58" t="str">
        <f t="shared" si="408"/>
        <v>ÚNICO</v>
      </c>
      <c r="AI206" s="58" t="str">
        <f t="shared" si="409"/>
        <v>ÚNICO</v>
      </c>
      <c r="AJ206" s="58" t="str">
        <f t="shared" si="410"/>
        <v>DIFERENTE</v>
      </c>
      <c r="AK206" s="58" t="str">
        <f t="shared" si="411"/>
        <v>REVISAR</v>
      </c>
      <c r="AL206" s="68" t="str">
        <f t="shared" si="412"/>
        <v/>
      </c>
      <c r="AM206" s="68" t="str">
        <f t="shared" si="413"/>
        <v/>
      </c>
      <c r="AN206" s="60">
        <f t="shared" si="414"/>
        <v>10000</v>
      </c>
      <c r="AP206" s="68">
        <f t="shared" si="415"/>
        <v>150333</v>
      </c>
      <c r="AQ206" s="61">
        <f t="shared" si="416"/>
        <v>68000</v>
      </c>
      <c r="AR206" s="61">
        <f t="shared" si="417"/>
        <v>142606</v>
      </c>
      <c r="AS206" s="199">
        <f t="shared" si="418"/>
        <v>0.9486007729507161</v>
      </c>
      <c r="AT206" s="61">
        <f t="shared" si="419"/>
        <v>68000</v>
      </c>
      <c r="AU206" s="61">
        <f t="shared" si="420"/>
        <v>315000</v>
      </c>
      <c r="AV206" s="61">
        <f>IF(NOT(ISNUMBER(A206)),"",ROUND(_xlfn.QUARTILE.INC(CHOOSE({1;2;3},W206,Z206,AC206),1),0))</f>
        <v>68000</v>
      </c>
      <c r="AW206" s="61">
        <f>IF(NOT(ISNUMBER(A206)),"",ROUND(_xlfn.QUARTILE.INC(CHOOSE({1;2;3},W206,Z206,AC206),3),0))</f>
        <v>191500</v>
      </c>
      <c r="AX206" s="61">
        <f t="shared" si="421"/>
        <v>123500</v>
      </c>
      <c r="AY206" s="61">
        <f t="shared" si="422"/>
        <v>68000</v>
      </c>
      <c r="AZ206" s="61">
        <f t="shared" si="423"/>
        <v>12920</v>
      </c>
      <c r="BA206" s="61">
        <f t="shared" si="424"/>
        <v>80920</v>
      </c>
      <c r="BB206" s="61" t="str">
        <f t="shared" si="425"/>
        <v>MEDIANA</v>
      </c>
      <c r="BD206" s="58" t="str">
        <f t="shared" si="426"/>
        <v>TERMOSTATOS</v>
      </c>
      <c r="BE206" s="58" t="str">
        <f t="shared" si="427"/>
        <v>REPETIDO</v>
      </c>
      <c r="BF206" s="58" t="str" cm="1">
        <f t="array" ref="BF206">IF(BE206&lt;&gt;"REPETIDO","",A206&amp;IFERROR(", "&amp;_xlfn.AGGREGATE(15,6,$A$13:$A$500/(($BD$13:$BD$500=BD206)*($A$13:$A$500&lt;&gt;A206)),1),"")&amp;IFERROR(", "&amp;_xlfn.AGGREGATE(15,6,$A$13:$A$500/(($BD$13:$BD$500=BD206)*($A$13:$A$500&lt;&gt;A206)),2),"")&amp;IFERROR(", "&amp;_xlfn.AGGREGATE(15,6,$A$13:$A$500/(($BD$13:$BD$500=BD206)*($A$13:$A$500&lt;&gt;A206)),3),""))</f>
        <v>183, 31</v>
      </c>
      <c r="BG206" s="58" t="str">
        <f t="shared" si="428"/>
        <v>MISMO PRECIO REF.</v>
      </c>
      <c r="BH206" s="58" t="str">
        <f t="shared" si="429"/>
        <v>OK</v>
      </c>
    </row>
    <row r="207" spans="1:60" x14ac:dyDescent="0.45">
      <c r="A207" s="64">
        <f>IF(D207="","",COUNTIF($D$13:D207,"&lt;&gt;"))</f>
        <v>184</v>
      </c>
      <c r="B207" s="64">
        <v>4343001</v>
      </c>
      <c r="C207" s="65" t="s">
        <v>871</v>
      </c>
      <c r="D207" s="78" t="s">
        <v>691</v>
      </c>
      <c r="E207" s="64">
        <v>0</v>
      </c>
      <c r="F207" s="64">
        <v>1</v>
      </c>
      <c r="G207" s="64">
        <v>1</v>
      </c>
      <c r="H207" s="64">
        <v>0</v>
      </c>
      <c r="I207" s="64">
        <v>0</v>
      </c>
      <c r="J207" s="64">
        <v>0</v>
      </c>
      <c r="K207" s="64">
        <v>0</v>
      </c>
      <c r="L207" s="64">
        <v>0</v>
      </c>
      <c r="M207" s="64">
        <v>0</v>
      </c>
      <c r="N207" s="64">
        <v>0</v>
      </c>
      <c r="O207" s="64">
        <v>0</v>
      </c>
      <c r="P207" s="64">
        <v>0</v>
      </c>
      <c r="Q207" s="64">
        <v>0</v>
      </c>
      <c r="R207" s="64">
        <v>1</v>
      </c>
      <c r="S207" s="78">
        <v>39121529</v>
      </c>
      <c r="T207" s="64" t="s">
        <v>66</v>
      </c>
      <c r="U207" s="64" t="s">
        <v>66</v>
      </c>
      <c r="W207" s="198">
        <v>140200</v>
      </c>
      <c r="X207" s="198">
        <f t="shared" si="401"/>
        <v>26638</v>
      </c>
      <c r="Y207" s="198">
        <f t="shared" si="402"/>
        <v>166838</v>
      </c>
      <c r="Z207" s="198">
        <v>140200</v>
      </c>
      <c r="AA207" s="198">
        <f t="shared" si="403"/>
        <v>26638</v>
      </c>
      <c r="AB207" s="198">
        <f t="shared" si="404"/>
        <v>166838</v>
      </c>
      <c r="AC207" s="198">
        <v>245000</v>
      </c>
      <c r="AD207" s="198">
        <f t="shared" si="405"/>
        <v>46550</v>
      </c>
      <c r="AE207" s="198">
        <f t="shared" si="406"/>
        <v>291550</v>
      </c>
      <c r="AG207" s="67" t="str">
        <f t="shared" si="407"/>
        <v>CONTACTORES</v>
      </c>
      <c r="AH207" s="58" t="str">
        <f t="shared" si="408"/>
        <v>ÚNICO</v>
      </c>
      <c r="AI207" s="58" t="str">
        <f t="shared" si="409"/>
        <v>ÚNICO</v>
      </c>
      <c r="AJ207" s="58" t="str">
        <f t="shared" si="410"/>
        <v>ÚNICO</v>
      </c>
      <c r="AK207" s="58" t="str">
        <f t="shared" si="411"/>
        <v>ÚNICO</v>
      </c>
      <c r="AL207" s="68" t="str">
        <f t="shared" si="412"/>
        <v/>
      </c>
      <c r="AM207" s="68" t="str">
        <f t="shared" si="413"/>
        <v/>
      </c>
      <c r="AN207" s="60" t="str">
        <f t="shared" si="414"/>
        <v/>
      </c>
      <c r="AP207" s="68">
        <f t="shared" si="415"/>
        <v>175133</v>
      </c>
      <c r="AQ207" s="61">
        <f t="shared" si="416"/>
        <v>140200</v>
      </c>
      <c r="AR207" s="61">
        <f t="shared" si="417"/>
        <v>60506</v>
      </c>
      <c r="AS207" s="199">
        <f t="shared" si="418"/>
        <v>0.34548600206700053</v>
      </c>
      <c r="AT207" s="61">
        <f t="shared" si="419"/>
        <v>140200</v>
      </c>
      <c r="AU207" s="61">
        <f t="shared" si="420"/>
        <v>245000</v>
      </c>
      <c r="AV207" s="61">
        <f>IF(NOT(ISNUMBER(A207)),"",ROUND(_xlfn.QUARTILE.INC(CHOOSE({1;2;3},W207,Z207,AC207),1),0))</f>
        <v>140200</v>
      </c>
      <c r="AW207" s="61">
        <f>IF(NOT(ISNUMBER(A207)),"",ROUND(_xlfn.QUARTILE.INC(CHOOSE({1;2;3},W207,Z207,AC207),3),0))</f>
        <v>192600</v>
      </c>
      <c r="AX207" s="61">
        <f t="shared" si="421"/>
        <v>52400</v>
      </c>
      <c r="AY207" s="61">
        <f t="shared" si="422"/>
        <v>140200</v>
      </c>
      <c r="AZ207" s="61">
        <f t="shared" si="423"/>
        <v>26638</v>
      </c>
      <c r="BA207" s="61">
        <f t="shared" si="424"/>
        <v>166838</v>
      </c>
      <c r="BB207" s="61" t="str">
        <f t="shared" si="425"/>
        <v>PROMEDIO 2 MENORES</v>
      </c>
      <c r="BD207" s="58" t="str">
        <f t="shared" si="426"/>
        <v>CONTACTORES</v>
      </c>
      <c r="BE207" s="58" t="str">
        <f t="shared" si="427"/>
        <v>ÚNICO</v>
      </c>
      <c r="BF207" s="58" t="str" cm="1">
        <f t="array" ref="BF207">IF(BE207&lt;&gt;"REPETIDO","",A207&amp;IFERROR(", "&amp;_xlfn.AGGREGATE(15,6,$A$13:$A$500/(($BD$13:$BD$500=BD207)*($A$13:$A$500&lt;&gt;A207)),1),"")&amp;IFERROR(", "&amp;_xlfn.AGGREGATE(15,6,$A$13:$A$500/(($BD$13:$BD$500=BD207)*($A$13:$A$500&lt;&gt;A207)),2),"")&amp;IFERROR(", "&amp;_xlfn.AGGREGATE(15,6,$A$13:$A$500/(($BD$13:$BD$500=BD207)*($A$13:$A$500&lt;&gt;A207)),3),""))</f>
        <v/>
      </c>
      <c r="BG207" s="58" t="str">
        <f t="shared" si="428"/>
        <v>NO APLICA</v>
      </c>
      <c r="BH207" s="58" t="str">
        <f t="shared" si="429"/>
        <v>OK</v>
      </c>
    </row>
    <row r="208" spans="1:60" x14ac:dyDescent="0.45">
      <c r="A208" s="64">
        <f>IF(D208="","",COUNTIF($D$13:D208,"&lt;&gt;"))</f>
        <v>185</v>
      </c>
      <c r="B208" s="64">
        <v>4343001</v>
      </c>
      <c r="C208" s="65" t="s">
        <v>778</v>
      </c>
      <c r="D208" s="78" t="s">
        <v>691</v>
      </c>
      <c r="E208" s="64">
        <v>0</v>
      </c>
      <c r="F208" s="64">
        <v>1</v>
      </c>
      <c r="G208" s="64">
        <v>1</v>
      </c>
      <c r="H208" s="64">
        <v>0</v>
      </c>
      <c r="I208" s="64">
        <v>0</v>
      </c>
      <c r="J208" s="64">
        <v>0</v>
      </c>
      <c r="K208" s="64">
        <v>0</v>
      </c>
      <c r="L208" s="64">
        <v>0</v>
      </c>
      <c r="M208" s="64">
        <v>0</v>
      </c>
      <c r="N208" s="64">
        <v>0</v>
      </c>
      <c r="O208" s="64">
        <v>0</v>
      </c>
      <c r="P208" s="64">
        <v>0</v>
      </c>
      <c r="Q208" s="64">
        <v>0</v>
      </c>
      <c r="R208" s="64">
        <v>1</v>
      </c>
      <c r="S208" s="78">
        <v>39121410</v>
      </c>
      <c r="T208" s="64" t="s">
        <v>66</v>
      </c>
      <c r="U208" s="64" t="s">
        <v>66</v>
      </c>
      <c r="W208" s="198">
        <v>29800</v>
      </c>
      <c r="X208" s="198">
        <f t="shared" si="401"/>
        <v>5662</v>
      </c>
      <c r="Y208" s="198">
        <f t="shared" si="402"/>
        <v>35462</v>
      </c>
      <c r="Z208" s="198">
        <v>29800</v>
      </c>
      <c r="AA208" s="198">
        <f t="shared" si="403"/>
        <v>5662</v>
      </c>
      <c r="AB208" s="198">
        <f t="shared" si="404"/>
        <v>35462</v>
      </c>
      <c r="AC208" s="198">
        <v>40000</v>
      </c>
      <c r="AD208" s="198">
        <f t="shared" si="405"/>
        <v>7600</v>
      </c>
      <c r="AE208" s="198">
        <f t="shared" si="406"/>
        <v>47600</v>
      </c>
      <c r="AG208" s="67" t="str">
        <f t="shared" si="407"/>
        <v>TERMINALES</v>
      </c>
      <c r="AH208" s="58" t="str">
        <f t="shared" si="408"/>
        <v>ÚNICO</v>
      </c>
      <c r="AI208" s="58" t="str">
        <f t="shared" si="409"/>
        <v>DIFERENTE</v>
      </c>
      <c r="AJ208" s="58" t="str">
        <f t="shared" si="410"/>
        <v>ÚNICO</v>
      </c>
      <c r="AK208" s="58" t="str">
        <f t="shared" si="411"/>
        <v>REVISAR</v>
      </c>
      <c r="AL208" s="68" t="str">
        <f t="shared" si="412"/>
        <v/>
      </c>
      <c r="AM208" s="68">
        <f t="shared" si="413"/>
        <v>4200</v>
      </c>
      <c r="AN208" s="60" t="str">
        <f t="shared" si="414"/>
        <v/>
      </c>
      <c r="AP208" s="68">
        <f t="shared" si="415"/>
        <v>33200</v>
      </c>
      <c r="AQ208" s="61">
        <f t="shared" si="416"/>
        <v>29800</v>
      </c>
      <c r="AR208" s="61">
        <f t="shared" si="417"/>
        <v>5889</v>
      </c>
      <c r="AS208" s="199">
        <f t="shared" si="418"/>
        <v>0.17737951807228916</v>
      </c>
      <c r="AT208" s="61">
        <f t="shared" si="419"/>
        <v>29800</v>
      </c>
      <c r="AU208" s="61">
        <f t="shared" si="420"/>
        <v>40000</v>
      </c>
      <c r="AV208" s="61">
        <f>IF(NOT(ISNUMBER(A208)),"",ROUND(_xlfn.QUARTILE.INC(CHOOSE({1;2;3},W208,Z208,AC208),1),0))</f>
        <v>29800</v>
      </c>
      <c r="AW208" s="61">
        <f>IF(NOT(ISNUMBER(A208)),"",ROUND(_xlfn.QUARTILE.INC(CHOOSE({1;2;3},W208,Z208,AC208),3),0))</f>
        <v>34900</v>
      </c>
      <c r="AX208" s="61">
        <f t="shared" si="421"/>
        <v>5100</v>
      </c>
      <c r="AY208" s="61">
        <f t="shared" si="422"/>
        <v>29800</v>
      </c>
      <c r="AZ208" s="61">
        <f t="shared" si="423"/>
        <v>5662</v>
      </c>
      <c r="BA208" s="61">
        <f t="shared" si="424"/>
        <v>35462</v>
      </c>
      <c r="BB208" s="61" t="str">
        <f t="shared" si="425"/>
        <v>MENOR VALOR</v>
      </c>
      <c r="BD208" s="58" t="str">
        <f t="shared" si="426"/>
        <v>TERMINALES</v>
      </c>
      <c r="BE208" s="58" t="str">
        <f t="shared" si="427"/>
        <v>REPETIDO</v>
      </c>
      <c r="BF208" s="58" t="str" cm="1">
        <f t="array" ref="BF208">IF(BE208&lt;&gt;"REPETIDO","",A208&amp;IFERROR(", "&amp;_xlfn.AGGREGATE(15,6,$A$13:$A$500/(($BD$13:$BD$500=BD208)*($A$13:$A$500&lt;&gt;A208)),1),"")&amp;IFERROR(", "&amp;_xlfn.AGGREGATE(15,6,$A$13:$A$500/(($BD$13:$BD$500=BD208)*($A$13:$A$500&lt;&gt;A208)),2),"")&amp;IFERROR(", "&amp;_xlfn.AGGREGATE(15,6,$A$13:$A$500/(($BD$13:$BD$500=BD208)*($A$13:$A$500&lt;&gt;A208)),3),""))</f>
        <v>185, 88, 107</v>
      </c>
      <c r="BG208" s="58" t="str">
        <f t="shared" si="428"/>
        <v>MISMO PRECIO REF.</v>
      </c>
      <c r="BH208" s="58" t="str">
        <f t="shared" si="429"/>
        <v>OK</v>
      </c>
    </row>
    <row r="209" spans="1:60" s="192" customFormat="1" ht="14.25" customHeight="1" x14ac:dyDescent="0.45">
      <c r="A209" s="64">
        <f>IF(D209="","",COUNTIF($D$13:D209,"&lt;&gt;"))</f>
        <v>186</v>
      </c>
      <c r="B209" s="64">
        <v>4343001</v>
      </c>
      <c r="C209" s="65" t="s">
        <v>779</v>
      </c>
      <c r="D209" s="78" t="s">
        <v>691</v>
      </c>
      <c r="E209" s="64">
        <v>0</v>
      </c>
      <c r="F209" s="64">
        <v>1</v>
      </c>
      <c r="G209" s="64">
        <v>1</v>
      </c>
      <c r="H209" s="64">
        <v>0</v>
      </c>
      <c r="I209" s="64">
        <v>0</v>
      </c>
      <c r="J209" s="64">
        <v>0</v>
      </c>
      <c r="K209" s="64">
        <v>0</v>
      </c>
      <c r="L209" s="64">
        <v>0</v>
      </c>
      <c r="M209" s="64">
        <v>0</v>
      </c>
      <c r="N209" s="64">
        <v>0</v>
      </c>
      <c r="O209" s="64">
        <v>0</v>
      </c>
      <c r="P209" s="64">
        <v>0</v>
      </c>
      <c r="Q209" s="64">
        <v>0</v>
      </c>
      <c r="R209" s="64">
        <v>1</v>
      </c>
      <c r="S209" s="64">
        <v>31161504</v>
      </c>
      <c r="T209" s="64" t="s">
        <v>66</v>
      </c>
      <c r="U209" s="64" t="s">
        <v>66</v>
      </c>
      <c r="W209" s="198">
        <v>3400</v>
      </c>
      <c r="X209" s="198">
        <f t="shared" si="401"/>
        <v>646</v>
      </c>
      <c r="Y209" s="198">
        <f t="shared" si="402"/>
        <v>4046</v>
      </c>
      <c r="Z209" s="198">
        <v>4200</v>
      </c>
      <c r="AA209" s="198">
        <f t="shared" si="403"/>
        <v>798</v>
      </c>
      <c r="AB209" s="198">
        <f t="shared" si="404"/>
        <v>4998</v>
      </c>
      <c r="AC209" s="198">
        <v>5000</v>
      </c>
      <c r="AD209" s="198">
        <f t="shared" si="405"/>
        <v>950</v>
      </c>
      <c r="AE209" s="198">
        <f t="shared" si="406"/>
        <v>5950</v>
      </c>
      <c r="AG209" s="67" t="str">
        <f t="shared" si="407"/>
        <v>TORNILLOS EN GENERAL</v>
      </c>
      <c r="AH209" s="58" t="str">
        <f t="shared" si="408"/>
        <v>ÚNICO</v>
      </c>
      <c r="AI209" s="58" t="str">
        <f t="shared" si="409"/>
        <v>DIFERENTE</v>
      </c>
      <c r="AJ209" s="58" t="str">
        <f t="shared" si="410"/>
        <v>ÚNICO</v>
      </c>
      <c r="AK209" s="58" t="str">
        <f t="shared" si="411"/>
        <v>REVISAR</v>
      </c>
      <c r="AL209" s="68" t="str">
        <f t="shared" si="412"/>
        <v/>
      </c>
      <c r="AM209" s="68">
        <f t="shared" si="413"/>
        <v>800</v>
      </c>
      <c r="AN209" s="60" t="str">
        <f t="shared" si="414"/>
        <v/>
      </c>
      <c r="AO209" s="160"/>
      <c r="AP209" s="68">
        <f t="shared" si="415"/>
        <v>4200</v>
      </c>
      <c r="AQ209" s="61">
        <f t="shared" si="416"/>
        <v>4200</v>
      </c>
      <c r="AR209" s="61">
        <f t="shared" si="417"/>
        <v>800</v>
      </c>
      <c r="AS209" s="199">
        <f t="shared" si="418"/>
        <v>0.19047619047619047</v>
      </c>
      <c r="AT209" s="61">
        <f t="shared" si="419"/>
        <v>3400</v>
      </c>
      <c r="AU209" s="61">
        <f t="shared" si="420"/>
        <v>5000</v>
      </c>
      <c r="AV209" s="61">
        <f>IF(NOT(ISNUMBER(A209)),"",ROUND(_xlfn.QUARTILE.INC(CHOOSE({1;2;3},W209,Z209,AC209),1),0))</f>
        <v>3800</v>
      </c>
      <c r="AW209" s="61">
        <f>IF(NOT(ISNUMBER(A209)),"",ROUND(_xlfn.QUARTILE.INC(CHOOSE({1;2;3},W209,Z209,AC209),3),0))</f>
        <v>4600</v>
      </c>
      <c r="AX209" s="61">
        <f t="shared" si="421"/>
        <v>800</v>
      </c>
      <c r="AY209" s="61">
        <f t="shared" si="422"/>
        <v>3400</v>
      </c>
      <c r="AZ209" s="61">
        <f t="shared" si="423"/>
        <v>646</v>
      </c>
      <c r="BA209" s="61">
        <f t="shared" si="424"/>
        <v>4046</v>
      </c>
      <c r="BB209" s="61" t="str">
        <f t="shared" si="425"/>
        <v>MENOR VALOR</v>
      </c>
      <c r="BC209" s="160"/>
      <c r="BD209" s="58" t="str">
        <f t="shared" si="426"/>
        <v>TORNILLOS EN GENERAL</v>
      </c>
      <c r="BE209" s="58" t="str">
        <f t="shared" si="427"/>
        <v>REPETIDO</v>
      </c>
      <c r="BF209" s="58" t="str" cm="1">
        <f t="array" ref="BF209">IF(BE209&lt;&gt;"REPETIDO","",A209&amp;IFERROR(", "&amp;_xlfn.AGGREGATE(15,6,$A$13:$A$500/(($BD$13:$BD$500=BD209)*($A$13:$A$500&lt;&gt;A209)),1),"")&amp;IFERROR(", "&amp;_xlfn.AGGREGATE(15,6,$A$13:$A$500/(($BD$13:$BD$500=BD209)*($A$13:$A$500&lt;&gt;A209)),2),"")&amp;IFERROR(", "&amp;_xlfn.AGGREGATE(15,6,$A$13:$A$500/(($BD$13:$BD$500=BD209)*($A$13:$A$500&lt;&gt;A209)),3),""))</f>
        <v>186, 89, 108</v>
      </c>
      <c r="BG209" s="58" t="str">
        <f t="shared" si="428"/>
        <v>MISMO PRECIO REF.</v>
      </c>
      <c r="BH209" s="58" t="str">
        <f t="shared" si="429"/>
        <v>OK</v>
      </c>
    </row>
    <row r="210" spans="1:60" x14ac:dyDescent="0.45">
      <c r="A210" s="64">
        <f>IF(D210="","",COUNTIF($D$13:D210,"&lt;&gt;"))</f>
        <v>187</v>
      </c>
      <c r="B210" s="64">
        <v>4343001</v>
      </c>
      <c r="C210" s="65" t="s">
        <v>803</v>
      </c>
      <c r="D210" s="78" t="s">
        <v>691</v>
      </c>
      <c r="E210" s="64">
        <v>0</v>
      </c>
      <c r="F210" s="64">
        <v>1</v>
      </c>
      <c r="G210" s="64">
        <v>1</v>
      </c>
      <c r="H210" s="64">
        <v>0</v>
      </c>
      <c r="I210" s="64">
        <v>0</v>
      </c>
      <c r="J210" s="64">
        <v>0</v>
      </c>
      <c r="K210" s="64">
        <v>0</v>
      </c>
      <c r="L210" s="64">
        <v>0</v>
      </c>
      <c r="M210" s="64">
        <v>0</v>
      </c>
      <c r="N210" s="64">
        <v>0</v>
      </c>
      <c r="O210" s="64">
        <v>0</v>
      </c>
      <c r="P210" s="64">
        <v>0</v>
      </c>
      <c r="Q210" s="64">
        <v>0</v>
      </c>
      <c r="R210" s="64">
        <v>1</v>
      </c>
      <c r="S210" s="78">
        <v>30171505</v>
      </c>
      <c r="T210" s="64" t="s">
        <v>66</v>
      </c>
      <c r="U210" s="64" t="s">
        <v>66</v>
      </c>
      <c r="W210" s="198">
        <v>731000</v>
      </c>
      <c r="X210" s="198">
        <f t="shared" si="401"/>
        <v>138890</v>
      </c>
      <c r="Y210" s="198">
        <f t="shared" si="402"/>
        <v>869890</v>
      </c>
      <c r="Z210" s="198">
        <v>731000</v>
      </c>
      <c r="AA210" s="198">
        <f t="shared" si="403"/>
        <v>138890</v>
      </c>
      <c r="AB210" s="198">
        <f t="shared" si="404"/>
        <v>869890</v>
      </c>
      <c r="AC210" s="198">
        <v>925000</v>
      </c>
      <c r="AD210" s="198">
        <f t="shared" si="405"/>
        <v>175750</v>
      </c>
      <c r="AE210" s="198">
        <f t="shared" si="406"/>
        <v>1100750</v>
      </c>
      <c r="AG210" s="67" t="str">
        <f t="shared" si="407"/>
        <v>PUERTAS</v>
      </c>
      <c r="AH210" s="58" t="str">
        <f t="shared" si="408"/>
        <v>ÚNICO</v>
      </c>
      <c r="AI210" s="58" t="str">
        <f t="shared" si="409"/>
        <v>DIFERENTE</v>
      </c>
      <c r="AJ210" s="58" t="str">
        <f t="shared" si="410"/>
        <v>ÚNICO</v>
      </c>
      <c r="AK210" s="58" t="str">
        <f t="shared" si="411"/>
        <v>REVISAR</v>
      </c>
      <c r="AL210" s="68" t="str">
        <f t="shared" si="412"/>
        <v/>
      </c>
      <c r="AM210" s="68">
        <f t="shared" si="413"/>
        <v>29800</v>
      </c>
      <c r="AN210" s="60" t="str">
        <f t="shared" si="414"/>
        <v/>
      </c>
      <c r="AP210" s="68">
        <f t="shared" si="415"/>
        <v>795667</v>
      </c>
      <c r="AQ210" s="61">
        <f t="shared" si="416"/>
        <v>731000</v>
      </c>
      <c r="AR210" s="61">
        <f t="shared" si="417"/>
        <v>112006</v>
      </c>
      <c r="AS210" s="199">
        <f t="shared" si="418"/>
        <v>0.14076994521577493</v>
      </c>
      <c r="AT210" s="61">
        <f t="shared" si="419"/>
        <v>731000</v>
      </c>
      <c r="AU210" s="61">
        <f t="shared" si="420"/>
        <v>925000</v>
      </c>
      <c r="AV210" s="61">
        <f>IF(NOT(ISNUMBER(A210)),"",ROUND(_xlfn.QUARTILE.INC(CHOOSE({1;2;3},W210,Z210,AC210),1),0))</f>
        <v>731000</v>
      </c>
      <c r="AW210" s="61">
        <f>IF(NOT(ISNUMBER(A210)),"",ROUND(_xlfn.QUARTILE.INC(CHOOSE({1;2;3},W210,Z210,AC210),3),0))</f>
        <v>828000</v>
      </c>
      <c r="AX210" s="61">
        <f t="shared" si="421"/>
        <v>97000</v>
      </c>
      <c r="AY210" s="61">
        <f t="shared" si="422"/>
        <v>731000</v>
      </c>
      <c r="AZ210" s="61">
        <f t="shared" si="423"/>
        <v>138890</v>
      </c>
      <c r="BA210" s="61">
        <f t="shared" si="424"/>
        <v>869890</v>
      </c>
      <c r="BB210" s="61" t="str">
        <f t="shared" si="425"/>
        <v>MENOR VALOR</v>
      </c>
      <c r="BD210" s="58" t="str">
        <f t="shared" si="426"/>
        <v>PUERTAS</v>
      </c>
      <c r="BE210" s="58" t="str">
        <f t="shared" si="427"/>
        <v>REPETIDO</v>
      </c>
      <c r="BF210" s="58" t="str" cm="1">
        <f t="array" ref="BF210">IF(BE210&lt;&gt;"REPETIDO","",A210&amp;IFERROR(", "&amp;_xlfn.AGGREGATE(15,6,$A$13:$A$500/(($BD$13:$BD$500=BD210)*($A$13:$A$500&lt;&gt;A210)),1),"")&amp;IFERROR(", "&amp;_xlfn.AGGREGATE(15,6,$A$13:$A$500/(($BD$13:$BD$500=BD210)*($A$13:$A$500&lt;&gt;A210)),2),"")&amp;IFERROR(", "&amp;_xlfn.AGGREGATE(15,6,$A$13:$A$500/(($BD$13:$BD$500=BD210)*($A$13:$A$500&lt;&gt;A210)),3),""))</f>
        <v>187, 114</v>
      </c>
      <c r="BG210" s="58" t="str">
        <f t="shared" si="428"/>
        <v>MISMO PRECIO REF.</v>
      </c>
      <c r="BH210" s="58" t="str">
        <f t="shared" si="429"/>
        <v>OK</v>
      </c>
    </row>
    <row r="211" spans="1:60" x14ac:dyDescent="0.45">
      <c r="A211" s="206" t="s">
        <v>312</v>
      </c>
      <c r="B211" s="206"/>
      <c r="C211" s="206"/>
      <c r="D211" s="206"/>
      <c r="E211" s="206"/>
      <c r="F211" s="206"/>
      <c r="G211" s="206"/>
      <c r="H211" s="206"/>
      <c r="I211" s="206"/>
      <c r="J211" s="206"/>
      <c r="K211" s="206"/>
      <c r="L211" s="206"/>
      <c r="M211" s="206"/>
      <c r="N211" s="206"/>
      <c r="O211" s="206"/>
      <c r="P211" s="206"/>
      <c r="Q211" s="206"/>
      <c r="R211" s="206"/>
      <c r="S211" s="206"/>
      <c r="T211" s="206"/>
      <c r="U211" s="206"/>
      <c r="W211" s="198"/>
      <c r="X211" s="198"/>
      <c r="Y211" s="198"/>
      <c r="Z211" s="198"/>
      <c r="AA211" s="198"/>
      <c r="AB211" s="198"/>
      <c r="AC211" s="198"/>
      <c r="AD211" s="198"/>
      <c r="AE211" s="198"/>
      <c r="AG211" s="67" t="str">
        <f>IF(NOT(ISNUMBER(#REF!)),"",LEFT(#REF!,200))</f>
        <v/>
      </c>
      <c r="AH211" s="58" t="str">
        <f t="shared" ref="AH211" si="430">IF(AG211="","",IF(COUNTIF($AG:$AG,AG211)=1,"ÚNICO",IF(_xlfn.MAXIFS($Y:$Y,$AG:$AG,AG211)&lt;&gt;_xlfn.MINIFS($Y:$Y,$AG:$AG,AG211),"PRECIO DIFERENTE","MISMO PRECIO")))</f>
        <v/>
      </c>
      <c r="AI211" s="58" t="str">
        <f t="shared" ref="AI211:AI274" si="431">IF(AG211="","",IF(COUNTIF($AG:$AG,AG211)=1,"ÚNICO",IF(_xlfn.MAXIFS($AB:$AB,$AG:$AG,AG211)&lt;&gt;_xlfn.MINIFS($AB:$AB,$AG:$AG,AG211),"PRECIO DIFERENTE","MISMO PRECIO")))</f>
        <v/>
      </c>
      <c r="AJ211" s="58" t="str">
        <f t="shared" ref="AJ211:AJ274" si="432">IF(AG211="","",IF(COUNTIF($AG:$AG,AG211)=1,"ÚNICO",IF(_xlfn.MAXIFS($AE:$AE,$AG:$AG,AG211)&lt;&gt;_xlfn.MINIFS($AE:$AE,$AG:$AG,AG211),"PRECIO DIFERENTE","MISMO PRECIO")))</f>
        <v/>
      </c>
      <c r="AK211" s="58" t="str">
        <f t="shared" ref="AK211" si="433">IF(AG211="","",IF(COUNTIF($AG:$AG,AG211)=1,"ÚNICO",IF(OR(AH211="PRECIO DIFERENTE",AI211="PRECIO DIFERENTE",AJ211="PRECIO DIFERENTE"),"REVISAR","VALIDADO")))</f>
        <v/>
      </c>
      <c r="AL211" s="68" t="str">
        <f t="shared" ref="AL211:AL274" si="434">IF(OR(AG211="",COUNTIF($AG:$AG,AG211)=1),"",_xlfn.MAXIFS($Y:$Y,$AG:$AG,AG211)-_xlfn.MINIFS($Y:$Y,$AG:$AG,AG211))</f>
        <v/>
      </c>
      <c r="AM211" s="68" t="str">
        <f t="shared" ref="AM211:AM274" si="435">IF(OR(AG211="",COUNTIF($AG:$AG,AG211)=1),"",_xlfn.MAXIFS($AB:$AB,$AG:$AG,AG211)-_xlfn.MINIFS($AB:$AB,$AG:$AG,AG211))</f>
        <v/>
      </c>
      <c r="AN211" s="60" t="str">
        <f t="shared" ref="AN211:AN274" si="436">IF(OR(AG211="",COUNTIF($AG:$AG,AG211)=1),"",_xlfn.MAXIFS($AE:$AE,$AG:$AG,AG211)-_xlfn.MINIFS($AE:$AE,$AG:$AG,AG211))</f>
        <v/>
      </c>
      <c r="AP211" s="75"/>
      <c r="AQ211" s="75"/>
      <c r="AR211" s="75"/>
      <c r="AS211" s="76"/>
      <c r="AT211" s="75"/>
      <c r="AU211" s="75"/>
      <c r="AV211" s="75"/>
      <c r="AW211" s="75"/>
      <c r="AX211" s="75"/>
      <c r="AY211" s="75"/>
      <c r="AZ211" s="75"/>
      <c r="BA211" s="75"/>
      <c r="BB211" s="75"/>
      <c r="BD211" s="203"/>
      <c r="BE211" s="203"/>
      <c r="BF211" s="203"/>
      <c r="BG211" s="203"/>
      <c r="BH211" s="203"/>
    </row>
    <row r="212" spans="1:60" ht="25.5" customHeight="1" x14ac:dyDescent="0.45">
      <c r="A212" s="64">
        <f>IF(D212="","",COUNTIF($D$13:D212,"&lt;&gt;"))</f>
        <v>188</v>
      </c>
      <c r="B212" s="64">
        <v>4343001</v>
      </c>
      <c r="C212" s="65" t="s">
        <v>872</v>
      </c>
      <c r="D212" s="64" t="s">
        <v>873</v>
      </c>
      <c r="E212" s="64">
        <v>0</v>
      </c>
      <c r="F212" s="64">
        <v>0</v>
      </c>
      <c r="G212" s="64">
        <v>1</v>
      </c>
      <c r="H212" s="64">
        <v>0</v>
      </c>
      <c r="I212" s="64">
        <v>0</v>
      </c>
      <c r="J212" s="64">
        <v>0</v>
      </c>
      <c r="K212" s="64">
        <v>0</v>
      </c>
      <c r="L212" s="64">
        <v>0</v>
      </c>
      <c r="M212" s="64">
        <v>0</v>
      </c>
      <c r="N212" s="64">
        <v>0</v>
      </c>
      <c r="O212" s="64">
        <v>0</v>
      </c>
      <c r="P212" s="64">
        <v>0</v>
      </c>
      <c r="Q212" s="64">
        <v>0</v>
      </c>
      <c r="R212" s="64">
        <f t="shared" ref="R212:R230" si="437">SUM(G212:M212)</f>
        <v>1</v>
      </c>
      <c r="S212" s="64">
        <v>73152106</v>
      </c>
      <c r="T212" s="104">
        <v>1111754</v>
      </c>
      <c r="U212" s="104" t="s">
        <v>874</v>
      </c>
      <c r="W212" s="198">
        <v>204000</v>
      </c>
      <c r="X212" s="198">
        <f t="shared" ref="X212:X230" si="438">ROUND(W212*19%,0)</f>
        <v>38760</v>
      </c>
      <c r="Y212" s="198">
        <f t="shared" ref="Y212:Y230" si="439">ROUND(W212+X212,0)</f>
        <v>242760</v>
      </c>
      <c r="Z212" s="198">
        <v>225200</v>
      </c>
      <c r="AA212" s="198">
        <f t="shared" ref="AA212:AA230" si="440">Z212*19%</f>
        <v>42788</v>
      </c>
      <c r="AB212" s="198">
        <f t="shared" ref="AB212:AB230" si="441">Z212+AA212</f>
        <v>267988</v>
      </c>
      <c r="AC212" s="198">
        <v>265000</v>
      </c>
      <c r="AD212" s="198">
        <f t="shared" ref="AD212:AD230" si="442">AC212*19%</f>
        <v>50350</v>
      </c>
      <c r="AE212" s="198">
        <f t="shared" ref="AE212:AE230" si="443">AC212+AD212</f>
        <v>315350</v>
      </c>
      <c r="AG212" s="67" t="str">
        <f t="shared" ref="AG212:AG230" si="444">IF(NOT(ISNUMBER(A212)),"",UPPER(TRIM(CLEAN(C212))))</f>
        <v>VÁLVULAS REGULADORAS</v>
      </c>
      <c r="AH212" s="58" t="str">
        <f t="shared" ref="AH212:AH230" si="445">IF($AG212="","",IF(COUNTIFS($AG:$AG,$AG212,$W:$W,"&lt;&gt;"&amp;$W212)&gt;0,"DIFERENTE","ÚNICO"))</f>
        <v>ÚNICO</v>
      </c>
      <c r="AI212" s="58" t="str">
        <f t="shared" ref="AI212:AI230" si="446">IF($AG212="","",IF(COUNTIFS($AG:$AG,$AG212,$Z:$Z,"&lt;&gt;"&amp;$Z212)&gt;0,"DIFERENTE","ÚNICO"))</f>
        <v>DIFERENTE</v>
      </c>
      <c r="AJ212" s="58" t="str">
        <f t="shared" ref="AJ212:AJ230" si="447">IF($AG212="","",IF(COUNTIFS($AG:$AG,$AG212,$AC:$AC,"&lt;&gt;"&amp;$AC212)&gt;0,"DIFERENTE","ÚNICO"))</f>
        <v>ÚNICO</v>
      </c>
      <c r="AK212" s="58" t="str">
        <f t="shared" ref="AK212:AK230" si="448">IF($AG212="","",IF(OR(AH212="DIFERENTE",AI212="DIFERENTE",AJ212="DIFERENTE"),"REVISAR","ÚNICO"))</f>
        <v>REVISAR</v>
      </c>
      <c r="AL212" s="68" t="str">
        <f t="shared" ref="AL212:AL230" si="449">IF(AH212="DIFERENTE",_xlfn.MAXIFS($W:$W,$AG:$AG,$AG212)-_xlfn.MINIFS($W:$W,$AG:$AG,$AG212),"")</f>
        <v/>
      </c>
      <c r="AM212" s="68">
        <f t="shared" ref="AM212:AM230" si="450">IF(AI212="DIFERENTE",_xlfn.MAXIFS($Z:$Z,$AG:$AG,$AG212)-_xlfn.MINIFS($Z:$Z,$AG:$AG,$AG212),"")</f>
        <v>21200</v>
      </c>
      <c r="AN212" s="60" t="str">
        <f t="shared" ref="AN212:AN230" si="451">IF(AJ212="DIFERENTE",_xlfn.MAXIFS($AC:$AC,$AG:$AG,$AG212)-_xlfn.MINIFS($AC:$AC,$AG:$AG,$AG212),"")</f>
        <v/>
      </c>
      <c r="AP212" s="68">
        <f t="shared" ref="AP212:AP230" si="452">IF(NOT(ISNUMBER(A212)),"",ROUND(AVERAGE(W212,Z212,AC212),0))</f>
        <v>231400</v>
      </c>
      <c r="AQ212" s="61">
        <f t="shared" ref="AQ212:AQ230" si="453">IF(NOT(ISNUMBER(A212)),"",ROUND(MEDIAN(W212,Z212,AC212),0))</f>
        <v>225200</v>
      </c>
      <c r="AR212" s="61">
        <f t="shared" ref="AR212:AR230" si="454">IF(NOT(ISNUMBER(A212)),"",ROUND(_xlfn.STDEV.S(W212,Z212,AC212),0))</f>
        <v>30969</v>
      </c>
      <c r="AS212" s="199">
        <f t="shared" ref="AS212:AS230" si="455">IF(NOT(ISNUMBER(A212)),"",IFERROR(AR212/AP212,0))</f>
        <v>0.1338331892826275</v>
      </c>
      <c r="AT212" s="61">
        <f t="shared" ref="AT212:AT230" si="456">IF(NOT(ISNUMBER(A212)),"",MIN(W212,Z212,AC212))</f>
        <v>204000</v>
      </c>
      <c r="AU212" s="61">
        <f t="shared" ref="AU212:AU230" si="457">IF(NOT(ISNUMBER(A212)),"",MAX(W212,Z212,AC212))</f>
        <v>265000</v>
      </c>
      <c r="AV212" s="61">
        <f>IF(NOT(ISNUMBER(A212)),"",ROUND(_xlfn.QUARTILE.INC(CHOOSE({1;2;3},W212,Z212,AC212),1),0))</f>
        <v>214600</v>
      </c>
      <c r="AW212" s="61">
        <f>IF(NOT(ISNUMBER(A212)),"",ROUND(_xlfn.QUARTILE.INC(CHOOSE({1;2;3},W212,Z212,AC212),3),0))</f>
        <v>245100</v>
      </c>
      <c r="AX212" s="61">
        <f t="shared" ref="AX212:AX230" si="458">IF(NOT(ISNUMBER(A212)),"",AW212-AV212)</f>
        <v>30500</v>
      </c>
      <c r="AY212" s="61">
        <f t="shared" ref="AY212:AY230" si="459">IF(NOT(ISNUMBER(A212)),"",IF(BB212="MENOR VALOR",MIN(W212,Z212,AC212),IF(BB212="PROMEDIO 2 MENORES",ROUND((SUM(W212,Z212,AC212)-MAX(W212,Z212,AC212))/2,0),IF(BB212="MEDIANA",MEDIAN(W212,Z212,AC212),""))))</f>
        <v>204000</v>
      </c>
      <c r="AZ212" s="61">
        <f t="shared" ref="AZ212:AZ230" si="460">+AY212*19%</f>
        <v>38760</v>
      </c>
      <c r="BA212" s="61">
        <f t="shared" ref="BA212:BA230" si="461">+AY212+AZ212</f>
        <v>242760</v>
      </c>
      <c r="BB212" s="61" t="str">
        <f t="shared" ref="BB212:BB230" si="462">IF(NOT(ISNUMBER(A212)),"",IF(AS212&lt;=20%,"MENOR VALOR",IF(AS212&lt;=40%,"PROMEDIO 2 MENORES","MEDIANA")))</f>
        <v>MENOR VALOR</v>
      </c>
      <c r="BD212" s="58" t="str">
        <f t="shared" ref="BD212:BD230" si="463">IF(NOT(ISNUMBER(A212)),"",TRIM(CLEAN(C212)))</f>
        <v>Válvulas reguladoras</v>
      </c>
      <c r="BE212" s="58" t="str">
        <f t="shared" ref="BE212:BE230" si="464">IF(BD212="","",IF(COUNTIF($BD:$BD,BD212)&gt;1,"REPETIDO","ÚNICO"))</f>
        <v>REPETIDO</v>
      </c>
      <c r="BF212" s="58" t="str" cm="1">
        <f t="array" ref="BF212">IF(BE212&lt;&gt;"REPETIDO","",A212&amp;IFERROR(", "&amp;_xlfn.AGGREGATE(15,6,$A$13:$A$500/(($BD$13:$BD$500=BD212)*($A$13:$A$500&lt;&gt;A212)),1),"")&amp;IFERROR(", "&amp;_xlfn.AGGREGATE(15,6,$A$13:$A$500/(($BD$13:$BD$500=BD212)*($A$13:$A$500&lt;&gt;A212)),2),"")&amp;IFERROR(", "&amp;_xlfn.AGGREGATE(15,6,$A$13:$A$500/(($BD$13:$BD$500=BD212)*($A$13:$A$500&lt;&gt;A212)),3),""))</f>
        <v>188, 165, 173, 177</v>
      </c>
      <c r="BG212" s="58" t="str">
        <f t="shared" ref="BG212:BG230" si="465">IF(BD212="","",IF(BE212&lt;&gt;"REPETIDO","NO APLICA",IF(_xlfn.MAXIFS($AY:$AY,$BD:$BD,BD212)=_xlfn.MINIFS($AY:$AY,$BD:$BD,BD212),"MISMO PRECIO REF.","PRECIO REF. DIFERENTE")))</f>
        <v>MISMO PRECIO REF.</v>
      </c>
      <c r="BH212" s="58" t="str">
        <f t="shared" ref="BH212:BH230" si="466">IF(BD212="","",IF(BG212="PRECIO REF. DIFERENTE","CRÍTICO - PRECIO REF. INCONSISTENTE","OK"))</f>
        <v>OK</v>
      </c>
    </row>
    <row r="213" spans="1:60" ht="25.5" x14ac:dyDescent="0.45">
      <c r="A213" s="64">
        <f>IF(D213="","",COUNTIF($D$13:D213,"&lt;&gt;"))</f>
        <v>189</v>
      </c>
      <c r="B213" s="64">
        <v>4343001</v>
      </c>
      <c r="C213" s="65" t="s">
        <v>875</v>
      </c>
      <c r="D213" s="64" t="s">
        <v>873</v>
      </c>
      <c r="E213" s="64">
        <v>0</v>
      </c>
      <c r="F213" s="64">
        <v>0</v>
      </c>
      <c r="G213" s="64">
        <v>1</v>
      </c>
      <c r="H213" s="64">
        <v>0</v>
      </c>
      <c r="I213" s="64">
        <v>0</v>
      </c>
      <c r="J213" s="64">
        <v>0</v>
      </c>
      <c r="K213" s="64">
        <v>0</v>
      </c>
      <c r="L213" s="64">
        <v>0</v>
      </c>
      <c r="M213" s="64">
        <v>0</v>
      </c>
      <c r="N213" s="64">
        <v>0</v>
      </c>
      <c r="O213" s="64">
        <v>0</v>
      </c>
      <c r="P213" s="64">
        <v>0</v>
      </c>
      <c r="Q213" s="64">
        <v>0</v>
      </c>
      <c r="R213" s="64">
        <f t="shared" si="437"/>
        <v>1</v>
      </c>
      <c r="S213" s="64">
        <v>73152106</v>
      </c>
      <c r="T213" s="104">
        <v>1014499</v>
      </c>
      <c r="U213" s="104" t="s">
        <v>874</v>
      </c>
      <c r="W213" s="198">
        <v>25500</v>
      </c>
      <c r="X213" s="198">
        <f t="shared" si="438"/>
        <v>4845</v>
      </c>
      <c r="Y213" s="198">
        <f t="shared" si="439"/>
        <v>30345</v>
      </c>
      <c r="Z213" s="198">
        <v>25500</v>
      </c>
      <c r="AA213" s="198">
        <f t="shared" si="440"/>
        <v>4845</v>
      </c>
      <c r="AB213" s="198">
        <f t="shared" si="441"/>
        <v>30345</v>
      </c>
      <c r="AC213" s="198">
        <v>90000</v>
      </c>
      <c r="AD213" s="198">
        <f t="shared" si="442"/>
        <v>17100</v>
      </c>
      <c r="AE213" s="198">
        <f t="shared" si="443"/>
        <v>107100</v>
      </c>
      <c r="AG213" s="67" t="str">
        <f t="shared" si="444"/>
        <v>PERILLAS</v>
      </c>
      <c r="AH213" s="58" t="str">
        <f t="shared" si="445"/>
        <v>ÚNICO</v>
      </c>
      <c r="AI213" s="58" t="str">
        <f t="shared" si="446"/>
        <v>DIFERENTE</v>
      </c>
      <c r="AJ213" s="58" t="str">
        <f t="shared" si="447"/>
        <v>DIFERENTE</v>
      </c>
      <c r="AK213" s="58" t="str">
        <f t="shared" si="448"/>
        <v>REVISAR</v>
      </c>
      <c r="AL213" s="68" t="str">
        <f t="shared" si="449"/>
        <v/>
      </c>
      <c r="AM213" s="68">
        <f t="shared" si="450"/>
        <v>4300</v>
      </c>
      <c r="AN213" s="60">
        <f t="shared" si="451"/>
        <v>5000</v>
      </c>
      <c r="AP213" s="68">
        <f t="shared" si="452"/>
        <v>47000</v>
      </c>
      <c r="AQ213" s="61">
        <f t="shared" si="453"/>
        <v>25500</v>
      </c>
      <c r="AR213" s="61">
        <f t="shared" si="454"/>
        <v>37239</v>
      </c>
      <c r="AS213" s="199">
        <f t="shared" si="455"/>
        <v>0.79231914893617017</v>
      </c>
      <c r="AT213" s="61">
        <f t="shared" si="456"/>
        <v>25500</v>
      </c>
      <c r="AU213" s="61">
        <f t="shared" si="457"/>
        <v>90000</v>
      </c>
      <c r="AV213" s="61">
        <f>IF(NOT(ISNUMBER(A213)),"",ROUND(_xlfn.QUARTILE.INC(CHOOSE({1;2;3},W213,Z213,AC213),1),0))</f>
        <v>25500</v>
      </c>
      <c r="AW213" s="61">
        <f>IF(NOT(ISNUMBER(A213)),"",ROUND(_xlfn.QUARTILE.INC(CHOOSE({1;2;3},W213,Z213,AC213),3),0))</f>
        <v>57750</v>
      </c>
      <c r="AX213" s="61">
        <f t="shared" si="458"/>
        <v>32250</v>
      </c>
      <c r="AY213" s="61">
        <f t="shared" si="459"/>
        <v>25500</v>
      </c>
      <c r="AZ213" s="61">
        <f t="shared" si="460"/>
        <v>4845</v>
      </c>
      <c r="BA213" s="61">
        <f t="shared" si="461"/>
        <v>30345</v>
      </c>
      <c r="BB213" s="61" t="str">
        <f t="shared" si="462"/>
        <v>MEDIANA</v>
      </c>
      <c r="BD213" s="58" t="str">
        <f t="shared" si="463"/>
        <v>Perillas</v>
      </c>
      <c r="BE213" s="58" t="str">
        <f t="shared" si="464"/>
        <v>REPETIDO</v>
      </c>
      <c r="BF213" s="58" t="str" cm="1">
        <f t="array" ref="BF213">IF(BE213&lt;&gt;"REPETIDO","",A213&amp;IFERROR(", "&amp;_xlfn.AGGREGATE(15,6,$A$13:$A$500/(($BD$13:$BD$500=BD213)*($A$13:$A$500&lt;&gt;A213)),1),"")&amp;IFERROR(", "&amp;_xlfn.AGGREGATE(15,6,$A$13:$A$500/(($BD$13:$BD$500=BD213)*($A$13:$A$500&lt;&gt;A213)),2),"")&amp;IFERROR(", "&amp;_xlfn.AGGREGATE(15,6,$A$13:$A$500/(($BD$13:$BD$500=BD213)*($A$13:$A$500&lt;&gt;A213)),3),""))</f>
        <v>189, 109, 162, 175</v>
      </c>
      <c r="BG213" s="58" t="str">
        <f t="shared" si="465"/>
        <v>PRECIO REF. DIFERENTE</v>
      </c>
      <c r="BH213" s="58" t="str">
        <f t="shared" si="466"/>
        <v>CRÍTICO - PRECIO REF. INCONSISTENTE</v>
      </c>
    </row>
    <row r="214" spans="1:60" ht="25.5" customHeight="1" x14ac:dyDescent="0.45">
      <c r="A214" s="64">
        <f>IF(D214="","",COUNTIF($D$13:D214,"&lt;&gt;"))</f>
        <v>190</v>
      </c>
      <c r="B214" s="64">
        <v>4343001</v>
      </c>
      <c r="C214" s="65" t="s">
        <v>876</v>
      </c>
      <c r="D214" s="64" t="s">
        <v>873</v>
      </c>
      <c r="E214" s="64">
        <v>0</v>
      </c>
      <c r="F214" s="64">
        <v>0</v>
      </c>
      <c r="G214" s="64">
        <v>1</v>
      </c>
      <c r="H214" s="64">
        <v>0</v>
      </c>
      <c r="I214" s="64">
        <v>0</v>
      </c>
      <c r="J214" s="64">
        <v>0</v>
      </c>
      <c r="K214" s="64">
        <v>0</v>
      </c>
      <c r="L214" s="64">
        <v>0</v>
      </c>
      <c r="M214" s="64">
        <v>0</v>
      </c>
      <c r="N214" s="64">
        <v>0</v>
      </c>
      <c r="O214" s="64">
        <v>0</v>
      </c>
      <c r="P214" s="64">
        <v>0</v>
      </c>
      <c r="Q214" s="64">
        <v>0</v>
      </c>
      <c r="R214" s="64">
        <f t="shared" si="437"/>
        <v>1</v>
      </c>
      <c r="S214" s="64">
        <v>73152106</v>
      </c>
      <c r="T214" s="104">
        <v>1028597</v>
      </c>
      <c r="U214" s="104" t="s">
        <v>874</v>
      </c>
      <c r="W214" s="198">
        <v>140200</v>
      </c>
      <c r="X214" s="198">
        <f t="shared" si="438"/>
        <v>26638</v>
      </c>
      <c r="Y214" s="198">
        <f t="shared" si="439"/>
        <v>166838</v>
      </c>
      <c r="Z214" s="198">
        <v>148800</v>
      </c>
      <c r="AA214" s="198">
        <f t="shared" si="440"/>
        <v>28272</v>
      </c>
      <c r="AB214" s="198">
        <f t="shared" si="441"/>
        <v>177072</v>
      </c>
      <c r="AC214" s="198">
        <v>180000</v>
      </c>
      <c r="AD214" s="198">
        <f t="shared" si="442"/>
        <v>34200</v>
      </c>
      <c r="AE214" s="198">
        <f t="shared" si="443"/>
        <v>214200</v>
      </c>
      <c r="AG214" s="67" t="str">
        <f t="shared" si="444"/>
        <v>TUBOS DE SUMINISTRO</v>
      </c>
      <c r="AH214" s="58" t="str">
        <f t="shared" si="445"/>
        <v>ÚNICO</v>
      </c>
      <c r="AI214" s="58" t="str">
        <f t="shared" si="446"/>
        <v>DIFERENTE</v>
      </c>
      <c r="AJ214" s="58" t="str">
        <f t="shared" si="447"/>
        <v>ÚNICO</v>
      </c>
      <c r="AK214" s="58" t="str">
        <f t="shared" si="448"/>
        <v>REVISAR</v>
      </c>
      <c r="AL214" s="68" t="str">
        <f t="shared" si="449"/>
        <v/>
      </c>
      <c r="AM214" s="68">
        <f t="shared" si="450"/>
        <v>8600</v>
      </c>
      <c r="AN214" s="60" t="str">
        <f t="shared" si="451"/>
        <v/>
      </c>
      <c r="AP214" s="68">
        <f t="shared" si="452"/>
        <v>156333</v>
      </c>
      <c r="AQ214" s="61">
        <f t="shared" si="453"/>
        <v>148800</v>
      </c>
      <c r="AR214" s="61">
        <f t="shared" si="454"/>
        <v>20942</v>
      </c>
      <c r="AS214" s="199">
        <f t="shared" si="455"/>
        <v>0.13395764170072857</v>
      </c>
      <c r="AT214" s="61">
        <f t="shared" si="456"/>
        <v>140200</v>
      </c>
      <c r="AU214" s="61">
        <f t="shared" si="457"/>
        <v>180000</v>
      </c>
      <c r="AV214" s="61">
        <f>IF(NOT(ISNUMBER(A214)),"",ROUND(_xlfn.QUARTILE.INC(CHOOSE({1;2;3},W214,Z214,AC214),1),0))</f>
        <v>144500</v>
      </c>
      <c r="AW214" s="61">
        <f>IF(NOT(ISNUMBER(A214)),"",ROUND(_xlfn.QUARTILE.INC(CHOOSE({1;2;3},W214,Z214,AC214),3),0))</f>
        <v>164400</v>
      </c>
      <c r="AX214" s="61">
        <f t="shared" si="458"/>
        <v>19900</v>
      </c>
      <c r="AY214" s="61">
        <f t="shared" si="459"/>
        <v>140200</v>
      </c>
      <c r="AZ214" s="61">
        <f t="shared" si="460"/>
        <v>26638</v>
      </c>
      <c r="BA214" s="61">
        <f t="shared" si="461"/>
        <v>166838</v>
      </c>
      <c r="BB214" s="61" t="str">
        <f t="shared" si="462"/>
        <v>MENOR VALOR</v>
      </c>
      <c r="BD214" s="58" t="str">
        <f t="shared" si="463"/>
        <v>Tubos de suministro</v>
      </c>
      <c r="BE214" s="58" t="str">
        <f t="shared" si="464"/>
        <v>REPETIDO</v>
      </c>
      <c r="BF214" s="58" t="str" cm="1">
        <f t="array" ref="BF214">IF(BE214&lt;&gt;"REPETIDO","",A214&amp;IFERROR(", "&amp;_xlfn.AGGREGATE(15,6,$A$13:$A$500/(($BD$13:$BD$500=BD214)*($A$13:$A$500&lt;&gt;A214)),1),"")&amp;IFERROR(", "&amp;_xlfn.AGGREGATE(15,6,$A$13:$A$500/(($BD$13:$BD$500=BD214)*($A$13:$A$500&lt;&gt;A214)),2),"")&amp;IFERROR(", "&amp;_xlfn.AGGREGATE(15,6,$A$13:$A$500/(($BD$13:$BD$500=BD214)*($A$13:$A$500&lt;&gt;A214)),3),""))</f>
        <v>190, 110, 179</v>
      </c>
      <c r="BG214" s="58" t="str">
        <f t="shared" si="465"/>
        <v>MISMO PRECIO REF.</v>
      </c>
      <c r="BH214" s="58" t="str">
        <f t="shared" si="466"/>
        <v>OK</v>
      </c>
    </row>
    <row r="215" spans="1:60" ht="25.5" customHeight="1" x14ac:dyDescent="0.45">
      <c r="A215" s="64">
        <f>IF(D215="","",COUNTIF($D$13:D215,"&lt;&gt;"))</f>
        <v>191</v>
      </c>
      <c r="B215" s="64">
        <v>4343001</v>
      </c>
      <c r="C215" s="65" t="s">
        <v>877</v>
      </c>
      <c r="D215" s="64" t="s">
        <v>873</v>
      </c>
      <c r="E215" s="64">
        <v>0</v>
      </c>
      <c r="F215" s="64">
        <v>0</v>
      </c>
      <c r="G215" s="64">
        <v>1</v>
      </c>
      <c r="H215" s="64">
        <v>0</v>
      </c>
      <c r="I215" s="64">
        <v>0</v>
      </c>
      <c r="J215" s="64">
        <v>0</v>
      </c>
      <c r="K215" s="64">
        <v>0</v>
      </c>
      <c r="L215" s="64">
        <v>0</v>
      </c>
      <c r="M215" s="64">
        <v>0</v>
      </c>
      <c r="N215" s="64">
        <v>0</v>
      </c>
      <c r="O215" s="64">
        <v>0</v>
      </c>
      <c r="P215" s="64">
        <v>0</v>
      </c>
      <c r="Q215" s="64">
        <v>0</v>
      </c>
      <c r="R215" s="64">
        <f t="shared" si="437"/>
        <v>1</v>
      </c>
      <c r="S215" s="64">
        <v>73152106</v>
      </c>
      <c r="T215" s="104">
        <v>1225436</v>
      </c>
      <c r="U215" s="104" t="s">
        <v>874</v>
      </c>
      <c r="W215" s="198">
        <v>365500</v>
      </c>
      <c r="X215" s="198">
        <f t="shared" si="438"/>
        <v>69445</v>
      </c>
      <c r="Y215" s="198">
        <f t="shared" si="439"/>
        <v>434945</v>
      </c>
      <c r="Z215" s="198">
        <v>365500</v>
      </c>
      <c r="AA215" s="198">
        <f t="shared" si="440"/>
        <v>69445</v>
      </c>
      <c r="AB215" s="198">
        <f t="shared" si="441"/>
        <v>434945</v>
      </c>
      <c r="AC215" s="198">
        <v>470000</v>
      </c>
      <c r="AD215" s="198">
        <f t="shared" si="442"/>
        <v>89300</v>
      </c>
      <c r="AE215" s="198">
        <f t="shared" si="443"/>
        <v>559300</v>
      </c>
      <c r="AG215" s="67" t="str">
        <f t="shared" si="444"/>
        <v>PARTES O LAMINAS DAÑADAS</v>
      </c>
      <c r="AH215" s="58" t="str">
        <f t="shared" si="445"/>
        <v>ÚNICO</v>
      </c>
      <c r="AI215" s="58" t="str">
        <f t="shared" si="446"/>
        <v>ÚNICO</v>
      </c>
      <c r="AJ215" s="58" t="str">
        <f t="shared" si="447"/>
        <v>ÚNICO</v>
      </c>
      <c r="AK215" s="58" t="str">
        <f t="shared" si="448"/>
        <v>ÚNICO</v>
      </c>
      <c r="AL215" s="68" t="str">
        <f t="shared" si="449"/>
        <v/>
      </c>
      <c r="AM215" s="68" t="str">
        <f t="shared" si="450"/>
        <v/>
      </c>
      <c r="AN215" s="60" t="str">
        <f t="shared" si="451"/>
        <v/>
      </c>
      <c r="AP215" s="68">
        <f t="shared" si="452"/>
        <v>400333</v>
      </c>
      <c r="AQ215" s="61">
        <f t="shared" si="453"/>
        <v>365500</v>
      </c>
      <c r="AR215" s="61">
        <f t="shared" si="454"/>
        <v>60333</v>
      </c>
      <c r="AS215" s="199">
        <f t="shared" si="455"/>
        <v>0.15070703639220348</v>
      </c>
      <c r="AT215" s="61">
        <f t="shared" si="456"/>
        <v>365500</v>
      </c>
      <c r="AU215" s="61">
        <f t="shared" si="457"/>
        <v>470000</v>
      </c>
      <c r="AV215" s="61">
        <f>IF(NOT(ISNUMBER(A215)),"",ROUND(_xlfn.QUARTILE.INC(CHOOSE({1;2;3},W215,Z215,AC215),1),0))</f>
        <v>365500</v>
      </c>
      <c r="AW215" s="61">
        <f>IF(NOT(ISNUMBER(A215)),"",ROUND(_xlfn.QUARTILE.INC(CHOOSE({1;2;3},W215,Z215,AC215),3),0))</f>
        <v>417750</v>
      </c>
      <c r="AX215" s="61">
        <f t="shared" si="458"/>
        <v>52250</v>
      </c>
      <c r="AY215" s="61">
        <f t="shared" si="459"/>
        <v>365500</v>
      </c>
      <c r="AZ215" s="61">
        <f t="shared" si="460"/>
        <v>69445</v>
      </c>
      <c r="BA215" s="61">
        <f t="shared" si="461"/>
        <v>434945</v>
      </c>
      <c r="BB215" s="61" t="str">
        <f t="shared" si="462"/>
        <v>MENOR VALOR</v>
      </c>
      <c r="BD215" s="58" t="str">
        <f t="shared" si="463"/>
        <v>Partes o laminas dañadas</v>
      </c>
      <c r="BE215" s="58" t="str">
        <f t="shared" si="464"/>
        <v>ÚNICO</v>
      </c>
      <c r="BF215" s="58" t="str" cm="1">
        <f t="array" ref="BF215">IF(BE215&lt;&gt;"REPETIDO","",A215&amp;IFERROR(", "&amp;_xlfn.AGGREGATE(15,6,$A$13:$A$500/(($BD$13:$BD$500=BD215)*($A$13:$A$500&lt;&gt;A215)),1),"")&amp;IFERROR(", "&amp;_xlfn.AGGREGATE(15,6,$A$13:$A$500/(($BD$13:$BD$500=BD215)*($A$13:$A$500&lt;&gt;A215)),2),"")&amp;IFERROR(", "&amp;_xlfn.AGGREGATE(15,6,$A$13:$A$500/(($BD$13:$BD$500=BD215)*($A$13:$A$500&lt;&gt;A215)),3),""))</f>
        <v/>
      </c>
      <c r="BG215" s="58" t="str">
        <f t="shared" si="465"/>
        <v>NO APLICA</v>
      </c>
      <c r="BH215" s="58" t="str">
        <f t="shared" si="466"/>
        <v>OK</v>
      </c>
    </row>
    <row r="216" spans="1:60" ht="25.5" x14ac:dyDescent="0.45">
      <c r="A216" s="64">
        <f>IF(D216="","",COUNTIF($D$13:D216,"&lt;&gt;"))</f>
        <v>192</v>
      </c>
      <c r="B216" s="64">
        <v>4343001</v>
      </c>
      <c r="C216" s="65" t="s">
        <v>878</v>
      </c>
      <c r="D216" s="64" t="s">
        <v>873</v>
      </c>
      <c r="E216" s="64">
        <v>0</v>
      </c>
      <c r="F216" s="64">
        <v>0</v>
      </c>
      <c r="G216" s="64">
        <v>1</v>
      </c>
      <c r="H216" s="64">
        <v>0</v>
      </c>
      <c r="I216" s="64">
        <v>0</v>
      </c>
      <c r="J216" s="64">
        <v>0</v>
      </c>
      <c r="K216" s="64">
        <v>0</v>
      </c>
      <c r="L216" s="64">
        <v>0</v>
      </c>
      <c r="M216" s="64">
        <v>0</v>
      </c>
      <c r="N216" s="64">
        <v>0</v>
      </c>
      <c r="O216" s="64">
        <v>0</v>
      </c>
      <c r="P216" s="64">
        <v>0</v>
      </c>
      <c r="Q216" s="64">
        <v>0</v>
      </c>
      <c r="R216" s="64">
        <f t="shared" si="437"/>
        <v>1</v>
      </c>
      <c r="S216" s="64">
        <v>73152106</v>
      </c>
      <c r="T216" s="104">
        <v>1065300</v>
      </c>
      <c r="U216" s="104" t="s">
        <v>874</v>
      </c>
      <c r="W216" s="198">
        <v>17000</v>
      </c>
      <c r="X216" s="198">
        <f t="shared" si="438"/>
        <v>3230</v>
      </c>
      <c r="Y216" s="198">
        <f t="shared" si="439"/>
        <v>20230</v>
      </c>
      <c r="Z216" s="198">
        <v>17000</v>
      </c>
      <c r="AA216" s="198">
        <f t="shared" si="440"/>
        <v>3230</v>
      </c>
      <c r="AB216" s="198">
        <f t="shared" si="441"/>
        <v>20230</v>
      </c>
      <c r="AC216" s="198">
        <v>30000</v>
      </c>
      <c r="AD216" s="198">
        <f t="shared" si="442"/>
        <v>5700</v>
      </c>
      <c r="AE216" s="198">
        <f t="shared" si="443"/>
        <v>35700</v>
      </c>
      <c r="AG216" s="67" t="str">
        <f t="shared" si="444"/>
        <v>BOMBILLOS</v>
      </c>
      <c r="AH216" s="58" t="str">
        <f t="shared" si="445"/>
        <v>ÚNICO</v>
      </c>
      <c r="AI216" s="58" t="str">
        <f t="shared" si="446"/>
        <v>DIFERENTE</v>
      </c>
      <c r="AJ216" s="58" t="str">
        <f t="shared" si="447"/>
        <v>ÚNICO</v>
      </c>
      <c r="AK216" s="58" t="str">
        <f t="shared" si="448"/>
        <v>REVISAR</v>
      </c>
      <c r="AL216" s="68" t="str">
        <f t="shared" si="449"/>
        <v/>
      </c>
      <c r="AM216" s="68">
        <f t="shared" si="450"/>
        <v>4200</v>
      </c>
      <c r="AN216" s="60" t="str">
        <f t="shared" si="451"/>
        <v/>
      </c>
      <c r="AP216" s="68">
        <f t="shared" si="452"/>
        <v>21333</v>
      </c>
      <c r="AQ216" s="61">
        <f t="shared" si="453"/>
        <v>17000</v>
      </c>
      <c r="AR216" s="61">
        <f t="shared" si="454"/>
        <v>7506</v>
      </c>
      <c r="AS216" s="199">
        <f t="shared" si="455"/>
        <v>0.35184924764449443</v>
      </c>
      <c r="AT216" s="61">
        <f t="shared" si="456"/>
        <v>17000</v>
      </c>
      <c r="AU216" s="61">
        <f t="shared" si="457"/>
        <v>30000</v>
      </c>
      <c r="AV216" s="61">
        <f>IF(NOT(ISNUMBER(A216)),"",ROUND(_xlfn.QUARTILE.INC(CHOOSE({1;2;3},W216,Z216,AC216),1),0))</f>
        <v>17000</v>
      </c>
      <c r="AW216" s="61">
        <f>IF(NOT(ISNUMBER(A216)),"",ROUND(_xlfn.QUARTILE.INC(CHOOSE({1;2;3},W216,Z216,AC216),3),0))</f>
        <v>23500</v>
      </c>
      <c r="AX216" s="61">
        <f t="shared" si="458"/>
        <v>6500</v>
      </c>
      <c r="AY216" s="61">
        <f t="shared" si="459"/>
        <v>17000</v>
      </c>
      <c r="AZ216" s="61">
        <f t="shared" si="460"/>
        <v>3230</v>
      </c>
      <c r="BA216" s="61">
        <f t="shared" si="461"/>
        <v>20230</v>
      </c>
      <c r="BB216" s="61" t="str">
        <f t="shared" si="462"/>
        <v>PROMEDIO 2 MENORES</v>
      </c>
      <c r="BD216" s="58" t="str">
        <f t="shared" si="463"/>
        <v>Bombillos</v>
      </c>
      <c r="BE216" s="58" t="str">
        <f t="shared" si="464"/>
        <v>REPETIDO</v>
      </c>
      <c r="BF216" s="58" t="str" cm="1">
        <f t="array" ref="BF216">IF(BE216&lt;&gt;"REPETIDO","",A216&amp;IFERROR(", "&amp;_xlfn.AGGREGATE(15,6,$A$13:$A$500/(($BD$13:$BD$500=BD216)*($A$13:$A$500&lt;&gt;A216)),1),"")&amp;IFERROR(", "&amp;_xlfn.AGGREGATE(15,6,$A$13:$A$500/(($BD$13:$BD$500=BD216)*($A$13:$A$500&lt;&gt;A216)),2),"")&amp;IFERROR(", "&amp;_xlfn.AGGREGATE(15,6,$A$13:$A$500/(($BD$13:$BD$500=BD216)*($A$13:$A$500&lt;&gt;A216)),3),""))</f>
        <v>192, 112, 181</v>
      </c>
      <c r="BG216" s="58" t="str">
        <f t="shared" si="465"/>
        <v>PRECIO REF. DIFERENTE</v>
      </c>
      <c r="BH216" s="58" t="str">
        <f t="shared" si="466"/>
        <v>CRÍTICO - PRECIO REF. INCONSISTENTE</v>
      </c>
    </row>
    <row r="217" spans="1:60" ht="38.25" customHeight="1" x14ac:dyDescent="0.45">
      <c r="A217" s="64">
        <f>IF(D217="","",COUNTIF($D$13:D217,"&lt;&gt;"))</f>
        <v>193</v>
      </c>
      <c r="B217" s="64">
        <v>4343001</v>
      </c>
      <c r="C217" s="65" t="s">
        <v>879</v>
      </c>
      <c r="D217" s="64" t="s">
        <v>873</v>
      </c>
      <c r="E217" s="64">
        <v>0</v>
      </c>
      <c r="F217" s="64">
        <v>0</v>
      </c>
      <c r="G217" s="64">
        <v>1</v>
      </c>
      <c r="H217" s="64">
        <v>0</v>
      </c>
      <c r="I217" s="64">
        <v>0</v>
      </c>
      <c r="J217" s="64">
        <v>0</v>
      </c>
      <c r="K217" s="64">
        <v>0</v>
      </c>
      <c r="L217" s="64">
        <v>0</v>
      </c>
      <c r="M217" s="64">
        <v>0</v>
      </c>
      <c r="N217" s="64">
        <v>0</v>
      </c>
      <c r="O217" s="64">
        <v>0</v>
      </c>
      <c r="P217" s="64">
        <v>0</v>
      </c>
      <c r="Q217" s="64">
        <v>0</v>
      </c>
      <c r="R217" s="64">
        <f t="shared" si="437"/>
        <v>1</v>
      </c>
      <c r="S217" s="64">
        <v>73152106</v>
      </c>
      <c r="T217" s="104">
        <v>1304738</v>
      </c>
      <c r="U217" s="104" t="s">
        <v>874</v>
      </c>
      <c r="W217" s="198">
        <v>119000</v>
      </c>
      <c r="X217" s="198">
        <f t="shared" si="438"/>
        <v>22610</v>
      </c>
      <c r="Y217" s="198">
        <f t="shared" si="439"/>
        <v>141610</v>
      </c>
      <c r="Z217" s="198">
        <v>119000</v>
      </c>
      <c r="AA217" s="198">
        <f t="shared" si="440"/>
        <v>22610</v>
      </c>
      <c r="AB217" s="198">
        <f t="shared" si="441"/>
        <v>141610</v>
      </c>
      <c r="AC217" s="198">
        <v>150000</v>
      </c>
      <c r="AD217" s="198">
        <f t="shared" si="442"/>
        <v>28500</v>
      </c>
      <c r="AE217" s="198">
        <f t="shared" si="443"/>
        <v>178500</v>
      </c>
      <c r="AG217" s="67" t="str">
        <f t="shared" si="444"/>
        <v>FIBRA PARA AISLAMIENTO TÉRMICO</v>
      </c>
      <c r="AH217" s="58" t="str">
        <f t="shared" si="445"/>
        <v>ÚNICO</v>
      </c>
      <c r="AI217" s="58" t="str">
        <f t="shared" si="446"/>
        <v>DIFERENTE</v>
      </c>
      <c r="AJ217" s="58" t="str">
        <f t="shared" si="447"/>
        <v>DIFERENTE</v>
      </c>
      <c r="AK217" s="58" t="str">
        <f t="shared" si="448"/>
        <v>REVISAR</v>
      </c>
      <c r="AL217" s="68" t="str">
        <f t="shared" si="449"/>
        <v/>
      </c>
      <c r="AM217" s="68">
        <f t="shared" si="450"/>
        <v>25500</v>
      </c>
      <c r="AN217" s="60">
        <f t="shared" si="451"/>
        <v>20000</v>
      </c>
      <c r="AP217" s="68">
        <f t="shared" si="452"/>
        <v>129333</v>
      </c>
      <c r="AQ217" s="61">
        <f t="shared" si="453"/>
        <v>119000</v>
      </c>
      <c r="AR217" s="61">
        <f t="shared" si="454"/>
        <v>17898</v>
      </c>
      <c r="AS217" s="199">
        <f t="shared" si="455"/>
        <v>0.13838695460555311</v>
      </c>
      <c r="AT217" s="61">
        <f t="shared" si="456"/>
        <v>119000</v>
      </c>
      <c r="AU217" s="61">
        <f t="shared" si="457"/>
        <v>150000</v>
      </c>
      <c r="AV217" s="61">
        <f>IF(NOT(ISNUMBER(A217)),"",ROUND(_xlfn.QUARTILE.INC(CHOOSE({1;2;3},W217,Z217,AC217),1),0))</f>
        <v>119000</v>
      </c>
      <c r="AW217" s="61">
        <f>IF(NOT(ISNUMBER(A217)),"",ROUND(_xlfn.QUARTILE.INC(CHOOSE({1;2;3},W217,Z217,AC217),3),0))</f>
        <v>134500</v>
      </c>
      <c r="AX217" s="61">
        <f t="shared" si="458"/>
        <v>15500</v>
      </c>
      <c r="AY217" s="61">
        <f t="shared" si="459"/>
        <v>119000</v>
      </c>
      <c r="AZ217" s="61">
        <f t="shared" si="460"/>
        <v>22610</v>
      </c>
      <c r="BA217" s="61">
        <f t="shared" si="461"/>
        <v>141610</v>
      </c>
      <c r="BB217" s="61" t="str">
        <f t="shared" si="462"/>
        <v>MENOR VALOR</v>
      </c>
      <c r="BD217" s="58" t="str">
        <f t="shared" si="463"/>
        <v>Fibra para aislamiento térmico</v>
      </c>
      <c r="BE217" s="58" t="str">
        <f t="shared" si="464"/>
        <v>REPETIDO</v>
      </c>
      <c r="BF217" s="58" t="str" cm="1">
        <f t="array" ref="BF217">IF(BE217&lt;&gt;"REPETIDO","",A217&amp;IFERROR(", "&amp;_xlfn.AGGREGATE(15,6,$A$13:$A$500/(($BD$13:$BD$500=BD217)*($A$13:$A$500&lt;&gt;A217)),1),"")&amp;IFERROR(", "&amp;_xlfn.AGGREGATE(15,6,$A$13:$A$500/(($BD$13:$BD$500=BD217)*($A$13:$A$500&lt;&gt;A217)),2),"")&amp;IFERROR(", "&amp;_xlfn.AGGREGATE(15,6,$A$13:$A$500/(($BD$13:$BD$500=BD217)*($A$13:$A$500&lt;&gt;A217)),3),""))</f>
        <v>193, 23, 182</v>
      </c>
      <c r="BG217" s="58" t="str">
        <f t="shared" si="465"/>
        <v>MISMO PRECIO REF.</v>
      </c>
      <c r="BH217" s="58" t="str">
        <f t="shared" si="466"/>
        <v>OK</v>
      </c>
    </row>
    <row r="218" spans="1:60" ht="51" customHeight="1" x14ac:dyDescent="0.45">
      <c r="A218" s="64">
        <f>IF(D218="","",COUNTIF($D$13:D218,"&lt;&gt;"))</f>
        <v>194</v>
      </c>
      <c r="B218" s="78">
        <v>4343003</v>
      </c>
      <c r="C218" s="204" t="s">
        <v>880</v>
      </c>
      <c r="D218" s="78" t="s">
        <v>881</v>
      </c>
      <c r="E218" s="64">
        <v>0</v>
      </c>
      <c r="F218" s="64">
        <v>0</v>
      </c>
      <c r="G218" s="64">
        <v>1</v>
      </c>
      <c r="H218" s="64">
        <v>0</v>
      </c>
      <c r="I218" s="64">
        <v>0</v>
      </c>
      <c r="J218" s="64">
        <v>0</v>
      </c>
      <c r="K218" s="64">
        <v>0</v>
      </c>
      <c r="L218" s="64">
        <v>0</v>
      </c>
      <c r="M218" s="64">
        <v>0</v>
      </c>
      <c r="N218" s="64">
        <v>0</v>
      </c>
      <c r="O218" s="64">
        <v>0</v>
      </c>
      <c r="P218" s="64">
        <v>0</v>
      </c>
      <c r="Q218" s="64">
        <v>0</v>
      </c>
      <c r="R218" s="64">
        <f t="shared" si="437"/>
        <v>1</v>
      </c>
      <c r="S218" s="78">
        <v>25174001</v>
      </c>
      <c r="T218" s="148">
        <v>1068509</v>
      </c>
      <c r="U218" s="104" t="s">
        <v>874</v>
      </c>
      <c r="W218" s="198">
        <v>34000</v>
      </c>
      <c r="X218" s="198">
        <f t="shared" si="438"/>
        <v>6460</v>
      </c>
      <c r="Y218" s="198">
        <f t="shared" si="439"/>
        <v>40460</v>
      </c>
      <c r="Z218" s="198">
        <v>34000</v>
      </c>
      <c r="AA218" s="198">
        <f t="shared" si="440"/>
        <v>6460</v>
      </c>
      <c r="AB218" s="198">
        <f t="shared" si="441"/>
        <v>40460</v>
      </c>
      <c r="AC218" s="198">
        <v>45000</v>
      </c>
      <c r="AD218" s="198">
        <f t="shared" si="442"/>
        <v>8550</v>
      </c>
      <c r="AE218" s="198">
        <f t="shared" si="443"/>
        <v>53550</v>
      </c>
      <c r="AG218" s="67" t="str">
        <f t="shared" si="444"/>
        <v>VENTILADORES CON SUS CONECTORES PARA EL HORNO DE PANADERÍA</v>
      </c>
      <c r="AH218" s="58" t="str">
        <f t="shared" si="445"/>
        <v>ÚNICO</v>
      </c>
      <c r="AI218" s="58" t="str">
        <f t="shared" si="446"/>
        <v>ÚNICO</v>
      </c>
      <c r="AJ218" s="58" t="str">
        <f t="shared" si="447"/>
        <v>ÚNICO</v>
      </c>
      <c r="AK218" s="58" t="str">
        <f t="shared" si="448"/>
        <v>ÚNICO</v>
      </c>
      <c r="AL218" s="68" t="str">
        <f t="shared" si="449"/>
        <v/>
      </c>
      <c r="AM218" s="68" t="str">
        <f t="shared" si="450"/>
        <v/>
      </c>
      <c r="AN218" s="60" t="str">
        <f t="shared" si="451"/>
        <v/>
      </c>
      <c r="AP218" s="68">
        <f t="shared" si="452"/>
        <v>37667</v>
      </c>
      <c r="AQ218" s="61">
        <f t="shared" si="453"/>
        <v>34000</v>
      </c>
      <c r="AR218" s="61">
        <f t="shared" si="454"/>
        <v>6351</v>
      </c>
      <c r="AS218" s="199">
        <f t="shared" si="455"/>
        <v>0.1686091273528553</v>
      </c>
      <c r="AT218" s="61">
        <f t="shared" si="456"/>
        <v>34000</v>
      </c>
      <c r="AU218" s="61">
        <f t="shared" si="457"/>
        <v>45000</v>
      </c>
      <c r="AV218" s="61">
        <f>IF(NOT(ISNUMBER(A218)),"",ROUND(_xlfn.QUARTILE.INC(CHOOSE({1;2;3},W218,Z218,AC218),1),0))</f>
        <v>34000</v>
      </c>
      <c r="AW218" s="61">
        <f>IF(NOT(ISNUMBER(A218)),"",ROUND(_xlfn.QUARTILE.INC(CHOOSE({1;2;3},W218,Z218,AC218),3),0))</f>
        <v>39500</v>
      </c>
      <c r="AX218" s="61">
        <f t="shared" si="458"/>
        <v>5500</v>
      </c>
      <c r="AY218" s="61">
        <f t="shared" si="459"/>
        <v>34000</v>
      </c>
      <c r="AZ218" s="61">
        <f t="shared" si="460"/>
        <v>6460</v>
      </c>
      <c r="BA218" s="61">
        <f t="shared" si="461"/>
        <v>40460</v>
      </c>
      <c r="BB218" s="61" t="str">
        <f t="shared" si="462"/>
        <v>MENOR VALOR</v>
      </c>
      <c r="BD218" s="58" t="str">
        <f t="shared" si="463"/>
        <v>Ventiladores con sus conectores para el horno de panadería</v>
      </c>
      <c r="BE218" s="58" t="str">
        <f t="shared" si="464"/>
        <v>ÚNICO</v>
      </c>
      <c r="BF218" s="58" t="str" cm="1">
        <f t="array" ref="BF218">IF(BE218&lt;&gt;"REPETIDO","",A218&amp;IFERROR(", "&amp;_xlfn.AGGREGATE(15,6,$A$13:$A$500/(($BD$13:$BD$500=BD218)*($A$13:$A$500&lt;&gt;A218)),1),"")&amp;IFERROR(", "&amp;_xlfn.AGGREGATE(15,6,$A$13:$A$500/(($BD$13:$BD$500=BD218)*($A$13:$A$500&lt;&gt;A218)),2),"")&amp;IFERROR(", "&amp;_xlfn.AGGREGATE(15,6,$A$13:$A$500/(($BD$13:$BD$500=BD218)*($A$13:$A$500&lt;&gt;A218)),3),""))</f>
        <v/>
      </c>
      <c r="BG218" s="58" t="str">
        <f t="shared" si="465"/>
        <v>NO APLICA</v>
      </c>
      <c r="BH218" s="58" t="str">
        <f t="shared" si="466"/>
        <v>OK</v>
      </c>
    </row>
    <row r="219" spans="1:60" ht="25.5" customHeight="1" x14ac:dyDescent="0.45">
      <c r="A219" s="64">
        <f>IF(D219="","",COUNTIF($D$13:D219,"&lt;&gt;"))</f>
        <v>195</v>
      </c>
      <c r="B219" s="64">
        <v>4343003</v>
      </c>
      <c r="C219" s="65" t="s">
        <v>882</v>
      </c>
      <c r="D219" s="64" t="s">
        <v>873</v>
      </c>
      <c r="E219" s="64">
        <v>0</v>
      </c>
      <c r="F219" s="64">
        <v>0</v>
      </c>
      <c r="G219" s="64">
        <v>1</v>
      </c>
      <c r="H219" s="64">
        <v>0</v>
      </c>
      <c r="I219" s="64">
        <v>0</v>
      </c>
      <c r="J219" s="64">
        <v>0</v>
      </c>
      <c r="K219" s="64">
        <v>0</v>
      </c>
      <c r="L219" s="64">
        <v>0</v>
      </c>
      <c r="M219" s="64">
        <v>0</v>
      </c>
      <c r="N219" s="64">
        <v>0</v>
      </c>
      <c r="O219" s="64">
        <v>0</v>
      </c>
      <c r="P219" s="64">
        <v>0</v>
      </c>
      <c r="Q219" s="64">
        <v>0</v>
      </c>
      <c r="R219" s="64">
        <f t="shared" si="437"/>
        <v>1</v>
      </c>
      <c r="S219" s="64">
        <v>48101800</v>
      </c>
      <c r="T219" s="104">
        <v>1391351</v>
      </c>
      <c r="U219" s="104" t="s">
        <v>874</v>
      </c>
      <c r="W219" s="198">
        <v>412200</v>
      </c>
      <c r="X219" s="198">
        <f t="shared" si="438"/>
        <v>78318</v>
      </c>
      <c r="Y219" s="198">
        <f t="shared" si="439"/>
        <v>490518</v>
      </c>
      <c r="Z219" s="198">
        <v>412200</v>
      </c>
      <c r="AA219" s="198">
        <f t="shared" si="440"/>
        <v>78318</v>
      </c>
      <c r="AB219" s="198">
        <f t="shared" si="441"/>
        <v>490518</v>
      </c>
      <c r="AC219" s="198">
        <v>515000</v>
      </c>
      <c r="AD219" s="198">
        <f t="shared" si="442"/>
        <v>97850</v>
      </c>
      <c r="AE219" s="198">
        <f t="shared" si="443"/>
        <v>612850</v>
      </c>
      <c r="AG219" s="67" t="str">
        <f t="shared" si="444"/>
        <v>QUEMADORES DEL HORNO</v>
      </c>
      <c r="AH219" s="58" t="str">
        <f t="shared" si="445"/>
        <v>ÚNICO</v>
      </c>
      <c r="AI219" s="58" t="str">
        <f t="shared" si="446"/>
        <v>ÚNICO</v>
      </c>
      <c r="AJ219" s="58" t="str">
        <f t="shared" si="447"/>
        <v>ÚNICO</v>
      </c>
      <c r="AK219" s="58" t="str">
        <f t="shared" si="448"/>
        <v>ÚNICO</v>
      </c>
      <c r="AL219" s="68" t="str">
        <f t="shared" si="449"/>
        <v/>
      </c>
      <c r="AM219" s="68" t="str">
        <f t="shared" si="450"/>
        <v/>
      </c>
      <c r="AN219" s="60" t="str">
        <f t="shared" si="451"/>
        <v/>
      </c>
      <c r="AP219" s="68">
        <f t="shared" si="452"/>
        <v>446467</v>
      </c>
      <c r="AQ219" s="61">
        <f t="shared" si="453"/>
        <v>412200</v>
      </c>
      <c r="AR219" s="61">
        <f t="shared" si="454"/>
        <v>59352</v>
      </c>
      <c r="AS219" s="199">
        <f t="shared" si="455"/>
        <v>0.13293703677987398</v>
      </c>
      <c r="AT219" s="61">
        <f t="shared" si="456"/>
        <v>412200</v>
      </c>
      <c r="AU219" s="61">
        <f t="shared" si="457"/>
        <v>515000</v>
      </c>
      <c r="AV219" s="61">
        <f>IF(NOT(ISNUMBER(A219)),"",ROUND(_xlfn.QUARTILE.INC(CHOOSE({1;2;3},W219,Z219,AC219),1),0))</f>
        <v>412200</v>
      </c>
      <c r="AW219" s="61">
        <f>IF(NOT(ISNUMBER(A219)),"",ROUND(_xlfn.QUARTILE.INC(CHOOSE({1;2;3},W219,Z219,AC219),3),0))</f>
        <v>463600</v>
      </c>
      <c r="AX219" s="61">
        <f t="shared" si="458"/>
        <v>51400</v>
      </c>
      <c r="AY219" s="61">
        <f t="shared" si="459"/>
        <v>412200</v>
      </c>
      <c r="AZ219" s="61">
        <f t="shared" si="460"/>
        <v>78318</v>
      </c>
      <c r="BA219" s="61">
        <f t="shared" si="461"/>
        <v>490518</v>
      </c>
      <c r="BB219" s="61" t="str">
        <f t="shared" si="462"/>
        <v>MENOR VALOR</v>
      </c>
      <c r="BD219" s="58" t="str">
        <f t="shared" si="463"/>
        <v>Quemadores del horno</v>
      </c>
      <c r="BE219" s="58" t="str">
        <f t="shared" si="464"/>
        <v>ÚNICO</v>
      </c>
      <c r="BF219" s="58" t="str" cm="1">
        <f t="array" ref="BF219">IF(BE219&lt;&gt;"REPETIDO","",A219&amp;IFERROR(", "&amp;_xlfn.AGGREGATE(15,6,$A$13:$A$500/(($BD$13:$BD$500=BD219)*($A$13:$A$500&lt;&gt;A219)),1),"")&amp;IFERROR(", "&amp;_xlfn.AGGREGATE(15,6,$A$13:$A$500/(($BD$13:$BD$500=BD219)*($A$13:$A$500&lt;&gt;A219)),2),"")&amp;IFERROR(", "&amp;_xlfn.AGGREGATE(15,6,$A$13:$A$500/(($BD$13:$BD$500=BD219)*($A$13:$A$500&lt;&gt;A219)),3),""))</f>
        <v/>
      </c>
      <c r="BG219" s="58" t="str">
        <f t="shared" si="465"/>
        <v>NO APLICA</v>
      </c>
      <c r="BH219" s="58" t="str">
        <f t="shared" si="466"/>
        <v>OK</v>
      </c>
    </row>
    <row r="220" spans="1:60" ht="51" customHeight="1" x14ac:dyDescent="0.45">
      <c r="A220" s="64">
        <f>IF(D220="","",COUNTIF($D$13:D220,"&lt;&gt;"))</f>
        <v>196</v>
      </c>
      <c r="B220" s="64">
        <v>4343003</v>
      </c>
      <c r="C220" s="65" t="s">
        <v>883</v>
      </c>
      <c r="D220" s="64" t="s">
        <v>873</v>
      </c>
      <c r="E220" s="64">
        <v>0</v>
      </c>
      <c r="F220" s="64">
        <v>0</v>
      </c>
      <c r="G220" s="64">
        <v>1</v>
      </c>
      <c r="H220" s="64">
        <v>0</v>
      </c>
      <c r="I220" s="64">
        <v>0</v>
      </c>
      <c r="J220" s="64">
        <v>0</v>
      </c>
      <c r="K220" s="64">
        <v>0</v>
      </c>
      <c r="L220" s="64">
        <v>0</v>
      </c>
      <c r="M220" s="64">
        <v>0</v>
      </c>
      <c r="N220" s="64">
        <v>0</v>
      </c>
      <c r="O220" s="64">
        <v>0</v>
      </c>
      <c r="P220" s="64">
        <v>0</v>
      </c>
      <c r="Q220" s="64">
        <v>0</v>
      </c>
      <c r="R220" s="64">
        <f t="shared" si="437"/>
        <v>1</v>
      </c>
      <c r="S220" s="64">
        <v>26101500</v>
      </c>
      <c r="T220" s="104">
        <v>1111754</v>
      </c>
      <c r="U220" s="104" t="s">
        <v>874</v>
      </c>
      <c r="W220" s="198">
        <v>34000</v>
      </c>
      <c r="X220" s="198">
        <f t="shared" si="438"/>
        <v>6460</v>
      </c>
      <c r="Y220" s="198">
        <f t="shared" si="439"/>
        <v>40460</v>
      </c>
      <c r="Z220" s="198">
        <v>34000</v>
      </c>
      <c r="AA220" s="198">
        <f t="shared" si="440"/>
        <v>6460</v>
      </c>
      <c r="AB220" s="198">
        <f t="shared" si="441"/>
        <v>40460</v>
      </c>
      <c r="AC220" s="198">
        <v>40000</v>
      </c>
      <c r="AD220" s="198">
        <f t="shared" si="442"/>
        <v>7600</v>
      </c>
      <c r="AE220" s="198">
        <f t="shared" si="443"/>
        <v>47600</v>
      </c>
      <c r="AG220" s="67" t="str">
        <f t="shared" si="444"/>
        <v>MOTOR DE ROTACIÓN DEL HORNO EMBOBINADO Y RODAMIENTOS</v>
      </c>
      <c r="AH220" s="58" t="str">
        <f t="shared" si="445"/>
        <v>ÚNICO</v>
      </c>
      <c r="AI220" s="58" t="str">
        <f t="shared" si="446"/>
        <v>ÚNICO</v>
      </c>
      <c r="AJ220" s="58" t="str">
        <f t="shared" si="447"/>
        <v>ÚNICO</v>
      </c>
      <c r="AK220" s="58" t="str">
        <f t="shared" si="448"/>
        <v>ÚNICO</v>
      </c>
      <c r="AL220" s="68" t="str">
        <f t="shared" si="449"/>
        <v/>
      </c>
      <c r="AM220" s="68" t="str">
        <f t="shared" si="450"/>
        <v/>
      </c>
      <c r="AN220" s="60" t="str">
        <f t="shared" si="451"/>
        <v/>
      </c>
      <c r="AP220" s="68">
        <f t="shared" si="452"/>
        <v>36000</v>
      </c>
      <c r="AQ220" s="61">
        <f t="shared" si="453"/>
        <v>34000</v>
      </c>
      <c r="AR220" s="61">
        <f t="shared" si="454"/>
        <v>3464</v>
      </c>
      <c r="AS220" s="199">
        <f t="shared" si="455"/>
        <v>9.6222222222222223E-2</v>
      </c>
      <c r="AT220" s="61">
        <f t="shared" si="456"/>
        <v>34000</v>
      </c>
      <c r="AU220" s="61">
        <f t="shared" si="457"/>
        <v>40000</v>
      </c>
      <c r="AV220" s="61">
        <f>IF(NOT(ISNUMBER(A220)),"",ROUND(_xlfn.QUARTILE.INC(CHOOSE({1;2;3},W220,Z220,AC220),1),0))</f>
        <v>34000</v>
      </c>
      <c r="AW220" s="61">
        <f>IF(NOT(ISNUMBER(A220)),"",ROUND(_xlfn.QUARTILE.INC(CHOOSE({1;2;3},W220,Z220,AC220),3),0))</f>
        <v>37000</v>
      </c>
      <c r="AX220" s="61">
        <f t="shared" si="458"/>
        <v>3000</v>
      </c>
      <c r="AY220" s="61">
        <f t="shared" si="459"/>
        <v>34000</v>
      </c>
      <c r="AZ220" s="61">
        <f t="shared" si="460"/>
        <v>6460</v>
      </c>
      <c r="BA220" s="61">
        <f t="shared" si="461"/>
        <v>40460</v>
      </c>
      <c r="BB220" s="61" t="str">
        <f t="shared" si="462"/>
        <v>MENOR VALOR</v>
      </c>
      <c r="BD220" s="58" t="str">
        <f t="shared" si="463"/>
        <v>Motor de rotación del horno embobinado y rodamientos</v>
      </c>
      <c r="BE220" s="58" t="str">
        <f t="shared" si="464"/>
        <v>ÚNICO</v>
      </c>
      <c r="BF220" s="58" t="str" cm="1">
        <f t="array" ref="BF220">IF(BE220&lt;&gt;"REPETIDO","",A220&amp;IFERROR(", "&amp;_xlfn.AGGREGATE(15,6,$A$13:$A$500/(($BD$13:$BD$500=BD220)*($A$13:$A$500&lt;&gt;A220)),1),"")&amp;IFERROR(", "&amp;_xlfn.AGGREGATE(15,6,$A$13:$A$500/(($BD$13:$BD$500=BD220)*($A$13:$A$500&lt;&gt;A220)),2),"")&amp;IFERROR(", "&amp;_xlfn.AGGREGATE(15,6,$A$13:$A$500/(($BD$13:$BD$500=BD220)*($A$13:$A$500&lt;&gt;A220)),3),""))</f>
        <v/>
      </c>
      <c r="BG220" s="58" t="str">
        <f t="shared" si="465"/>
        <v>NO APLICA</v>
      </c>
      <c r="BH220" s="58" t="str">
        <f t="shared" si="466"/>
        <v>OK</v>
      </c>
    </row>
    <row r="221" spans="1:60" s="192" customFormat="1" ht="42.75" customHeight="1" x14ac:dyDescent="0.45">
      <c r="A221" s="64">
        <f>IF(D221="","",COUNTIF($D$13:D221,"&lt;&gt;"))</f>
        <v>197</v>
      </c>
      <c r="B221" s="64">
        <v>4343003</v>
      </c>
      <c r="C221" s="65" t="s">
        <v>884</v>
      </c>
      <c r="D221" s="64" t="s">
        <v>873</v>
      </c>
      <c r="E221" s="64">
        <v>0</v>
      </c>
      <c r="F221" s="64">
        <v>0</v>
      </c>
      <c r="G221" s="64">
        <v>1</v>
      </c>
      <c r="H221" s="64">
        <v>0</v>
      </c>
      <c r="I221" s="64">
        <v>0</v>
      </c>
      <c r="J221" s="64">
        <v>0</v>
      </c>
      <c r="K221" s="64">
        <v>0</v>
      </c>
      <c r="L221" s="64">
        <v>0</v>
      </c>
      <c r="M221" s="64">
        <v>0</v>
      </c>
      <c r="N221" s="64">
        <v>0</v>
      </c>
      <c r="O221" s="64">
        <v>0</v>
      </c>
      <c r="P221" s="64">
        <v>0</v>
      </c>
      <c r="Q221" s="64">
        <v>0</v>
      </c>
      <c r="R221" s="64">
        <f t="shared" si="437"/>
        <v>1</v>
      </c>
      <c r="S221" s="64">
        <v>48101800</v>
      </c>
      <c r="T221" s="104">
        <v>1014499</v>
      </c>
      <c r="U221" s="104" t="s">
        <v>874</v>
      </c>
      <c r="W221" s="198">
        <v>301800</v>
      </c>
      <c r="X221" s="198">
        <f t="shared" si="438"/>
        <v>57342</v>
      </c>
      <c r="Y221" s="198">
        <f t="shared" si="439"/>
        <v>359142</v>
      </c>
      <c r="Z221" s="198">
        <v>301800</v>
      </c>
      <c r="AA221" s="198">
        <f t="shared" si="440"/>
        <v>57342</v>
      </c>
      <c r="AB221" s="198">
        <f t="shared" si="441"/>
        <v>359142</v>
      </c>
      <c r="AC221" s="198">
        <v>395000</v>
      </c>
      <c r="AD221" s="198">
        <f t="shared" si="442"/>
        <v>75050</v>
      </c>
      <c r="AE221" s="198">
        <f t="shared" si="443"/>
        <v>470050</v>
      </c>
      <c r="AG221" s="67" t="str">
        <f t="shared" si="444"/>
        <v>RESISTENCIAS PARA HUMIDIFICADOR</v>
      </c>
      <c r="AH221" s="58" t="str">
        <f t="shared" si="445"/>
        <v>ÚNICO</v>
      </c>
      <c r="AI221" s="58" t="str">
        <f t="shared" si="446"/>
        <v>ÚNICO</v>
      </c>
      <c r="AJ221" s="58" t="str">
        <f t="shared" si="447"/>
        <v>ÚNICO</v>
      </c>
      <c r="AK221" s="58" t="str">
        <f t="shared" si="448"/>
        <v>ÚNICO</v>
      </c>
      <c r="AL221" s="68" t="str">
        <f t="shared" si="449"/>
        <v/>
      </c>
      <c r="AM221" s="68" t="str">
        <f t="shared" si="450"/>
        <v/>
      </c>
      <c r="AN221" s="60" t="str">
        <f t="shared" si="451"/>
        <v/>
      </c>
      <c r="AO221" s="160"/>
      <c r="AP221" s="68">
        <f t="shared" si="452"/>
        <v>332867</v>
      </c>
      <c r="AQ221" s="61">
        <f t="shared" si="453"/>
        <v>301800</v>
      </c>
      <c r="AR221" s="61">
        <f t="shared" si="454"/>
        <v>53809</v>
      </c>
      <c r="AS221" s="199">
        <f t="shared" si="455"/>
        <v>0.16165315276071224</v>
      </c>
      <c r="AT221" s="61">
        <f t="shared" si="456"/>
        <v>301800</v>
      </c>
      <c r="AU221" s="61">
        <f t="shared" si="457"/>
        <v>395000</v>
      </c>
      <c r="AV221" s="61">
        <f>IF(NOT(ISNUMBER(A221)),"",ROUND(_xlfn.QUARTILE.INC(CHOOSE({1;2;3},W221,Z221,AC221),1),0))</f>
        <v>301800</v>
      </c>
      <c r="AW221" s="61">
        <f>IF(NOT(ISNUMBER(A221)),"",ROUND(_xlfn.QUARTILE.INC(CHOOSE({1;2;3},W221,Z221,AC221),3),0))</f>
        <v>348400</v>
      </c>
      <c r="AX221" s="61">
        <f t="shared" si="458"/>
        <v>46600</v>
      </c>
      <c r="AY221" s="61">
        <f t="shared" si="459"/>
        <v>301800</v>
      </c>
      <c r="AZ221" s="61">
        <f t="shared" si="460"/>
        <v>57342</v>
      </c>
      <c r="BA221" s="61">
        <f t="shared" si="461"/>
        <v>359142</v>
      </c>
      <c r="BB221" s="61" t="str">
        <f t="shared" si="462"/>
        <v>MENOR VALOR</v>
      </c>
      <c r="BC221" s="160"/>
      <c r="BD221" s="58" t="str">
        <f t="shared" si="463"/>
        <v>Resistencias para humidificador</v>
      </c>
      <c r="BE221" s="58" t="str">
        <f t="shared" si="464"/>
        <v>ÚNICO</v>
      </c>
      <c r="BF221" s="58" t="str" cm="1">
        <f t="array" ref="BF221">IF(BE221&lt;&gt;"REPETIDO","",A221&amp;IFERROR(", "&amp;_xlfn.AGGREGATE(15,6,$A$13:$A$500/(($BD$13:$BD$500=BD221)*($A$13:$A$500&lt;&gt;A221)),1),"")&amp;IFERROR(", "&amp;_xlfn.AGGREGATE(15,6,$A$13:$A$500/(($BD$13:$BD$500=BD221)*($A$13:$A$500&lt;&gt;A221)),2),"")&amp;IFERROR(", "&amp;_xlfn.AGGREGATE(15,6,$A$13:$A$500/(($BD$13:$BD$500=BD221)*($A$13:$A$500&lt;&gt;A221)),3),""))</f>
        <v/>
      </c>
      <c r="BG221" s="58" t="str">
        <f t="shared" si="465"/>
        <v>NO APLICA</v>
      </c>
      <c r="BH221" s="58" t="str">
        <f t="shared" si="466"/>
        <v>OK</v>
      </c>
    </row>
    <row r="222" spans="1:60" ht="25.5" customHeight="1" x14ac:dyDescent="0.45">
      <c r="A222" s="64">
        <f>IF(D222="","",COUNTIF($D$13:D222,"&lt;&gt;"))</f>
        <v>198</v>
      </c>
      <c r="B222" s="64">
        <v>4343003</v>
      </c>
      <c r="C222" s="65" t="s">
        <v>885</v>
      </c>
      <c r="D222" s="64" t="s">
        <v>873</v>
      </c>
      <c r="E222" s="64">
        <v>0</v>
      </c>
      <c r="F222" s="64">
        <v>0</v>
      </c>
      <c r="G222" s="64">
        <v>1</v>
      </c>
      <c r="H222" s="64">
        <v>0</v>
      </c>
      <c r="I222" s="64">
        <v>0</v>
      </c>
      <c r="J222" s="64">
        <v>0</v>
      </c>
      <c r="K222" s="64">
        <v>0</v>
      </c>
      <c r="L222" s="64">
        <v>0</v>
      </c>
      <c r="M222" s="64">
        <v>0</v>
      </c>
      <c r="N222" s="64">
        <v>0</v>
      </c>
      <c r="O222" s="64">
        <v>0</v>
      </c>
      <c r="P222" s="64">
        <v>0</v>
      </c>
      <c r="Q222" s="64">
        <v>0</v>
      </c>
      <c r="R222" s="64">
        <f t="shared" si="437"/>
        <v>1</v>
      </c>
      <c r="S222" s="64">
        <v>41112417</v>
      </c>
      <c r="T222" s="104">
        <v>1028597</v>
      </c>
      <c r="U222" s="104" t="s">
        <v>874</v>
      </c>
      <c r="W222" s="198">
        <v>153000</v>
      </c>
      <c r="X222" s="198">
        <f t="shared" si="438"/>
        <v>29070</v>
      </c>
      <c r="Y222" s="198">
        <f t="shared" si="439"/>
        <v>182070</v>
      </c>
      <c r="Z222" s="198">
        <v>153000</v>
      </c>
      <c r="AA222" s="198">
        <f t="shared" si="440"/>
        <v>29070</v>
      </c>
      <c r="AB222" s="198">
        <f t="shared" si="441"/>
        <v>182070</v>
      </c>
      <c r="AC222" s="198">
        <v>195000</v>
      </c>
      <c r="AD222" s="198">
        <f t="shared" si="442"/>
        <v>37050</v>
      </c>
      <c r="AE222" s="198">
        <f t="shared" si="443"/>
        <v>232050</v>
      </c>
      <c r="AG222" s="67" t="str">
        <f t="shared" si="444"/>
        <v>MEDIDOR DIGITAL DE HUMEDAD RELATIVA</v>
      </c>
      <c r="AH222" s="58" t="str">
        <f t="shared" si="445"/>
        <v>ÚNICO</v>
      </c>
      <c r="AI222" s="58" t="str">
        <f t="shared" si="446"/>
        <v>ÚNICO</v>
      </c>
      <c r="AJ222" s="58" t="str">
        <f t="shared" si="447"/>
        <v>ÚNICO</v>
      </c>
      <c r="AK222" s="58" t="str">
        <f t="shared" si="448"/>
        <v>ÚNICO</v>
      </c>
      <c r="AL222" s="68" t="str">
        <f t="shared" si="449"/>
        <v/>
      </c>
      <c r="AM222" s="68" t="str">
        <f t="shared" si="450"/>
        <v/>
      </c>
      <c r="AN222" s="60" t="str">
        <f t="shared" si="451"/>
        <v/>
      </c>
      <c r="AP222" s="68">
        <f t="shared" si="452"/>
        <v>167000</v>
      </c>
      <c r="AQ222" s="61">
        <f t="shared" si="453"/>
        <v>153000</v>
      </c>
      <c r="AR222" s="61">
        <f t="shared" si="454"/>
        <v>24249</v>
      </c>
      <c r="AS222" s="199">
        <f t="shared" si="455"/>
        <v>0.14520359281437126</v>
      </c>
      <c r="AT222" s="61">
        <f t="shared" si="456"/>
        <v>153000</v>
      </c>
      <c r="AU222" s="61">
        <f t="shared" si="457"/>
        <v>195000</v>
      </c>
      <c r="AV222" s="61">
        <f>IF(NOT(ISNUMBER(A222)),"",ROUND(_xlfn.QUARTILE.INC(CHOOSE({1;2;3},W222,Z222,AC222),1),0))</f>
        <v>153000</v>
      </c>
      <c r="AW222" s="61">
        <f>IF(NOT(ISNUMBER(A222)),"",ROUND(_xlfn.QUARTILE.INC(CHOOSE({1;2;3},W222,Z222,AC222),3),0))</f>
        <v>174000</v>
      </c>
      <c r="AX222" s="61">
        <f t="shared" si="458"/>
        <v>21000</v>
      </c>
      <c r="AY222" s="61">
        <f t="shared" si="459"/>
        <v>153000</v>
      </c>
      <c r="AZ222" s="61">
        <f t="shared" si="460"/>
        <v>29070</v>
      </c>
      <c r="BA222" s="61">
        <f t="shared" si="461"/>
        <v>182070</v>
      </c>
      <c r="BB222" s="61" t="str">
        <f t="shared" si="462"/>
        <v>MENOR VALOR</v>
      </c>
      <c r="BD222" s="58" t="str">
        <f t="shared" si="463"/>
        <v>medidor digital de humedad relativa</v>
      </c>
      <c r="BE222" s="58" t="str">
        <f t="shared" si="464"/>
        <v>REPETIDO</v>
      </c>
      <c r="BF222" s="58" t="str" cm="1">
        <f t="array" ref="BF222">IF(BE222&lt;&gt;"REPETIDO","",A222&amp;IFERROR(", "&amp;_xlfn.AGGREGATE(15,6,$A$13:$A$500/(($BD$13:$BD$500=BD222)*($A$13:$A$500&lt;&gt;A222)),1),"")&amp;IFERROR(", "&amp;_xlfn.AGGREGATE(15,6,$A$13:$A$500/(($BD$13:$BD$500=BD222)*($A$13:$A$500&lt;&gt;A222)),2),"")&amp;IFERROR(", "&amp;_xlfn.AGGREGATE(15,6,$A$13:$A$500/(($BD$13:$BD$500=BD222)*($A$13:$A$500&lt;&gt;A222)),3),""))</f>
        <v>198, 119</v>
      </c>
      <c r="BG222" s="58" t="str">
        <f t="shared" si="465"/>
        <v>MISMO PRECIO REF.</v>
      </c>
      <c r="BH222" s="58" t="str">
        <f t="shared" si="466"/>
        <v>OK</v>
      </c>
    </row>
    <row r="223" spans="1:60" ht="38.25" customHeight="1" x14ac:dyDescent="0.45">
      <c r="A223" s="64">
        <f>IF(D223="","",COUNTIF($D$13:D223,"&lt;&gt;"))</f>
        <v>199</v>
      </c>
      <c r="B223" s="64">
        <v>4343003</v>
      </c>
      <c r="C223" s="65" t="s">
        <v>886</v>
      </c>
      <c r="D223" s="64" t="s">
        <v>873</v>
      </c>
      <c r="E223" s="64">
        <v>0</v>
      </c>
      <c r="F223" s="64">
        <v>0</v>
      </c>
      <c r="G223" s="64">
        <v>1</v>
      </c>
      <c r="H223" s="64">
        <v>0</v>
      </c>
      <c r="I223" s="64">
        <v>0</v>
      </c>
      <c r="J223" s="64">
        <v>0</v>
      </c>
      <c r="K223" s="64">
        <v>0</v>
      </c>
      <c r="L223" s="64">
        <v>0</v>
      </c>
      <c r="M223" s="64">
        <v>0</v>
      </c>
      <c r="N223" s="64">
        <v>0</v>
      </c>
      <c r="O223" s="64">
        <v>0</v>
      </c>
      <c r="P223" s="64">
        <v>0</v>
      </c>
      <c r="Q223" s="64">
        <v>0</v>
      </c>
      <c r="R223" s="64">
        <f t="shared" si="437"/>
        <v>1</v>
      </c>
      <c r="S223" s="64">
        <v>48101800</v>
      </c>
      <c r="T223" s="104">
        <v>1225436</v>
      </c>
      <c r="U223" s="104" t="s">
        <v>874</v>
      </c>
      <c r="W223" s="198">
        <v>59500</v>
      </c>
      <c r="X223" s="198">
        <f t="shared" si="438"/>
        <v>11305</v>
      </c>
      <c r="Y223" s="198">
        <f t="shared" si="439"/>
        <v>70805</v>
      </c>
      <c r="Z223" s="198">
        <v>59500</v>
      </c>
      <c r="AA223" s="198">
        <f t="shared" si="440"/>
        <v>11305</v>
      </c>
      <c r="AB223" s="198">
        <f t="shared" si="441"/>
        <v>70805</v>
      </c>
      <c r="AC223" s="198">
        <v>75000</v>
      </c>
      <c r="AD223" s="198">
        <f t="shared" si="442"/>
        <v>14250</v>
      </c>
      <c r="AE223" s="198">
        <f t="shared" si="443"/>
        <v>89250</v>
      </c>
      <c r="AG223" s="67" t="str">
        <f t="shared" si="444"/>
        <v>BOTONES DE ENCENDIDO Y APAGADO</v>
      </c>
      <c r="AH223" s="58" t="str">
        <f t="shared" si="445"/>
        <v>ÚNICO</v>
      </c>
      <c r="AI223" s="58" t="str">
        <f t="shared" si="446"/>
        <v>ÚNICO</v>
      </c>
      <c r="AJ223" s="58" t="str">
        <f t="shared" si="447"/>
        <v>ÚNICO</v>
      </c>
      <c r="AK223" s="58" t="str">
        <f t="shared" si="448"/>
        <v>ÚNICO</v>
      </c>
      <c r="AL223" s="68" t="str">
        <f t="shared" si="449"/>
        <v/>
      </c>
      <c r="AM223" s="68" t="str">
        <f t="shared" si="450"/>
        <v/>
      </c>
      <c r="AN223" s="60" t="str">
        <f t="shared" si="451"/>
        <v/>
      </c>
      <c r="AP223" s="68">
        <f t="shared" si="452"/>
        <v>64667</v>
      </c>
      <c r="AQ223" s="61">
        <f t="shared" si="453"/>
        <v>59500</v>
      </c>
      <c r="AR223" s="61">
        <f t="shared" si="454"/>
        <v>8949</v>
      </c>
      <c r="AS223" s="199">
        <f t="shared" si="455"/>
        <v>0.13838588460884221</v>
      </c>
      <c r="AT223" s="61">
        <f t="shared" si="456"/>
        <v>59500</v>
      </c>
      <c r="AU223" s="61">
        <f t="shared" si="457"/>
        <v>75000</v>
      </c>
      <c r="AV223" s="61">
        <f>IF(NOT(ISNUMBER(A223)),"",ROUND(_xlfn.QUARTILE.INC(CHOOSE({1;2;3},W223,Z223,AC223),1),0))</f>
        <v>59500</v>
      </c>
      <c r="AW223" s="61">
        <f>IF(NOT(ISNUMBER(A223)),"",ROUND(_xlfn.QUARTILE.INC(CHOOSE({1;2;3},W223,Z223,AC223),3),0))</f>
        <v>67250</v>
      </c>
      <c r="AX223" s="61">
        <f t="shared" si="458"/>
        <v>7750</v>
      </c>
      <c r="AY223" s="61">
        <f t="shared" si="459"/>
        <v>59500</v>
      </c>
      <c r="AZ223" s="61">
        <f t="shared" si="460"/>
        <v>11305</v>
      </c>
      <c r="BA223" s="61">
        <f t="shared" si="461"/>
        <v>70805</v>
      </c>
      <c r="BB223" s="61" t="str">
        <f t="shared" si="462"/>
        <v>MENOR VALOR</v>
      </c>
      <c r="BD223" s="58" t="str">
        <f t="shared" si="463"/>
        <v>Botones de encendido y apagado</v>
      </c>
      <c r="BE223" s="58" t="str">
        <f t="shared" si="464"/>
        <v>ÚNICO</v>
      </c>
      <c r="BF223" s="58" t="str" cm="1">
        <f t="array" ref="BF223">IF(BE223&lt;&gt;"REPETIDO","",A223&amp;IFERROR(", "&amp;_xlfn.AGGREGATE(15,6,$A$13:$A$500/(($BD$13:$BD$500=BD223)*($A$13:$A$500&lt;&gt;A223)),1),"")&amp;IFERROR(", "&amp;_xlfn.AGGREGATE(15,6,$A$13:$A$500/(($BD$13:$BD$500=BD223)*($A$13:$A$500&lt;&gt;A223)),2),"")&amp;IFERROR(", "&amp;_xlfn.AGGREGATE(15,6,$A$13:$A$500/(($BD$13:$BD$500=BD223)*($A$13:$A$500&lt;&gt;A223)),3),""))</f>
        <v/>
      </c>
      <c r="BG223" s="58" t="str">
        <f t="shared" si="465"/>
        <v>NO APLICA</v>
      </c>
      <c r="BH223" s="58" t="str">
        <f t="shared" si="466"/>
        <v>OK</v>
      </c>
    </row>
    <row r="224" spans="1:60" x14ac:dyDescent="0.45">
      <c r="A224" s="64">
        <f>IF(D224="","",COUNTIF($D$13:D224,"&lt;&gt;"))</f>
        <v>200</v>
      </c>
      <c r="B224" s="64">
        <v>4452203</v>
      </c>
      <c r="C224" s="65" t="s">
        <v>887</v>
      </c>
      <c r="D224" s="64" t="s">
        <v>873</v>
      </c>
      <c r="E224" s="64">
        <v>0</v>
      </c>
      <c r="F224" s="64">
        <v>0</v>
      </c>
      <c r="G224" s="64">
        <v>1</v>
      </c>
      <c r="H224" s="64">
        <v>0</v>
      </c>
      <c r="I224" s="64">
        <v>0</v>
      </c>
      <c r="J224" s="64">
        <v>0</v>
      </c>
      <c r="K224" s="64">
        <v>0</v>
      </c>
      <c r="L224" s="64">
        <v>0</v>
      </c>
      <c r="M224" s="64">
        <v>0</v>
      </c>
      <c r="N224" s="64">
        <v>0</v>
      </c>
      <c r="O224" s="64">
        <v>0</v>
      </c>
      <c r="P224" s="64">
        <v>0</v>
      </c>
      <c r="Q224" s="64">
        <v>0</v>
      </c>
      <c r="R224" s="64">
        <f t="shared" si="437"/>
        <v>1</v>
      </c>
      <c r="S224" s="64">
        <v>52151648</v>
      </c>
      <c r="T224" s="104">
        <v>1065300</v>
      </c>
      <c r="U224" s="104" t="s">
        <v>874</v>
      </c>
      <c r="W224" s="198">
        <v>72200</v>
      </c>
      <c r="X224" s="198">
        <f t="shared" si="438"/>
        <v>13718</v>
      </c>
      <c r="Y224" s="198">
        <f t="shared" si="439"/>
        <v>85918</v>
      </c>
      <c r="Z224" s="198">
        <v>76500</v>
      </c>
      <c r="AA224" s="198">
        <f t="shared" si="440"/>
        <v>14535</v>
      </c>
      <c r="AB224" s="198">
        <f t="shared" si="441"/>
        <v>91035</v>
      </c>
      <c r="AC224" s="198">
        <v>95000</v>
      </c>
      <c r="AD224" s="198">
        <f t="shared" si="442"/>
        <v>18050</v>
      </c>
      <c r="AE224" s="198">
        <f t="shared" si="443"/>
        <v>113050</v>
      </c>
      <c r="AG224" s="67" t="str">
        <f t="shared" si="444"/>
        <v>TERMÓMETRO</v>
      </c>
      <c r="AH224" s="58" t="str">
        <f t="shared" si="445"/>
        <v>ÚNICO</v>
      </c>
      <c r="AI224" s="58" t="str">
        <f t="shared" si="446"/>
        <v>DIFERENTE</v>
      </c>
      <c r="AJ224" s="58" t="str">
        <f t="shared" si="447"/>
        <v>ÚNICO</v>
      </c>
      <c r="AK224" s="58" t="str">
        <f t="shared" si="448"/>
        <v>REVISAR</v>
      </c>
      <c r="AL224" s="68" t="str">
        <f t="shared" si="449"/>
        <v/>
      </c>
      <c r="AM224" s="68">
        <f t="shared" si="450"/>
        <v>4300</v>
      </c>
      <c r="AN224" s="60" t="str">
        <f t="shared" si="451"/>
        <v/>
      </c>
      <c r="AP224" s="68">
        <f t="shared" si="452"/>
        <v>81233</v>
      </c>
      <c r="AQ224" s="61">
        <f t="shared" si="453"/>
        <v>76500</v>
      </c>
      <c r="AR224" s="61">
        <f t="shared" si="454"/>
        <v>12115</v>
      </c>
      <c r="AS224" s="199">
        <f t="shared" si="455"/>
        <v>0.14913889675378234</v>
      </c>
      <c r="AT224" s="61">
        <f t="shared" si="456"/>
        <v>72200</v>
      </c>
      <c r="AU224" s="61">
        <f t="shared" si="457"/>
        <v>95000</v>
      </c>
      <c r="AV224" s="61">
        <f>IF(NOT(ISNUMBER(A224)),"",ROUND(_xlfn.QUARTILE.INC(CHOOSE({1;2;3},W224,Z224,AC224),1),0))</f>
        <v>74350</v>
      </c>
      <c r="AW224" s="61">
        <f>IF(NOT(ISNUMBER(A224)),"",ROUND(_xlfn.QUARTILE.INC(CHOOSE({1;2;3},W224,Z224,AC224),3),0))</f>
        <v>85750</v>
      </c>
      <c r="AX224" s="61">
        <f t="shared" si="458"/>
        <v>11400</v>
      </c>
      <c r="AY224" s="61">
        <f t="shared" si="459"/>
        <v>72200</v>
      </c>
      <c r="AZ224" s="61">
        <f t="shared" si="460"/>
        <v>13718</v>
      </c>
      <c r="BA224" s="61">
        <f t="shared" si="461"/>
        <v>85918</v>
      </c>
      <c r="BB224" s="61" t="str">
        <f t="shared" si="462"/>
        <v>MENOR VALOR</v>
      </c>
      <c r="BD224" s="58" t="str">
        <f t="shared" si="463"/>
        <v>Termómetro</v>
      </c>
      <c r="BE224" s="58" t="str">
        <f t="shared" si="464"/>
        <v>REPETIDO</v>
      </c>
      <c r="BF224" s="58" t="str" cm="1">
        <f t="array" ref="BF224">IF(BE224&lt;&gt;"REPETIDO","",A224&amp;IFERROR(", "&amp;_xlfn.AGGREGATE(15,6,$A$13:$A$500/(($BD$13:$BD$500=BD224)*($A$13:$A$500&lt;&gt;A224)),1),"")&amp;IFERROR(", "&amp;_xlfn.AGGREGATE(15,6,$A$13:$A$500/(($BD$13:$BD$500=BD224)*($A$13:$A$500&lt;&gt;A224)),2),"")&amp;IFERROR(", "&amp;_xlfn.AGGREGATE(15,6,$A$13:$A$500/(($BD$13:$BD$500=BD224)*($A$13:$A$500&lt;&gt;A224)),3),""))</f>
        <v>200, 118</v>
      </c>
      <c r="BG224" s="58" t="str">
        <f t="shared" si="465"/>
        <v>MISMO PRECIO REF.</v>
      </c>
      <c r="BH224" s="58" t="str">
        <f t="shared" si="466"/>
        <v>OK</v>
      </c>
    </row>
    <row r="225" spans="1:60" ht="38.25" customHeight="1" x14ac:dyDescent="0.45">
      <c r="A225" s="64">
        <f>IF(D225="","",COUNTIF($D$13:D225,"&lt;&gt;"))</f>
        <v>201</v>
      </c>
      <c r="B225" s="64">
        <v>4343003</v>
      </c>
      <c r="C225" s="65" t="s">
        <v>888</v>
      </c>
      <c r="D225" s="64" t="s">
        <v>873</v>
      </c>
      <c r="E225" s="64">
        <v>0</v>
      </c>
      <c r="F225" s="64">
        <v>0</v>
      </c>
      <c r="G225" s="64">
        <v>1</v>
      </c>
      <c r="H225" s="64">
        <v>0</v>
      </c>
      <c r="I225" s="64">
        <v>0</v>
      </c>
      <c r="J225" s="64">
        <v>0</v>
      </c>
      <c r="K225" s="64">
        <v>0</v>
      </c>
      <c r="L225" s="64">
        <v>0</v>
      </c>
      <c r="M225" s="64">
        <v>0</v>
      </c>
      <c r="N225" s="64">
        <v>0</v>
      </c>
      <c r="O225" s="64">
        <v>0</v>
      </c>
      <c r="P225" s="64">
        <v>0</v>
      </c>
      <c r="Q225" s="64">
        <v>0</v>
      </c>
      <c r="R225" s="64">
        <f t="shared" si="437"/>
        <v>1</v>
      </c>
      <c r="S225" s="64">
        <v>48101800</v>
      </c>
      <c r="T225" s="104">
        <v>1304738</v>
      </c>
      <c r="U225" s="104" t="s">
        <v>874</v>
      </c>
      <c r="W225" s="198">
        <v>680000</v>
      </c>
      <c r="X225" s="198">
        <f t="shared" si="438"/>
        <v>129200</v>
      </c>
      <c r="Y225" s="198">
        <f t="shared" si="439"/>
        <v>809200</v>
      </c>
      <c r="Z225" s="198">
        <v>680000</v>
      </c>
      <c r="AA225" s="198">
        <f t="shared" si="440"/>
        <v>129200</v>
      </c>
      <c r="AB225" s="198">
        <f t="shared" si="441"/>
        <v>809200</v>
      </c>
      <c r="AC225" s="198">
        <v>835000</v>
      </c>
      <c r="AD225" s="198">
        <f t="shared" si="442"/>
        <v>158650</v>
      </c>
      <c r="AE225" s="198">
        <f t="shared" si="443"/>
        <v>993650</v>
      </c>
      <c r="AG225" s="67" t="str">
        <f t="shared" si="444"/>
        <v>HERRAJES EN BRONCE CROMADOS PARA LA PUERTA</v>
      </c>
      <c r="AH225" s="58" t="str">
        <f t="shared" si="445"/>
        <v>ÚNICO</v>
      </c>
      <c r="AI225" s="58" t="str">
        <f t="shared" si="446"/>
        <v>ÚNICO</v>
      </c>
      <c r="AJ225" s="58" t="str">
        <f t="shared" si="447"/>
        <v>ÚNICO</v>
      </c>
      <c r="AK225" s="58" t="str">
        <f t="shared" si="448"/>
        <v>ÚNICO</v>
      </c>
      <c r="AL225" s="68" t="str">
        <f t="shared" si="449"/>
        <v/>
      </c>
      <c r="AM225" s="68" t="str">
        <f t="shared" si="450"/>
        <v/>
      </c>
      <c r="AN225" s="60" t="str">
        <f t="shared" si="451"/>
        <v/>
      </c>
      <c r="AP225" s="68">
        <f t="shared" si="452"/>
        <v>731667</v>
      </c>
      <c r="AQ225" s="61">
        <f t="shared" si="453"/>
        <v>680000</v>
      </c>
      <c r="AR225" s="61">
        <f t="shared" si="454"/>
        <v>89489</v>
      </c>
      <c r="AS225" s="199">
        <f t="shared" si="455"/>
        <v>0.12230837252465944</v>
      </c>
      <c r="AT225" s="61">
        <f t="shared" si="456"/>
        <v>680000</v>
      </c>
      <c r="AU225" s="61">
        <f t="shared" si="457"/>
        <v>835000</v>
      </c>
      <c r="AV225" s="61">
        <f>IF(NOT(ISNUMBER(A225)),"",ROUND(_xlfn.QUARTILE.INC(CHOOSE({1;2;3},W225,Z225,AC225),1),0))</f>
        <v>680000</v>
      </c>
      <c r="AW225" s="61">
        <f>IF(NOT(ISNUMBER(A225)),"",ROUND(_xlfn.QUARTILE.INC(CHOOSE({1;2;3},W225,Z225,AC225),3),0))</f>
        <v>757500</v>
      </c>
      <c r="AX225" s="61">
        <f t="shared" si="458"/>
        <v>77500</v>
      </c>
      <c r="AY225" s="61">
        <f t="shared" si="459"/>
        <v>680000</v>
      </c>
      <c r="AZ225" s="61">
        <f t="shared" si="460"/>
        <v>129200</v>
      </c>
      <c r="BA225" s="61">
        <f t="shared" si="461"/>
        <v>809200</v>
      </c>
      <c r="BB225" s="61" t="str">
        <f t="shared" si="462"/>
        <v>MENOR VALOR</v>
      </c>
      <c r="BD225" s="58" t="str">
        <f t="shared" si="463"/>
        <v>Herrajes en bronce cromados para la puerta</v>
      </c>
      <c r="BE225" s="58" t="str">
        <f t="shared" si="464"/>
        <v>ÚNICO</v>
      </c>
      <c r="BF225" s="58" t="str" cm="1">
        <f t="array" ref="BF225">IF(BE225&lt;&gt;"REPETIDO","",A225&amp;IFERROR(", "&amp;_xlfn.AGGREGATE(15,6,$A$13:$A$500/(($BD$13:$BD$500=BD225)*($A$13:$A$500&lt;&gt;A225)),1),"")&amp;IFERROR(", "&amp;_xlfn.AGGREGATE(15,6,$A$13:$A$500/(($BD$13:$BD$500=BD225)*($A$13:$A$500&lt;&gt;A225)),2),"")&amp;IFERROR(", "&amp;_xlfn.AGGREGATE(15,6,$A$13:$A$500/(($BD$13:$BD$500=BD225)*($A$13:$A$500&lt;&gt;A225)),3),""))</f>
        <v/>
      </c>
      <c r="BG225" s="58" t="str">
        <f t="shared" si="465"/>
        <v>NO APLICA</v>
      </c>
      <c r="BH225" s="58" t="str">
        <f t="shared" si="466"/>
        <v>OK</v>
      </c>
    </row>
    <row r="226" spans="1:60" ht="38.25" customHeight="1" x14ac:dyDescent="0.45">
      <c r="A226" s="64">
        <f>IF(D226="","",COUNTIF($D$13:D226,"&lt;&gt;"))</f>
        <v>202</v>
      </c>
      <c r="B226" s="64">
        <v>4343003</v>
      </c>
      <c r="C226" s="65" t="s">
        <v>889</v>
      </c>
      <c r="D226" s="64" t="s">
        <v>873</v>
      </c>
      <c r="E226" s="64">
        <v>0</v>
      </c>
      <c r="F226" s="64">
        <v>0</v>
      </c>
      <c r="G226" s="64">
        <v>1</v>
      </c>
      <c r="H226" s="64">
        <v>0</v>
      </c>
      <c r="I226" s="64">
        <v>0</v>
      </c>
      <c r="J226" s="64">
        <v>0</v>
      </c>
      <c r="K226" s="64">
        <v>0</v>
      </c>
      <c r="L226" s="64">
        <v>0</v>
      </c>
      <c r="M226" s="64">
        <v>0</v>
      </c>
      <c r="N226" s="64">
        <v>0</v>
      </c>
      <c r="O226" s="64">
        <v>0</v>
      </c>
      <c r="P226" s="64">
        <v>0</v>
      </c>
      <c r="Q226" s="64">
        <v>0</v>
      </c>
      <c r="R226" s="64">
        <f t="shared" si="437"/>
        <v>1</v>
      </c>
      <c r="S226" s="64">
        <v>48101800</v>
      </c>
      <c r="T226" s="104">
        <v>1068509</v>
      </c>
      <c r="U226" s="104" t="s">
        <v>874</v>
      </c>
      <c r="W226" s="198">
        <v>471800</v>
      </c>
      <c r="X226" s="198">
        <f t="shared" si="438"/>
        <v>89642</v>
      </c>
      <c r="Y226" s="198">
        <f t="shared" si="439"/>
        <v>561442</v>
      </c>
      <c r="Z226" s="198">
        <v>471800</v>
      </c>
      <c r="AA226" s="198">
        <f t="shared" si="440"/>
        <v>89642</v>
      </c>
      <c r="AB226" s="198">
        <f t="shared" si="441"/>
        <v>561442</v>
      </c>
      <c r="AC226" s="198">
        <v>570000</v>
      </c>
      <c r="AD226" s="198">
        <f t="shared" si="442"/>
        <v>108300</v>
      </c>
      <c r="AE226" s="198">
        <f t="shared" si="443"/>
        <v>678300</v>
      </c>
      <c r="AG226" s="67" t="str">
        <f t="shared" si="444"/>
        <v>TARJETA DE CONTROL ELECTRÓNICO DEL EQUIPO</v>
      </c>
      <c r="AH226" s="58" t="str">
        <f t="shared" si="445"/>
        <v>ÚNICO</v>
      </c>
      <c r="AI226" s="58" t="str">
        <f t="shared" si="446"/>
        <v>ÚNICO</v>
      </c>
      <c r="AJ226" s="58" t="str">
        <f t="shared" si="447"/>
        <v>ÚNICO</v>
      </c>
      <c r="AK226" s="58" t="str">
        <f t="shared" si="448"/>
        <v>ÚNICO</v>
      </c>
      <c r="AL226" s="68" t="str">
        <f t="shared" si="449"/>
        <v/>
      </c>
      <c r="AM226" s="68" t="str">
        <f t="shared" si="450"/>
        <v/>
      </c>
      <c r="AN226" s="60" t="str">
        <f t="shared" si="451"/>
        <v/>
      </c>
      <c r="AP226" s="68">
        <f t="shared" si="452"/>
        <v>504533</v>
      </c>
      <c r="AQ226" s="61">
        <f t="shared" si="453"/>
        <v>471800</v>
      </c>
      <c r="AR226" s="61">
        <f t="shared" si="454"/>
        <v>56696</v>
      </c>
      <c r="AS226" s="199">
        <f t="shared" si="455"/>
        <v>0.11237322434806048</v>
      </c>
      <c r="AT226" s="61">
        <f t="shared" si="456"/>
        <v>471800</v>
      </c>
      <c r="AU226" s="61">
        <f t="shared" si="457"/>
        <v>570000</v>
      </c>
      <c r="AV226" s="61">
        <f>IF(NOT(ISNUMBER(A226)),"",ROUND(_xlfn.QUARTILE.INC(CHOOSE({1;2;3},W226,Z226,AC226),1),0))</f>
        <v>471800</v>
      </c>
      <c r="AW226" s="61">
        <f>IF(NOT(ISNUMBER(A226)),"",ROUND(_xlfn.QUARTILE.INC(CHOOSE({1;2;3},W226,Z226,AC226),3),0))</f>
        <v>520900</v>
      </c>
      <c r="AX226" s="61">
        <f t="shared" si="458"/>
        <v>49100</v>
      </c>
      <c r="AY226" s="61">
        <f t="shared" si="459"/>
        <v>471800</v>
      </c>
      <c r="AZ226" s="61">
        <f t="shared" si="460"/>
        <v>89642</v>
      </c>
      <c r="BA226" s="61">
        <f t="shared" si="461"/>
        <v>561442</v>
      </c>
      <c r="BB226" s="61" t="str">
        <f t="shared" si="462"/>
        <v>MENOR VALOR</v>
      </c>
      <c r="BD226" s="58" t="str">
        <f t="shared" si="463"/>
        <v>Tarjeta de control electrónico del equipo</v>
      </c>
      <c r="BE226" s="58" t="str">
        <f t="shared" si="464"/>
        <v>ÚNICO</v>
      </c>
      <c r="BF226" s="58" t="str" cm="1">
        <f t="array" ref="BF226">IF(BE226&lt;&gt;"REPETIDO","",A226&amp;IFERROR(", "&amp;_xlfn.AGGREGATE(15,6,$A$13:$A$500/(($BD$13:$BD$500=BD226)*($A$13:$A$500&lt;&gt;A226)),1),"")&amp;IFERROR(", "&amp;_xlfn.AGGREGATE(15,6,$A$13:$A$500/(($BD$13:$BD$500=BD226)*($A$13:$A$500&lt;&gt;A226)),2),"")&amp;IFERROR(", "&amp;_xlfn.AGGREGATE(15,6,$A$13:$A$500/(($BD$13:$BD$500=BD226)*($A$13:$A$500&lt;&gt;A226)),3),""))</f>
        <v/>
      </c>
      <c r="BG226" s="58" t="str">
        <f t="shared" si="465"/>
        <v>NO APLICA</v>
      </c>
      <c r="BH226" s="58" t="str">
        <f t="shared" si="466"/>
        <v>OK</v>
      </c>
    </row>
    <row r="227" spans="1:60" ht="38.25" customHeight="1" x14ac:dyDescent="0.45">
      <c r="A227" s="64">
        <f>IF(D227="","",COUNTIF($D$13:D227,"&lt;&gt;"))</f>
        <v>203</v>
      </c>
      <c r="B227" s="64">
        <v>4343003</v>
      </c>
      <c r="C227" s="65" t="s">
        <v>890</v>
      </c>
      <c r="D227" s="64" t="s">
        <v>873</v>
      </c>
      <c r="E227" s="64">
        <v>0</v>
      </c>
      <c r="F227" s="64">
        <v>0</v>
      </c>
      <c r="G227" s="64">
        <v>1</v>
      </c>
      <c r="H227" s="64">
        <v>0</v>
      </c>
      <c r="I227" s="64">
        <v>0</v>
      </c>
      <c r="J227" s="64">
        <v>0</v>
      </c>
      <c r="K227" s="64">
        <v>0</v>
      </c>
      <c r="L227" s="64">
        <v>0</v>
      </c>
      <c r="M227" s="64">
        <v>0</v>
      </c>
      <c r="N227" s="64">
        <v>0</v>
      </c>
      <c r="O227" s="64">
        <v>0</v>
      </c>
      <c r="P227" s="64">
        <v>0</v>
      </c>
      <c r="Q227" s="64">
        <v>0</v>
      </c>
      <c r="R227" s="64">
        <f t="shared" si="437"/>
        <v>1</v>
      </c>
      <c r="S227" s="64">
        <v>31171500</v>
      </c>
      <c r="T227" s="104">
        <v>1391351</v>
      </c>
      <c r="U227" s="104" t="s">
        <v>874</v>
      </c>
      <c r="W227" s="198">
        <v>34000</v>
      </c>
      <c r="X227" s="198">
        <f t="shared" si="438"/>
        <v>6460</v>
      </c>
      <c r="Y227" s="198">
        <f t="shared" si="439"/>
        <v>40460</v>
      </c>
      <c r="Z227" s="198">
        <v>34000</v>
      </c>
      <c r="AA227" s="198">
        <f t="shared" si="440"/>
        <v>6460</v>
      </c>
      <c r="AB227" s="198">
        <f t="shared" si="441"/>
        <v>40460</v>
      </c>
      <c r="AC227" s="198">
        <v>45000</v>
      </c>
      <c r="AD227" s="198">
        <f t="shared" si="442"/>
        <v>8550</v>
      </c>
      <c r="AE227" s="198">
        <f t="shared" si="443"/>
        <v>53550</v>
      </c>
      <c r="AG227" s="67" t="str">
        <f t="shared" si="444"/>
        <v>RODAMIENTOS Y CORREAS PARA LA MEZCLADORA</v>
      </c>
      <c r="AH227" s="58" t="str">
        <f t="shared" si="445"/>
        <v>ÚNICO</v>
      </c>
      <c r="AI227" s="58" t="str">
        <f t="shared" si="446"/>
        <v>ÚNICO</v>
      </c>
      <c r="AJ227" s="58" t="str">
        <f t="shared" si="447"/>
        <v>ÚNICO</v>
      </c>
      <c r="AK227" s="58" t="str">
        <f t="shared" si="448"/>
        <v>ÚNICO</v>
      </c>
      <c r="AL227" s="68" t="str">
        <f t="shared" si="449"/>
        <v/>
      </c>
      <c r="AM227" s="68" t="str">
        <f t="shared" si="450"/>
        <v/>
      </c>
      <c r="AN227" s="60" t="str">
        <f t="shared" si="451"/>
        <v/>
      </c>
      <c r="AP227" s="68">
        <f t="shared" si="452"/>
        <v>37667</v>
      </c>
      <c r="AQ227" s="61">
        <f t="shared" si="453"/>
        <v>34000</v>
      </c>
      <c r="AR227" s="61">
        <f t="shared" si="454"/>
        <v>6351</v>
      </c>
      <c r="AS227" s="199">
        <f t="shared" si="455"/>
        <v>0.1686091273528553</v>
      </c>
      <c r="AT227" s="61">
        <f t="shared" si="456"/>
        <v>34000</v>
      </c>
      <c r="AU227" s="61">
        <f t="shared" si="457"/>
        <v>45000</v>
      </c>
      <c r="AV227" s="61">
        <f>IF(NOT(ISNUMBER(A227)),"",ROUND(_xlfn.QUARTILE.INC(CHOOSE({1;2;3},W227,Z227,AC227),1),0))</f>
        <v>34000</v>
      </c>
      <c r="AW227" s="61">
        <f>IF(NOT(ISNUMBER(A227)),"",ROUND(_xlfn.QUARTILE.INC(CHOOSE({1;2;3},W227,Z227,AC227),3),0))</f>
        <v>39500</v>
      </c>
      <c r="AX227" s="61">
        <f t="shared" si="458"/>
        <v>5500</v>
      </c>
      <c r="AY227" s="61">
        <f t="shared" si="459"/>
        <v>34000</v>
      </c>
      <c r="AZ227" s="61">
        <f t="shared" si="460"/>
        <v>6460</v>
      </c>
      <c r="BA227" s="61">
        <f t="shared" si="461"/>
        <v>40460</v>
      </c>
      <c r="BB227" s="61" t="str">
        <f t="shared" si="462"/>
        <v>MENOR VALOR</v>
      </c>
      <c r="BD227" s="58" t="str">
        <f t="shared" si="463"/>
        <v>Rodamientos y correas para la mezcladora</v>
      </c>
      <c r="BE227" s="58" t="str">
        <f t="shared" si="464"/>
        <v>ÚNICO</v>
      </c>
      <c r="BF227" s="58" t="str" cm="1">
        <f t="array" ref="BF227">IF(BE227&lt;&gt;"REPETIDO","",A227&amp;IFERROR(", "&amp;_xlfn.AGGREGATE(15,6,$A$13:$A$500/(($BD$13:$BD$500=BD227)*($A$13:$A$500&lt;&gt;A227)),1),"")&amp;IFERROR(", "&amp;_xlfn.AGGREGATE(15,6,$A$13:$A$500/(($BD$13:$BD$500=BD227)*($A$13:$A$500&lt;&gt;A227)),2),"")&amp;IFERROR(", "&amp;_xlfn.AGGREGATE(15,6,$A$13:$A$500/(($BD$13:$BD$500=BD227)*($A$13:$A$500&lt;&gt;A227)),3),""))</f>
        <v/>
      </c>
      <c r="BG227" s="58" t="str">
        <f t="shared" si="465"/>
        <v>NO APLICA</v>
      </c>
      <c r="BH227" s="58" t="str">
        <f t="shared" si="466"/>
        <v>OK</v>
      </c>
    </row>
    <row r="228" spans="1:60" ht="63.75" customHeight="1" x14ac:dyDescent="0.45">
      <c r="A228" s="64">
        <f>IF(D228="","",COUNTIF($D$13:D228,"&lt;&gt;"))</f>
        <v>204</v>
      </c>
      <c r="B228" s="78">
        <v>4343003</v>
      </c>
      <c r="C228" s="204" t="s">
        <v>891</v>
      </c>
      <c r="D228" s="78" t="s">
        <v>873</v>
      </c>
      <c r="E228" s="64">
        <v>0</v>
      </c>
      <c r="F228" s="64">
        <v>0</v>
      </c>
      <c r="G228" s="64">
        <v>1</v>
      </c>
      <c r="H228" s="64">
        <v>0</v>
      </c>
      <c r="I228" s="64">
        <v>0</v>
      </c>
      <c r="J228" s="64">
        <v>0</v>
      </c>
      <c r="K228" s="64">
        <v>0</v>
      </c>
      <c r="L228" s="64">
        <v>0</v>
      </c>
      <c r="M228" s="64">
        <v>0</v>
      </c>
      <c r="N228" s="64">
        <v>0</v>
      </c>
      <c r="O228" s="64">
        <v>0</v>
      </c>
      <c r="P228" s="64">
        <v>0</v>
      </c>
      <c r="Q228" s="64">
        <v>0</v>
      </c>
      <c r="R228" s="64">
        <f t="shared" si="437"/>
        <v>1</v>
      </c>
      <c r="S228" s="78">
        <v>26101500</v>
      </c>
      <c r="T228" s="148">
        <v>1111754</v>
      </c>
      <c r="U228" s="104" t="s">
        <v>874</v>
      </c>
      <c r="W228" s="198">
        <v>76500</v>
      </c>
      <c r="X228" s="198">
        <f t="shared" si="438"/>
        <v>14535</v>
      </c>
      <c r="Y228" s="198">
        <f t="shared" si="439"/>
        <v>91035</v>
      </c>
      <c r="Z228" s="198">
        <v>76500</v>
      </c>
      <c r="AA228" s="198">
        <f t="shared" si="440"/>
        <v>14535</v>
      </c>
      <c r="AB228" s="198">
        <f t="shared" si="441"/>
        <v>91035</v>
      </c>
      <c r="AC228" s="198">
        <v>90000</v>
      </c>
      <c r="AD228" s="198">
        <f t="shared" si="442"/>
        <v>17100</v>
      </c>
      <c r="AE228" s="198">
        <f t="shared" si="443"/>
        <v>107100</v>
      </c>
      <c r="AG228" s="67" t="str">
        <f t="shared" si="444"/>
        <v>MOTOR DE LA MEZCLADORA DE MASA EMBOBINADO Y RODAMIENTOS</v>
      </c>
      <c r="AH228" s="58" t="str">
        <f t="shared" si="445"/>
        <v>ÚNICO</v>
      </c>
      <c r="AI228" s="58" t="str">
        <f t="shared" si="446"/>
        <v>ÚNICO</v>
      </c>
      <c r="AJ228" s="58" t="str">
        <f t="shared" si="447"/>
        <v>ÚNICO</v>
      </c>
      <c r="AK228" s="58" t="str">
        <f t="shared" si="448"/>
        <v>ÚNICO</v>
      </c>
      <c r="AL228" s="68" t="str">
        <f t="shared" si="449"/>
        <v/>
      </c>
      <c r="AM228" s="68" t="str">
        <f t="shared" si="450"/>
        <v/>
      </c>
      <c r="AN228" s="60" t="str">
        <f t="shared" si="451"/>
        <v/>
      </c>
      <c r="AP228" s="68">
        <f t="shared" si="452"/>
        <v>81000</v>
      </c>
      <c r="AQ228" s="61">
        <f t="shared" si="453"/>
        <v>76500</v>
      </c>
      <c r="AR228" s="61">
        <f t="shared" si="454"/>
        <v>7794</v>
      </c>
      <c r="AS228" s="199">
        <f t="shared" si="455"/>
        <v>9.6222222222222223E-2</v>
      </c>
      <c r="AT228" s="61">
        <f t="shared" si="456"/>
        <v>76500</v>
      </c>
      <c r="AU228" s="61">
        <f t="shared" si="457"/>
        <v>90000</v>
      </c>
      <c r="AV228" s="61">
        <f>IF(NOT(ISNUMBER(A228)),"",ROUND(_xlfn.QUARTILE.INC(CHOOSE({1;2;3},W228,Z228,AC228),1),0))</f>
        <v>76500</v>
      </c>
      <c r="AW228" s="61">
        <f>IF(NOT(ISNUMBER(A228)),"",ROUND(_xlfn.QUARTILE.INC(CHOOSE({1;2;3},W228,Z228,AC228),3),0))</f>
        <v>83250</v>
      </c>
      <c r="AX228" s="61">
        <f t="shared" si="458"/>
        <v>6750</v>
      </c>
      <c r="AY228" s="61">
        <f t="shared" si="459"/>
        <v>76500</v>
      </c>
      <c r="AZ228" s="61">
        <f t="shared" si="460"/>
        <v>14535</v>
      </c>
      <c r="BA228" s="61">
        <f t="shared" si="461"/>
        <v>91035</v>
      </c>
      <c r="BB228" s="61" t="str">
        <f t="shared" si="462"/>
        <v>MENOR VALOR</v>
      </c>
      <c r="BD228" s="58" t="str">
        <f t="shared" si="463"/>
        <v>Motor de la mezcladora de masa embobinado y rodamientos</v>
      </c>
      <c r="BE228" s="58" t="str">
        <f t="shared" si="464"/>
        <v>ÚNICO</v>
      </c>
      <c r="BF228" s="58" t="str" cm="1">
        <f t="array" ref="BF228">IF(BE228&lt;&gt;"REPETIDO","",A228&amp;IFERROR(", "&amp;_xlfn.AGGREGATE(15,6,$A$13:$A$500/(($BD$13:$BD$500=BD228)*($A$13:$A$500&lt;&gt;A228)),1),"")&amp;IFERROR(", "&amp;_xlfn.AGGREGATE(15,6,$A$13:$A$500/(($BD$13:$BD$500=BD228)*($A$13:$A$500&lt;&gt;A228)),2),"")&amp;IFERROR(", "&amp;_xlfn.AGGREGATE(15,6,$A$13:$A$500/(($BD$13:$BD$500=BD228)*($A$13:$A$500&lt;&gt;A228)),3),""))</f>
        <v/>
      </c>
      <c r="BG228" s="58" t="str">
        <f t="shared" si="465"/>
        <v>NO APLICA</v>
      </c>
      <c r="BH228" s="58" t="str">
        <f t="shared" si="466"/>
        <v>OK</v>
      </c>
    </row>
    <row r="229" spans="1:60" x14ac:dyDescent="0.45">
      <c r="A229" s="64">
        <f>IF(D229="","",COUNTIF($D$13:D229,"&lt;&gt;"))</f>
        <v>205</v>
      </c>
      <c r="B229" s="64">
        <v>4343003</v>
      </c>
      <c r="C229" s="65" t="s">
        <v>892</v>
      </c>
      <c r="D229" s="64" t="s">
        <v>873</v>
      </c>
      <c r="E229" s="64">
        <v>0</v>
      </c>
      <c r="F229" s="64">
        <v>0</v>
      </c>
      <c r="G229" s="64">
        <v>1</v>
      </c>
      <c r="H229" s="64">
        <v>0</v>
      </c>
      <c r="I229" s="64">
        <v>0</v>
      </c>
      <c r="J229" s="64">
        <v>0</v>
      </c>
      <c r="K229" s="64">
        <v>0</v>
      </c>
      <c r="L229" s="64">
        <v>0</v>
      </c>
      <c r="M229" s="64">
        <v>0</v>
      </c>
      <c r="N229" s="64">
        <v>0</v>
      </c>
      <c r="O229" s="64">
        <v>0</v>
      </c>
      <c r="P229" s="64">
        <v>0</v>
      </c>
      <c r="Q229" s="64">
        <v>0</v>
      </c>
      <c r="R229" s="64">
        <f t="shared" si="437"/>
        <v>1</v>
      </c>
      <c r="S229" s="64">
        <v>48101800</v>
      </c>
      <c r="T229" s="104">
        <v>1014499</v>
      </c>
      <c r="U229" s="104" t="s">
        <v>874</v>
      </c>
      <c r="W229" s="198">
        <v>718200</v>
      </c>
      <c r="X229" s="198">
        <f t="shared" si="438"/>
        <v>136458</v>
      </c>
      <c r="Y229" s="198">
        <f t="shared" si="439"/>
        <v>854658</v>
      </c>
      <c r="Z229" s="198">
        <v>718200</v>
      </c>
      <c r="AA229" s="198">
        <f t="shared" si="440"/>
        <v>136458</v>
      </c>
      <c r="AB229" s="198">
        <f t="shared" si="441"/>
        <v>854658</v>
      </c>
      <c r="AC229" s="198">
        <v>895000</v>
      </c>
      <c r="AD229" s="198">
        <f t="shared" si="442"/>
        <v>170050</v>
      </c>
      <c r="AE229" s="198">
        <f t="shared" si="443"/>
        <v>1065050</v>
      </c>
      <c r="AG229" s="67" t="str">
        <f t="shared" si="444"/>
        <v>ESCABILADERO</v>
      </c>
      <c r="AH229" s="58" t="str">
        <f t="shared" si="445"/>
        <v>ÚNICO</v>
      </c>
      <c r="AI229" s="58" t="str">
        <f t="shared" si="446"/>
        <v>ÚNICO</v>
      </c>
      <c r="AJ229" s="58" t="str">
        <f t="shared" si="447"/>
        <v>ÚNICO</v>
      </c>
      <c r="AK229" s="58" t="str">
        <f t="shared" si="448"/>
        <v>ÚNICO</v>
      </c>
      <c r="AL229" s="68" t="str">
        <f t="shared" si="449"/>
        <v/>
      </c>
      <c r="AM229" s="68" t="str">
        <f t="shared" si="450"/>
        <v/>
      </c>
      <c r="AN229" s="60" t="str">
        <f t="shared" si="451"/>
        <v/>
      </c>
      <c r="AP229" s="68">
        <f t="shared" si="452"/>
        <v>777133</v>
      </c>
      <c r="AQ229" s="61">
        <f t="shared" si="453"/>
        <v>718200</v>
      </c>
      <c r="AR229" s="61">
        <f t="shared" si="454"/>
        <v>102076</v>
      </c>
      <c r="AS229" s="199">
        <f t="shared" si="455"/>
        <v>0.13134946013102006</v>
      </c>
      <c r="AT229" s="61">
        <f t="shared" si="456"/>
        <v>718200</v>
      </c>
      <c r="AU229" s="61">
        <f t="shared" si="457"/>
        <v>895000</v>
      </c>
      <c r="AV229" s="61">
        <f>IF(NOT(ISNUMBER(A229)),"",ROUND(_xlfn.QUARTILE.INC(CHOOSE({1;2;3},W229,Z229,AC229),1),0))</f>
        <v>718200</v>
      </c>
      <c r="AW229" s="61">
        <f>IF(NOT(ISNUMBER(A229)),"",ROUND(_xlfn.QUARTILE.INC(CHOOSE({1;2;3},W229,Z229,AC229),3),0))</f>
        <v>806600</v>
      </c>
      <c r="AX229" s="61">
        <f t="shared" si="458"/>
        <v>88400</v>
      </c>
      <c r="AY229" s="61">
        <f t="shared" si="459"/>
        <v>718200</v>
      </c>
      <c r="AZ229" s="61">
        <f t="shared" si="460"/>
        <v>136458</v>
      </c>
      <c r="BA229" s="61">
        <f t="shared" si="461"/>
        <v>854658</v>
      </c>
      <c r="BB229" s="61" t="str">
        <f t="shared" si="462"/>
        <v>MENOR VALOR</v>
      </c>
      <c r="BD229" s="58" t="str">
        <f t="shared" si="463"/>
        <v>Escabiladero</v>
      </c>
      <c r="BE229" s="58" t="str">
        <f t="shared" si="464"/>
        <v>ÚNICO</v>
      </c>
      <c r="BF229" s="58" t="str" cm="1">
        <f t="array" ref="BF229">IF(BE229&lt;&gt;"REPETIDO","",A229&amp;IFERROR(", "&amp;_xlfn.AGGREGATE(15,6,$A$13:$A$500/(($BD$13:$BD$500=BD229)*($A$13:$A$500&lt;&gt;A229)),1),"")&amp;IFERROR(", "&amp;_xlfn.AGGREGATE(15,6,$A$13:$A$500/(($BD$13:$BD$500=BD229)*($A$13:$A$500&lt;&gt;A229)),2),"")&amp;IFERROR(", "&amp;_xlfn.AGGREGATE(15,6,$A$13:$A$500/(($BD$13:$BD$500=BD229)*($A$13:$A$500&lt;&gt;A229)),3),""))</f>
        <v/>
      </c>
      <c r="BG229" s="58" t="str">
        <f t="shared" si="465"/>
        <v>NO APLICA</v>
      </c>
      <c r="BH229" s="58" t="str">
        <f t="shared" si="466"/>
        <v>OK</v>
      </c>
    </row>
    <row r="230" spans="1:60" ht="38.25" customHeight="1" x14ac:dyDescent="0.45">
      <c r="A230" s="64">
        <f>IF(D230="","",COUNTIF($D$13:D230,"&lt;&gt;"))</f>
        <v>206</v>
      </c>
      <c r="B230" s="64">
        <v>4343003</v>
      </c>
      <c r="C230" s="65" t="s">
        <v>893</v>
      </c>
      <c r="D230" s="64" t="s">
        <v>873</v>
      </c>
      <c r="E230" s="64">
        <v>0</v>
      </c>
      <c r="F230" s="64">
        <v>0</v>
      </c>
      <c r="G230" s="64">
        <v>1</v>
      </c>
      <c r="H230" s="64">
        <v>0</v>
      </c>
      <c r="I230" s="64">
        <v>0</v>
      </c>
      <c r="J230" s="64">
        <v>0</v>
      </c>
      <c r="K230" s="64">
        <v>0</v>
      </c>
      <c r="L230" s="64">
        <v>0</v>
      </c>
      <c r="M230" s="64">
        <v>0</v>
      </c>
      <c r="N230" s="64">
        <v>0</v>
      </c>
      <c r="O230" s="64">
        <v>0</v>
      </c>
      <c r="P230" s="64">
        <v>0</v>
      </c>
      <c r="Q230" s="64">
        <v>0</v>
      </c>
      <c r="R230" s="64">
        <f t="shared" si="437"/>
        <v>1</v>
      </c>
      <c r="S230" s="64">
        <v>31171500</v>
      </c>
      <c r="T230" s="104">
        <v>1028597</v>
      </c>
      <c r="U230" s="104" t="s">
        <v>874</v>
      </c>
      <c r="W230" s="198">
        <v>55200</v>
      </c>
      <c r="X230" s="198">
        <f t="shared" si="438"/>
        <v>10488</v>
      </c>
      <c r="Y230" s="198">
        <f t="shared" si="439"/>
        <v>65688</v>
      </c>
      <c r="Z230" s="198">
        <v>55200</v>
      </c>
      <c r="AA230" s="198">
        <f t="shared" si="440"/>
        <v>10488</v>
      </c>
      <c r="AB230" s="198">
        <f t="shared" si="441"/>
        <v>65688</v>
      </c>
      <c r="AC230" s="198">
        <v>65000</v>
      </c>
      <c r="AD230" s="198">
        <f t="shared" si="442"/>
        <v>12350</v>
      </c>
      <c r="AE230" s="198">
        <f t="shared" si="443"/>
        <v>77350</v>
      </c>
      <c r="AG230" s="67" t="str">
        <f t="shared" si="444"/>
        <v>RODAMIENTOS DEL MOTOR HORNO DE PANADERÍA</v>
      </c>
      <c r="AH230" s="58" t="str">
        <f t="shared" si="445"/>
        <v>ÚNICO</v>
      </c>
      <c r="AI230" s="58" t="str">
        <f t="shared" si="446"/>
        <v>ÚNICO</v>
      </c>
      <c r="AJ230" s="58" t="str">
        <f t="shared" si="447"/>
        <v>ÚNICO</v>
      </c>
      <c r="AK230" s="58" t="str">
        <f t="shared" si="448"/>
        <v>ÚNICO</v>
      </c>
      <c r="AL230" s="68" t="str">
        <f t="shared" si="449"/>
        <v/>
      </c>
      <c r="AM230" s="68" t="str">
        <f t="shared" si="450"/>
        <v/>
      </c>
      <c r="AN230" s="60" t="str">
        <f t="shared" si="451"/>
        <v/>
      </c>
      <c r="AP230" s="68">
        <f t="shared" si="452"/>
        <v>58467</v>
      </c>
      <c r="AQ230" s="61">
        <f t="shared" si="453"/>
        <v>55200</v>
      </c>
      <c r="AR230" s="61">
        <f t="shared" si="454"/>
        <v>5658</v>
      </c>
      <c r="AS230" s="199">
        <f t="shared" si="455"/>
        <v>9.6772538354969476E-2</v>
      </c>
      <c r="AT230" s="61">
        <f t="shared" si="456"/>
        <v>55200</v>
      </c>
      <c r="AU230" s="61">
        <f t="shared" si="457"/>
        <v>65000</v>
      </c>
      <c r="AV230" s="61">
        <f>IF(NOT(ISNUMBER(A230)),"",ROUND(_xlfn.QUARTILE.INC(CHOOSE({1;2;3},W230,Z230,AC230),1),0))</f>
        <v>55200</v>
      </c>
      <c r="AW230" s="61">
        <f>IF(NOT(ISNUMBER(A230)),"",ROUND(_xlfn.QUARTILE.INC(CHOOSE({1;2;3},W230,Z230,AC230),3),0))</f>
        <v>60100</v>
      </c>
      <c r="AX230" s="61">
        <f t="shared" si="458"/>
        <v>4900</v>
      </c>
      <c r="AY230" s="61">
        <f t="shared" si="459"/>
        <v>55200</v>
      </c>
      <c r="AZ230" s="61">
        <f t="shared" si="460"/>
        <v>10488</v>
      </c>
      <c r="BA230" s="61">
        <f t="shared" si="461"/>
        <v>65688</v>
      </c>
      <c r="BB230" s="61" t="str">
        <f t="shared" si="462"/>
        <v>MENOR VALOR</v>
      </c>
      <c r="BD230" s="58" t="str">
        <f t="shared" si="463"/>
        <v>Rodamientos del motor horno de panadería</v>
      </c>
      <c r="BE230" s="58" t="str">
        <f t="shared" si="464"/>
        <v>ÚNICO</v>
      </c>
      <c r="BF230" s="58" t="str" cm="1">
        <f t="array" ref="BF230">IF(BE230&lt;&gt;"REPETIDO","",A230&amp;IFERROR(", "&amp;_xlfn.AGGREGATE(15,6,$A$13:$A$500/(($BD$13:$BD$500=BD230)*($A$13:$A$500&lt;&gt;A230)),1),"")&amp;IFERROR(", "&amp;_xlfn.AGGREGATE(15,6,$A$13:$A$500/(($BD$13:$BD$500=BD230)*($A$13:$A$500&lt;&gt;A230)),2),"")&amp;IFERROR(", "&amp;_xlfn.AGGREGATE(15,6,$A$13:$A$500/(($BD$13:$BD$500=BD230)*($A$13:$A$500&lt;&gt;A230)),3),""))</f>
        <v/>
      </c>
      <c r="BG230" s="58" t="str">
        <f t="shared" si="465"/>
        <v>NO APLICA</v>
      </c>
      <c r="BH230" s="58" t="str">
        <f t="shared" si="466"/>
        <v>OK</v>
      </c>
    </row>
    <row r="231" spans="1:60" x14ac:dyDescent="0.45">
      <c r="A231" s="191" t="s">
        <v>894</v>
      </c>
      <c r="B231" s="191"/>
      <c r="C231" s="191"/>
      <c r="D231" s="191"/>
      <c r="E231" s="191"/>
      <c r="F231" s="191"/>
      <c r="G231" s="191"/>
      <c r="H231" s="191"/>
      <c r="I231" s="191"/>
      <c r="J231" s="191"/>
      <c r="K231" s="191"/>
      <c r="L231" s="191"/>
      <c r="M231" s="191"/>
      <c r="N231" s="191"/>
      <c r="O231" s="191"/>
      <c r="P231" s="191"/>
      <c r="Q231" s="191"/>
      <c r="R231" s="191"/>
      <c r="S231" s="191"/>
      <c r="T231" s="191"/>
      <c r="U231" s="191"/>
      <c r="W231" s="198"/>
      <c r="X231" s="198"/>
      <c r="Y231" s="198"/>
      <c r="Z231" s="198"/>
      <c r="AA231" s="198"/>
      <c r="AB231" s="198"/>
      <c r="AC231" s="198"/>
      <c r="AD231" s="198"/>
      <c r="AE231" s="198"/>
      <c r="AG231" s="67" t="str">
        <f>IF(NOT(ISNUMBER(#REF!)),"",LEFT(#REF!,200))</f>
        <v/>
      </c>
      <c r="AH231" s="58" t="str">
        <f t="shared" ref="AH231" si="467">IF(AG231="","",IF(COUNTIF($AG:$AG,AG231)=1,"ÚNICO",IF(_xlfn.MAXIFS($Y:$Y,$AG:$AG,AG231)&lt;&gt;_xlfn.MINIFS($Y:$Y,$AG:$AG,AG231),"PRECIO DIFERENTE","MISMO PRECIO")))</f>
        <v/>
      </c>
      <c r="AI231" s="58" t="str">
        <f t="shared" ref="AI231:AI294" si="468">IF(AG231="","",IF(COUNTIF($AG:$AG,AG231)=1,"ÚNICO",IF(_xlfn.MAXIFS($AB:$AB,$AG:$AG,AG231)&lt;&gt;_xlfn.MINIFS($AB:$AB,$AG:$AG,AG231),"PRECIO DIFERENTE","MISMO PRECIO")))</f>
        <v/>
      </c>
      <c r="AJ231" s="58" t="str">
        <f t="shared" ref="AJ231:AJ294" si="469">IF(AG231="","",IF(COUNTIF($AG:$AG,AG231)=1,"ÚNICO",IF(_xlfn.MAXIFS($AE:$AE,$AG:$AG,AG231)&lt;&gt;_xlfn.MINIFS($AE:$AE,$AG:$AG,AG231),"PRECIO DIFERENTE","MISMO PRECIO")))</f>
        <v/>
      </c>
      <c r="AK231" s="58" t="str">
        <f t="shared" ref="AK231" si="470">IF(AG231="","",IF(COUNTIF($AG:$AG,AG231)=1,"ÚNICO",IF(OR(AH231="PRECIO DIFERENTE",AI231="PRECIO DIFERENTE",AJ231="PRECIO DIFERENTE"),"REVISAR","VALIDADO")))</f>
        <v/>
      </c>
      <c r="AL231" s="68" t="str">
        <f t="shared" ref="AL231:AL294" si="471">IF(OR(AG231="",COUNTIF($AG:$AG,AG231)=1),"",_xlfn.MAXIFS($Y:$Y,$AG:$AG,AG231)-_xlfn.MINIFS($Y:$Y,$AG:$AG,AG231))</f>
        <v/>
      </c>
      <c r="AM231" s="68" t="str">
        <f t="shared" ref="AM231:AM294" si="472">IF(OR(AG231="",COUNTIF($AG:$AG,AG231)=1),"",_xlfn.MAXIFS($AB:$AB,$AG:$AG,AG231)-_xlfn.MINIFS($AB:$AB,$AG:$AG,AG231))</f>
        <v/>
      </c>
      <c r="AN231" s="60" t="str">
        <f t="shared" ref="AN231:AN294" si="473">IF(OR(AG231="",COUNTIF($AG:$AG,AG231)=1),"",_xlfn.MAXIFS($AE:$AE,$AG:$AG,AG231)-_xlfn.MINIFS($AE:$AE,$AG:$AG,AG231))</f>
        <v/>
      </c>
      <c r="AP231" s="75"/>
      <c r="AQ231" s="75"/>
      <c r="AR231" s="75"/>
      <c r="AS231" s="76"/>
      <c r="AT231" s="75"/>
      <c r="AU231" s="75"/>
      <c r="AV231" s="75"/>
      <c r="AW231" s="75"/>
      <c r="AX231" s="75"/>
      <c r="AY231" s="75"/>
      <c r="AZ231" s="75"/>
      <c r="BA231" s="75"/>
      <c r="BB231" s="75"/>
      <c r="BD231" s="203"/>
      <c r="BE231" s="203"/>
      <c r="BF231" s="203"/>
      <c r="BG231" s="203"/>
      <c r="BH231" s="203"/>
    </row>
    <row r="232" spans="1:60" ht="25.5" x14ac:dyDescent="0.45">
      <c r="A232" s="64">
        <f>IF(D232="","",COUNTIF($D$13:D232,"&lt;&gt;"))</f>
        <v>207</v>
      </c>
      <c r="B232" s="78">
        <v>4394401</v>
      </c>
      <c r="C232" s="65" t="s">
        <v>773</v>
      </c>
      <c r="D232" s="64" t="s">
        <v>691</v>
      </c>
      <c r="E232" s="64">
        <v>0</v>
      </c>
      <c r="F232" s="64">
        <v>1</v>
      </c>
      <c r="G232" s="64">
        <v>0</v>
      </c>
      <c r="H232" s="64">
        <v>0</v>
      </c>
      <c r="I232" s="64">
        <v>0</v>
      </c>
      <c r="J232" s="64">
        <v>0</v>
      </c>
      <c r="K232" s="64">
        <v>0</v>
      </c>
      <c r="L232" s="64">
        <v>0</v>
      </c>
      <c r="M232" s="64">
        <v>0</v>
      </c>
      <c r="N232" s="64">
        <v>0</v>
      </c>
      <c r="O232" s="64">
        <v>0</v>
      </c>
      <c r="P232" s="64">
        <v>0</v>
      </c>
      <c r="Q232" s="64">
        <v>0</v>
      </c>
      <c r="R232" s="64">
        <f t="shared" ref="R232:R241" si="474">SUM(F232:M232)</f>
        <v>1</v>
      </c>
      <c r="S232" s="64">
        <v>31171504</v>
      </c>
      <c r="T232" s="64" t="s">
        <v>66</v>
      </c>
      <c r="U232" s="64" t="s">
        <v>66</v>
      </c>
      <c r="W232" s="198">
        <v>34000</v>
      </c>
      <c r="X232" s="198">
        <f t="shared" ref="X232:X241" si="475">ROUND(W232*19%,0)</f>
        <v>6460</v>
      </c>
      <c r="Y232" s="198">
        <f t="shared" ref="Y232:Y241" si="476">ROUND(W232+X232,0)</f>
        <v>40460</v>
      </c>
      <c r="Z232" s="198">
        <v>51000</v>
      </c>
      <c r="AA232" s="198">
        <f t="shared" ref="AA232:AA241" si="477">Z232*19%</f>
        <v>9690</v>
      </c>
      <c r="AB232" s="198">
        <f t="shared" ref="AB232:AB241" si="478">Z232+AA232</f>
        <v>60690</v>
      </c>
      <c r="AC232" s="198">
        <v>70000</v>
      </c>
      <c r="AD232" s="198">
        <f t="shared" ref="AD232:AD241" si="479">AC232*19%</f>
        <v>13300</v>
      </c>
      <c r="AE232" s="198">
        <f t="shared" ref="AE232:AE241" si="480">AC232+AD232</f>
        <v>83300</v>
      </c>
      <c r="AG232" s="67" t="str">
        <f t="shared" ref="AG232:AG241" si="481">IF(NOT(ISNUMBER(A232)),"",UPPER(TRIM(CLEAN(C232))))</f>
        <v>RODAMIENTOS</v>
      </c>
      <c r="AH232" s="58" t="str">
        <f t="shared" ref="AH232:AH241" si="482">IF($AG232="","",IF(COUNTIFS($AG:$AG,$AG232,$W:$W,"&lt;&gt;"&amp;$W232)&gt;0,"DIFERENTE","ÚNICO"))</f>
        <v>ÚNICO</v>
      </c>
      <c r="AI232" s="58" t="str">
        <f t="shared" ref="AI232:AI241" si="483">IF($AG232="","",IF(COUNTIFS($AG:$AG,$AG232,$Z:$Z,"&lt;&gt;"&amp;$Z232)&gt;0,"DIFERENTE","ÚNICO"))</f>
        <v>DIFERENTE</v>
      </c>
      <c r="AJ232" s="58" t="str">
        <f t="shared" ref="AJ232:AJ241" si="484">IF($AG232="","",IF(COUNTIFS($AG:$AG,$AG232,$AC:$AC,"&lt;&gt;"&amp;$AC232)&gt;0,"DIFERENTE","ÚNICO"))</f>
        <v>DIFERENTE</v>
      </c>
      <c r="AK232" s="58" t="str">
        <f t="shared" ref="AK232:AK241" si="485">IF($AG232="","",IF(OR(AH232="DIFERENTE",AI232="DIFERENTE",AJ232="DIFERENTE"),"REVISAR","ÚNICO"))</f>
        <v>REVISAR</v>
      </c>
      <c r="AL232" s="68" t="str">
        <f t="shared" ref="AL232:AL241" si="486">IF(AH232="DIFERENTE",_xlfn.MAXIFS($W:$W,$AG:$AG,$AG232)-_xlfn.MINIFS($W:$W,$AG:$AG,$AG232),"")</f>
        <v/>
      </c>
      <c r="AM232" s="68">
        <f t="shared" ref="AM232:AM241" si="487">IF(AI232="DIFERENTE",_xlfn.MAXIFS($Z:$Z,$AG:$AG,$AG232)-_xlfn.MINIFS($Z:$Z,$AG:$AG,$AG232),"")</f>
        <v>21200</v>
      </c>
      <c r="AN232" s="60">
        <f t="shared" ref="AN232:AN241" si="488">IF(AJ232="DIFERENTE",_xlfn.MAXIFS($AC:$AC,$AG:$AG,$AG232)-_xlfn.MINIFS($AC:$AC,$AG:$AG,$AG232),"")</f>
        <v>25000</v>
      </c>
      <c r="AP232" s="68">
        <f t="shared" ref="AP232:AP241" si="489">IF(NOT(ISNUMBER(A232)),"",ROUND(AVERAGE(W232,Z232,AC232),0))</f>
        <v>51667</v>
      </c>
      <c r="AQ232" s="61">
        <f t="shared" ref="AQ232:AQ241" si="490">IF(NOT(ISNUMBER(A232)),"",ROUND(MEDIAN(W232,Z232,AC232),0))</f>
        <v>51000</v>
      </c>
      <c r="AR232" s="61">
        <f t="shared" ref="AR232:AR241" si="491">IF(NOT(ISNUMBER(A232)),"",ROUND(_xlfn.STDEV.S(W232,Z232,AC232),0))</f>
        <v>18009</v>
      </c>
      <c r="AS232" s="199">
        <f t="shared" ref="AS232:AS241" si="492">IF(NOT(ISNUMBER(A232)),"",IFERROR(AR232/AP232,0))</f>
        <v>0.34855904155457063</v>
      </c>
      <c r="AT232" s="61">
        <f t="shared" ref="AT232:AT241" si="493">IF(NOT(ISNUMBER(A232)),"",MIN(W232,Z232,AC232))</f>
        <v>34000</v>
      </c>
      <c r="AU232" s="61">
        <f t="shared" ref="AU232:AU241" si="494">IF(NOT(ISNUMBER(A232)),"",MAX(W232,Z232,AC232))</f>
        <v>70000</v>
      </c>
      <c r="AV232" s="61">
        <f>IF(NOT(ISNUMBER(A232)),"",ROUND(_xlfn.QUARTILE.INC(CHOOSE({1;2;3},W232,Z232,AC232),1),0))</f>
        <v>42500</v>
      </c>
      <c r="AW232" s="61">
        <f>IF(NOT(ISNUMBER(A232)),"",ROUND(_xlfn.QUARTILE.INC(CHOOSE({1;2;3},W232,Z232,AC232),3),0))</f>
        <v>60500</v>
      </c>
      <c r="AX232" s="61">
        <f t="shared" ref="AX232:AX241" si="495">IF(NOT(ISNUMBER(A232)),"",AW232-AV232)</f>
        <v>18000</v>
      </c>
      <c r="AY232" s="61">
        <f t="shared" ref="AY232:AY241" si="496">IF(NOT(ISNUMBER(A232)),"",IF(BB232="MENOR VALOR",MIN(W232,Z232,AC232),IF(BB232="PROMEDIO 2 MENORES",ROUND((SUM(W232,Z232,AC232)-MAX(W232,Z232,AC232))/2,0),IF(BB232="MEDIANA",MEDIAN(W232,Z232,AC232),""))))</f>
        <v>42500</v>
      </c>
      <c r="AZ232" s="61">
        <f t="shared" ref="AZ232:AZ241" si="497">+AY232*19%</f>
        <v>8075</v>
      </c>
      <c r="BA232" s="61">
        <f t="shared" ref="BA232:BA241" si="498">+AY232+AZ232</f>
        <v>50575</v>
      </c>
      <c r="BB232" s="61" t="str">
        <f t="shared" ref="BB232:BB241" si="499">IF(NOT(ISNUMBER(A232)),"",IF(AS232&lt;=20%,"MENOR VALOR",IF(AS232&lt;=40%,"PROMEDIO 2 MENORES","MEDIANA")))</f>
        <v>PROMEDIO 2 MENORES</v>
      </c>
      <c r="BD232" s="58" t="str">
        <f t="shared" ref="BD232:BD241" si="500">IF(NOT(ISNUMBER(A232)),"",TRIM(CLEAN(C232)))</f>
        <v>RODAMIENTOS</v>
      </c>
      <c r="BE232" s="58" t="str">
        <f t="shared" ref="BE232:BE241" si="501">IF(BD232="","",IF(COUNTIF($BD:$BD,BD232)&gt;1,"REPETIDO","ÚNICO"))</f>
        <v>REPETIDO</v>
      </c>
      <c r="BF232" s="58" t="str" cm="1">
        <f t="array" ref="BF232">IF(BE232&lt;&gt;"REPETIDO","",A232&amp;IFERROR(", "&amp;_xlfn.AGGREGATE(15,6,$A$13:$A$500/(($BD$13:$BD$500=BD232)*($A$13:$A$500&lt;&gt;A232)),1),"")&amp;IFERROR(", "&amp;_xlfn.AGGREGATE(15,6,$A$13:$A$500/(($BD$13:$BD$500=BD232)*($A$13:$A$500&lt;&gt;A232)),2),"")&amp;IFERROR(", "&amp;_xlfn.AGGREGATE(15,6,$A$13:$A$500/(($BD$13:$BD$500=BD232)*($A$13:$A$500&lt;&gt;A232)),3),""))</f>
        <v>207, 79, 99, 138</v>
      </c>
      <c r="BG232" s="58" t="str">
        <f t="shared" ref="BG232:BG241" si="502">IF(BD232="","",IF(BE232&lt;&gt;"REPETIDO","NO APLICA",IF(_xlfn.MAXIFS($AY:$AY,$BD:$BD,BD232)=_xlfn.MINIFS($AY:$AY,$BD:$BD,BD232),"MISMO PRECIO REF.","PRECIO REF. DIFERENTE")))</f>
        <v>PRECIO REF. DIFERENTE</v>
      </c>
      <c r="BH232" s="58" t="str">
        <f t="shared" ref="BH232:BH241" si="503">IF(BD232="","",IF(BG232="PRECIO REF. DIFERENTE","CRÍTICO - PRECIO REF. INCONSISTENTE","OK"))</f>
        <v>CRÍTICO - PRECIO REF. INCONSISTENTE</v>
      </c>
    </row>
    <row r="233" spans="1:60" x14ac:dyDescent="0.45">
      <c r="A233" s="64">
        <f>IF(D233="","",COUNTIF($D$13:D233,"&lt;&gt;"))</f>
        <v>208</v>
      </c>
      <c r="B233" s="78">
        <v>4394401</v>
      </c>
      <c r="C233" s="65" t="s">
        <v>895</v>
      </c>
      <c r="D233" s="64" t="s">
        <v>691</v>
      </c>
      <c r="E233" s="64">
        <v>0</v>
      </c>
      <c r="F233" s="64">
        <v>1</v>
      </c>
      <c r="G233" s="64">
        <v>0</v>
      </c>
      <c r="H233" s="64">
        <v>0</v>
      </c>
      <c r="I233" s="64">
        <v>0</v>
      </c>
      <c r="J233" s="64">
        <v>0</v>
      </c>
      <c r="K233" s="64">
        <v>0</v>
      </c>
      <c r="L233" s="64">
        <v>0</v>
      </c>
      <c r="M233" s="64">
        <v>0</v>
      </c>
      <c r="N233" s="64">
        <v>0</v>
      </c>
      <c r="O233" s="64">
        <v>0</v>
      </c>
      <c r="P233" s="64">
        <v>0</v>
      </c>
      <c r="Q233" s="64">
        <v>0</v>
      </c>
      <c r="R233" s="64">
        <f t="shared" si="474"/>
        <v>1</v>
      </c>
      <c r="S233" s="78">
        <v>31411904</v>
      </c>
      <c r="T233" s="64" t="s">
        <v>66</v>
      </c>
      <c r="U233" s="64" t="s">
        <v>66</v>
      </c>
      <c r="W233" s="198">
        <v>85000</v>
      </c>
      <c r="X233" s="198">
        <f t="shared" si="475"/>
        <v>16150</v>
      </c>
      <c r="Y233" s="198">
        <f t="shared" si="476"/>
        <v>101150</v>
      </c>
      <c r="Z233" s="198">
        <v>85000</v>
      </c>
      <c r="AA233" s="198">
        <f t="shared" si="477"/>
        <v>16150</v>
      </c>
      <c r="AB233" s="198">
        <f t="shared" si="478"/>
        <v>101150</v>
      </c>
      <c r="AC233" s="198">
        <v>105000</v>
      </c>
      <c r="AD233" s="198">
        <f t="shared" si="479"/>
        <v>19950</v>
      </c>
      <c r="AE233" s="198">
        <f t="shared" si="480"/>
        <v>124950</v>
      </c>
      <c r="AG233" s="67" t="str">
        <f t="shared" si="481"/>
        <v>SELLOS</v>
      </c>
      <c r="AH233" s="58" t="str">
        <f t="shared" si="482"/>
        <v>ÚNICO</v>
      </c>
      <c r="AI233" s="58" t="str">
        <f t="shared" si="483"/>
        <v>ÚNICO</v>
      </c>
      <c r="AJ233" s="58" t="str">
        <f t="shared" si="484"/>
        <v>ÚNICO</v>
      </c>
      <c r="AK233" s="58" t="str">
        <f t="shared" si="485"/>
        <v>ÚNICO</v>
      </c>
      <c r="AL233" s="68" t="str">
        <f t="shared" si="486"/>
        <v/>
      </c>
      <c r="AM233" s="68" t="str">
        <f t="shared" si="487"/>
        <v/>
      </c>
      <c r="AN233" s="60" t="str">
        <f t="shared" si="488"/>
        <v/>
      </c>
      <c r="AP233" s="68">
        <f t="shared" si="489"/>
        <v>91667</v>
      </c>
      <c r="AQ233" s="61">
        <f t="shared" si="490"/>
        <v>85000</v>
      </c>
      <c r="AR233" s="61">
        <f t="shared" si="491"/>
        <v>11547</v>
      </c>
      <c r="AS233" s="199">
        <f t="shared" si="492"/>
        <v>0.1259668146661285</v>
      </c>
      <c r="AT233" s="61">
        <f t="shared" si="493"/>
        <v>85000</v>
      </c>
      <c r="AU233" s="61">
        <f t="shared" si="494"/>
        <v>105000</v>
      </c>
      <c r="AV233" s="61">
        <f>IF(NOT(ISNUMBER(A233)),"",ROUND(_xlfn.QUARTILE.INC(CHOOSE({1;2;3},W233,Z233,AC233),1),0))</f>
        <v>85000</v>
      </c>
      <c r="AW233" s="61">
        <f>IF(NOT(ISNUMBER(A233)),"",ROUND(_xlfn.QUARTILE.INC(CHOOSE({1;2;3},W233,Z233,AC233),3),0))</f>
        <v>95000</v>
      </c>
      <c r="AX233" s="61">
        <f t="shared" si="495"/>
        <v>10000</v>
      </c>
      <c r="AY233" s="61">
        <f t="shared" si="496"/>
        <v>85000</v>
      </c>
      <c r="AZ233" s="61">
        <f t="shared" si="497"/>
        <v>16150</v>
      </c>
      <c r="BA233" s="61">
        <f t="shared" si="498"/>
        <v>101150</v>
      </c>
      <c r="BB233" s="61" t="str">
        <f t="shared" si="499"/>
        <v>MENOR VALOR</v>
      </c>
      <c r="BD233" s="58" t="str">
        <f t="shared" si="500"/>
        <v>SELLOS</v>
      </c>
      <c r="BE233" s="58" t="str">
        <f t="shared" si="501"/>
        <v>ÚNICO</v>
      </c>
      <c r="BF233" s="58" t="str" cm="1">
        <f t="array" ref="BF233">IF(BE233&lt;&gt;"REPETIDO","",A233&amp;IFERROR(", "&amp;_xlfn.AGGREGATE(15,6,$A$13:$A$500/(($BD$13:$BD$500=BD233)*($A$13:$A$500&lt;&gt;A233)),1),"")&amp;IFERROR(", "&amp;_xlfn.AGGREGATE(15,6,$A$13:$A$500/(($BD$13:$BD$500=BD233)*($A$13:$A$500&lt;&gt;A233)),2),"")&amp;IFERROR(", "&amp;_xlfn.AGGREGATE(15,6,$A$13:$A$500/(($BD$13:$BD$500=BD233)*($A$13:$A$500&lt;&gt;A233)),3),""))</f>
        <v/>
      </c>
      <c r="BG233" s="58" t="str">
        <f t="shared" si="502"/>
        <v>NO APLICA</v>
      </c>
      <c r="BH233" s="58" t="str">
        <f t="shared" si="503"/>
        <v>OK</v>
      </c>
    </row>
    <row r="234" spans="1:60" ht="38.25" customHeight="1" x14ac:dyDescent="0.45">
      <c r="A234" s="64">
        <f>IF(D234="","",COUNTIF($D$13:D234,"&lt;&gt;"))</f>
        <v>209</v>
      </c>
      <c r="B234" s="78">
        <v>4394401</v>
      </c>
      <c r="C234" s="65" t="s">
        <v>896</v>
      </c>
      <c r="D234" s="64" t="s">
        <v>691</v>
      </c>
      <c r="E234" s="64">
        <v>0</v>
      </c>
      <c r="F234" s="64">
        <v>1</v>
      </c>
      <c r="G234" s="64">
        <v>0</v>
      </c>
      <c r="H234" s="64">
        <v>0</v>
      </c>
      <c r="I234" s="64">
        <v>0</v>
      </c>
      <c r="J234" s="64">
        <v>0</v>
      </c>
      <c r="K234" s="64">
        <v>0</v>
      </c>
      <c r="L234" s="64">
        <v>0</v>
      </c>
      <c r="M234" s="64">
        <v>0</v>
      </c>
      <c r="N234" s="64">
        <v>0</v>
      </c>
      <c r="O234" s="64">
        <v>0</v>
      </c>
      <c r="P234" s="64">
        <v>0</v>
      </c>
      <c r="Q234" s="64">
        <v>0</v>
      </c>
      <c r="R234" s="64">
        <f t="shared" si="474"/>
        <v>1</v>
      </c>
      <c r="S234" s="64">
        <v>39121115</v>
      </c>
      <c r="T234" s="64" t="s">
        <v>66</v>
      </c>
      <c r="U234" s="64" t="s">
        <v>66</v>
      </c>
      <c r="W234" s="198">
        <v>552500</v>
      </c>
      <c r="X234" s="198">
        <f t="shared" si="475"/>
        <v>104975</v>
      </c>
      <c r="Y234" s="198">
        <f t="shared" si="476"/>
        <v>657475</v>
      </c>
      <c r="Z234" s="198">
        <v>552500</v>
      </c>
      <c r="AA234" s="198">
        <f t="shared" si="477"/>
        <v>104975</v>
      </c>
      <c r="AB234" s="198">
        <f t="shared" si="478"/>
        <v>657475</v>
      </c>
      <c r="AC234" s="198">
        <v>695000</v>
      </c>
      <c r="AD234" s="198">
        <f t="shared" si="479"/>
        <v>132050</v>
      </c>
      <c r="AE234" s="198">
        <f t="shared" si="480"/>
        <v>827050</v>
      </c>
      <c r="AG234" s="67" t="str">
        <f t="shared" si="481"/>
        <v>CONTACTO TÉRMICO Y DEL TABLERO</v>
      </c>
      <c r="AH234" s="58" t="str">
        <f t="shared" si="482"/>
        <v>ÚNICO</v>
      </c>
      <c r="AI234" s="58" t="str">
        <f t="shared" si="483"/>
        <v>ÚNICO</v>
      </c>
      <c r="AJ234" s="58" t="str">
        <f t="shared" si="484"/>
        <v>ÚNICO</v>
      </c>
      <c r="AK234" s="58" t="str">
        <f t="shared" si="485"/>
        <v>ÚNICO</v>
      </c>
      <c r="AL234" s="68" t="str">
        <f t="shared" si="486"/>
        <v/>
      </c>
      <c r="AM234" s="68" t="str">
        <f t="shared" si="487"/>
        <v/>
      </c>
      <c r="AN234" s="60" t="str">
        <f t="shared" si="488"/>
        <v/>
      </c>
      <c r="AP234" s="68">
        <f t="shared" si="489"/>
        <v>600000</v>
      </c>
      <c r="AQ234" s="61">
        <f t="shared" si="490"/>
        <v>552500</v>
      </c>
      <c r="AR234" s="61">
        <f t="shared" si="491"/>
        <v>82272</v>
      </c>
      <c r="AS234" s="199">
        <f t="shared" si="492"/>
        <v>0.13711999999999999</v>
      </c>
      <c r="AT234" s="61">
        <f t="shared" si="493"/>
        <v>552500</v>
      </c>
      <c r="AU234" s="61">
        <f t="shared" si="494"/>
        <v>695000</v>
      </c>
      <c r="AV234" s="61">
        <f>IF(NOT(ISNUMBER(A234)),"",ROUND(_xlfn.QUARTILE.INC(CHOOSE({1;2;3},W234,Z234,AC234),1),0))</f>
        <v>552500</v>
      </c>
      <c r="AW234" s="61">
        <f>IF(NOT(ISNUMBER(A234)),"",ROUND(_xlfn.QUARTILE.INC(CHOOSE({1;2;3},W234,Z234,AC234),3),0))</f>
        <v>623750</v>
      </c>
      <c r="AX234" s="61">
        <f t="shared" si="495"/>
        <v>71250</v>
      </c>
      <c r="AY234" s="61">
        <f t="shared" si="496"/>
        <v>552500</v>
      </c>
      <c r="AZ234" s="61">
        <f t="shared" si="497"/>
        <v>104975</v>
      </c>
      <c r="BA234" s="61">
        <f t="shared" si="498"/>
        <v>657475</v>
      </c>
      <c r="BB234" s="61" t="str">
        <f t="shared" si="499"/>
        <v>MENOR VALOR</v>
      </c>
      <c r="BD234" s="58" t="str">
        <f t="shared" si="500"/>
        <v>CONTACTO TÉRMICO Y DEL TABLERO</v>
      </c>
      <c r="BE234" s="58" t="str">
        <f t="shared" si="501"/>
        <v>ÚNICO</v>
      </c>
      <c r="BF234" s="58" t="str" cm="1">
        <f t="array" ref="BF234">IF(BE234&lt;&gt;"REPETIDO","",A234&amp;IFERROR(", "&amp;_xlfn.AGGREGATE(15,6,$A$13:$A$500/(($BD$13:$BD$500=BD234)*($A$13:$A$500&lt;&gt;A234)),1),"")&amp;IFERROR(", "&amp;_xlfn.AGGREGATE(15,6,$A$13:$A$500/(($BD$13:$BD$500=BD234)*($A$13:$A$500&lt;&gt;A234)),2),"")&amp;IFERROR(", "&amp;_xlfn.AGGREGATE(15,6,$A$13:$A$500/(($BD$13:$BD$500=BD234)*($A$13:$A$500&lt;&gt;A234)),3),""))</f>
        <v/>
      </c>
      <c r="BG234" s="58" t="str">
        <f t="shared" si="502"/>
        <v>NO APLICA</v>
      </c>
      <c r="BH234" s="58" t="str">
        <f t="shared" si="503"/>
        <v>OK</v>
      </c>
    </row>
    <row r="235" spans="1:60" ht="25.5" customHeight="1" x14ac:dyDescent="0.45">
      <c r="A235" s="64">
        <f>IF(D235="","",COUNTIF($D$13:D235,"&lt;&gt;"))</f>
        <v>210</v>
      </c>
      <c r="B235" s="78">
        <v>4394401</v>
      </c>
      <c r="C235" s="65" t="s">
        <v>897</v>
      </c>
      <c r="D235" s="64" t="s">
        <v>691</v>
      </c>
      <c r="E235" s="64">
        <v>0</v>
      </c>
      <c r="F235" s="64">
        <v>1</v>
      </c>
      <c r="G235" s="64">
        <v>0</v>
      </c>
      <c r="H235" s="64">
        <v>0</v>
      </c>
      <c r="I235" s="64">
        <v>0</v>
      </c>
      <c r="J235" s="64">
        <v>0</v>
      </c>
      <c r="K235" s="64">
        <v>0</v>
      </c>
      <c r="L235" s="64">
        <v>0</v>
      </c>
      <c r="M235" s="64">
        <v>0</v>
      </c>
      <c r="N235" s="64">
        <v>0</v>
      </c>
      <c r="O235" s="64">
        <v>0</v>
      </c>
      <c r="P235" s="64">
        <v>0</v>
      </c>
      <c r="Q235" s="64">
        <v>0</v>
      </c>
      <c r="R235" s="64">
        <f t="shared" si="474"/>
        <v>1</v>
      </c>
      <c r="S235" s="64">
        <v>39121544</v>
      </c>
      <c r="T235" s="64" t="s">
        <v>66</v>
      </c>
      <c r="U235" s="64" t="s">
        <v>66</v>
      </c>
      <c r="W235" s="198">
        <v>216800</v>
      </c>
      <c r="X235" s="198">
        <f t="shared" si="475"/>
        <v>41192</v>
      </c>
      <c r="Y235" s="198">
        <f t="shared" si="476"/>
        <v>257992</v>
      </c>
      <c r="Z235" s="198">
        <v>216800</v>
      </c>
      <c r="AA235" s="198">
        <f t="shared" si="477"/>
        <v>41192</v>
      </c>
      <c r="AB235" s="198">
        <f t="shared" si="478"/>
        <v>257992</v>
      </c>
      <c r="AC235" s="198">
        <v>255000</v>
      </c>
      <c r="AD235" s="198">
        <f t="shared" si="479"/>
        <v>48450</v>
      </c>
      <c r="AE235" s="198">
        <f t="shared" si="480"/>
        <v>303450</v>
      </c>
      <c r="AG235" s="67" t="str">
        <f t="shared" si="481"/>
        <v>CONTROL CONDENSADOR</v>
      </c>
      <c r="AH235" s="58" t="str">
        <f t="shared" si="482"/>
        <v>ÚNICO</v>
      </c>
      <c r="AI235" s="58" t="str">
        <f t="shared" si="483"/>
        <v>ÚNICO</v>
      </c>
      <c r="AJ235" s="58" t="str">
        <f t="shared" si="484"/>
        <v>ÚNICO</v>
      </c>
      <c r="AK235" s="58" t="str">
        <f t="shared" si="485"/>
        <v>ÚNICO</v>
      </c>
      <c r="AL235" s="68" t="str">
        <f t="shared" si="486"/>
        <v/>
      </c>
      <c r="AM235" s="68" t="str">
        <f t="shared" si="487"/>
        <v/>
      </c>
      <c r="AN235" s="60" t="str">
        <f t="shared" si="488"/>
        <v/>
      </c>
      <c r="AP235" s="68">
        <f t="shared" si="489"/>
        <v>229533</v>
      </c>
      <c r="AQ235" s="61">
        <f t="shared" si="490"/>
        <v>216800</v>
      </c>
      <c r="AR235" s="61">
        <f t="shared" si="491"/>
        <v>22055</v>
      </c>
      <c r="AS235" s="199">
        <f t="shared" si="492"/>
        <v>9.6086401519607206E-2</v>
      </c>
      <c r="AT235" s="61">
        <f t="shared" si="493"/>
        <v>216800</v>
      </c>
      <c r="AU235" s="61">
        <f t="shared" si="494"/>
        <v>255000</v>
      </c>
      <c r="AV235" s="61">
        <f>IF(NOT(ISNUMBER(A235)),"",ROUND(_xlfn.QUARTILE.INC(CHOOSE({1;2;3},W235,Z235,AC235),1),0))</f>
        <v>216800</v>
      </c>
      <c r="AW235" s="61">
        <f>IF(NOT(ISNUMBER(A235)),"",ROUND(_xlfn.QUARTILE.INC(CHOOSE({1;2;3},W235,Z235,AC235),3),0))</f>
        <v>235900</v>
      </c>
      <c r="AX235" s="61">
        <f t="shared" si="495"/>
        <v>19100</v>
      </c>
      <c r="AY235" s="61">
        <f t="shared" si="496"/>
        <v>216800</v>
      </c>
      <c r="AZ235" s="61">
        <f t="shared" si="497"/>
        <v>41192</v>
      </c>
      <c r="BA235" s="61">
        <f t="shared" si="498"/>
        <v>257992</v>
      </c>
      <c r="BB235" s="61" t="str">
        <f t="shared" si="499"/>
        <v>MENOR VALOR</v>
      </c>
      <c r="BD235" s="58" t="str">
        <f t="shared" si="500"/>
        <v>CONTROL CONDENSADOR</v>
      </c>
      <c r="BE235" s="58" t="str">
        <f t="shared" si="501"/>
        <v>ÚNICO</v>
      </c>
      <c r="BF235" s="58" t="str" cm="1">
        <f t="array" ref="BF235">IF(BE235&lt;&gt;"REPETIDO","",A235&amp;IFERROR(", "&amp;_xlfn.AGGREGATE(15,6,$A$13:$A$500/(($BD$13:$BD$500=BD235)*($A$13:$A$500&lt;&gt;A235)),1),"")&amp;IFERROR(", "&amp;_xlfn.AGGREGATE(15,6,$A$13:$A$500/(($BD$13:$BD$500=BD235)*($A$13:$A$500&lt;&gt;A235)),2),"")&amp;IFERROR(", "&amp;_xlfn.AGGREGATE(15,6,$A$13:$A$500/(($BD$13:$BD$500=BD235)*($A$13:$A$500&lt;&gt;A235)),3),""))</f>
        <v/>
      </c>
      <c r="BG235" s="58" t="str">
        <f t="shared" si="502"/>
        <v>NO APLICA</v>
      </c>
      <c r="BH235" s="58" t="str">
        <f t="shared" si="503"/>
        <v>OK</v>
      </c>
    </row>
    <row r="236" spans="1:60" ht="25.5" customHeight="1" x14ac:dyDescent="0.45">
      <c r="A236" s="64">
        <f>IF(D236="","",COUNTIF($D$13:D236,"&lt;&gt;"))</f>
        <v>211</v>
      </c>
      <c r="B236" s="78">
        <v>4394401</v>
      </c>
      <c r="C236" s="65" t="s">
        <v>898</v>
      </c>
      <c r="D236" s="64" t="s">
        <v>691</v>
      </c>
      <c r="E236" s="64">
        <v>0</v>
      </c>
      <c r="F236" s="64">
        <v>1</v>
      </c>
      <c r="G236" s="64">
        <v>0</v>
      </c>
      <c r="H236" s="64">
        <v>0</v>
      </c>
      <c r="I236" s="64">
        <v>0</v>
      </c>
      <c r="J236" s="64">
        <v>0</v>
      </c>
      <c r="K236" s="64">
        <v>0</v>
      </c>
      <c r="L236" s="64">
        <v>0</v>
      </c>
      <c r="M236" s="64">
        <v>0</v>
      </c>
      <c r="N236" s="64">
        <v>0</v>
      </c>
      <c r="O236" s="64">
        <v>0</v>
      </c>
      <c r="P236" s="64">
        <v>0</v>
      </c>
      <c r="Q236" s="64">
        <v>0</v>
      </c>
      <c r="R236" s="64">
        <f t="shared" si="474"/>
        <v>1</v>
      </c>
      <c r="S236" s="64">
        <v>39121311</v>
      </c>
      <c r="T236" s="64" t="s">
        <v>66</v>
      </c>
      <c r="U236" s="64" t="s">
        <v>66</v>
      </c>
      <c r="W236" s="198">
        <v>471800</v>
      </c>
      <c r="X236" s="198">
        <f t="shared" si="475"/>
        <v>89642</v>
      </c>
      <c r="Y236" s="198">
        <f t="shared" si="476"/>
        <v>561442</v>
      </c>
      <c r="Z236" s="198">
        <v>471800</v>
      </c>
      <c r="AA236" s="198">
        <f t="shared" si="477"/>
        <v>89642</v>
      </c>
      <c r="AB236" s="198">
        <f t="shared" si="478"/>
        <v>561442</v>
      </c>
      <c r="AC236" s="198">
        <v>555000</v>
      </c>
      <c r="AD236" s="198">
        <f t="shared" si="479"/>
        <v>105450</v>
      </c>
      <c r="AE236" s="198">
        <f t="shared" si="480"/>
        <v>660450</v>
      </c>
      <c r="AG236" s="67" t="str">
        <f t="shared" si="481"/>
        <v>SISTEMA ELECTRO</v>
      </c>
      <c r="AH236" s="58" t="str">
        <f t="shared" si="482"/>
        <v>ÚNICO</v>
      </c>
      <c r="AI236" s="58" t="str">
        <f t="shared" si="483"/>
        <v>ÚNICO</v>
      </c>
      <c r="AJ236" s="58" t="str">
        <f t="shared" si="484"/>
        <v>ÚNICO</v>
      </c>
      <c r="AK236" s="58" t="str">
        <f t="shared" si="485"/>
        <v>ÚNICO</v>
      </c>
      <c r="AL236" s="68" t="str">
        <f t="shared" si="486"/>
        <v/>
      </c>
      <c r="AM236" s="68" t="str">
        <f t="shared" si="487"/>
        <v/>
      </c>
      <c r="AN236" s="60" t="str">
        <f t="shared" si="488"/>
        <v/>
      </c>
      <c r="AP236" s="68">
        <f t="shared" si="489"/>
        <v>499533</v>
      </c>
      <c r="AQ236" s="61">
        <f t="shared" si="490"/>
        <v>471800</v>
      </c>
      <c r="AR236" s="61">
        <f t="shared" si="491"/>
        <v>48036</v>
      </c>
      <c r="AS236" s="199">
        <f t="shared" si="492"/>
        <v>9.6161815135336406E-2</v>
      </c>
      <c r="AT236" s="61">
        <f t="shared" si="493"/>
        <v>471800</v>
      </c>
      <c r="AU236" s="61">
        <f t="shared" si="494"/>
        <v>555000</v>
      </c>
      <c r="AV236" s="61">
        <f>IF(NOT(ISNUMBER(A236)),"",ROUND(_xlfn.QUARTILE.INC(CHOOSE({1;2;3},W236,Z236,AC236),1),0))</f>
        <v>471800</v>
      </c>
      <c r="AW236" s="61">
        <f>IF(NOT(ISNUMBER(A236)),"",ROUND(_xlfn.QUARTILE.INC(CHOOSE({1;2;3},W236,Z236,AC236),3),0))</f>
        <v>513400</v>
      </c>
      <c r="AX236" s="61">
        <f t="shared" si="495"/>
        <v>41600</v>
      </c>
      <c r="AY236" s="61">
        <f t="shared" si="496"/>
        <v>471800</v>
      </c>
      <c r="AZ236" s="61">
        <f t="shared" si="497"/>
        <v>89642</v>
      </c>
      <c r="BA236" s="61">
        <f t="shared" si="498"/>
        <v>561442</v>
      </c>
      <c r="BB236" s="61" t="str">
        <f t="shared" si="499"/>
        <v>MENOR VALOR</v>
      </c>
      <c r="BD236" s="58" t="str">
        <f t="shared" si="500"/>
        <v>SISTEMA ELECTRO</v>
      </c>
      <c r="BE236" s="58" t="str">
        <f t="shared" si="501"/>
        <v>ÚNICO</v>
      </c>
      <c r="BF236" s="58" t="str" cm="1">
        <f t="array" ref="BF236">IF(BE236&lt;&gt;"REPETIDO","",A236&amp;IFERROR(", "&amp;_xlfn.AGGREGATE(15,6,$A$13:$A$500/(($BD$13:$BD$500=BD236)*($A$13:$A$500&lt;&gt;A236)),1),"")&amp;IFERROR(", "&amp;_xlfn.AGGREGATE(15,6,$A$13:$A$500/(($BD$13:$BD$500=BD236)*($A$13:$A$500&lt;&gt;A236)),2),"")&amp;IFERROR(", "&amp;_xlfn.AGGREGATE(15,6,$A$13:$A$500/(($BD$13:$BD$500=BD236)*($A$13:$A$500&lt;&gt;A236)),3),""))</f>
        <v/>
      </c>
      <c r="BG236" s="58" t="str">
        <f t="shared" si="502"/>
        <v>NO APLICA</v>
      </c>
      <c r="BH236" s="58" t="str">
        <f t="shared" si="503"/>
        <v>OK</v>
      </c>
    </row>
    <row r="237" spans="1:60" ht="38.25" customHeight="1" x14ac:dyDescent="0.45">
      <c r="A237" s="64">
        <f>IF(D237="","",COUNTIF($D$13:D237,"&lt;&gt;"))</f>
        <v>212</v>
      </c>
      <c r="B237" s="78">
        <v>4394401</v>
      </c>
      <c r="C237" s="65" t="s">
        <v>899</v>
      </c>
      <c r="D237" s="64" t="s">
        <v>691</v>
      </c>
      <c r="E237" s="64">
        <v>0</v>
      </c>
      <c r="F237" s="64">
        <v>1</v>
      </c>
      <c r="G237" s="64">
        <v>0</v>
      </c>
      <c r="H237" s="64">
        <v>0</v>
      </c>
      <c r="I237" s="64">
        <v>0</v>
      </c>
      <c r="J237" s="64">
        <v>0</v>
      </c>
      <c r="K237" s="64">
        <v>0</v>
      </c>
      <c r="L237" s="64">
        <v>0</v>
      </c>
      <c r="M237" s="64">
        <v>0</v>
      </c>
      <c r="N237" s="64">
        <v>0</v>
      </c>
      <c r="O237" s="64">
        <v>0</v>
      </c>
      <c r="P237" s="64">
        <v>0</v>
      </c>
      <c r="Q237" s="64">
        <v>0</v>
      </c>
      <c r="R237" s="64">
        <f t="shared" si="474"/>
        <v>1</v>
      </c>
      <c r="S237" s="64">
        <v>60101318</v>
      </c>
      <c r="T237" s="64" t="s">
        <v>66</v>
      </c>
      <c r="U237" s="64" t="s">
        <v>66</v>
      </c>
      <c r="W237" s="198">
        <v>480200</v>
      </c>
      <c r="X237" s="198">
        <f t="shared" si="475"/>
        <v>91238</v>
      </c>
      <c r="Y237" s="198">
        <f t="shared" si="476"/>
        <v>571438</v>
      </c>
      <c r="Z237" s="198">
        <v>480200</v>
      </c>
      <c r="AA237" s="198">
        <f t="shared" si="477"/>
        <v>91238</v>
      </c>
      <c r="AB237" s="198">
        <f t="shared" si="478"/>
        <v>571438</v>
      </c>
      <c r="AC237" s="198">
        <v>575000</v>
      </c>
      <c r="AD237" s="198">
        <f t="shared" si="479"/>
        <v>109250</v>
      </c>
      <c r="AE237" s="198">
        <f t="shared" si="480"/>
        <v>684250</v>
      </c>
      <c r="AG237" s="67" t="str">
        <f t="shared" si="481"/>
        <v>TARJETA ELECTRONICA DE CONTROL</v>
      </c>
      <c r="AH237" s="58" t="str">
        <f t="shared" si="482"/>
        <v>ÚNICO</v>
      </c>
      <c r="AI237" s="58" t="str">
        <f t="shared" si="483"/>
        <v>ÚNICO</v>
      </c>
      <c r="AJ237" s="58" t="str">
        <f t="shared" si="484"/>
        <v>ÚNICO</v>
      </c>
      <c r="AK237" s="58" t="str">
        <f t="shared" si="485"/>
        <v>ÚNICO</v>
      </c>
      <c r="AL237" s="68" t="str">
        <f t="shared" si="486"/>
        <v/>
      </c>
      <c r="AM237" s="68" t="str">
        <f t="shared" si="487"/>
        <v/>
      </c>
      <c r="AN237" s="60" t="str">
        <f t="shared" si="488"/>
        <v/>
      </c>
      <c r="AP237" s="68">
        <f t="shared" si="489"/>
        <v>511800</v>
      </c>
      <c r="AQ237" s="61">
        <f t="shared" si="490"/>
        <v>480200</v>
      </c>
      <c r="AR237" s="61">
        <f t="shared" si="491"/>
        <v>54733</v>
      </c>
      <c r="AS237" s="199">
        <f t="shared" si="492"/>
        <v>0.10694216490816726</v>
      </c>
      <c r="AT237" s="61">
        <f t="shared" si="493"/>
        <v>480200</v>
      </c>
      <c r="AU237" s="61">
        <f t="shared" si="494"/>
        <v>575000</v>
      </c>
      <c r="AV237" s="61">
        <f>IF(NOT(ISNUMBER(A237)),"",ROUND(_xlfn.QUARTILE.INC(CHOOSE({1;2;3},W237,Z237,AC237),1),0))</f>
        <v>480200</v>
      </c>
      <c r="AW237" s="61">
        <f>IF(NOT(ISNUMBER(A237)),"",ROUND(_xlfn.QUARTILE.INC(CHOOSE({1;2;3},W237,Z237,AC237),3),0))</f>
        <v>527600</v>
      </c>
      <c r="AX237" s="61">
        <f t="shared" si="495"/>
        <v>47400</v>
      </c>
      <c r="AY237" s="61">
        <f t="shared" si="496"/>
        <v>480200</v>
      </c>
      <c r="AZ237" s="61">
        <f t="shared" si="497"/>
        <v>91238</v>
      </c>
      <c r="BA237" s="61">
        <f t="shared" si="498"/>
        <v>571438</v>
      </c>
      <c r="BB237" s="61" t="str">
        <f t="shared" si="499"/>
        <v>MENOR VALOR</v>
      </c>
      <c r="BD237" s="58" t="str">
        <f t="shared" si="500"/>
        <v>TARJETA ELECTRONICA DE CONTROL</v>
      </c>
      <c r="BE237" s="58" t="str">
        <f t="shared" si="501"/>
        <v>ÚNICO</v>
      </c>
      <c r="BF237" s="58" t="str" cm="1">
        <f t="array" ref="BF237">IF(BE237&lt;&gt;"REPETIDO","",A237&amp;IFERROR(", "&amp;_xlfn.AGGREGATE(15,6,$A$13:$A$500/(($BD$13:$BD$500=BD237)*($A$13:$A$500&lt;&gt;A237)),1),"")&amp;IFERROR(", "&amp;_xlfn.AGGREGATE(15,6,$A$13:$A$500/(($BD$13:$BD$500=BD237)*($A$13:$A$500&lt;&gt;A237)),2),"")&amp;IFERROR(", "&amp;_xlfn.AGGREGATE(15,6,$A$13:$A$500/(($BD$13:$BD$500=BD237)*($A$13:$A$500&lt;&gt;A237)),3),""))</f>
        <v/>
      </c>
      <c r="BG237" s="58" t="str">
        <f t="shared" si="502"/>
        <v>NO APLICA</v>
      </c>
      <c r="BH237" s="58" t="str">
        <f t="shared" si="503"/>
        <v>OK</v>
      </c>
    </row>
    <row r="238" spans="1:60" ht="25.5" customHeight="1" x14ac:dyDescent="0.45">
      <c r="A238" s="64">
        <f>IF(D238="","",COUNTIF($D$13:D238,"&lt;&gt;"))</f>
        <v>213</v>
      </c>
      <c r="B238" s="78">
        <v>4394401</v>
      </c>
      <c r="C238" s="65" t="s">
        <v>900</v>
      </c>
      <c r="D238" s="64" t="s">
        <v>691</v>
      </c>
      <c r="E238" s="64">
        <v>0</v>
      </c>
      <c r="F238" s="64">
        <v>1</v>
      </c>
      <c r="G238" s="64">
        <v>0</v>
      </c>
      <c r="H238" s="64">
        <v>0</v>
      </c>
      <c r="I238" s="64">
        <v>0</v>
      </c>
      <c r="J238" s="64">
        <v>0</v>
      </c>
      <c r="K238" s="64">
        <v>0</v>
      </c>
      <c r="L238" s="64">
        <v>0</v>
      </c>
      <c r="M238" s="64">
        <v>0</v>
      </c>
      <c r="N238" s="64">
        <v>0</v>
      </c>
      <c r="O238" s="64">
        <v>0</v>
      </c>
      <c r="P238" s="64">
        <v>0</v>
      </c>
      <c r="Q238" s="64">
        <v>0</v>
      </c>
      <c r="R238" s="64">
        <f t="shared" si="474"/>
        <v>1</v>
      </c>
      <c r="S238" s="64">
        <v>39121115</v>
      </c>
      <c r="T238" s="64" t="s">
        <v>66</v>
      </c>
      <c r="U238" s="64" t="s">
        <v>66</v>
      </c>
      <c r="W238" s="198">
        <v>892500</v>
      </c>
      <c r="X238" s="198">
        <f t="shared" si="475"/>
        <v>169575</v>
      </c>
      <c r="Y238" s="198">
        <f t="shared" si="476"/>
        <v>1062075</v>
      </c>
      <c r="Z238" s="198">
        <v>892500</v>
      </c>
      <c r="AA238" s="198">
        <f t="shared" si="477"/>
        <v>169575</v>
      </c>
      <c r="AB238" s="198">
        <f t="shared" si="478"/>
        <v>1062075</v>
      </c>
      <c r="AC238" s="198">
        <v>1060000</v>
      </c>
      <c r="AD238" s="198">
        <f t="shared" si="479"/>
        <v>201400</v>
      </c>
      <c r="AE238" s="198">
        <f t="shared" si="480"/>
        <v>1261400</v>
      </c>
      <c r="AG238" s="67" t="str">
        <f t="shared" si="481"/>
        <v>TABLERO DE MANDO</v>
      </c>
      <c r="AH238" s="58" t="str">
        <f t="shared" si="482"/>
        <v>ÚNICO</v>
      </c>
      <c r="AI238" s="58" t="str">
        <f t="shared" si="483"/>
        <v>ÚNICO</v>
      </c>
      <c r="AJ238" s="58" t="str">
        <f t="shared" si="484"/>
        <v>ÚNICO</v>
      </c>
      <c r="AK238" s="58" t="str">
        <f t="shared" si="485"/>
        <v>ÚNICO</v>
      </c>
      <c r="AL238" s="68" t="str">
        <f t="shared" si="486"/>
        <v/>
      </c>
      <c r="AM238" s="68" t="str">
        <f t="shared" si="487"/>
        <v/>
      </c>
      <c r="AN238" s="60" t="str">
        <f t="shared" si="488"/>
        <v/>
      </c>
      <c r="AP238" s="68">
        <f t="shared" si="489"/>
        <v>948333</v>
      </c>
      <c r="AQ238" s="61">
        <f t="shared" si="490"/>
        <v>892500</v>
      </c>
      <c r="AR238" s="61">
        <f t="shared" si="491"/>
        <v>96706</v>
      </c>
      <c r="AS238" s="199">
        <f t="shared" si="492"/>
        <v>0.10197472828637198</v>
      </c>
      <c r="AT238" s="61">
        <f t="shared" si="493"/>
        <v>892500</v>
      </c>
      <c r="AU238" s="61">
        <f t="shared" si="494"/>
        <v>1060000</v>
      </c>
      <c r="AV238" s="61">
        <f>IF(NOT(ISNUMBER(A238)),"",ROUND(_xlfn.QUARTILE.INC(CHOOSE({1;2;3},W238,Z238,AC238),1),0))</f>
        <v>892500</v>
      </c>
      <c r="AW238" s="61">
        <f>IF(NOT(ISNUMBER(A238)),"",ROUND(_xlfn.QUARTILE.INC(CHOOSE({1;2;3},W238,Z238,AC238),3),0))</f>
        <v>976250</v>
      </c>
      <c r="AX238" s="61">
        <f t="shared" si="495"/>
        <v>83750</v>
      </c>
      <c r="AY238" s="61">
        <f t="shared" si="496"/>
        <v>892500</v>
      </c>
      <c r="AZ238" s="61">
        <f t="shared" si="497"/>
        <v>169575</v>
      </c>
      <c r="BA238" s="61">
        <f t="shared" si="498"/>
        <v>1062075</v>
      </c>
      <c r="BB238" s="61" t="str">
        <f t="shared" si="499"/>
        <v>MENOR VALOR</v>
      </c>
      <c r="BD238" s="58" t="str">
        <f t="shared" si="500"/>
        <v>TABLERO DE MANDO</v>
      </c>
      <c r="BE238" s="58" t="str">
        <f t="shared" si="501"/>
        <v>ÚNICO</v>
      </c>
      <c r="BF238" s="58" t="str" cm="1">
        <f t="array" ref="BF238">IF(BE238&lt;&gt;"REPETIDO","",A238&amp;IFERROR(", "&amp;_xlfn.AGGREGATE(15,6,$A$13:$A$500/(($BD$13:$BD$500=BD238)*($A$13:$A$500&lt;&gt;A238)),1),"")&amp;IFERROR(", "&amp;_xlfn.AGGREGATE(15,6,$A$13:$A$500/(($BD$13:$BD$500=BD238)*($A$13:$A$500&lt;&gt;A238)),2),"")&amp;IFERROR(", "&amp;_xlfn.AGGREGATE(15,6,$A$13:$A$500/(($BD$13:$BD$500=BD238)*($A$13:$A$500&lt;&gt;A238)),3),""))</f>
        <v/>
      </c>
      <c r="BG238" s="58" t="str">
        <f t="shared" si="502"/>
        <v>NO APLICA</v>
      </c>
      <c r="BH238" s="58" t="str">
        <f t="shared" si="503"/>
        <v>OK</v>
      </c>
    </row>
    <row r="239" spans="1:60" ht="25.5" customHeight="1" x14ac:dyDescent="0.45">
      <c r="A239" s="64">
        <f>IF(D239="","",COUNTIF($D$13:D239,"&lt;&gt;"))</f>
        <v>214</v>
      </c>
      <c r="B239" s="78">
        <v>4394401</v>
      </c>
      <c r="C239" s="65" t="s">
        <v>901</v>
      </c>
      <c r="D239" s="64" t="s">
        <v>691</v>
      </c>
      <c r="E239" s="64">
        <v>0</v>
      </c>
      <c r="F239" s="64">
        <v>1</v>
      </c>
      <c r="G239" s="64">
        <v>0</v>
      </c>
      <c r="H239" s="64">
        <v>0</v>
      </c>
      <c r="I239" s="64">
        <v>0</v>
      </c>
      <c r="J239" s="64">
        <v>0</v>
      </c>
      <c r="K239" s="64">
        <v>0</v>
      </c>
      <c r="L239" s="64">
        <v>0</v>
      </c>
      <c r="M239" s="64">
        <v>0</v>
      </c>
      <c r="N239" s="64">
        <v>0</v>
      </c>
      <c r="O239" s="64">
        <v>0</v>
      </c>
      <c r="P239" s="64">
        <v>0</v>
      </c>
      <c r="Q239" s="64">
        <v>0</v>
      </c>
      <c r="R239" s="64">
        <f t="shared" si="474"/>
        <v>1</v>
      </c>
      <c r="S239" s="78">
        <v>39121529</v>
      </c>
      <c r="T239" s="64" t="s">
        <v>66</v>
      </c>
      <c r="U239" s="64" t="s">
        <v>66</v>
      </c>
      <c r="W239" s="198">
        <v>110500</v>
      </c>
      <c r="X239" s="198">
        <f t="shared" si="475"/>
        <v>20995</v>
      </c>
      <c r="Y239" s="198">
        <f t="shared" si="476"/>
        <v>131495</v>
      </c>
      <c r="Z239" s="198">
        <v>110500</v>
      </c>
      <c r="AA239" s="198">
        <f t="shared" si="477"/>
        <v>20995</v>
      </c>
      <c r="AB239" s="198">
        <f t="shared" si="478"/>
        <v>131495</v>
      </c>
      <c r="AC239" s="198">
        <v>135000</v>
      </c>
      <c r="AD239" s="198">
        <f t="shared" si="479"/>
        <v>25650</v>
      </c>
      <c r="AE239" s="198">
        <f t="shared" si="480"/>
        <v>160650</v>
      </c>
      <c r="AG239" s="67" t="str">
        <f t="shared" si="481"/>
        <v>CONTACTORES Y MULETILLAS</v>
      </c>
      <c r="AH239" s="58" t="str">
        <f t="shared" si="482"/>
        <v>ÚNICO</v>
      </c>
      <c r="AI239" s="58" t="str">
        <f t="shared" si="483"/>
        <v>ÚNICO</v>
      </c>
      <c r="AJ239" s="58" t="str">
        <f t="shared" si="484"/>
        <v>ÚNICO</v>
      </c>
      <c r="AK239" s="58" t="str">
        <f t="shared" si="485"/>
        <v>ÚNICO</v>
      </c>
      <c r="AL239" s="68" t="str">
        <f t="shared" si="486"/>
        <v/>
      </c>
      <c r="AM239" s="68" t="str">
        <f t="shared" si="487"/>
        <v/>
      </c>
      <c r="AN239" s="60" t="str">
        <f t="shared" si="488"/>
        <v/>
      </c>
      <c r="AP239" s="68">
        <f t="shared" si="489"/>
        <v>118667</v>
      </c>
      <c r="AQ239" s="61">
        <f t="shared" si="490"/>
        <v>110500</v>
      </c>
      <c r="AR239" s="61">
        <f t="shared" si="491"/>
        <v>14145</v>
      </c>
      <c r="AS239" s="199">
        <f t="shared" si="492"/>
        <v>0.11919910337330514</v>
      </c>
      <c r="AT239" s="61">
        <f t="shared" si="493"/>
        <v>110500</v>
      </c>
      <c r="AU239" s="61">
        <f t="shared" si="494"/>
        <v>135000</v>
      </c>
      <c r="AV239" s="61">
        <f>IF(NOT(ISNUMBER(A239)),"",ROUND(_xlfn.QUARTILE.INC(CHOOSE({1;2;3},W239,Z239,AC239),1),0))</f>
        <v>110500</v>
      </c>
      <c r="AW239" s="61">
        <f>IF(NOT(ISNUMBER(A239)),"",ROUND(_xlfn.QUARTILE.INC(CHOOSE({1;2;3},W239,Z239,AC239),3),0))</f>
        <v>122750</v>
      </c>
      <c r="AX239" s="61">
        <f t="shared" si="495"/>
        <v>12250</v>
      </c>
      <c r="AY239" s="61">
        <f t="shared" si="496"/>
        <v>110500</v>
      </c>
      <c r="AZ239" s="61">
        <f t="shared" si="497"/>
        <v>20995</v>
      </c>
      <c r="BA239" s="61">
        <f t="shared" si="498"/>
        <v>131495</v>
      </c>
      <c r="BB239" s="61" t="str">
        <f t="shared" si="499"/>
        <v>MENOR VALOR</v>
      </c>
      <c r="BD239" s="58" t="str">
        <f t="shared" si="500"/>
        <v>CONTACTORES Y MULETILLAS</v>
      </c>
      <c r="BE239" s="58" t="str">
        <f t="shared" si="501"/>
        <v>ÚNICO</v>
      </c>
      <c r="BF239" s="58" t="str" cm="1">
        <f t="array" ref="BF239">IF(BE239&lt;&gt;"REPETIDO","",A239&amp;IFERROR(", "&amp;_xlfn.AGGREGATE(15,6,$A$13:$A$500/(($BD$13:$BD$500=BD239)*($A$13:$A$500&lt;&gt;A239)),1),"")&amp;IFERROR(", "&amp;_xlfn.AGGREGATE(15,6,$A$13:$A$500/(($BD$13:$BD$500=BD239)*($A$13:$A$500&lt;&gt;A239)),2),"")&amp;IFERROR(", "&amp;_xlfn.AGGREGATE(15,6,$A$13:$A$500/(($BD$13:$BD$500=BD239)*($A$13:$A$500&lt;&gt;A239)),3),""))</f>
        <v/>
      </c>
      <c r="BG239" s="58" t="str">
        <f t="shared" si="502"/>
        <v>NO APLICA</v>
      </c>
      <c r="BH239" s="58" t="str">
        <f t="shared" si="503"/>
        <v>OK</v>
      </c>
    </row>
    <row r="240" spans="1:60" ht="25.5" customHeight="1" x14ac:dyDescent="0.45">
      <c r="A240" s="64">
        <f>IF(D240="","",COUNTIF($D$13:D240,"&lt;&gt;"))</f>
        <v>215</v>
      </c>
      <c r="B240" s="78">
        <v>4394401</v>
      </c>
      <c r="C240" s="65" t="s">
        <v>902</v>
      </c>
      <c r="D240" s="64" t="s">
        <v>691</v>
      </c>
      <c r="E240" s="64">
        <v>0</v>
      </c>
      <c r="F240" s="64">
        <v>1</v>
      </c>
      <c r="G240" s="64">
        <v>0</v>
      </c>
      <c r="H240" s="64">
        <v>0</v>
      </c>
      <c r="I240" s="64">
        <v>0</v>
      </c>
      <c r="J240" s="64">
        <v>0</v>
      </c>
      <c r="K240" s="64">
        <v>0</v>
      </c>
      <c r="L240" s="64">
        <v>0</v>
      </c>
      <c r="M240" s="64">
        <v>0</v>
      </c>
      <c r="N240" s="64">
        <v>0</v>
      </c>
      <c r="O240" s="64">
        <v>0</v>
      </c>
      <c r="P240" s="64">
        <v>0</v>
      </c>
      <c r="Q240" s="64">
        <v>0</v>
      </c>
      <c r="R240" s="64">
        <f t="shared" si="474"/>
        <v>1</v>
      </c>
      <c r="S240" s="64">
        <v>40151510</v>
      </c>
      <c r="T240" s="64" t="s">
        <v>66</v>
      </c>
      <c r="U240" s="64" t="s">
        <v>66</v>
      </c>
      <c r="W240" s="198">
        <v>344200</v>
      </c>
      <c r="X240" s="198">
        <f t="shared" si="475"/>
        <v>65398</v>
      </c>
      <c r="Y240" s="198">
        <f t="shared" si="476"/>
        <v>409598</v>
      </c>
      <c r="Z240" s="198">
        <v>352800</v>
      </c>
      <c r="AA240" s="198">
        <f t="shared" si="477"/>
        <v>67032</v>
      </c>
      <c r="AB240" s="198">
        <f t="shared" si="478"/>
        <v>419832</v>
      </c>
      <c r="AC240" s="198">
        <v>415000</v>
      </c>
      <c r="AD240" s="198">
        <f t="shared" si="479"/>
        <v>78850</v>
      </c>
      <c r="AE240" s="198">
        <f t="shared" si="480"/>
        <v>493850</v>
      </c>
      <c r="AG240" s="67" t="str">
        <f t="shared" si="481"/>
        <v>BOMBA DE AGUA</v>
      </c>
      <c r="AH240" s="58" t="str">
        <f t="shared" si="482"/>
        <v>ÚNICO</v>
      </c>
      <c r="AI240" s="58" t="str">
        <f t="shared" si="483"/>
        <v>DIFERENTE</v>
      </c>
      <c r="AJ240" s="58" t="str">
        <f t="shared" si="484"/>
        <v>DIFERENTE</v>
      </c>
      <c r="AK240" s="58" t="str">
        <f t="shared" si="485"/>
        <v>REVISAR</v>
      </c>
      <c r="AL240" s="68" t="str">
        <f t="shared" si="486"/>
        <v/>
      </c>
      <c r="AM240" s="68">
        <f t="shared" si="487"/>
        <v>8600</v>
      </c>
      <c r="AN240" s="60">
        <f t="shared" si="488"/>
        <v>5000</v>
      </c>
      <c r="AP240" s="68">
        <f t="shared" si="489"/>
        <v>370667</v>
      </c>
      <c r="AQ240" s="61">
        <f t="shared" si="490"/>
        <v>352800</v>
      </c>
      <c r="AR240" s="61">
        <f t="shared" si="491"/>
        <v>38634</v>
      </c>
      <c r="AS240" s="199">
        <f t="shared" si="492"/>
        <v>0.10422832353568028</v>
      </c>
      <c r="AT240" s="61">
        <f t="shared" si="493"/>
        <v>344200</v>
      </c>
      <c r="AU240" s="61">
        <f t="shared" si="494"/>
        <v>415000</v>
      </c>
      <c r="AV240" s="61">
        <f>IF(NOT(ISNUMBER(A240)),"",ROUND(_xlfn.QUARTILE.INC(CHOOSE({1;2;3},W240,Z240,AC240),1),0))</f>
        <v>348500</v>
      </c>
      <c r="AW240" s="61">
        <f>IF(NOT(ISNUMBER(A240)),"",ROUND(_xlfn.QUARTILE.INC(CHOOSE({1;2;3},W240,Z240,AC240),3),0))</f>
        <v>383900</v>
      </c>
      <c r="AX240" s="61">
        <f t="shared" si="495"/>
        <v>35400</v>
      </c>
      <c r="AY240" s="61">
        <f t="shared" si="496"/>
        <v>344200</v>
      </c>
      <c r="AZ240" s="61">
        <f t="shared" si="497"/>
        <v>65398</v>
      </c>
      <c r="BA240" s="61">
        <f t="shared" si="498"/>
        <v>409598</v>
      </c>
      <c r="BB240" s="61" t="str">
        <f t="shared" si="499"/>
        <v>MENOR VALOR</v>
      </c>
      <c r="BD240" s="58" t="str">
        <f t="shared" si="500"/>
        <v>BOMBA DE AGUA</v>
      </c>
      <c r="BE240" s="58" t="str">
        <f t="shared" si="501"/>
        <v>REPETIDO</v>
      </c>
      <c r="BF240" s="58" t="str" cm="1">
        <f t="array" ref="BF240">IF(BE240&lt;&gt;"REPETIDO","",A240&amp;IFERROR(", "&amp;_xlfn.AGGREGATE(15,6,$A$13:$A$500/(($BD$13:$BD$500=BD240)*($A$13:$A$500&lt;&gt;A240)),1),"")&amp;IFERROR(", "&amp;_xlfn.AGGREGATE(15,6,$A$13:$A$500/(($BD$13:$BD$500=BD240)*($A$13:$A$500&lt;&gt;A240)),2),"")&amp;IFERROR(", "&amp;_xlfn.AGGREGATE(15,6,$A$13:$A$500/(($BD$13:$BD$500=BD240)*($A$13:$A$500&lt;&gt;A240)),3),""))</f>
        <v>215, 352, 397</v>
      </c>
      <c r="BG240" s="58" t="str">
        <f t="shared" si="502"/>
        <v>MISMO PRECIO REF.</v>
      </c>
      <c r="BH240" s="58" t="str">
        <f t="shared" si="503"/>
        <v>OK</v>
      </c>
    </row>
    <row r="241" spans="1:60" s="192" customFormat="1" ht="14.25" customHeight="1" x14ac:dyDescent="0.45">
      <c r="A241" s="64">
        <f>IF(D241="","",COUNTIF($D$13:D241,"&lt;&gt;"))</f>
        <v>216</v>
      </c>
      <c r="B241" s="78">
        <v>4394401</v>
      </c>
      <c r="C241" s="65" t="s">
        <v>903</v>
      </c>
      <c r="D241" s="64" t="s">
        <v>691</v>
      </c>
      <c r="E241" s="64">
        <v>0</v>
      </c>
      <c r="F241" s="64">
        <v>1</v>
      </c>
      <c r="G241" s="64">
        <v>0</v>
      </c>
      <c r="H241" s="64">
        <v>0</v>
      </c>
      <c r="I241" s="64">
        <v>0</v>
      </c>
      <c r="J241" s="64">
        <v>0</v>
      </c>
      <c r="K241" s="64">
        <v>0</v>
      </c>
      <c r="L241" s="64">
        <v>0</v>
      </c>
      <c r="M241" s="64">
        <v>0</v>
      </c>
      <c r="N241" s="64">
        <v>0</v>
      </c>
      <c r="O241" s="64">
        <v>0</v>
      </c>
      <c r="P241" s="64">
        <v>0</v>
      </c>
      <c r="Q241" s="64">
        <v>0</v>
      </c>
      <c r="R241" s="64">
        <f t="shared" si="474"/>
        <v>1</v>
      </c>
      <c r="S241" s="78">
        <v>39121633</v>
      </c>
      <c r="T241" s="64" t="s">
        <v>66</v>
      </c>
      <c r="U241" s="64" t="s">
        <v>66</v>
      </c>
      <c r="W241" s="198">
        <v>51000</v>
      </c>
      <c r="X241" s="198">
        <f t="shared" si="475"/>
        <v>9690</v>
      </c>
      <c r="Y241" s="198">
        <f t="shared" si="476"/>
        <v>60690</v>
      </c>
      <c r="Z241" s="198">
        <v>51000</v>
      </c>
      <c r="AA241" s="198">
        <f t="shared" si="477"/>
        <v>9690</v>
      </c>
      <c r="AB241" s="198">
        <f t="shared" si="478"/>
        <v>60690</v>
      </c>
      <c r="AC241" s="198">
        <v>170000</v>
      </c>
      <c r="AD241" s="198">
        <f t="shared" si="479"/>
        <v>32300</v>
      </c>
      <c r="AE241" s="198">
        <f t="shared" si="480"/>
        <v>202300</v>
      </c>
      <c r="AG241" s="67" t="str">
        <f t="shared" si="481"/>
        <v>SUICHES Y SENSORES</v>
      </c>
      <c r="AH241" s="58" t="str">
        <f t="shared" si="482"/>
        <v>ÚNICO</v>
      </c>
      <c r="AI241" s="58" t="str">
        <f t="shared" si="483"/>
        <v>ÚNICO</v>
      </c>
      <c r="AJ241" s="58" t="str">
        <f t="shared" si="484"/>
        <v>ÚNICO</v>
      </c>
      <c r="AK241" s="58" t="str">
        <f t="shared" si="485"/>
        <v>ÚNICO</v>
      </c>
      <c r="AL241" s="68" t="str">
        <f t="shared" si="486"/>
        <v/>
      </c>
      <c r="AM241" s="68" t="str">
        <f t="shared" si="487"/>
        <v/>
      </c>
      <c r="AN241" s="60" t="str">
        <f t="shared" si="488"/>
        <v/>
      </c>
      <c r="AO241" s="160"/>
      <c r="AP241" s="68">
        <f t="shared" si="489"/>
        <v>90667</v>
      </c>
      <c r="AQ241" s="61">
        <f t="shared" si="490"/>
        <v>51000</v>
      </c>
      <c r="AR241" s="61">
        <f t="shared" si="491"/>
        <v>68705</v>
      </c>
      <c r="AS241" s="199">
        <f t="shared" si="492"/>
        <v>0.75777294936415673</v>
      </c>
      <c r="AT241" s="61">
        <f t="shared" si="493"/>
        <v>51000</v>
      </c>
      <c r="AU241" s="61">
        <f t="shared" si="494"/>
        <v>170000</v>
      </c>
      <c r="AV241" s="61">
        <f>IF(NOT(ISNUMBER(A241)),"",ROUND(_xlfn.QUARTILE.INC(CHOOSE({1;2;3},W241,Z241,AC241),1),0))</f>
        <v>51000</v>
      </c>
      <c r="AW241" s="61">
        <f>IF(NOT(ISNUMBER(A241)),"",ROUND(_xlfn.QUARTILE.INC(CHOOSE({1;2;3},W241,Z241,AC241),3),0))</f>
        <v>110500</v>
      </c>
      <c r="AX241" s="61">
        <f t="shared" si="495"/>
        <v>59500</v>
      </c>
      <c r="AY241" s="61">
        <f t="shared" si="496"/>
        <v>51000</v>
      </c>
      <c r="AZ241" s="61">
        <f t="shared" si="497"/>
        <v>9690</v>
      </c>
      <c r="BA241" s="61">
        <f t="shared" si="498"/>
        <v>60690</v>
      </c>
      <c r="BB241" s="61" t="str">
        <f t="shared" si="499"/>
        <v>MEDIANA</v>
      </c>
      <c r="BC241" s="160"/>
      <c r="BD241" s="58" t="str">
        <f t="shared" si="500"/>
        <v>SUICHES Y SENSORES</v>
      </c>
      <c r="BE241" s="58" t="str">
        <f t="shared" si="501"/>
        <v>ÚNICO</v>
      </c>
      <c r="BF241" s="58" t="str" cm="1">
        <f t="array" ref="BF241">IF(BE241&lt;&gt;"REPETIDO","",A241&amp;IFERROR(", "&amp;_xlfn.AGGREGATE(15,6,$A$13:$A$500/(($BD$13:$BD$500=BD241)*($A$13:$A$500&lt;&gt;A241)),1),"")&amp;IFERROR(", "&amp;_xlfn.AGGREGATE(15,6,$A$13:$A$500/(($BD$13:$BD$500=BD241)*($A$13:$A$500&lt;&gt;A241)),2),"")&amp;IFERROR(", "&amp;_xlfn.AGGREGATE(15,6,$A$13:$A$500/(($BD$13:$BD$500=BD241)*($A$13:$A$500&lt;&gt;A241)),3),""))</f>
        <v/>
      </c>
      <c r="BG241" s="58" t="str">
        <f t="shared" si="502"/>
        <v>NO APLICA</v>
      </c>
      <c r="BH241" s="58" t="str">
        <f t="shared" si="503"/>
        <v>OK</v>
      </c>
    </row>
    <row r="242" spans="1:60" x14ac:dyDescent="0.45">
      <c r="A242" s="191" t="s">
        <v>904</v>
      </c>
      <c r="B242" s="191"/>
      <c r="C242" s="191"/>
      <c r="D242" s="191"/>
      <c r="E242" s="191"/>
      <c r="F242" s="191"/>
      <c r="G242" s="191"/>
      <c r="H242" s="191"/>
      <c r="I242" s="191"/>
      <c r="J242" s="191"/>
      <c r="K242" s="191"/>
      <c r="L242" s="191"/>
      <c r="M242" s="191"/>
      <c r="N242" s="191"/>
      <c r="O242" s="191"/>
      <c r="P242" s="191"/>
      <c r="Q242" s="191"/>
      <c r="R242" s="191"/>
      <c r="S242" s="191"/>
      <c r="T242" s="191"/>
      <c r="U242" s="191"/>
      <c r="W242" s="198"/>
      <c r="X242" s="198"/>
      <c r="Y242" s="198"/>
      <c r="Z242" s="198"/>
      <c r="AA242" s="198"/>
      <c r="AB242" s="198"/>
      <c r="AC242" s="198"/>
      <c r="AD242" s="198"/>
      <c r="AE242" s="198"/>
      <c r="AG242" s="67" t="str">
        <f>IF(NOT(ISNUMBER(#REF!)),"",LEFT(#REF!,200))</f>
        <v/>
      </c>
      <c r="AH242" s="58" t="str">
        <f t="shared" ref="AH242" si="504">IF(AG242="","",IF(COUNTIF($AG:$AG,AG242)=1,"ÚNICO",IF(_xlfn.MAXIFS($Y:$Y,$AG:$AG,AG242)&lt;&gt;_xlfn.MINIFS($Y:$Y,$AG:$AG,AG242),"PRECIO DIFERENTE","MISMO PRECIO")))</f>
        <v/>
      </c>
      <c r="AI242" s="58" t="str">
        <f t="shared" ref="AI242:AI305" si="505">IF(AG242="","",IF(COUNTIF($AG:$AG,AG242)=1,"ÚNICO",IF(_xlfn.MAXIFS($AB:$AB,$AG:$AG,AG242)&lt;&gt;_xlfn.MINIFS($AB:$AB,$AG:$AG,AG242),"PRECIO DIFERENTE","MISMO PRECIO")))</f>
        <v/>
      </c>
      <c r="AJ242" s="58" t="str">
        <f t="shared" ref="AJ242:AJ305" si="506">IF(AG242="","",IF(COUNTIF($AG:$AG,AG242)=1,"ÚNICO",IF(_xlfn.MAXIFS($AE:$AE,$AG:$AG,AG242)&lt;&gt;_xlfn.MINIFS($AE:$AE,$AG:$AG,AG242),"PRECIO DIFERENTE","MISMO PRECIO")))</f>
        <v/>
      </c>
      <c r="AK242" s="58" t="str">
        <f t="shared" ref="AK242" si="507">IF(AG242="","",IF(COUNTIF($AG:$AG,AG242)=1,"ÚNICO",IF(OR(AH242="PRECIO DIFERENTE",AI242="PRECIO DIFERENTE",AJ242="PRECIO DIFERENTE"),"REVISAR","VALIDADO")))</f>
        <v/>
      </c>
      <c r="AL242" s="68" t="str">
        <f t="shared" ref="AL242:AL305" si="508">IF(OR(AG242="",COUNTIF($AG:$AG,AG242)=1),"",_xlfn.MAXIFS($Y:$Y,$AG:$AG,AG242)-_xlfn.MINIFS($Y:$Y,$AG:$AG,AG242))</f>
        <v/>
      </c>
      <c r="AM242" s="68" t="str">
        <f t="shared" ref="AM242:AM305" si="509">IF(OR(AG242="",COUNTIF($AG:$AG,AG242)=1),"",_xlfn.MAXIFS($AB:$AB,$AG:$AG,AG242)-_xlfn.MINIFS($AB:$AB,$AG:$AG,AG242))</f>
        <v/>
      </c>
      <c r="AN242" s="60" t="str">
        <f t="shared" ref="AN242:AN305" si="510">IF(OR(AG242="",COUNTIF($AG:$AG,AG242)=1),"",_xlfn.MAXIFS($AE:$AE,$AG:$AG,AG242)-_xlfn.MINIFS($AE:$AE,$AG:$AG,AG242))</f>
        <v/>
      </c>
      <c r="AP242" s="75"/>
      <c r="AQ242" s="75"/>
      <c r="AR242" s="75"/>
      <c r="AS242" s="76"/>
      <c r="AT242" s="75"/>
      <c r="AU242" s="75"/>
      <c r="AV242" s="75"/>
      <c r="AW242" s="75"/>
      <c r="AX242" s="75"/>
      <c r="AY242" s="75"/>
      <c r="AZ242" s="75"/>
      <c r="BA242" s="75"/>
      <c r="BB242" s="75"/>
      <c r="BD242" s="203"/>
      <c r="BE242" s="203"/>
      <c r="BF242" s="203"/>
      <c r="BG242" s="203"/>
      <c r="BH242" s="203"/>
    </row>
    <row r="243" spans="1:60" ht="25.5" customHeight="1" x14ac:dyDescent="0.45">
      <c r="A243" s="64">
        <f>IF(D243="","",COUNTIF($D$13:D243,"&lt;&gt;"))</f>
        <v>217</v>
      </c>
      <c r="B243" s="78">
        <v>4394401</v>
      </c>
      <c r="C243" s="65" t="s">
        <v>789</v>
      </c>
      <c r="D243" s="64" t="s">
        <v>691</v>
      </c>
      <c r="E243" s="64">
        <v>0</v>
      </c>
      <c r="F243" s="64">
        <v>1</v>
      </c>
      <c r="G243" s="64">
        <v>0</v>
      </c>
      <c r="H243" s="64">
        <v>0</v>
      </c>
      <c r="I243" s="64">
        <v>0</v>
      </c>
      <c r="J243" s="64">
        <v>0</v>
      </c>
      <c r="K243" s="64">
        <v>0</v>
      </c>
      <c r="L243" s="64">
        <v>0</v>
      </c>
      <c r="M243" s="64">
        <v>0</v>
      </c>
      <c r="N243" s="64">
        <v>0</v>
      </c>
      <c r="O243" s="64">
        <v>0</v>
      </c>
      <c r="P243" s="64">
        <v>0</v>
      </c>
      <c r="Q243" s="64">
        <v>0</v>
      </c>
      <c r="R243" s="64">
        <f t="shared" ref="R243:R264" si="511">SUM(F243:M243)</f>
        <v>1</v>
      </c>
      <c r="S243" s="64">
        <v>31171504</v>
      </c>
      <c r="T243" s="64" t="s">
        <v>66</v>
      </c>
      <c r="U243" s="64" t="s">
        <v>66</v>
      </c>
      <c r="W243" s="198">
        <v>1538500</v>
      </c>
      <c r="X243" s="198">
        <f t="shared" ref="X243:X264" si="512">ROUND(W243*19%,0)</f>
        <v>292315</v>
      </c>
      <c r="Y243" s="198">
        <f t="shared" ref="Y243:Y264" si="513">ROUND(W243+X243,0)</f>
        <v>1830815</v>
      </c>
      <c r="Z243" s="198">
        <v>1538500</v>
      </c>
      <c r="AA243" s="198">
        <f t="shared" ref="AA243:AA264" si="514">Z243*19%</f>
        <v>292315</v>
      </c>
      <c r="AB243" s="198">
        <f t="shared" ref="AB243:AB264" si="515">Z243+AA243</f>
        <v>1830815</v>
      </c>
      <c r="AC243" s="198">
        <v>1830000</v>
      </c>
      <c r="AD243" s="198">
        <f t="shared" ref="AD243:AD264" si="516">AC243*19%</f>
        <v>347700</v>
      </c>
      <c r="AE243" s="198">
        <f t="shared" ref="AE243:AE264" si="517">AC243+AD243</f>
        <v>2177700</v>
      </c>
      <c r="AG243" s="67" t="str">
        <f t="shared" ref="AG243:AG264" si="518">IF(NOT(ISNUMBER(A243)),"",UPPER(TRIM(CLEAN(C243))))</f>
        <v>MOTOR ELÉCTRICO</v>
      </c>
      <c r="AH243" s="58" t="str">
        <f t="shared" ref="AH243:AH264" si="519">IF($AG243="","",IF(COUNTIFS($AG:$AG,$AG243,$W:$W,"&lt;&gt;"&amp;$W243)&gt;0,"DIFERENTE","ÚNICO"))</f>
        <v>ÚNICO</v>
      </c>
      <c r="AI243" s="58" t="str">
        <f t="shared" ref="AI243:AI264" si="520">IF($AG243="","",IF(COUNTIFS($AG:$AG,$AG243,$Z:$Z,"&lt;&gt;"&amp;$Z243)&gt;0,"DIFERENTE","ÚNICO"))</f>
        <v>DIFERENTE</v>
      </c>
      <c r="AJ243" s="58" t="str">
        <f t="shared" ref="AJ243:AJ264" si="521">IF($AG243="","",IF(COUNTIFS($AG:$AG,$AG243,$AC:$AC,"&lt;&gt;"&amp;$AC243)&gt;0,"DIFERENTE","ÚNICO"))</f>
        <v>ÚNICO</v>
      </c>
      <c r="AK243" s="58" t="str">
        <f t="shared" ref="AK243:AK264" si="522">IF($AG243="","",IF(OR(AH243="DIFERENTE",AI243="DIFERENTE",AJ243="DIFERENTE"),"REVISAR","ÚNICO"))</f>
        <v>REVISAR</v>
      </c>
      <c r="AL243" s="68" t="str">
        <f t="shared" ref="AL243:AL264" si="523">IF(AH243="DIFERENTE",_xlfn.MAXIFS($W:$W,$AG:$AG,$AG243)-_xlfn.MINIFS($W:$W,$AG:$AG,$AG243),"")</f>
        <v/>
      </c>
      <c r="AM243" s="68">
        <f t="shared" ref="AM243:AM264" si="524">IF(AI243="DIFERENTE",_xlfn.MAXIFS($Z:$Z,$AG:$AG,$AG243)-_xlfn.MINIFS($Z:$Z,$AG:$AG,$AG243),"")</f>
        <v>17000</v>
      </c>
      <c r="AN243" s="60" t="str">
        <f t="shared" ref="AN243:AN264" si="525">IF(AJ243="DIFERENTE",_xlfn.MAXIFS($AC:$AC,$AG:$AG,$AG243)-_xlfn.MINIFS($AC:$AC,$AG:$AG,$AG243),"")</f>
        <v/>
      </c>
      <c r="AP243" s="68">
        <f t="shared" ref="AP243:AP264" si="526">IF(NOT(ISNUMBER(A243)),"",ROUND(AVERAGE(W243,Z243,AC243),0))</f>
        <v>1635667</v>
      </c>
      <c r="AQ243" s="61">
        <f t="shared" ref="AQ243:AQ264" si="527">IF(NOT(ISNUMBER(A243)),"",ROUND(MEDIAN(W243,Z243,AC243),0))</f>
        <v>1538500</v>
      </c>
      <c r="AR243" s="61">
        <f t="shared" ref="AR243:AR264" si="528">IF(NOT(ISNUMBER(A243)),"",ROUND(_xlfn.STDEV.S(W243,Z243,AC243),0))</f>
        <v>168298</v>
      </c>
      <c r="AS243" s="199">
        <f t="shared" ref="AS243:AS264" si="529">IF(NOT(ISNUMBER(A243)),"",IFERROR(AR243/AP243,0))</f>
        <v>0.10289258143619698</v>
      </c>
      <c r="AT243" s="61">
        <f t="shared" ref="AT243:AT264" si="530">IF(NOT(ISNUMBER(A243)),"",MIN(W243,Z243,AC243))</f>
        <v>1538500</v>
      </c>
      <c r="AU243" s="61">
        <f t="shared" ref="AU243:AU264" si="531">IF(NOT(ISNUMBER(A243)),"",MAX(W243,Z243,AC243))</f>
        <v>1830000</v>
      </c>
      <c r="AV243" s="61">
        <f>IF(NOT(ISNUMBER(A243)),"",ROUND(_xlfn.QUARTILE.INC(CHOOSE({1;2;3},W243,Z243,AC243),1),0))</f>
        <v>1538500</v>
      </c>
      <c r="AW243" s="61">
        <f>IF(NOT(ISNUMBER(A243)),"",ROUND(_xlfn.QUARTILE.INC(CHOOSE({1;2;3},W243,Z243,AC243),3),0))</f>
        <v>1684250</v>
      </c>
      <c r="AX243" s="61">
        <f t="shared" ref="AX243:AX264" si="532">IF(NOT(ISNUMBER(A243)),"",AW243-AV243)</f>
        <v>145750</v>
      </c>
      <c r="AY243" s="61">
        <f t="shared" ref="AY243:AY264" si="533">IF(NOT(ISNUMBER(A243)),"",IF(BB243="MENOR VALOR",MIN(W243,Z243,AC243),IF(BB243="PROMEDIO 2 MENORES",ROUND((SUM(W243,Z243,AC243)-MAX(W243,Z243,AC243))/2,0),IF(BB243="MEDIANA",MEDIAN(W243,Z243,AC243),""))))</f>
        <v>1538500</v>
      </c>
      <c r="AZ243" s="61">
        <f t="shared" ref="AZ243:AZ264" si="534">+AY243*19%</f>
        <v>292315</v>
      </c>
      <c r="BA243" s="61">
        <f t="shared" ref="BA243:BA264" si="535">+AY243+AZ243</f>
        <v>1830815</v>
      </c>
      <c r="BB243" s="61" t="str">
        <f t="shared" ref="BB243:BB264" si="536">IF(NOT(ISNUMBER(A243)),"",IF(AS243&lt;=20%,"MENOR VALOR",IF(AS243&lt;=40%,"PROMEDIO 2 MENORES","MEDIANA")))</f>
        <v>MENOR VALOR</v>
      </c>
      <c r="BD243" s="58" t="str">
        <f t="shared" ref="BD243:BD264" si="537">IF(NOT(ISNUMBER(A243)),"",TRIM(CLEAN(C243)))</f>
        <v>MOTOR ELÉCTRICO</v>
      </c>
      <c r="BE243" s="58" t="str">
        <f t="shared" ref="BE243:BE264" si="538">IF(BD243="","",IF(COUNTIF($BD:$BD,BD243)&gt;1,"REPETIDO","ÚNICO"))</f>
        <v>REPETIDO</v>
      </c>
      <c r="BF243" s="58" t="str" cm="1">
        <f t="array" ref="BF243">IF(BE243&lt;&gt;"REPETIDO","",A243&amp;IFERROR(", "&amp;_xlfn.AGGREGATE(15,6,$A$13:$A$500/(($BD$13:$BD$500=BD243)*($A$13:$A$500&lt;&gt;A243)),1),"")&amp;IFERROR(", "&amp;_xlfn.AGGREGATE(15,6,$A$13:$A$500/(($BD$13:$BD$500=BD243)*($A$13:$A$500&lt;&gt;A243)),2),"")&amp;IFERROR(", "&amp;_xlfn.AGGREGATE(15,6,$A$13:$A$500/(($BD$13:$BD$500=BD243)*($A$13:$A$500&lt;&gt;A243)),3),""))</f>
        <v>217, 98</v>
      </c>
      <c r="BG243" s="58" t="str">
        <f t="shared" ref="BG243:BG264" si="539">IF(BD243="","",IF(BE243&lt;&gt;"REPETIDO","NO APLICA",IF(_xlfn.MAXIFS($AY:$AY,$BD:$BD,BD243)=_xlfn.MINIFS($AY:$AY,$BD:$BD,BD243),"MISMO PRECIO REF.","PRECIO REF. DIFERENTE")))</f>
        <v>MISMO PRECIO REF.</v>
      </c>
      <c r="BH243" s="58" t="str">
        <f t="shared" ref="BH243:BH264" si="540">IF(BD243="","",IF(BG243="PRECIO REF. DIFERENTE","CRÍTICO - PRECIO REF. INCONSISTENTE","OK"))</f>
        <v>OK</v>
      </c>
    </row>
    <row r="244" spans="1:60" ht="25.5" customHeight="1" x14ac:dyDescent="0.45">
      <c r="A244" s="64">
        <f>IF(D244="","",COUNTIF($D$13:D244,"&lt;&gt;"))</f>
        <v>218</v>
      </c>
      <c r="B244" s="78">
        <v>4394401</v>
      </c>
      <c r="C244" s="65" t="s">
        <v>905</v>
      </c>
      <c r="D244" s="64" t="s">
        <v>691</v>
      </c>
      <c r="E244" s="64">
        <v>0</v>
      </c>
      <c r="F244" s="64">
        <v>1</v>
      </c>
      <c r="G244" s="64">
        <v>0</v>
      </c>
      <c r="H244" s="64">
        <v>0</v>
      </c>
      <c r="I244" s="64">
        <v>0</v>
      </c>
      <c r="J244" s="64">
        <v>0</v>
      </c>
      <c r="K244" s="64">
        <v>0</v>
      </c>
      <c r="L244" s="64">
        <v>0</v>
      </c>
      <c r="M244" s="64">
        <v>0</v>
      </c>
      <c r="N244" s="64">
        <v>0</v>
      </c>
      <c r="O244" s="64">
        <v>0</v>
      </c>
      <c r="P244" s="64">
        <v>0</v>
      </c>
      <c r="Q244" s="64">
        <v>0</v>
      </c>
      <c r="R244" s="64">
        <f t="shared" si="511"/>
        <v>1</v>
      </c>
      <c r="S244" s="78">
        <v>31411904</v>
      </c>
      <c r="T244" s="64" t="s">
        <v>66</v>
      </c>
      <c r="U244" s="64" t="s">
        <v>66</v>
      </c>
      <c r="W244" s="198">
        <v>34000</v>
      </c>
      <c r="X244" s="198">
        <f t="shared" si="512"/>
        <v>6460</v>
      </c>
      <c r="Y244" s="198">
        <f t="shared" si="513"/>
        <v>40460</v>
      </c>
      <c r="Z244" s="198">
        <v>34000</v>
      </c>
      <c r="AA244" s="198">
        <f t="shared" si="514"/>
        <v>6460</v>
      </c>
      <c r="AB244" s="198">
        <f t="shared" si="515"/>
        <v>40460</v>
      </c>
      <c r="AC244" s="198">
        <v>40000</v>
      </c>
      <c r="AD244" s="198">
        <f t="shared" si="516"/>
        <v>7600</v>
      </c>
      <c r="AE244" s="198">
        <f t="shared" si="517"/>
        <v>47600</v>
      </c>
      <c r="AG244" s="67" t="str">
        <f t="shared" si="518"/>
        <v>RODAMIENTOS DEL MOTOR</v>
      </c>
      <c r="AH244" s="58" t="str">
        <f t="shared" si="519"/>
        <v>ÚNICO</v>
      </c>
      <c r="AI244" s="58" t="str">
        <f t="shared" si="520"/>
        <v>ÚNICO</v>
      </c>
      <c r="AJ244" s="58" t="str">
        <f t="shared" si="521"/>
        <v>ÚNICO</v>
      </c>
      <c r="AK244" s="58" t="str">
        <f t="shared" si="522"/>
        <v>ÚNICO</v>
      </c>
      <c r="AL244" s="68" t="str">
        <f t="shared" si="523"/>
        <v/>
      </c>
      <c r="AM244" s="68" t="str">
        <f t="shared" si="524"/>
        <v/>
      </c>
      <c r="AN244" s="60" t="str">
        <f t="shared" si="525"/>
        <v/>
      </c>
      <c r="AP244" s="68">
        <f t="shared" si="526"/>
        <v>36000</v>
      </c>
      <c r="AQ244" s="61">
        <f t="shared" si="527"/>
        <v>34000</v>
      </c>
      <c r="AR244" s="61">
        <f t="shared" si="528"/>
        <v>3464</v>
      </c>
      <c r="AS244" s="199">
        <f t="shared" si="529"/>
        <v>9.6222222222222223E-2</v>
      </c>
      <c r="AT244" s="61">
        <f t="shared" si="530"/>
        <v>34000</v>
      </c>
      <c r="AU244" s="61">
        <f t="shared" si="531"/>
        <v>40000</v>
      </c>
      <c r="AV244" s="61">
        <f>IF(NOT(ISNUMBER(A244)),"",ROUND(_xlfn.QUARTILE.INC(CHOOSE({1;2;3},W244,Z244,AC244),1),0))</f>
        <v>34000</v>
      </c>
      <c r="AW244" s="61">
        <f>IF(NOT(ISNUMBER(A244)),"",ROUND(_xlfn.QUARTILE.INC(CHOOSE({1;2;3},W244,Z244,AC244),3),0))</f>
        <v>37000</v>
      </c>
      <c r="AX244" s="61">
        <f t="shared" si="532"/>
        <v>3000</v>
      </c>
      <c r="AY244" s="61">
        <f t="shared" si="533"/>
        <v>34000</v>
      </c>
      <c r="AZ244" s="61">
        <f t="shared" si="534"/>
        <v>6460</v>
      </c>
      <c r="BA244" s="61">
        <f t="shared" si="535"/>
        <v>40460</v>
      </c>
      <c r="BB244" s="61" t="str">
        <f t="shared" si="536"/>
        <v>MENOR VALOR</v>
      </c>
      <c r="BD244" s="58" t="str">
        <f t="shared" si="537"/>
        <v>RODAMIENTOS DEL MOTOR</v>
      </c>
      <c r="BE244" s="58" t="str">
        <f t="shared" si="538"/>
        <v>REPETIDO</v>
      </c>
      <c r="BF244" s="58" t="str" cm="1">
        <f t="array" ref="BF244">IF(BE244&lt;&gt;"REPETIDO","",A244&amp;IFERROR(", "&amp;_xlfn.AGGREGATE(15,6,$A$13:$A$500/(($BD$13:$BD$500=BD244)*($A$13:$A$500&lt;&gt;A244)),1),"")&amp;IFERROR(", "&amp;_xlfn.AGGREGATE(15,6,$A$13:$A$500/(($BD$13:$BD$500=BD244)*($A$13:$A$500&lt;&gt;A244)),2),"")&amp;IFERROR(", "&amp;_xlfn.AGGREGATE(15,6,$A$13:$A$500/(($BD$13:$BD$500=BD244)*($A$13:$A$500&lt;&gt;A244)),3),""))</f>
        <v>218, 8, 292</v>
      </c>
      <c r="BG244" s="58" t="str">
        <f t="shared" si="539"/>
        <v>MISMO PRECIO REF.</v>
      </c>
      <c r="BH244" s="58" t="str">
        <f t="shared" si="540"/>
        <v>OK</v>
      </c>
    </row>
    <row r="245" spans="1:60" ht="38.25" customHeight="1" x14ac:dyDescent="0.45">
      <c r="A245" s="64">
        <f>IF(D245="","",COUNTIF($D$13:D245,"&lt;&gt;"))</f>
        <v>219</v>
      </c>
      <c r="B245" s="78">
        <v>4394401</v>
      </c>
      <c r="C245" s="65" t="s">
        <v>906</v>
      </c>
      <c r="D245" s="64" t="s">
        <v>691</v>
      </c>
      <c r="E245" s="64">
        <v>0</v>
      </c>
      <c r="F245" s="64">
        <v>1</v>
      </c>
      <c r="G245" s="64">
        <v>0</v>
      </c>
      <c r="H245" s="64">
        <v>0</v>
      </c>
      <c r="I245" s="64">
        <v>0</v>
      </c>
      <c r="J245" s="64">
        <v>0</v>
      </c>
      <c r="K245" s="64">
        <v>0</v>
      </c>
      <c r="L245" s="64">
        <v>0</v>
      </c>
      <c r="M245" s="64">
        <v>0</v>
      </c>
      <c r="N245" s="64">
        <v>0</v>
      </c>
      <c r="O245" s="64">
        <v>0</v>
      </c>
      <c r="P245" s="64">
        <v>0</v>
      </c>
      <c r="Q245" s="64">
        <v>0</v>
      </c>
      <c r="R245" s="64">
        <f t="shared" si="511"/>
        <v>1</v>
      </c>
      <c r="S245" s="64">
        <v>39121115</v>
      </c>
      <c r="T245" s="64" t="s">
        <v>66</v>
      </c>
      <c r="U245" s="64" t="s">
        <v>66</v>
      </c>
      <c r="W245" s="198">
        <v>51000</v>
      </c>
      <c r="X245" s="198">
        <f t="shared" si="512"/>
        <v>9690</v>
      </c>
      <c r="Y245" s="198">
        <f t="shared" si="513"/>
        <v>60690</v>
      </c>
      <c r="Z245" s="198">
        <v>51000</v>
      </c>
      <c r="AA245" s="198">
        <f t="shared" si="514"/>
        <v>9690</v>
      </c>
      <c r="AB245" s="198">
        <f t="shared" si="515"/>
        <v>60690</v>
      </c>
      <c r="AC245" s="198">
        <v>75000</v>
      </c>
      <c r="AD245" s="198">
        <f t="shared" si="516"/>
        <v>14250</v>
      </c>
      <c r="AE245" s="198">
        <f t="shared" si="517"/>
        <v>89250</v>
      </c>
      <c r="AG245" s="67" t="str">
        <f t="shared" si="518"/>
        <v>RODAMIENTOS DEL EJE PRINCIPAL</v>
      </c>
      <c r="AH245" s="58" t="str">
        <f t="shared" si="519"/>
        <v>ÚNICO</v>
      </c>
      <c r="AI245" s="58" t="str">
        <f t="shared" si="520"/>
        <v>ÚNICO</v>
      </c>
      <c r="AJ245" s="58" t="str">
        <f t="shared" si="521"/>
        <v>ÚNICO</v>
      </c>
      <c r="AK245" s="58" t="str">
        <f t="shared" si="522"/>
        <v>ÚNICO</v>
      </c>
      <c r="AL245" s="68" t="str">
        <f t="shared" si="523"/>
        <v/>
      </c>
      <c r="AM245" s="68" t="str">
        <f t="shared" si="524"/>
        <v/>
      </c>
      <c r="AN245" s="60" t="str">
        <f t="shared" si="525"/>
        <v/>
      </c>
      <c r="AP245" s="68">
        <f t="shared" si="526"/>
        <v>59000</v>
      </c>
      <c r="AQ245" s="61">
        <f t="shared" si="527"/>
        <v>51000</v>
      </c>
      <c r="AR245" s="61">
        <f t="shared" si="528"/>
        <v>13856</v>
      </c>
      <c r="AS245" s="199">
        <f t="shared" si="529"/>
        <v>0.23484745762711864</v>
      </c>
      <c r="AT245" s="61">
        <f t="shared" si="530"/>
        <v>51000</v>
      </c>
      <c r="AU245" s="61">
        <f t="shared" si="531"/>
        <v>75000</v>
      </c>
      <c r="AV245" s="61">
        <f>IF(NOT(ISNUMBER(A245)),"",ROUND(_xlfn.QUARTILE.INC(CHOOSE({1;2;3},W245,Z245,AC245),1),0))</f>
        <v>51000</v>
      </c>
      <c r="AW245" s="61">
        <f>IF(NOT(ISNUMBER(A245)),"",ROUND(_xlfn.QUARTILE.INC(CHOOSE({1;2;3},W245,Z245,AC245),3),0))</f>
        <v>63000</v>
      </c>
      <c r="AX245" s="61">
        <f t="shared" si="532"/>
        <v>12000</v>
      </c>
      <c r="AY245" s="61">
        <f t="shared" si="533"/>
        <v>51000</v>
      </c>
      <c r="AZ245" s="61">
        <f t="shared" si="534"/>
        <v>9690</v>
      </c>
      <c r="BA245" s="61">
        <f t="shared" si="535"/>
        <v>60690</v>
      </c>
      <c r="BB245" s="61" t="str">
        <f t="shared" si="536"/>
        <v>PROMEDIO 2 MENORES</v>
      </c>
      <c r="BD245" s="58" t="str">
        <f t="shared" si="537"/>
        <v>RODAMIENTOS DEL EJE PRINCIPAL</v>
      </c>
      <c r="BE245" s="58" t="str">
        <f t="shared" si="538"/>
        <v>ÚNICO</v>
      </c>
      <c r="BF245" s="58" t="str" cm="1">
        <f t="array" ref="BF245">IF(BE245&lt;&gt;"REPETIDO","",A245&amp;IFERROR(", "&amp;_xlfn.AGGREGATE(15,6,$A$13:$A$500/(($BD$13:$BD$500=BD245)*($A$13:$A$500&lt;&gt;A245)),1),"")&amp;IFERROR(", "&amp;_xlfn.AGGREGATE(15,6,$A$13:$A$500/(($BD$13:$BD$500=BD245)*($A$13:$A$500&lt;&gt;A245)),2),"")&amp;IFERROR(", "&amp;_xlfn.AGGREGATE(15,6,$A$13:$A$500/(($BD$13:$BD$500=BD245)*($A$13:$A$500&lt;&gt;A245)),3),""))</f>
        <v/>
      </c>
      <c r="BG245" s="58" t="str">
        <f t="shared" si="539"/>
        <v>NO APLICA</v>
      </c>
      <c r="BH245" s="58" t="str">
        <f t="shared" si="540"/>
        <v>OK</v>
      </c>
    </row>
    <row r="246" spans="1:60" ht="38.25" customHeight="1" x14ac:dyDescent="0.45">
      <c r="A246" s="64">
        <f>IF(D246="","",COUNTIF($D$13:D246,"&lt;&gt;"))</f>
        <v>220</v>
      </c>
      <c r="B246" s="78">
        <v>4394401</v>
      </c>
      <c r="C246" s="65" t="s">
        <v>907</v>
      </c>
      <c r="D246" s="64" t="s">
        <v>691</v>
      </c>
      <c r="E246" s="64">
        <v>0</v>
      </c>
      <c r="F246" s="64">
        <v>1</v>
      </c>
      <c r="G246" s="64">
        <v>0</v>
      </c>
      <c r="H246" s="64">
        <v>0</v>
      </c>
      <c r="I246" s="64">
        <v>0</v>
      </c>
      <c r="J246" s="64">
        <v>0</v>
      </c>
      <c r="K246" s="64">
        <v>0</v>
      </c>
      <c r="L246" s="64">
        <v>0</v>
      </c>
      <c r="M246" s="64">
        <v>0</v>
      </c>
      <c r="N246" s="64">
        <v>0</v>
      </c>
      <c r="O246" s="64">
        <v>0</v>
      </c>
      <c r="P246" s="64">
        <v>0</v>
      </c>
      <c r="Q246" s="64">
        <v>0</v>
      </c>
      <c r="R246" s="64">
        <f t="shared" si="511"/>
        <v>1</v>
      </c>
      <c r="S246" s="64">
        <v>39121544</v>
      </c>
      <c r="T246" s="64" t="s">
        <v>66</v>
      </c>
      <c r="U246" s="64" t="s">
        <v>66</v>
      </c>
      <c r="W246" s="198">
        <v>191200</v>
      </c>
      <c r="X246" s="198">
        <f t="shared" si="512"/>
        <v>36328</v>
      </c>
      <c r="Y246" s="198">
        <f t="shared" si="513"/>
        <v>227528</v>
      </c>
      <c r="Z246" s="198">
        <v>191200</v>
      </c>
      <c r="AA246" s="198">
        <f t="shared" si="514"/>
        <v>36328</v>
      </c>
      <c r="AB246" s="198">
        <f t="shared" si="515"/>
        <v>227528</v>
      </c>
      <c r="AC246" s="198">
        <v>250000</v>
      </c>
      <c r="AD246" s="198">
        <f t="shared" si="516"/>
        <v>47500</v>
      </c>
      <c r="AE246" s="198">
        <f t="shared" si="517"/>
        <v>297500</v>
      </c>
      <c r="AG246" s="67" t="str">
        <f t="shared" si="518"/>
        <v>EJE PRINCIPAL DE TRANSMISIÓN</v>
      </c>
      <c r="AH246" s="58" t="str">
        <f t="shared" si="519"/>
        <v>ÚNICO</v>
      </c>
      <c r="AI246" s="58" t="str">
        <f t="shared" si="520"/>
        <v>ÚNICO</v>
      </c>
      <c r="AJ246" s="58" t="str">
        <f t="shared" si="521"/>
        <v>ÚNICO</v>
      </c>
      <c r="AK246" s="58" t="str">
        <f t="shared" si="522"/>
        <v>ÚNICO</v>
      </c>
      <c r="AL246" s="68" t="str">
        <f t="shared" si="523"/>
        <v/>
      </c>
      <c r="AM246" s="68" t="str">
        <f t="shared" si="524"/>
        <v/>
      </c>
      <c r="AN246" s="60" t="str">
        <f t="shared" si="525"/>
        <v/>
      </c>
      <c r="AP246" s="68">
        <f t="shared" si="526"/>
        <v>210800</v>
      </c>
      <c r="AQ246" s="61">
        <f t="shared" si="527"/>
        <v>191200</v>
      </c>
      <c r="AR246" s="61">
        <f t="shared" si="528"/>
        <v>33948</v>
      </c>
      <c r="AS246" s="199">
        <f t="shared" si="529"/>
        <v>0.16104364326375711</v>
      </c>
      <c r="AT246" s="61">
        <f t="shared" si="530"/>
        <v>191200</v>
      </c>
      <c r="AU246" s="61">
        <f t="shared" si="531"/>
        <v>250000</v>
      </c>
      <c r="AV246" s="61">
        <f>IF(NOT(ISNUMBER(A246)),"",ROUND(_xlfn.QUARTILE.INC(CHOOSE({1;2;3},W246,Z246,AC246),1),0))</f>
        <v>191200</v>
      </c>
      <c r="AW246" s="61">
        <f>IF(NOT(ISNUMBER(A246)),"",ROUND(_xlfn.QUARTILE.INC(CHOOSE({1;2;3},W246,Z246,AC246),3),0))</f>
        <v>220600</v>
      </c>
      <c r="AX246" s="61">
        <f t="shared" si="532"/>
        <v>29400</v>
      </c>
      <c r="AY246" s="61">
        <f t="shared" si="533"/>
        <v>191200</v>
      </c>
      <c r="AZ246" s="61">
        <f t="shared" si="534"/>
        <v>36328</v>
      </c>
      <c r="BA246" s="61">
        <f t="shared" si="535"/>
        <v>227528</v>
      </c>
      <c r="BB246" s="61" t="str">
        <f t="shared" si="536"/>
        <v>MENOR VALOR</v>
      </c>
      <c r="BD246" s="58" t="str">
        <f t="shared" si="537"/>
        <v>EJE PRINCIPAL DE TRANSMISIÓN</v>
      </c>
      <c r="BE246" s="58" t="str">
        <f t="shared" si="538"/>
        <v>ÚNICO</v>
      </c>
      <c r="BF246" s="58" t="str" cm="1">
        <f t="array" ref="BF246">IF(BE246&lt;&gt;"REPETIDO","",A246&amp;IFERROR(", "&amp;_xlfn.AGGREGATE(15,6,$A$13:$A$500/(($BD$13:$BD$500=BD246)*($A$13:$A$500&lt;&gt;A246)),1),"")&amp;IFERROR(", "&amp;_xlfn.AGGREGATE(15,6,$A$13:$A$500/(($BD$13:$BD$500=BD246)*($A$13:$A$500&lt;&gt;A246)),2),"")&amp;IFERROR(", "&amp;_xlfn.AGGREGATE(15,6,$A$13:$A$500/(($BD$13:$BD$500=BD246)*($A$13:$A$500&lt;&gt;A246)),3),""))</f>
        <v/>
      </c>
      <c r="BG246" s="58" t="str">
        <f t="shared" si="539"/>
        <v>NO APLICA</v>
      </c>
      <c r="BH246" s="58" t="str">
        <f t="shared" si="540"/>
        <v>OK</v>
      </c>
    </row>
    <row r="247" spans="1:60" x14ac:dyDescent="0.45">
      <c r="A247" s="64">
        <f>IF(D247="","",COUNTIF($D$13:D247,"&lt;&gt;"))</f>
        <v>221</v>
      </c>
      <c r="B247" s="78">
        <v>4394401</v>
      </c>
      <c r="C247" s="65" t="s">
        <v>908</v>
      </c>
      <c r="D247" s="64" t="s">
        <v>691</v>
      </c>
      <c r="E247" s="64">
        <v>0</v>
      </c>
      <c r="F247" s="64">
        <v>1</v>
      </c>
      <c r="G247" s="64">
        <v>0</v>
      </c>
      <c r="H247" s="64">
        <v>0</v>
      </c>
      <c r="I247" s="64">
        <v>0</v>
      </c>
      <c r="J247" s="64">
        <v>0</v>
      </c>
      <c r="K247" s="64">
        <v>0</v>
      </c>
      <c r="L247" s="64">
        <v>0</v>
      </c>
      <c r="M247" s="64">
        <v>0</v>
      </c>
      <c r="N247" s="64">
        <v>0</v>
      </c>
      <c r="O247" s="64">
        <v>0</v>
      </c>
      <c r="P247" s="64">
        <v>0</v>
      </c>
      <c r="Q247" s="64">
        <v>0</v>
      </c>
      <c r="R247" s="64">
        <f t="shared" si="511"/>
        <v>1</v>
      </c>
      <c r="S247" s="64">
        <v>39121311</v>
      </c>
      <c r="T247" s="64" t="s">
        <v>66</v>
      </c>
      <c r="U247" s="64" t="s">
        <v>66</v>
      </c>
      <c r="W247" s="198">
        <v>114800</v>
      </c>
      <c r="X247" s="198">
        <f t="shared" si="512"/>
        <v>21812</v>
      </c>
      <c r="Y247" s="198">
        <f t="shared" si="513"/>
        <v>136612</v>
      </c>
      <c r="Z247" s="198">
        <v>114800</v>
      </c>
      <c r="AA247" s="198">
        <f t="shared" si="514"/>
        <v>21812</v>
      </c>
      <c r="AB247" s="198">
        <f t="shared" si="515"/>
        <v>136612</v>
      </c>
      <c r="AC247" s="198">
        <v>145000</v>
      </c>
      <c r="AD247" s="198">
        <f t="shared" si="516"/>
        <v>27550</v>
      </c>
      <c r="AE247" s="198">
        <f t="shared" si="517"/>
        <v>172550</v>
      </c>
      <c r="AG247" s="67" t="str">
        <f t="shared" si="518"/>
        <v>POLEAS</v>
      </c>
      <c r="AH247" s="58" t="str">
        <f t="shared" si="519"/>
        <v>ÚNICO</v>
      </c>
      <c r="AI247" s="58" t="str">
        <f t="shared" si="520"/>
        <v>DIFERENTE</v>
      </c>
      <c r="AJ247" s="58" t="str">
        <f t="shared" si="521"/>
        <v>DIFERENTE</v>
      </c>
      <c r="AK247" s="58" t="str">
        <f t="shared" si="522"/>
        <v>REVISAR</v>
      </c>
      <c r="AL247" s="68" t="str">
        <f t="shared" si="523"/>
        <v/>
      </c>
      <c r="AM247" s="68">
        <f t="shared" si="524"/>
        <v>12700</v>
      </c>
      <c r="AN247" s="60">
        <f t="shared" si="525"/>
        <v>5000</v>
      </c>
      <c r="AP247" s="68">
        <f t="shared" si="526"/>
        <v>124867</v>
      </c>
      <c r="AQ247" s="61">
        <f t="shared" si="527"/>
        <v>114800</v>
      </c>
      <c r="AR247" s="61">
        <f t="shared" si="528"/>
        <v>17436</v>
      </c>
      <c r="AS247" s="199">
        <f t="shared" si="529"/>
        <v>0.13963657331400611</v>
      </c>
      <c r="AT247" s="61">
        <f t="shared" si="530"/>
        <v>114800</v>
      </c>
      <c r="AU247" s="61">
        <f t="shared" si="531"/>
        <v>145000</v>
      </c>
      <c r="AV247" s="61">
        <f>IF(NOT(ISNUMBER(A247)),"",ROUND(_xlfn.QUARTILE.INC(CHOOSE({1;2;3},W247,Z247,AC247),1),0))</f>
        <v>114800</v>
      </c>
      <c r="AW247" s="61">
        <f>IF(NOT(ISNUMBER(A247)),"",ROUND(_xlfn.QUARTILE.INC(CHOOSE({1;2;3},W247,Z247,AC247),3),0))</f>
        <v>129900</v>
      </c>
      <c r="AX247" s="61">
        <f t="shared" si="532"/>
        <v>15100</v>
      </c>
      <c r="AY247" s="61">
        <f t="shared" si="533"/>
        <v>114800</v>
      </c>
      <c r="AZ247" s="61">
        <f t="shared" si="534"/>
        <v>21812</v>
      </c>
      <c r="BA247" s="61">
        <f t="shared" si="535"/>
        <v>136612</v>
      </c>
      <c r="BB247" s="61" t="str">
        <f t="shared" si="536"/>
        <v>MENOR VALOR</v>
      </c>
      <c r="BD247" s="58" t="str">
        <f t="shared" si="537"/>
        <v>POLEAS</v>
      </c>
      <c r="BE247" s="58" t="str">
        <f t="shared" si="538"/>
        <v>REPETIDO</v>
      </c>
      <c r="BF247" s="58" t="str" cm="1">
        <f t="array" ref="BF247">IF(BE247&lt;&gt;"REPETIDO","",A247&amp;IFERROR(", "&amp;_xlfn.AGGREGATE(15,6,$A$13:$A$500/(($BD$13:$BD$500=BD247)*($A$13:$A$500&lt;&gt;A247)),1),"")&amp;IFERROR(", "&amp;_xlfn.AGGREGATE(15,6,$A$13:$A$500/(($BD$13:$BD$500=BD247)*($A$13:$A$500&lt;&gt;A247)),2),"")&amp;IFERROR(", "&amp;_xlfn.AGGREGATE(15,6,$A$13:$A$500/(($BD$13:$BD$500=BD247)*($A$13:$A$500&lt;&gt;A247)),3),""))</f>
        <v>221, 80, 160, 295</v>
      </c>
      <c r="BG247" s="58" t="str">
        <f t="shared" si="539"/>
        <v>MISMO PRECIO REF.</v>
      </c>
      <c r="BH247" s="58" t="str">
        <f t="shared" si="540"/>
        <v>OK</v>
      </c>
    </row>
    <row r="248" spans="1:60" ht="25.5" customHeight="1" x14ac:dyDescent="0.45">
      <c r="A248" s="64">
        <f>IF(D248="","",COUNTIF($D$13:D248,"&lt;&gt;"))</f>
        <v>222</v>
      </c>
      <c r="B248" s="78">
        <v>4394401</v>
      </c>
      <c r="C248" s="65" t="s">
        <v>909</v>
      </c>
      <c r="D248" s="64" t="s">
        <v>691</v>
      </c>
      <c r="E248" s="64">
        <v>0</v>
      </c>
      <c r="F248" s="64">
        <v>1</v>
      </c>
      <c r="G248" s="64">
        <v>0</v>
      </c>
      <c r="H248" s="64">
        <v>0</v>
      </c>
      <c r="I248" s="64">
        <v>0</v>
      </c>
      <c r="J248" s="64">
        <v>0</v>
      </c>
      <c r="K248" s="64">
        <v>0</v>
      </c>
      <c r="L248" s="64">
        <v>0</v>
      </c>
      <c r="M248" s="64">
        <v>0</v>
      </c>
      <c r="N248" s="64">
        <v>0</v>
      </c>
      <c r="O248" s="64">
        <v>0</v>
      </c>
      <c r="P248" s="64">
        <v>0</v>
      </c>
      <c r="Q248" s="64">
        <v>0</v>
      </c>
      <c r="R248" s="64">
        <f t="shared" si="511"/>
        <v>1</v>
      </c>
      <c r="S248" s="64">
        <v>60101318</v>
      </c>
      <c r="T248" s="64" t="s">
        <v>66</v>
      </c>
      <c r="U248" s="64" t="s">
        <v>66</v>
      </c>
      <c r="W248" s="198">
        <v>68000</v>
      </c>
      <c r="X248" s="198">
        <f t="shared" si="512"/>
        <v>12920</v>
      </c>
      <c r="Y248" s="198">
        <f t="shared" si="513"/>
        <v>80920</v>
      </c>
      <c r="Z248" s="198">
        <v>68000</v>
      </c>
      <c r="AA248" s="198">
        <f t="shared" si="514"/>
        <v>12920</v>
      </c>
      <c r="AB248" s="198">
        <f t="shared" si="515"/>
        <v>80920</v>
      </c>
      <c r="AC248" s="198">
        <v>85000</v>
      </c>
      <c r="AD248" s="198">
        <f t="shared" si="516"/>
        <v>16150</v>
      </c>
      <c r="AE248" s="198">
        <f t="shared" si="517"/>
        <v>101150</v>
      </c>
      <c r="AG248" s="67" t="str">
        <f t="shared" si="518"/>
        <v>CORREA DE TRANSMISIÓN</v>
      </c>
      <c r="AH248" s="58" t="str">
        <f t="shared" si="519"/>
        <v>ÚNICO</v>
      </c>
      <c r="AI248" s="58" t="str">
        <f t="shared" si="520"/>
        <v>ÚNICO</v>
      </c>
      <c r="AJ248" s="58" t="str">
        <f t="shared" si="521"/>
        <v>ÚNICO</v>
      </c>
      <c r="AK248" s="58" t="str">
        <f t="shared" si="522"/>
        <v>ÚNICO</v>
      </c>
      <c r="AL248" s="68" t="str">
        <f t="shared" si="523"/>
        <v/>
      </c>
      <c r="AM248" s="68" t="str">
        <f t="shared" si="524"/>
        <v/>
      </c>
      <c r="AN248" s="60" t="str">
        <f t="shared" si="525"/>
        <v/>
      </c>
      <c r="AP248" s="68">
        <f t="shared" si="526"/>
        <v>73667</v>
      </c>
      <c r="AQ248" s="61">
        <f t="shared" si="527"/>
        <v>68000</v>
      </c>
      <c r="AR248" s="61">
        <f t="shared" si="528"/>
        <v>9815</v>
      </c>
      <c r="AS248" s="199">
        <f t="shared" si="529"/>
        <v>0.13323469124574097</v>
      </c>
      <c r="AT248" s="61">
        <f t="shared" si="530"/>
        <v>68000</v>
      </c>
      <c r="AU248" s="61">
        <f t="shared" si="531"/>
        <v>85000</v>
      </c>
      <c r="AV248" s="61">
        <f>IF(NOT(ISNUMBER(A248)),"",ROUND(_xlfn.QUARTILE.INC(CHOOSE({1;2;3},W248,Z248,AC248),1),0))</f>
        <v>68000</v>
      </c>
      <c r="AW248" s="61">
        <f>IF(NOT(ISNUMBER(A248)),"",ROUND(_xlfn.QUARTILE.INC(CHOOSE({1;2;3},W248,Z248,AC248),3),0))</f>
        <v>76500</v>
      </c>
      <c r="AX248" s="61">
        <f t="shared" si="532"/>
        <v>8500</v>
      </c>
      <c r="AY248" s="61">
        <f t="shared" si="533"/>
        <v>68000</v>
      </c>
      <c r="AZ248" s="61">
        <f t="shared" si="534"/>
        <v>12920</v>
      </c>
      <c r="BA248" s="61">
        <f t="shared" si="535"/>
        <v>80920</v>
      </c>
      <c r="BB248" s="61" t="str">
        <f t="shared" si="536"/>
        <v>MENOR VALOR</v>
      </c>
      <c r="BD248" s="58" t="str">
        <f t="shared" si="537"/>
        <v>CORREA DE TRANSMISIÓN</v>
      </c>
      <c r="BE248" s="58" t="str">
        <f t="shared" si="538"/>
        <v>ÚNICO</v>
      </c>
      <c r="BF248" s="58" t="str" cm="1">
        <f t="array" ref="BF248">IF(BE248&lt;&gt;"REPETIDO","",A248&amp;IFERROR(", "&amp;_xlfn.AGGREGATE(15,6,$A$13:$A$500/(($BD$13:$BD$500=BD248)*($A$13:$A$500&lt;&gt;A248)),1),"")&amp;IFERROR(", "&amp;_xlfn.AGGREGATE(15,6,$A$13:$A$500/(($BD$13:$BD$500=BD248)*($A$13:$A$500&lt;&gt;A248)),2),"")&amp;IFERROR(", "&amp;_xlfn.AGGREGATE(15,6,$A$13:$A$500/(($BD$13:$BD$500=BD248)*($A$13:$A$500&lt;&gt;A248)),3),""))</f>
        <v/>
      </c>
      <c r="BG248" s="58" t="str">
        <f t="shared" si="539"/>
        <v>NO APLICA</v>
      </c>
      <c r="BH248" s="58" t="str">
        <f t="shared" si="540"/>
        <v>OK</v>
      </c>
    </row>
    <row r="249" spans="1:60" ht="38.25" customHeight="1" x14ac:dyDescent="0.45">
      <c r="A249" s="64">
        <f>IF(D249="","",COUNTIF($D$13:D249,"&lt;&gt;"))</f>
        <v>223</v>
      </c>
      <c r="B249" s="78">
        <v>4394401</v>
      </c>
      <c r="C249" s="65" t="s">
        <v>910</v>
      </c>
      <c r="D249" s="64" t="s">
        <v>691</v>
      </c>
      <c r="E249" s="64">
        <v>0</v>
      </c>
      <c r="F249" s="64">
        <v>1</v>
      </c>
      <c r="G249" s="64">
        <v>0</v>
      </c>
      <c r="H249" s="64">
        <v>0</v>
      </c>
      <c r="I249" s="64">
        <v>0</v>
      </c>
      <c r="J249" s="64">
        <v>0</v>
      </c>
      <c r="K249" s="64">
        <v>0</v>
      </c>
      <c r="L249" s="64">
        <v>0</v>
      </c>
      <c r="M249" s="64">
        <v>0</v>
      </c>
      <c r="N249" s="64">
        <v>0</v>
      </c>
      <c r="O249" s="64">
        <v>0</v>
      </c>
      <c r="P249" s="64">
        <v>0</v>
      </c>
      <c r="Q249" s="64">
        <v>0</v>
      </c>
      <c r="R249" s="64">
        <f t="shared" si="511"/>
        <v>1</v>
      </c>
      <c r="S249" s="64">
        <v>39121115</v>
      </c>
      <c r="T249" s="64" t="s">
        <v>66</v>
      </c>
      <c r="U249" s="64" t="s">
        <v>66</v>
      </c>
      <c r="W249" s="198">
        <v>119000</v>
      </c>
      <c r="X249" s="198">
        <f t="shared" si="512"/>
        <v>22610</v>
      </c>
      <c r="Y249" s="198">
        <f t="shared" si="513"/>
        <v>141610</v>
      </c>
      <c r="Z249" s="198">
        <v>119000</v>
      </c>
      <c r="AA249" s="198">
        <f t="shared" si="514"/>
        <v>22610</v>
      </c>
      <c r="AB249" s="198">
        <f t="shared" si="515"/>
        <v>141610</v>
      </c>
      <c r="AC249" s="198">
        <v>145000</v>
      </c>
      <c r="AD249" s="198">
        <f t="shared" si="516"/>
        <v>27550</v>
      </c>
      <c r="AE249" s="198">
        <f t="shared" si="517"/>
        <v>172550</v>
      </c>
      <c r="AG249" s="67" t="str">
        <f t="shared" si="518"/>
        <v>SELLO MECÁNICO / RETÉN DEL EJE</v>
      </c>
      <c r="AH249" s="58" t="str">
        <f t="shared" si="519"/>
        <v>ÚNICO</v>
      </c>
      <c r="AI249" s="58" t="str">
        <f t="shared" si="520"/>
        <v>ÚNICO</v>
      </c>
      <c r="AJ249" s="58" t="str">
        <f t="shared" si="521"/>
        <v>ÚNICO</v>
      </c>
      <c r="AK249" s="58" t="str">
        <f t="shared" si="522"/>
        <v>ÚNICO</v>
      </c>
      <c r="AL249" s="68" t="str">
        <f t="shared" si="523"/>
        <v/>
      </c>
      <c r="AM249" s="68" t="str">
        <f t="shared" si="524"/>
        <v/>
      </c>
      <c r="AN249" s="60" t="str">
        <f t="shared" si="525"/>
        <v/>
      </c>
      <c r="AP249" s="68">
        <f t="shared" si="526"/>
        <v>127667</v>
      </c>
      <c r="AQ249" s="61">
        <f t="shared" si="527"/>
        <v>119000</v>
      </c>
      <c r="AR249" s="61">
        <f t="shared" si="528"/>
        <v>15011</v>
      </c>
      <c r="AS249" s="199">
        <f t="shared" si="529"/>
        <v>0.11757932746911888</v>
      </c>
      <c r="AT249" s="61">
        <f t="shared" si="530"/>
        <v>119000</v>
      </c>
      <c r="AU249" s="61">
        <f t="shared" si="531"/>
        <v>145000</v>
      </c>
      <c r="AV249" s="61">
        <f>IF(NOT(ISNUMBER(A249)),"",ROUND(_xlfn.QUARTILE.INC(CHOOSE({1;2;3},W249,Z249,AC249),1),0))</f>
        <v>119000</v>
      </c>
      <c r="AW249" s="61">
        <f>IF(NOT(ISNUMBER(A249)),"",ROUND(_xlfn.QUARTILE.INC(CHOOSE({1;2;3},W249,Z249,AC249),3),0))</f>
        <v>132000</v>
      </c>
      <c r="AX249" s="61">
        <f t="shared" si="532"/>
        <v>13000</v>
      </c>
      <c r="AY249" s="61">
        <f t="shared" si="533"/>
        <v>119000</v>
      </c>
      <c r="AZ249" s="61">
        <f t="shared" si="534"/>
        <v>22610</v>
      </c>
      <c r="BA249" s="61">
        <f t="shared" si="535"/>
        <v>141610</v>
      </c>
      <c r="BB249" s="61" t="str">
        <f t="shared" si="536"/>
        <v>MENOR VALOR</v>
      </c>
      <c r="BD249" s="58" t="str">
        <f t="shared" si="537"/>
        <v>SELLO MECÁNICO / RETÉN DEL EJE</v>
      </c>
      <c r="BE249" s="58" t="str">
        <f t="shared" si="538"/>
        <v>ÚNICO</v>
      </c>
      <c r="BF249" s="58" t="str" cm="1">
        <f t="array" ref="BF249">IF(BE249&lt;&gt;"REPETIDO","",A249&amp;IFERROR(", "&amp;_xlfn.AGGREGATE(15,6,$A$13:$A$500/(($BD$13:$BD$500=BD249)*($A$13:$A$500&lt;&gt;A249)),1),"")&amp;IFERROR(", "&amp;_xlfn.AGGREGATE(15,6,$A$13:$A$500/(($BD$13:$BD$500=BD249)*($A$13:$A$500&lt;&gt;A249)),2),"")&amp;IFERROR(", "&amp;_xlfn.AGGREGATE(15,6,$A$13:$A$500/(($BD$13:$BD$500=BD249)*($A$13:$A$500&lt;&gt;A249)),3),""))</f>
        <v/>
      </c>
      <c r="BG249" s="58" t="str">
        <f t="shared" si="539"/>
        <v>NO APLICA</v>
      </c>
      <c r="BH249" s="58" t="str">
        <f t="shared" si="540"/>
        <v>OK</v>
      </c>
    </row>
    <row r="250" spans="1:60" ht="38.25" customHeight="1" x14ac:dyDescent="0.45">
      <c r="A250" s="64">
        <f>IF(D250="","",COUNTIF($D$13:D250,"&lt;&gt;"))</f>
        <v>224</v>
      </c>
      <c r="B250" s="78">
        <v>4394401</v>
      </c>
      <c r="C250" s="65" t="s">
        <v>911</v>
      </c>
      <c r="D250" s="64" t="s">
        <v>691</v>
      </c>
      <c r="E250" s="64">
        <v>0</v>
      </c>
      <c r="F250" s="64">
        <v>1</v>
      </c>
      <c r="G250" s="64">
        <v>0</v>
      </c>
      <c r="H250" s="64">
        <v>0</v>
      </c>
      <c r="I250" s="64">
        <v>0</v>
      </c>
      <c r="J250" s="64">
        <v>0</v>
      </c>
      <c r="K250" s="64">
        <v>0</v>
      </c>
      <c r="L250" s="64">
        <v>0</v>
      </c>
      <c r="M250" s="64">
        <v>0</v>
      </c>
      <c r="N250" s="64">
        <v>0</v>
      </c>
      <c r="O250" s="64">
        <v>0</v>
      </c>
      <c r="P250" s="64">
        <v>0</v>
      </c>
      <c r="Q250" s="64">
        <v>0</v>
      </c>
      <c r="R250" s="64">
        <f t="shared" si="511"/>
        <v>1</v>
      </c>
      <c r="S250" s="78">
        <v>39121529</v>
      </c>
      <c r="T250" s="64" t="s">
        <v>66</v>
      </c>
      <c r="U250" s="64" t="s">
        <v>66</v>
      </c>
      <c r="W250" s="198">
        <v>216800</v>
      </c>
      <c r="X250" s="198">
        <f t="shared" si="512"/>
        <v>41192</v>
      </c>
      <c r="Y250" s="198">
        <f t="shared" si="513"/>
        <v>257992</v>
      </c>
      <c r="Z250" s="198">
        <v>216800</v>
      </c>
      <c r="AA250" s="198">
        <f t="shared" si="514"/>
        <v>41192</v>
      </c>
      <c r="AB250" s="198">
        <f t="shared" si="515"/>
        <v>257992</v>
      </c>
      <c r="AC250" s="198">
        <v>275000</v>
      </c>
      <c r="AD250" s="198">
        <f t="shared" si="516"/>
        <v>52250</v>
      </c>
      <c r="AE250" s="198">
        <f t="shared" si="517"/>
        <v>327250</v>
      </c>
      <c r="AG250" s="67" t="str">
        <f t="shared" si="518"/>
        <v>DISCO ABRASIVO PELADOR</v>
      </c>
      <c r="AH250" s="58" t="str">
        <f t="shared" si="519"/>
        <v>ÚNICO</v>
      </c>
      <c r="AI250" s="58" t="str">
        <f t="shared" si="520"/>
        <v>ÚNICO</v>
      </c>
      <c r="AJ250" s="58" t="str">
        <f t="shared" si="521"/>
        <v>ÚNICO</v>
      </c>
      <c r="AK250" s="58" t="str">
        <f t="shared" si="522"/>
        <v>ÚNICO</v>
      </c>
      <c r="AL250" s="68" t="str">
        <f t="shared" si="523"/>
        <v/>
      </c>
      <c r="AM250" s="68" t="str">
        <f t="shared" si="524"/>
        <v/>
      </c>
      <c r="AN250" s="60" t="str">
        <f t="shared" si="525"/>
        <v/>
      </c>
      <c r="AP250" s="68">
        <f t="shared" si="526"/>
        <v>236200</v>
      </c>
      <c r="AQ250" s="61">
        <f t="shared" si="527"/>
        <v>216800</v>
      </c>
      <c r="AR250" s="61">
        <f t="shared" si="528"/>
        <v>33602</v>
      </c>
      <c r="AS250" s="199">
        <f t="shared" si="529"/>
        <v>0.14226079593564775</v>
      </c>
      <c r="AT250" s="61">
        <f t="shared" si="530"/>
        <v>216800</v>
      </c>
      <c r="AU250" s="61">
        <f t="shared" si="531"/>
        <v>275000</v>
      </c>
      <c r="AV250" s="61">
        <f>IF(NOT(ISNUMBER(A250)),"",ROUND(_xlfn.QUARTILE.INC(CHOOSE({1;2;3},W250,Z250,AC250),1),0))</f>
        <v>216800</v>
      </c>
      <c r="AW250" s="61">
        <f>IF(NOT(ISNUMBER(A250)),"",ROUND(_xlfn.QUARTILE.INC(CHOOSE({1;2;3},W250,Z250,AC250),3),0))</f>
        <v>245900</v>
      </c>
      <c r="AX250" s="61">
        <f t="shared" si="532"/>
        <v>29100</v>
      </c>
      <c r="AY250" s="61">
        <f t="shared" si="533"/>
        <v>216800</v>
      </c>
      <c r="AZ250" s="61">
        <f t="shared" si="534"/>
        <v>41192</v>
      </c>
      <c r="BA250" s="61">
        <f t="shared" si="535"/>
        <v>257992</v>
      </c>
      <c r="BB250" s="61" t="str">
        <f t="shared" si="536"/>
        <v>MENOR VALOR</v>
      </c>
      <c r="BD250" s="58" t="str">
        <f t="shared" si="537"/>
        <v>DISCO ABRASIVO PELADOR</v>
      </c>
      <c r="BE250" s="58" t="str">
        <f t="shared" si="538"/>
        <v>ÚNICO</v>
      </c>
      <c r="BF250" s="58" t="str" cm="1">
        <f t="array" ref="BF250">IF(BE250&lt;&gt;"REPETIDO","",A250&amp;IFERROR(", "&amp;_xlfn.AGGREGATE(15,6,$A$13:$A$500/(($BD$13:$BD$500=BD250)*($A$13:$A$500&lt;&gt;A250)),1),"")&amp;IFERROR(", "&amp;_xlfn.AGGREGATE(15,6,$A$13:$A$500/(($BD$13:$BD$500=BD250)*($A$13:$A$500&lt;&gt;A250)),2),"")&amp;IFERROR(", "&amp;_xlfn.AGGREGATE(15,6,$A$13:$A$500/(($BD$13:$BD$500=BD250)*($A$13:$A$500&lt;&gt;A250)),3),""))</f>
        <v/>
      </c>
      <c r="BG250" s="58" t="str">
        <f t="shared" si="539"/>
        <v>NO APLICA</v>
      </c>
      <c r="BH250" s="58" t="str">
        <f t="shared" si="540"/>
        <v>OK</v>
      </c>
    </row>
    <row r="251" spans="1:60" ht="51" customHeight="1" x14ac:dyDescent="0.45">
      <c r="A251" s="64">
        <f>IF(D251="","",COUNTIF($D$13:D251,"&lt;&gt;"))</f>
        <v>225</v>
      </c>
      <c r="B251" s="78">
        <v>4394401</v>
      </c>
      <c r="C251" s="65" t="s">
        <v>912</v>
      </c>
      <c r="D251" s="64" t="s">
        <v>691</v>
      </c>
      <c r="E251" s="64">
        <v>0</v>
      </c>
      <c r="F251" s="64">
        <v>1</v>
      </c>
      <c r="G251" s="64">
        <v>0</v>
      </c>
      <c r="H251" s="64">
        <v>0</v>
      </c>
      <c r="I251" s="64">
        <v>0</v>
      </c>
      <c r="J251" s="64">
        <v>0</v>
      </c>
      <c r="K251" s="64">
        <v>0</v>
      </c>
      <c r="L251" s="64">
        <v>0</v>
      </c>
      <c r="M251" s="64">
        <v>0</v>
      </c>
      <c r="N251" s="64">
        <v>0</v>
      </c>
      <c r="O251" s="64">
        <v>0</v>
      </c>
      <c r="P251" s="64">
        <v>0</v>
      </c>
      <c r="Q251" s="64">
        <v>0</v>
      </c>
      <c r="R251" s="64">
        <f t="shared" si="511"/>
        <v>1</v>
      </c>
      <c r="S251" s="78">
        <v>39121529</v>
      </c>
      <c r="T251" s="64" t="s">
        <v>66</v>
      </c>
      <c r="U251" s="64" t="s">
        <v>66</v>
      </c>
      <c r="W251" s="198">
        <v>191200</v>
      </c>
      <c r="X251" s="198">
        <f t="shared" si="512"/>
        <v>36328</v>
      </c>
      <c r="Y251" s="198">
        <f t="shared" si="513"/>
        <v>227528</v>
      </c>
      <c r="Z251" s="198">
        <v>191200</v>
      </c>
      <c r="AA251" s="198">
        <f t="shared" si="514"/>
        <v>36328</v>
      </c>
      <c r="AB251" s="198">
        <f t="shared" si="515"/>
        <v>227528</v>
      </c>
      <c r="AC251" s="198">
        <v>250000</v>
      </c>
      <c r="AD251" s="198">
        <f t="shared" si="516"/>
        <v>47500</v>
      </c>
      <c r="AE251" s="198">
        <f t="shared" si="517"/>
        <v>297500</v>
      </c>
      <c r="AG251" s="67" t="str">
        <f t="shared" si="518"/>
        <v>RECUBRIMIENTO ABRASIVO INTERIOR DEL CILINDRO</v>
      </c>
      <c r="AH251" s="58" t="str">
        <f t="shared" si="519"/>
        <v>ÚNICO</v>
      </c>
      <c r="AI251" s="58" t="str">
        <f t="shared" si="520"/>
        <v>ÚNICO</v>
      </c>
      <c r="AJ251" s="58" t="str">
        <f t="shared" si="521"/>
        <v>ÚNICO</v>
      </c>
      <c r="AK251" s="58" t="str">
        <f t="shared" si="522"/>
        <v>ÚNICO</v>
      </c>
      <c r="AL251" s="68" t="str">
        <f t="shared" si="523"/>
        <v/>
      </c>
      <c r="AM251" s="68" t="str">
        <f t="shared" si="524"/>
        <v/>
      </c>
      <c r="AN251" s="60" t="str">
        <f t="shared" si="525"/>
        <v/>
      </c>
      <c r="AP251" s="68">
        <f t="shared" si="526"/>
        <v>210800</v>
      </c>
      <c r="AQ251" s="61">
        <f t="shared" si="527"/>
        <v>191200</v>
      </c>
      <c r="AR251" s="61">
        <f t="shared" si="528"/>
        <v>33948</v>
      </c>
      <c r="AS251" s="199">
        <f t="shared" si="529"/>
        <v>0.16104364326375711</v>
      </c>
      <c r="AT251" s="61">
        <f t="shared" si="530"/>
        <v>191200</v>
      </c>
      <c r="AU251" s="61">
        <f t="shared" si="531"/>
        <v>250000</v>
      </c>
      <c r="AV251" s="61">
        <f>IF(NOT(ISNUMBER(A251)),"",ROUND(_xlfn.QUARTILE.INC(CHOOSE({1;2;3},W251,Z251,AC251),1),0))</f>
        <v>191200</v>
      </c>
      <c r="AW251" s="61">
        <f>IF(NOT(ISNUMBER(A251)),"",ROUND(_xlfn.QUARTILE.INC(CHOOSE({1;2;3},W251,Z251,AC251),3),0))</f>
        <v>220600</v>
      </c>
      <c r="AX251" s="61">
        <f t="shared" si="532"/>
        <v>29400</v>
      </c>
      <c r="AY251" s="61">
        <f t="shared" si="533"/>
        <v>191200</v>
      </c>
      <c r="AZ251" s="61">
        <f t="shared" si="534"/>
        <v>36328</v>
      </c>
      <c r="BA251" s="61">
        <f t="shared" si="535"/>
        <v>227528</v>
      </c>
      <c r="BB251" s="61" t="str">
        <f t="shared" si="536"/>
        <v>MENOR VALOR</v>
      </c>
      <c r="BD251" s="58" t="str">
        <f t="shared" si="537"/>
        <v>RECUBRIMIENTO ABRASIVO INTERIOR DEL CILINDRO</v>
      </c>
      <c r="BE251" s="58" t="str">
        <f t="shared" si="538"/>
        <v>ÚNICO</v>
      </c>
      <c r="BF251" s="58" t="str" cm="1">
        <f t="array" ref="BF251">IF(BE251&lt;&gt;"REPETIDO","",A251&amp;IFERROR(", "&amp;_xlfn.AGGREGATE(15,6,$A$13:$A$500/(($BD$13:$BD$500=BD251)*($A$13:$A$500&lt;&gt;A251)),1),"")&amp;IFERROR(", "&amp;_xlfn.AGGREGATE(15,6,$A$13:$A$500/(($BD$13:$BD$500=BD251)*($A$13:$A$500&lt;&gt;A251)),2),"")&amp;IFERROR(", "&amp;_xlfn.AGGREGATE(15,6,$A$13:$A$500/(($BD$13:$BD$500=BD251)*($A$13:$A$500&lt;&gt;A251)),3),""))</f>
        <v/>
      </c>
      <c r="BG251" s="58" t="str">
        <f t="shared" si="539"/>
        <v>NO APLICA</v>
      </c>
      <c r="BH251" s="58" t="str">
        <f t="shared" si="540"/>
        <v>OK</v>
      </c>
    </row>
    <row r="252" spans="1:60" s="192" customFormat="1" ht="14.25" customHeight="1" x14ac:dyDescent="0.45">
      <c r="A252" s="64">
        <f>IF(D252="","",COUNTIF($D$13:D252,"&lt;&gt;"))</f>
        <v>226</v>
      </c>
      <c r="B252" s="78">
        <v>4394401</v>
      </c>
      <c r="C252" s="65" t="s">
        <v>913</v>
      </c>
      <c r="D252" s="64" t="s">
        <v>691</v>
      </c>
      <c r="E252" s="64">
        <v>0</v>
      </c>
      <c r="F252" s="64">
        <v>1</v>
      </c>
      <c r="G252" s="64">
        <v>0</v>
      </c>
      <c r="H252" s="64">
        <v>0</v>
      </c>
      <c r="I252" s="64">
        <v>0</v>
      </c>
      <c r="J252" s="64">
        <v>0</v>
      </c>
      <c r="K252" s="64">
        <v>0</v>
      </c>
      <c r="L252" s="64">
        <v>0</v>
      </c>
      <c r="M252" s="64">
        <v>0</v>
      </c>
      <c r="N252" s="64">
        <v>0</v>
      </c>
      <c r="O252" s="64">
        <v>0</v>
      </c>
      <c r="P252" s="64">
        <v>0</v>
      </c>
      <c r="Q252" s="64">
        <v>0</v>
      </c>
      <c r="R252" s="64">
        <f t="shared" si="511"/>
        <v>1</v>
      </c>
      <c r="S252" s="78">
        <v>39121529</v>
      </c>
      <c r="T252" s="64" t="s">
        <v>66</v>
      </c>
      <c r="U252" s="64" t="s">
        <v>66</v>
      </c>
      <c r="W252" s="198">
        <v>259200</v>
      </c>
      <c r="X252" s="198">
        <f t="shared" si="512"/>
        <v>49248</v>
      </c>
      <c r="Y252" s="198">
        <f t="shared" si="513"/>
        <v>308448</v>
      </c>
      <c r="Z252" s="198">
        <v>259200</v>
      </c>
      <c r="AA252" s="198">
        <f t="shared" si="514"/>
        <v>49248</v>
      </c>
      <c r="AB252" s="198">
        <f t="shared" si="515"/>
        <v>308448</v>
      </c>
      <c r="AC252" s="198">
        <v>305000</v>
      </c>
      <c r="AD252" s="198">
        <f t="shared" si="516"/>
        <v>57950</v>
      </c>
      <c r="AE252" s="198">
        <f t="shared" si="517"/>
        <v>362950</v>
      </c>
      <c r="AG252" s="67" t="str">
        <f t="shared" si="518"/>
        <v>PLACA O DISCO DE ARRASTRE</v>
      </c>
      <c r="AH252" s="58" t="str">
        <f t="shared" si="519"/>
        <v>ÚNICO</v>
      </c>
      <c r="AI252" s="58" t="str">
        <f t="shared" si="520"/>
        <v>ÚNICO</v>
      </c>
      <c r="AJ252" s="58" t="str">
        <f t="shared" si="521"/>
        <v>ÚNICO</v>
      </c>
      <c r="AK252" s="58" t="str">
        <f t="shared" si="522"/>
        <v>ÚNICO</v>
      </c>
      <c r="AL252" s="68" t="str">
        <f t="shared" si="523"/>
        <v/>
      </c>
      <c r="AM252" s="68" t="str">
        <f t="shared" si="524"/>
        <v/>
      </c>
      <c r="AN252" s="60" t="str">
        <f t="shared" si="525"/>
        <v/>
      </c>
      <c r="AO252" s="160"/>
      <c r="AP252" s="68">
        <f t="shared" si="526"/>
        <v>274467</v>
      </c>
      <c r="AQ252" s="61">
        <f t="shared" si="527"/>
        <v>259200</v>
      </c>
      <c r="AR252" s="61">
        <f t="shared" si="528"/>
        <v>26443</v>
      </c>
      <c r="AS252" s="199">
        <f t="shared" si="529"/>
        <v>9.6343094069596708E-2</v>
      </c>
      <c r="AT252" s="61">
        <f t="shared" si="530"/>
        <v>259200</v>
      </c>
      <c r="AU252" s="61">
        <f t="shared" si="531"/>
        <v>305000</v>
      </c>
      <c r="AV252" s="61">
        <f>IF(NOT(ISNUMBER(A252)),"",ROUND(_xlfn.QUARTILE.INC(CHOOSE({1;2;3},W252,Z252,AC252),1),0))</f>
        <v>259200</v>
      </c>
      <c r="AW252" s="61">
        <f>IF(NOT(ISNUMBER(A252)),"",ROUND(_xlfn.QUARTILE.INC(CHOOSE({1;2;3},W252,Z252,AC252),3),0))</f>
        <v>282100</v>
      </c>
      <c r="AX252" s="61">
        <f t="shared" si="532"/>
        <v>22900</v>
      </c>
      <c r="AY252" s="61">
        <f t="shared" si="533"/>
        <v>259200</v>
      </c>
      <c r="AZ252" s="61">
        <f t="shared" si="534"/>
        <v>49248</v>
      </c>
      <c r="BA252" s="61">
        <f t="shared" si="535"/>
        <v>308448</v>
      </c>
      <c r="BB252" s="61" t="str">
        <f t="shared" si="536"/>
        <v>MENOR VALOR</v>
      </c>
      <c r="BC252" s="160"/>
      <c r="BD252" s="58" t="str">
        <f t="shared" si="537"/>
        <v>PLACA O DISCO DE ARRASTRE</v>
      </c>
      <c r="BE252" s="58" t="str">
        <f t="shared" si="538"/>
        <v>ÚNICO</v>
      </c>
      <c r="BF252" s="58" t="str" cm="1">
        <f t="array" ref="BF252">IF(BE252&lt;&gt;"REPETIDO","",A252&amp;IFERROR(", "&amp;_xlfn.AGGREGATE(15,6,$A$13:$A$500/(($BD$13:$BD$500=BD252)*($A$13:$A$500&lt;&gt;A252)),1),"")&amp;IFERROR(", "&amp;_xlfn.AGGREGATE(15,6,$A$13:$A$500/(($BD$13:$BD$500=BD252)*($A$13:$A$500&lt;&gt;A252)),2),"")&amp;IFERROR(", "&amp;_xlfn.AGGREGATE(15,6,$A$13:$A$500/(($BD$13:$BD$500=BD252)*($A$13:$A$500&lt;&gt;A252)),3),""))</f>
        <v/>
      </c>
      <c r="BG252" s="58" t="str">
        <f t="shared" si="539"/>
        <v>NO APLICA</v>
      </c>
      <c r="BH252" s="58" t="str">
        <f t="shared" si="540"/>
        <v>OK</v>
      </c>
    </row>
    <row r="253" spans="1:60" ht="51" customHeight="1" x14ac:dyDescent="0.45">
      <c r="A253" s="64">
        <f>IF(D253="","",COUNTIF($D$13:D253,"&lt;&gt;"))</f>
        <v>227</v>
      </c>
      <c r="B253" s="78">
        <v>4394401</v>
      </c>
      <c r="C253" s="65" t="s">
        <v>914</v>
      </c>
      <c r="D253" s="64" t="s">
        <v>691</v>
      </c>
      <c r="E253" s="64">
        <v>0</v>
      </c>
      <c r="F253" s="64">
        <v>1</v>
      </c>
      <c r="G253" s="64">
        <v>0</v>
      </c>
      <c r="H253" s="64">
        <v>0</v>
      </c>
      <c r="I253" s="64">
        <v>0</v>
      </c>
      <c r="J253" s="64">
        <v>0</v>
      </c>
      <c r="K253" s="64">
        <v>0</v>
      </c>
      <c r="L253" s="64">
        <v>0</v>
      </c>
      <c r="M253" s="64">
        <v>0</v>
      </c>
      <c r="N253" s="64">
        <v>0</v>
      </c>
      <c r="O253" s="64">
        <v>0</v>
      </c>
      <c r="P253" s="64">
        <v>0</v>
      </c>
      <c r="Q253" s="64">
        <v>0</v>
      </c>
      <c r="R253" s="64">
        <f t="shared" si="511"/>
        <v>1</v>
      </c>
      <c r="S253" s="78">
        <v>39121529</v>
      </c>
      <c r="T253" s="64" t="s">
        <v>66</v>
      </c>
      <c r="U253" s="64" t="s">
        <v>66</v>
      </c>
      <c r="W253" s="198">
        <v>25500</v>
      </c>
      <c r="X253" s="198">
        <f t="shared" si="512"/>
        <v>4845</v>
      </c>
      <c r="Y253" s="198">
        <f t="shared" si="513"/>
        <v>30345</v>
      </c>
      <c r="Z253" s="198">
        <v>25500</v>
      </c>
      <c r="AA253" s="198">
        <f t="shared" si="514"/>
        <v>4845</v>
      </c>
      <c r="AB253" s="198">
        <f t="shared" si="515"/>
        <v>30345</v>
      </c>
      <c r="AC253" s="198">
        <v>30000</v>
      </c>
      <c r="AD253" s="198">
        <f t="shared" si="516"/>
        <v>5700</v>
      </c>
      <c r="AE253" s="198">
        <f t="shared" si="517"/>
        <v>35700</v>
      </c>
      <c r="AG253" s="67" t="str">
        <f t="shared" si="518"/>
        <v>INTERRUPTOR DE ENCENDIDO/APAGADO</v>
      </c>
      <c r="AH253" s="58" t="str">
        <f t="shared" si="519"/>
        <v>ÚNICO</v>
      </c>
      <c r="AI253" s="58" t="str">
        <f t="shared" si="520"/>
        <v>ÚNICO</v>
      </c>
      <c r="AJ253" s="58" t="str">
        <f t="shared" si="521"/>
        <v>ÚNICO</v>
      </c>
      <c r="AK253" s="58" t="str">
        <f t="shared" si="522"/>
        <v>ÚNICO</v>
      </c>
      <c r="AL253" s="68" t="str">
        <f t="shared" si="523"/>
        <v/>
      </c>
      <c r="AM253" s="68" t="str">
        <f t="shared" si="524"/>
        <v/>
      </c>
      <c r="AN253" s="60" t="str">
        <f t="shared" si="525"/>
        <v/>
      </c>
      <c r="AP253" s="68">
        <f t="shared" si="526"/>
        <v>27000</v>
      </c>
      <c r="AQ253" s="61">
        <f t="shared" si="527"/>
        <v>25500</v>
      </c>
      <c r="AR253" s="61">
        <f t="shared" si="528"/>
        <v>2598</v>
      </c>
      <c r="AS253" s="199">
        <f t="shared" si="529"/>
        <v>9.6222222222222223E-2</v>
      </c>
      <c r="AT253" s="61">
        <f t="shared" si="530"/>
        <v>25500</v>
      </c>
      <c r="AU253" s="61">
        <f t="shared" si="531"/>
        <v>30000</v>
      </c>
      <c r="AV253" s="61">
        <f>IF(NOT(ISNUMBER(A253)),"",ROUND(_xlfn.QUARTILE.INC(CHOOSE({1;2;3},W253,Z253,AC253),1),0))</f>
        <v>25500</v>
      </c>
      <c r="AW253" s="61">
        <f>IF(NOT(ISNUMBER(A253)),"",ROUND(_xlfn.QUARTILE.INC(CHOOSE({1;2;3},W253,Z253,AC253),3),0))</f>
        <v>27750</v>
      </c>
      <c r="AX253" s="61">
        <f t="shared" si="532"/>
        <v>2250</v>
      </c>
      <c r="AY253" s="61">
        <f t="shared" si="533"/>
        <v>25500</v>
      </c>
      <c r="AZ253" s="61">
        <f t="shared" si="534"/>
        <v>4845</v>
      </c>
      <c r="BA253" s="61">
        <f t="shared" si="535"/>
        <v>30345</v>
      </c>
      <c r="BB253" s="61" t="str">
        <f t="shared" si="536"/>
        <v>MENOR VALOR</v>
      </c>
      <c r="BD253" s="58" t="str">
        <f t="shared" si="537"/>
        <v>INTERRUPTOR DE ENCENDIDO/APAGADO</v>
      </c>
      <c r="BE253" s="58" t="str">
        <f t="shared" si="538"/>
        <v>ÚNICO</v>
      </c>
      <c r="BF253" s="58" t="str" cm="1">
        <f t="array" ref="BF253">IF(BE253&lt;&gt;"REPETIDO","",A253&amp;IFERROR(", "&amp;_xlfn.AGGREGATE(15,6,$A$13:$A$500/(($BD$13:$BD$500=BD253)*($A$13:$A$500&lt;&gt;A253)),1),"")&amp;IFERROR(", "&amp;_xlfn.AGGREGATE(15,6,$A$13:$A$500/(($BD$13:$BD$500=BD253)*($A$13:$A$500&lt;&gt;A253)),2),"")&amp;IFERROR(", "&amp;_xlfn.AGGREGATE(15,6,$A$13:$A$500/(($BD$13:$BD$500=BD253)*($A$13:$A$500&lt;&gt;A253)),3),""))</f>
        <v/>
      </c>
      <c r="BG253" s="58" t="str">
        <f t="shared" si="539"/>
        <v>NO APLICA</v>
      </c>
      <c r="BH253" s="58" t="str">
        <f t="shared" si="540"/>
        <v>OK</v>
      </c>
    </row>
    <row r="254" spans="1:60" ht="25.5" customHeight="1" x14ac:dyDescent="0.45">
      <c r="A254" s="64">
        <f>IF(D254="","",COUNTIF($D$13:D254,"&lt;&gt;"))</f>
        <v>228</v>
      </c>
      <c r="B254" s="78">
        <v>4394401</v>
      </c>
      <c r="C254" s="65" t="s">
        <v>915</v>
      </c>
      <c r="D254" s="64" t="s">
        <v>691</v>
      </c>
      <c r="E254" s="64">
        <v>0</v>
      </c>
      <c r="F254" s="64">
        <v>1</v>
      </c>
      <c r="G254" s="64">
        <v>0</v>
      </c>
      <c r="H254" s="64">
        <v>0</v>
      </c>
      <c r="I254" s="64">
        <v>0</v>
      </c>
      <c r="J254" s="64">
        <v>0</v>
      </c>
      <c r="K254" s="64">
        <v>0</v>
      </c>
      <c r="L254" s="64">
        <v>0</v>
      </c>
      <c r="M254" s="64">
        <v>0</v>
      </c>
      <c r="N254" s="64">
        <v>0</v>
      </c>
      <c r="O254" s="64">
        <v>0</v>
      </c>
      <c r="P254" s="64">
        <v>0</v>
      </c>
      <c r="Q254" s="64">
        <v>0</v>
      </c>
      <c r="R254" s="64">
        <f t="shared" si="511"/>
        <v>1</v>
      </c>
      <c r="S254" s="78">
        <v>39121529</v>
      </c>
      <c r="T254" s="64" t="s">
        <v>66</v>
      </c>
      <c r="U254" s="64" t="s">
        <v>66</v>
      </c>
      <c r="W254" s="198">
        <v>106200</v>
      </c>
      <c r="X254" s="198">
        <f t="shared" si="512"/>
        <v>20178</v>
      </c>
      <c r="Y254" s="198">
        <f t="shared" si="513"/>
        <v>126378</v>
      </c>
      <c r="Z254" s="198">
        <v>106200</v>
      </c>
      <c r="AA254" s="198">
        <f t="shared" si="514"/>
        <v>20178</v>
      </c>
      <c r="AB254" s="198">
        <f t="shared" si="515"/>
        <v>126378</v>
      </c>
      <c r="AC254" s="198">
        <v>130000</v>
      </c>
      <c r="AD254" s="198">
        <f t="shared" si="516"/>
        <v>24700</v>
      </c>
      <c r="AE254" s="198">
        <f t="shared" si="517"/>
        <v>154700</v>
      </c>
      <c r="AG254" s="67" t="str">
        <f t="shared" si="518"/>
        <v>CONTACTOR ELÉCTRICO</v>
      </c>
      <c r="AH254" s="58" t="str">
        <f t="shared" si="519"/>
        <v>ÚNICO</v>
      </c>
      <c r="AI254" s="58" t="str">
        <f t="shared" si="520"/>
        <v>ÚNICO</v>
      </c>
      <c r="AJ254" s="58" t="str">
        <f t="shared" si="521"/>
        <v>ÚNICO</v>
      </c>
      <c r="AK254" s="58" t="str">
        <f t="shared" si="522"/>
        <v>ÚNICO</v>
      </c>
      <c r="AL254" s="68" t="str">
        <f t="shared" si="523"/>
        <v/>
      </c>
      <c r="AM254" s="68" t="str">
        <f t="shared" si="524"/>
        <v/>
      </c>
      <c r="AN254" s="60" t="str">
        <f t="shared" si="525"/>
        <v/>
      </c>
      <c r="AP254" s="68">
        <f t="shared" si="526"/>
        <v>114133</v>
      </c>
      <c r="AQ254" s="61">
        <f t="shared" si="527"/>
        <v>106200</v>
      </c>
      <c r="AR254" s="61">
        <f t="shared" si="528"/>
        <v>13741</v>
      </c>
      <c r="AS254" s="199">
        <f t="shared" si="529"/>
        <v>0.12039462732075736</v>
      </c>
      <c r="AT254" s="61">
        <f t="shared" si="530"/>
        <v>106200</v>
      </c>
      <c r="AU254" s="61">
        <f t="shared" si="531"/>
        <v>130000</v>
      </c>
      <c r="AV254" s="61">
        <f>IF(NOT(ISNUMBER(A254)),"",ROUND(_xlfn.QUARTILE.INC(CHOOSE({1;2;3},W254,Z254,AC254),1),0))</f>
        <v>106200</v>
      </c>
      <c r="AW254" s="61">
        <f>IF(NOT(ISNUMBER(A254)),"",ROUND(_xlfn.QUARTILE.INC(CHOOSE({1;2;3},W254,Z254,AC254),3),0))</f>
        <v>118100</v>
      </c>
      <c r="AX254" s="61">
        <f t="shared" si="532"/>
        <v>11900</v>
      </c>
      <c r="AY254" s="61">
        <f t="shared" si="533"/>
        <v>106200</v>
      </c>
      <c r="AZ254" s="61">
        <f t="shared" si="534"/>
        <v>20178</v>
      </c>
      <c r="BA254" s="61">
        <f t="shared" si="535"/>
        <v>126378</v>
      </c>
      <c r="BB254" s="61" t="str">
        <f t="shared" si="536"/>
        <v>MENOR VALOR</v>
      </c>
      <c r="BD254" s="58" t="str">
        <f t="shared" si="537"/>
        <v>CONTACTOR ELÉCTRICO</v>
      </c>
      <c r="BE254" s="58" t="str">
        <f t="shared" si="538"/>
        <v>ÚNICO</v>
      </c>
      <c r="BF254" s="58" t="str" cm="1">
        <f t="array" ref="BF254">IF(BE254&lt;&gt;"REPETIDO","",A254&amp;IFERROR(", "&amp;_xlfn.AGGREGATE(15,6,$A$13:$A$500/(($BD$13:$BD$500=BD254)*($A$13:$A$500&lt;&gt;A254)),1),"")&amp;IFERROR(", "&amp;_xlfn.AGGREGATE(15,6,$A$13:$A$500/(($BD$13:$BD$500=BD254)*($A$13:$A$500&lt;&gt;A254)),2),"")&amp;IFERROR(", "&amp;_xlfn.AGGREGATE(15,6,$A$13:$A$500/(($BD$13:$BD$500=BD254)*($A$13:$A$500&lt;&gt;A254)),3),""))</f>
        <v/>
      </c>
      <c r="BG254" s="58" t="str">
        <f t="shared" si="539"/>
        <v>NO APLICA</v>
      </c>
      <c r="BH254" s="58" t="str">
        <f t="shared" si="540"/>
        <v>OK</v>
      </c>
    </row>
    <row r="255" spans="1:60" ht="38.25" customHeight="1" x14ac:dyDescent="0.45">
      <c r="A255" s="64">
        <f>IF(D255="","",COUNTIF($D$13:D255,"&lt;&gt;"))</f>
        <v>229</v>
      </c>
      <c r="B255" s="78">
        <v>4394401</v>
      </c>
      <c r="C255" s="65" t="s">
        <v>916</v>
      </c>
      <c r="D255" s="64" t="s">
        <v>691</v>
      </c>
      <c r="E255" s="64">
        <v>0</v>
      </c>
      <c r="F255" s="64">
        <v>1</v>
      </c>
      <c r="G255" s="64">
        <v>0</v>
      </c>
      <c r="H255" s="64">
        <v>0</v>
      </c>
      <c r="I255" s="64">
        <v>0</v>
      </c>
      <c r="J255" s="64">
        <v>0</v>
      </c>
      <c r="K255" s="64">
        <v>0</v>
      </c>
      <c r="L255" s="64">
        <v>0</v>
      </c>
      <c r="M255" s="64">
        <v>0</v>
      </c>
      <c r="N255" s="64">
        <v>0</v>
      </c>
      <c r="O255" s="64">
        <v>0</v>
      </c>
      <c r="P255" s="64">
        <v>0</v>
      </c>
      <c r="Q255" s="64">
        <v>0</v>
      </c>
      <c r="R255" s="64">
        <f t="shared" si="511"/>
        <v>1</v>
      </c>
      <c r="S255" s="78">
        <v>39121529</v>
      </c>
      <c r="T255" s="64" t="s">
        <v>66</v>
      </c>
      <c r="U255" s="64" t="s">
        <v>66</v>
      </c>
      <c r="W255" s="198">
        <v>72200</v>
      </c>
      <c r="X255" s="198">
        <f t="shared" si="512"/>
        <v>13718</v>
      </c>
      <c r="Y255" s="198">
        <f t="shared" si="513"/>
        <v>85918</v>
      </c>
      <c r="Z255" s="198">
        <v>72200</v>
      </c>
      <c r="AA255" s="198">
        <f t="shared" si="514"/>
        <v>13718</v>
      </c>
      <c r="AB255" s="198">
        <f t="shared" si="515"/>
        <v>85918</v>
      </c>
      <c r="AC255" s="198">
        <v>115000</v>
      </c>
      <c r="AD255" s="198">
        <f t="shared" si="516"/>
        <v>21850</v>
      </c>
      <c r="AE255" s="198">
        <f t="shared" si="517"/>
        <v>136850</v>
      </c>
      <c r="AG255" s="67" t="str">
        <f t="shared" si="518"/>
        <v>RELÉ TÉRMICO / PROTECTOR DEL MOTOR</v>
      </c>
      <c r="AH255" s="58" t="str">
        <f t="shared" si="519"/>
        <v>ÚNICO</v>
      </c>
      <c r="AI255" s="58" t="str">
        <f t="shared" si="520"/>
        <v>ÚNICO</v>
      </c>
      <c r="AJ255" s="58" t="str">
        <f t="shared" si="521"/>
        <v>ÚNICO</v>
      </c>
      <c r="AK255" s="58" t="str">
        <f t="shared" si="522"/>
        <v>ÚNICO</v>
      </c>
      <c r="AL255" s="68" t="str">
        <f t="shared" si="523"/>
        <v/>
      </c>
      <c r="AM255" s="68" t="str">
        <f t="shared" si="524"/>
        <v/>
      </c>
      <c r="AN255" s="60" t="str">
        <f t="shared" si="525"/>
        <v/>
      </c>
      <c r="AP255" s="68">
        <f t="shared" si="526"/>
        <v>86467</v>
      </c>
      <c r="AQ255" s="61">
        <f t="shared" si="527"/>
        <v>72200</v>
      </c>
      <c r="AR255" s="61">
        <f t="shared" si="528"/>
        <v>24711</v>
      </c>
      <c r="AS255" s="199">
        <f t="shared" si="529"/>
        <v>0.28578532850682919</v>
      </c>
      <c r="AT255" s="61">
        <f t="shared" si="530"/>
        <v>72200</v>
      </c>
      <c r="AU255" s="61">
        <f t="shared" si="531"/>
        <v>115000</v>
      </c>
      <c r="AV255" s="61">
        <f>IF(NOT(ISNUMBER(A255)),"",ROUND(_xlfn.QUARTILE.INC(CHOOSE({1;2;3},W255,Z255,AC255),1),0))</f>
        <v>72200</v>
      </c>
      <c r="AW255" s="61">
        <f>IF(NOT(ISNUMBER(A255)),"",ROUND(_xlfn.QUARTILE.INC(CHOOSE({1;2;3},W255,Z255,AC255),3),0))</f>
        <v>93600</v>
      </c>
      <c r="AX255" s="61">
        <f t="shared" si="532"/>
        <v>21400</v>
      </c>
      <c r="AY255" s="61">
        <f t="shared" si="533"/>
        <v>72200</v>
      </c>
      <c r="AZ255" s="61">
        <f t="shared" si="534"/>
        <v>13718</v>
      </c>
      <c r="BA255" s="61">
        <f t="shared" si="535"/>
        <v>85918</v>
      </c>
      <c r="BB255" s="61" t="str">
        <f t="shared" si="536"/>
        <v>PROMEDIO 2 MENORES</v>
      </c>
      <c r="BD255" s="58" t="str">
        <f t="shared" si="537"/>
        <v>RELÉ TÉRMICO / PROTECTOR DEL MOTOR</v>
      </c>
      <c r="BE255" s="58" t="str">
        <f t="shared" si="538"/>
        <v>ÚNICO</v>
      </c>
      <c r="BF255" s="58" t="str" cm="1">
        <f t="array" ref="BF255">IF(BE255&lt;&gt;"REPETIDO","",A255&amp;IFERROR(", "&amp;_xlfn.AGGREGATE(15,6,$A$13:$A$500/(($BD$13:$BD$500=BD255)*($A$13:$A$500&lt;&gt;A255)),1),"")&amp;IFERROR(", "&amp;_xlfn.AGGREGATE(15,6,$A$13:$A$500/(($BD$13:$BD$500=BD255)*($A$13:$A$500&lt;&gt;A255)),2),"")&amp;IFERROR(", "&amp;_xlfn.AGGREGATE(15,6,$A$13:$A$500/(($BD$13:$BD$500=BD255)*($A$13:$A$500&lt;&gt;A255)),3),""))</f>
        <v/>
      </c>
      <c r="BG255" s="58" t="str">
        <f t="shared" si="539"/>
        <v>NO APLICA</v>
      </c>
      <c r="BH255" s="58" t="str">
        <f t="shared" si="540"/>
        <v>OK</v>
      </c>
    </row>
    <row r="256" spans="1:60" ht="51" customHeight="1" x14ac:dyDescent="0.45">
      <c r="A256" s="64">
        <f>IF(D256="","",COUNTIF($D$13:D256,"&lt;&gt;"))</f>
        <v>230</v>
      </c>
      <c r="B256" s="78">
        <v>4394401</v>
      </c>
      <c r="C256" s="65" t="s">
        <v>917</v>
      </c>
      <c r="D256" s="64" t="s">
        <v>691</v>
      </c>
      <c r="E256" s="64">
        <v>0</v>
      </c>
      <c r="F256" s="64">
        <v>1</v>
      </c>
      <c r="G256" s="64">
        <v>0</v>
      </c>
      <c r="H256" s="64">
        <v>0</v>
      </c>
      <c r="I256" s="64">
        <v>0</v>
      </c>
      <c r="J256" s="64">
        <v>0</v>
      </c>
      <c r="K256" s="64">
        <v>0</v>
      </c>
      <c r="L256" s="64">
        <v>0</v>
      </c>
      <c r="M256" s="64">
        <v>0</v>
      </c>
      <c r="N256" s="64">
        <v>0</v>
      </c>
      <c r="O256" s="64">
        <v>0</v>
      </c>
      <c r="P256" s="64">
        <v>0</v>
      </c>
      <c r="Q256" s="64">
        <v>0</v>
      </c>
      <c r="R256" s="64">
        <f t="shared" si="511"/>
        <v>1</v>
      </c>
      <c r="S256" s="78">
        <v>39121529</v>
      </c>
      <c r="T256" s="64" t="s">
        <v>66</v>
      </c>
      <c r="U256" s="64" t="s">
        <v>66</v>
      </c>
      <c r="W256" s="198">
        <v>51000</v>
      </c>
      <c r="X256" s="198">
        <f t="shared" si="512"/>
        <v>9690</v>
      </c>
      <c r="Y256" s="198">
        <f t="shared" si="513"/>
        <v>60690</v>
      </c>
      <c r="Z256" s="198">
        <v>51000</v>
      </c>
      <c r="AA256" s="198">
        <f t="shared" si="514"/>
        <v>9690</v>
      </c>
      <c r="AB256" s="198">
        <f t="shared" si="515"/>
        <v>60690</v>
      </c>
      <c r="AC256" s="198">
        <v>105000</v>
      </c>
      <c r="AD256" s="198">
        <f t="shared" si="516"/>
        <v>19950</v>
      </c>
      <c r="AE256" s="198">
        <f t="shared" si="517"/>
        <v>124950</v>
      </c>
      <c r="AG256" s="67" t="str">
        <f t="shared" si="518"/>
        <v>MICROINTERRUPTOR / SENSOR DE SEGURIDAD</v>
      </c>
      <c r="AH256" s="58" t="str">
        <f t="shared" si="519"/>
        <v>ÚNICO</v>
      </c>
      <c r="AI256" s="58" t="str">
        <f t="shared" si="520"/>
        <v>ÚNICO</v>
      </c>
      <c r="AJ256" s="58" t="str">
        <f t="shared" si="521"/>
        <v>ÚNICO</v>
      </c>
      <c r="AK256" s="58" t="str">
        <f t="shared" si="522"/>
        <v>ÚNICO</v>
      </c>
      <c r="AL256" s="68" t="str">
        <f t="shared" si="523"/>
        <v/>
      </c>
      <c r="AM256" s="68" t="str">
        <f t="shared" si="524"/>
        <v/>
      </c>
      <c r="AN256" s="60" t="str">
        <f t="shared" si="525"/>
        <v/>
      </c>
      <c r="AP256" s="68">
        <f t="shared" si="526"/>
        <v>69000</v>
      </c>
      <c r="AQ256" s="61">
        <f t="shared" si="527"/>
        <v>51000</v>
      </c>
      <c r="AR256" s="61">
        <f t="shared" si="528"/>
        <v>31177</v>
      </c>
      <c r="AS256" s="199">
        <f t="shared" si="529"/>
        <v>0.45184057971014491</v>
      </c>
      <c r="AT256" s="61">
        <f t="shared" si="530"/>
        <v>51000</v>
      </c>
      <c r="AU256" s="61">
        <f t="shared" si="531"/>
        <v>105000</v>
      </c>
      <c r="AV256" s="61">
        <f>IF(NOT(ISNUMBER(A256)),"",ROUND(_xlfn.QUARTILE.INC(CHOOSE({1;2;3},W256,Z256,AC256),1),0))</f>
        <v>51000</v>
      </c>
      <c r="AW256" s="61">
        <f>IF(NOT(ISNUMBER(A256)),"",ROUND(_xlfn.QUARTILE.INC(CHOOSE({1;2;3},W256,Z256,AC256),3),0))</f>
        <v>78000</v>
      </c>
      <c r="AX256" s="61">
        <f t="shared" si="532"/>
        <v>27000</v>
      </c>
      <c r="AY256" s="61">
        <f t="shared" si="533"/>
        <v>51000</v>
      </c>
      <c r="AZ256" s="61">
        <f t="shared" si="534"/>
        <v>9690</v>
      </c>
      <c r="BA256" s="61">
        <f t="shared" si="535"/>
        <v>60690</v>
      </c>
      <c r="BB256" s="61" t="str">
        <f t="shared" si="536"/>
        <v>MEDIANA</v>
      </c>
      <c r="BD256" s="58" t="str">
        <f t="shared" si="537"/>
        <v>MICROINTERRUPTOR / SENSOR DE SEGURIDAD</v>
      </c>
      <c r="BE256" s="58" t="str">
        <f t="shared" si="538"/>
        <v>ÚNICO</v>
      </c>
      <c r="BF256" s="58" t="str" cm="1">
        <f t="array" ref="BF256">IF(BE256&lt;&gt;"REPETIDO","",A256&amp;IFERROR(", "&amp;_xlfn.AGGREGATE(15,6,$A$13:$A$500/(($BD$13:$BD$500=BD256)*($A$13:$A$500&lt;&gt;A256)),1),"")&amp;IFERROR(", "&amp;_xlfn.AGGREGATE(15,6,$A$13:$A$500/(($BD$13:$BD$500=BD256)*($A$13:$A$500&lt;&gt;A256)),2),"")&amp;IFERROR(", "&amp;_xlfn.AGGREGATE(15,6,$A$13:$A$500/(($BD$13:$BD$500=BD256)*($A$13:$A$500&lt;&gt;A256)),3),""))</f>
        <v/>
      </c>
      <c r="BG256" s="58" t="str">
        <f t="shared" si="539"/>
        <v>NO APLICA</v>
      </c>
      <c r="BH256" s="58" t="str">
        <f t="shared" si="540"/>
        <v>OK</v>
      </c>
    </row>
    <row r="257" spans="1:60" ht="38.25" customHeight="1" x14ac:dyDescent="0.45">
      <c r="A257" s="64">
        <f>IF(D257="","",COUNTIF($D$13:D257,"&lt;&gt;"))</f>
        <v>231</v>
      </c>
      <c r="B257" s="78">
        <v>4394401</v>
      </c>
      <c r="C257" s="65" t="s">
        <v>918</v>
      </c>
      <c r="D257" s="64" t="s">
        <v>691</v>
      </c>
      <c r="E257" s="64">
        <v>0</v>
      </c>
      <c r="F257" s="64">
        <v>1</v>
      </c>
      <c r="G257" s="64">
        <v>0</v>
      </c>
      <c r="H257" s="64">
        <v>0</v>
      </c>
      <c r="I257" s="64">
        <v>0</v>
      </c>
      <c r="J257" s="64">
        <v>0</v>
      </c>
      <c r="K257" s="64">
        <v>0</v>
      </c>
      <c r="L257" s="64">
        <v>0</v>
      </c>
      <c r="M257" s="64">
        <v>0</v>
      </c>
      <c r="N257" s="64">
        <v>0</v>
      </c>
      <c r="O257" s="64">
        <v>0</v>
      </c>
      <c r="P257" s="64">
        <v>0</v>
      </c>
      <c r="Q257" s="64">
        <v>0</v>
      </c>
      <c r="R257" s="64">
        <f t="shared" si="511"/>
        <v>1</v>
      </c>
      <c r="S257" s="78">
        <v>39121529</v>
      </c>
      <c r="T257" s="64" t="s">
        <v>66</v>
      </c>
      <c r="U257" s="64" t="s">
        <v>66</v>
      </c>
      <c r="W257" s="198">
        <v>144500</v>
      </c>
      <c r="X257" s="198">
        <f t="shared" si="512"/>
        <v>27455</v>
      </c>
      <c r="Y257" s="198">
        <f t="shared" si="513"/>
        <v>171955</v>
      </c>
      <c r="Z257" s="198">
        <v>144500</v>
      </c>
      <c r="AA257" s="198">
        <f t="shared" si="514"/>
        <v>27455</v>
      </c>
      <c r="AB257" s="198">
        <f t="shared" si="515"/>
        <v>171955</v>
      </c>
      <c r="AC257" s="198">
        <v>185000</v>
      </c>
      <c r="AD257" s="198">
        <f t="shared" si="516"/>
        <v>35150</v>
      </c>
      <c r="AE257" s="198">
        <f t="shared" si="517"/>
        <v>220150</v>
      </c>
      <c r="AG257" s="67" t="str">
        <f t="shared" si="518"/>
        <v>TAPA O CUBIERTA SUPERIOR</v>
      </c>
      <c r="AH257" s="58" t="str">
        <f t="shared" si="519"/>
        <v>ÚNICO</v>
      </c>
      <c r="AI257" s="58" t="str">
        <f t="shared" si="520"/>
        <v>ÚNICO</v>
      </c>
      <c r="AJ257" s="58" t="str">
        <f t="shared" si="521"/>
        <v>ÚNICO</v>
      </c>
      <c r="AK257" s="58" t="str">
        <f t="shared" si="522"/>
        <v>ÚNICO</v>
      </c>
      <c r="AL257" s="68" t="str">
        <f t="shared" si="523"/>
        <v/>
      </c>
      <c r="AM257" s="68" t="str">
        <f t="shared" si="524"/>
        <v/>
      </c>
      <c r="AN257" s="60" t="str">
        <f t="shared" si="525"/>
        <v/>
      </c>
      <c r="AP257" s="68">
        <f t="shared" si="526"/>
        <v>158000</v>
      </c>
      <c r="AQ257" s="61">
        <f t="shared" si="527"/>
        <v>144500</v>
      </c>
      <c r="AR257" s="61">
        <f t="shared" si="528"/>
        <v>23383</v>
      </c>
      <c r="AS257" s="199">
        <f t="shared" si="529"/>
        <v>0.14799367088607596</v>
      </c>
      <c r="AT257" s="61">
        <f t="shared" si="530"/>
        <v>144500</v>
      </c>
      <c r="AU257" s="61">
        <f t="shared" si="531"/>
        <v>185000</v>
      </c>
      <c r="AV257" s="61">
        <f>IF(NOT(ISNUMBER(A257)),"",ROUND(_xlfn.QUARTILE.INC(CHOOSE({1;2;3},W257,Z257,AC257),1),0))</f>
        <v>144500</v>
      </c>
      <c r="AW257" s="61">
        <f>IF(NOT(ISNUMBER(A257)),"",ROUND(_xlfn.QUARTILE.INC(CHOOSE({1;2;3},W257,Z257,AC257),3),0))</f>
        <v>164750</v>
      </c>
      <c r="AX257" s="61">
        <f t="shared" si="532"/>
        <v>20250</v>
      </c>
      <c r="AY257" s="61">
        <f t="shared" si="533"/>
        <v>144500</v>
      </c>
      <c r="AZ257" s="61">
        <f t="shared" si="534"/>
        <v>27455</v>
      </c>
      <c r="BA257" s="61">
        <f t="shared" si="535"/>
        <v>171955</v>
      </c>
      <c r="BB257" s="61" t="str">
        <f t="shared" si="536"/>
        <v>MENOR VALOR</v>
      </c>
      <c r="BD257" s="58" t="str">
        <f t="shared" si="537"/>
        <v>TAPA O CUBIERTA SUPERIOR</v>
      </c>
      <c r="BE257" s="58" t="str">
        <f t="shared" si="538"/>
        <v>ÚNICO</v>
      </c>
      <c r="BF257" s="58" t="str" cm="1">
        <f t="array" ref="BF257">IF(BE257&lt;&gt;"REPETIDO","",A257&amp;IFERROR(", "&amp;_xlfn.AGGREGATE(15,6,$A$13:$A$500/(($BD$13:$BD$500=BD257)*($A$13:$A$500&lt;&gt;A257)),1),"")&amp;IFERROR(", "&amp;_xlfn.AGGREGATE(15,6,$A$13:$A$500/(($BD$13:$BD$500=BD257)*($A$13:$A$500&lt;&gt;A257)),2),"")&amp;IFERROR(", "&amp;_xlfn.AGGREGATE(15,6,$A$13:$A$500/(($BD$13:$BD$500=BD257)*($A$13:$A$500&lt;&gt;A257)),3),""))</f>
        <v/>
      </c>
      <c r="BG257" s="58" t="str">
        <f t="shared" si="539"/>
        <v>NO APLICA</v>
      </c>
      <c r="BH257" s="58" t="str">
        <f t="shared" si="540"/>
        <v>OK</v>
      </c>
    </row>
    <row r="258" spans="1:60" ht="38.25" customHeight="1" x14ac:dyDescent="0.45">
      <c r="A258" s="64">
        <f>IF(D258="","",COUNTIF($D$13:D258,"&lt;&gt;"))</f>
        <v>232</v>
      </c>
      <c r="B258" s="78">
        <v>4394401</v>
      </c>
      <c r="C258" s="65" t="s">
        <v>919</v>
      </c>
      <c r="D258" s="64" t="s">
        <v>691</v>
      </c>
      <c r="E258" s="64">
        <v>0</v>
      </c>
      <c r="F258" s="64">
        <v>1</v>
      </c>
      <c r="G258" s="64">
        <v>0</v>
      </c>
      <c r="H258" s="64">
        <v>0</v>
      </c>
      <c r="I258" s="64">
        <v>0</v>
      </c>
      <c r="J258" s="64">
        <v>0</v>
      </c>
      <c r="K258" s="64">
        <v>0</v>
      </c>
      <c r="L258" s="64">
        <v>0</v>
      </c>
      <c r="M258" s="64">
        <v>0</v>
      </c>
      <c r="N258" s="64">
        <v>0</v>
      </c>
      <c r="O258" s="64">
        <v>0</v>
      </c>
      <c r="P258" s="64">
        <v>0</v>
      </c>
      <c r="Q258" s="64">
        <v>0</v>
      </c>
      <c r="R258" s="64">
        <f t="shared" si="511"/>
        <v>1</v>
      </c>
      <c r="S258" s="78">
        <v>39121529</v>
      </c>
      <c r="T258" s="64" t="s">
        <v>66</v>
      </c>
      <c r="U258" s="64" t="s">
        <v>66</v>
      </c>
      <c r="W258" s="198">
        <v>72200</v>
      </c>
      <c r="X258" s="198">
        <f t="shared" si="512"/>
        <v>13718</v>
      </c>
      <c r="Y258" s="198">
        <f t="shared" si="513"/>
        <v>85918</v>
      </c>
      <c r="Z258" s="198">
        <v>72200</v>
      </c>
      <c r="AA258" s="198">
        <f t="shared" si="514"/>
        <v>13718</v>
      </c>
      <c r="AB258" s="198">
        <f t="shared" si="515"/>
        <v>85918</v>
      </c>
      <c r="AC258" s="198">
        <v>90000</v>
      </c>
      <c r="AD258" s="198">
        <f t="shared" si="516"/>
        <v>17100</v>
      </c>
      <c r="AE258" s="198">
        <f t="shared" si="517"/>
        <v>107100</v>
      </c>
      <c r="AG258" s="67" t="str">
        <f t="shared" si="518"/>
        <v>BISAGRAS Y CIERRES DE TAPA</v>
      </c>
      <c r="AH258" s="58" t="str">
        <f t="shared" si="519"/>
        <v>ÚNICO</v>
      </c>
      <c r="AI258" s="58" t="str">
        <f t="shared" si="520"/>
        <v>ÚNICO</v>
      </c>
      <c r="AJ258" s="58" t="str">
        <f t="shared" si="521"/>
        <v>ÚNICO</v>
      </c>
      <c r="AK258" s="58" t="str">
        <f t="shared" si="522"/>
        <v>ÚNICO</v>
      </c>
      <c r="AL258" s="68" t="str">
        <f t="shared" si="523"/>
        <v/>
      </c>
      <c r="AM258" s="68" t="str">
        <f t="shared" si="524"/>
        <v/>
      </c>
      <c r="AN258" s="60" t="str">
        <f t="shared" si="525"/>
        <v/>
      </c>
      <c r="AP258" s="68">
        <f t="shared" si="526"/>
        <v>78133</v>
      </c>
      <c r="AQ258" s="61">
        <f t="shared" si="527"/>
        <v>72200</v>
      </c>
      <c r="AR258" s="61">
        <f t="shared" si="528"/>
        <v>10277</v>
      </c>
      <c r="AS258" s="199">
        <f t="shared" si="529"/>
        <v>0.13153213110977435</v>
      </c>
      <c r="AT258" s="61">
        <f t="shared" si="530"/>
        <v>72200</v>
      </c>
      <c r="AU258" s="61">
        <f t="shared" si="531"/>
        <v>90000</v>
      </c>
      <c r="AV258" s="61">
        <f>IF(NOT(ISNUMBER(A258)),"",ROUND(_xlfn.QUARTILE.INC(CHOOSE({1;2;3},W258,Z258,AC258),1),0))</f>
        <v>72200</v>
      </c>
      <c r="AW258" s="61">
        <f>IF(NOT(ISNUMBER(A258)),"",ROUND(_xlfn.QUARTILE.INC(CHOOSE({1;2;3},W258,Z258,AC258),3),0))</f>
        <v>81100</v>
      </c>
      <c r="AX258" s="61">
        <f t="shared" si="532"/>
        <v>8900</v>
      </c>
      <c r="AY258" s="61">
        <f t="shared" si="533"/>
        <v>72200</v>
      </c>
      <c r="AZ258" s="61">
        <f t="shared" si="534"/>
        <v>13718</v>
      </c>
      <c r="BA258" s="61">
        <f t="shared" si="535"/>
        <v>85918</v>
      </c>
      <c r="BB258" s="61" t="str">
        <f t="shared" si="536"/>
        <v>MENOR VALOR</v>
      </c>
      <c r="BD258" s="58" t="str">
        <f t="shared" si="537"/>
        <v>BISAGRAS Y CIERRES DE TAPA</v>
      </c>
      <c r="BE258" s="58" t="str">
        <f t="shared" si="538"/>
        <v>ÚNICO</v>
      </c>
      <c r="BF258" s="58" t="str" cm="1">
        <f t="array" ref="BF258">IF(BE258&lt;&gt;"REPETIDO","",A258&amp;IFERROR(", "&amp;_xlfn.AGGREGATE(15,6,$A$13:$A$500/(($BD$13:$BD$500=BD258)*($A$13:$A$500&lt;&gt;A258)),1),"")&amp;IFERROR(", "&amp;_xlfn.AGGREGATE(15,6,$A$13:$A$500/(($BD$13:$BD$500=BD258)*($A$13:$A$500&lt;&gt;A258)),2),"")&amp;IFERROR(", "&amp;_xlfn.AGGREGATE(15,6,$A$13:$A$500/(($BD$13:$BD$500=BD258)*($A$13:$A$500&lt;&gt;A258)),3),""))</f>
        <v/>
      </c>
      <c r="BG258" s="58" t="str">
        <f t="shared" si="539"/>
        <v>NO APLICA</v>
      </c>
      <c r="BH258" s="58" t="str">
        <f t="shared" si="540"/>
        <v>OK</v>
      </c>
    </row>
    <row r="259" spans="1:60" ht="38.25" customHeight="1" x14ac:dyDescent="0.45">
      <c r="A259" s="64">
        <f>IF(D259="","",COUNTIF($D$13:D259,"&lt;&gt;"))</f>
        <v>233</v>
      </c>
      <c r="B259" s="78">
        <v>4394401</v>
      </c>
      <c r="C259" s="65" t="s">
        <v>920</v>
      </c>
      <c r="D259" s="64" t="s">
        <v>691</v>
      </c>
      <c r="E259" s="64">
        <v>0</v>
      </c>
      <c r="F259" s="64">
        <v>1</v>
      </c>
      <c r="G259" s="64">
        <v>0</v>
      </c>
      <c r="H259" s="64">
        <v>0</v>
      </c>
      <c r="I259" s="64">
        <v>0</v>
      </c>
      <c r="J259" s="64">
        <v>0</v>
      </c>
      <c r="K259" s="64">
        <v>0</v>
      </c>
      <c r="L259" s="64">
        <v>0</v>
      </c>
      <c r="M259" s="64">
        <v>0</v>
      </c>
      <c r="N259" s="64">
        <v>0</v>
      </c>
      <c r="O259" s="64">
        <v>0</v>
      </c>
      <c r="P259" s="64">
        <v>0</v>
      </c>
      <c r="Q259" s="64">
        <v>0</v>
      </c>
      <c r="R259" s="64">
        <f t="shared" si="511"/>
        <v>1</v>
      </c>
      <c r="S259" s="78">
        <v>39121529</v>
      </c>
      <c r="T259" s="64" t="s">
        <v>66</v>
      </c>
      <c r="U259" s="64" t="s">
        <v>66</v>
      </c>
      <c r="W259" s="198">
        <v>38200</v>
      </c>
      <c r="X259" s="198">
        <f t="shared" si="512"/>
        <v>7258</v>
      </c>
      <c r="Y259" s="198">
        <f t="shared" si="513"/>
        <v>45458</v>
      </c>
      <c r="Z259" s="198">
        <v>38200</v>
      </c>
      <c r="AA259" s="198">
        <f t="shared" si="514"/>
        <v>7258</v>
      </c>
      <c r="AB259" s="198">
        <f t="shared" si="515"/>
        <v>45458</v>
      </c>
      <c r="AC259" s="198">
        <v>45000</v>
      </c>
      <c r="AD259" s="198">
        <f t="shared" si="516"/>
        <v>8550</v>
      </c>
      <c r="AE259" s="198">
        <f t="shared" si="517"/>
        <v>53550</v>
      </c>
      <c r="AG259" s="67" t="str">
        <f t="shared" si="518"/>
        <v>BOQUILLA O ENTRADA DE AGUA</v>
      </c>
      <c r="AH259" s="58" t="str">
        <f t="shared" si="519"/>
        <v>ÚNICO</v>
      </c>
      <c r="AI259" s="58" t="str">
        <f t="shared" si="520"/>
        <v>ÚNICO</v>
      </c>
      <c r="AJ259" s="58" t="str">
        <f t="shared" si="521"/>
        <v>ÚNICO</v>
      </c>
      <c r="AK259" s="58" t="str">
        <f t="shared" si="522"/>
        <v>ÚNICO</v>
      </c>
      <c r="AL259" s="68" t="str">
        <f t="shared" si="523"/>
        <v/>
      </c>
      <c r="AM259" s="68" t="str">
        <f t="shared" si="524"/>
        <v/>
      </c>
      <c r="AN259" s="60" t="str">
        <f t="shared" si="525"/>
        <v/>
      </c>
      <c r="AP259" s="68">
        <f t="shared" si="526"/>
        <v>40467</v>
      </c>
      <c r="AQ259" s="61">
        <f t="shared" si="527"/>
        <v>38200</v>
      </c>
      <c r="AR259" s="61">
        <f t="shared" si="528"/>
        <v>3926</v>
      </c>
      <c r="AS259" s="199">
        <f t="shared" si="529"/>
        <v>9.7017322756814198E-2</v>
      </c>
      <c r="AT259" s="61">
        <f t="shared" si="530"/>
        <v>38200</v>
      </c>
      <c r="AU259" s="61">
        <f t="shared" si="531"/>
        <v>45000</v>
      </c>
      <c r="AV259" s="61">
        <f>IF(NOT(ISNUMBER(A259)),"",ROUND(_xlfn.QUARTILE.INC(CHOOSE({1;2;3},W259,Z259,AC259),1),0))</f>
        <v>38200</v>
      </c>
      <c r="AW259" s="61">
        <f>IF(NOT(ISNUMBER(A259)),"",ROUND(_xlfn.QUARTILE.INC(CHOOSE({1;2;3},W259,Z259,AC259),3),0))</f>
        <v>41600</v>
      </c>
      <c r="AX259" s="61">
        <f t="shared" si="532"/>
        <v>3400</v>
      </c>
      <c r="AY259" s="61">
        <f t="shared" si="533"/>
        <v>38200</v>
      </c>
      <c r="AZ259" s="61">
        <f t="shared" si="534"/>
        <v>7258</v>
      </c>
      <c r="BA259" s="61">
        <f t="shared" si="535"/>
        <v>45458</v>
      </c>
      <c r="BB259" s="61" t="str">
        <f t="shared" si="536"/>
        <v>MENOR VALOR</v>
      </c>
      <c r="BD259" s="58" t="str">
        <f t="shared" si="537"/>
        <v>BOQUILLA O ENTRADA DE AGUA</v>
      </c>
      <c r="BE259" s="58" t="str">
        <f t="shared" si="538"/>
        <v>ÚNICO</v>
      </c>
      <c r="BF259" s="58" t="str" cm="1">
        <f t="array" ref="BF259">IF(BE259&lt;&gt;"REPETIDO","",A259&amp;IFERROR(", "&amp;_xlfn.AGGREGATE(15,6,$A$13:$A$500/(($BD$13:$BD$500=BD259)*($A$13:$A$500&lt;&gt;A259)),1),"")&amp;IFERROR(", "&amp;_xlfn.AGGREGATE(15,6,$A$13:$A$500/(($BD$13:$BD$500=BD259)*($A$13:$A$500&lt;&gt;A259)),2),"")&amp;IFERROR(", "&amp;_xlfn.AGGREGATE(15,6,$A$13:$A$500/(($BD$13:$BD$500=BD259)*($A$13:$A$500&lt;&gt;A259)),3),""))</f>
        <v/>
      </c>
      <c r="BG259" s="58" t="str">
        <f t="shared" si="539"/>
        <v>NO APLICA</v>
      </c>
      <c r="BH259" s="58" t="str">
        <f t="shared" si="540"/>
        <v>OK</v>
      </c>
    </row>
    <row r="260" spans="1:60" ht="38.25" customHeight="1" x14ac:dyDescent="0.45">
      <c r="A260" s="64">
        <f>IF(D260="","",COUNTIF($D$13:D260,"&lt;&gt;"))</f>
        <v>234</v>
      </c>
      <c r="B260" s="78">
        <v>4394401</v>
      </c>
      <c r="C260" s="65" t="s">
        <v>921</v>
      </c>
      <c r="D260" s="64" t="s">
        <v>691</v>
      </c>
      <c r="E260" s="64">
        <v>0</v>
      </c>
      <c r="F260" s="64">
        <v>1</v>
      </c>
      <c r="G260" s="64">
        <v>0</v>
      </c>
      <c r="H260" s="64">
        <v>0</v>
      </c>
      <c r="I260" s="64">
        <v>0</v>
      </c>
      <c r="J260" s="64">
        <v>0</v>
      </c>
      <c r="K260" s="64">
        <v>0</v>
      </c>
      <c r="L260" s="64">
        <v>0</v>
      </c>
      <c r="M260" s="64">
        <v>0</v>
      </c>
      <c r="N260" s="64">
        <v>0</v>
      </c>
      <c r="O260" s="64">
        <v>0</v>
      </c>
      <c r="P260" s="64">
        <v>0</v>
      </c>
      <c r="Q260" s="64">
        <v>0</v>
      </c>
      <c r="R260" s="64">
        <f t="shared" si="511"/>
        <v>1</v>
      </c>
      <c r="S260" s="78">
        <v>39121529</v>
      </c>
      <c r="T260" s="64" t="s">
        <v>66</v>
      </c>
      <c r="U260" s="64" t="s">
        <v>66</v>
      </c>
      <c r="W260" s="198">
        <v>187000</v>
      </c>
      <c r="X260" s="198">
        <f t="shared" si="512"/>
        <v>35530</v>
      </c>
      <c r="Y260" s="198">
        <f t="shared" si="513"/>
        <v>222530</v>
      </c>
      <c r="Z260" s="198">
        <v>187000</v>
      </c>
      <c r="AA260" s="198">
        <f t="shared" si="514"/>
        <v>35530</v>
      </c>
      <c r="AB260" s="198">
        <f t="shared" si="515"/>
        <v>222530</v>
      </c>
      <c r="AC260" s="198">
        <v>220000</v>
      </c>
      <c r="AD260" s="198">
        <f t="shared" si="516"/>
        <v>41800</v>
      </c>
      <c r="AE260" s="198">
        <f t="shared" si="517"/>
        <v>261800</v>
      </c>
      <c r="AG260" s="67" t="str">
        <f t="shared" si="518"/>
        <v>VÁLVULA DE ENTRADA DE AGUA</v>
      </c>
      <c r="AH260" s="58" t="str">
        <f t="shared" si="519"/>
        <v>ÚNICO</v>
      </c>
      <c r="AI260" s="58" t="str">
        <f t="shared" si="520"/>
        <v>ÚNICO</v>
      </c>
      <c r="AJ260" s="58" t="str">
        <f t="shared" si="521"/>
        <v>ÚNICO</v>
      </c>
      <c r="AK260" s="58" t="str">
        <f t="shared" si="522"/>
        <v>ÚNICO</v>
      </c>
      <c r="AL260" s="68" t="str">
        <f t="shared" si="523"/>
        <v/>
      </c>
      <c r="AM260" s="68" t="str">
        <f t="shared" si="524"/>
        <v/>
      </c>
      <c r="AN260" s="60" t="str">
        <f t="shared" si="525"/>
        <v/>
      </c>
      <c r="AP260" s="68">
        <f t="shared" si="526"/>
        <v>198000</v>
      </c>
      <c r="AQ260" s="61">
        <f t="shared" si="527"/>
        <v>187000</v>
      </c>
      <c r="AR260" s="61">
        <f t="shared" si="528"/>
        <v>19053</v>
      </c>
      <c r="AS260" s="199">
        <f t="shared" si="529"/>
        <v>9.6227272727272731E-2</v>
      </c>
      <c r="AT260" s="61">
        <f t="shared" si="530"/>
        <v>187000</v>
      </c>
      <c r="AU260" s="61">
        <f t="shared" si="531"/>
        <v>220000</v>
      </c>
      <c r="AV260" s="61">
        <f>IF(NOT(ISNUMBER(A260)),"",ROUND(_xlfn.QUARTILE.INC(CHOOSE({1;2;3},W260,Z260,AC260),1),0))</f>
        <v>187000</v>
      </c>
      <c r="AW260" s="61">
        <f>IF(NOT(ISNUMBER(A260)),"",ROUND(_xlfn.QUARTILE.INC(CHOOSE({1;2;3},W260,Z260,AC260),3),0))</f>
        <v>203500</v>
      </c>
      <c r="AX260" s="61">
        <f t="shared" si="532"/>
        <v>16500</v>
      </c>
      <c r="AY260" s="61">
        <f t="shared" si="533"/>
        <v>187000</v>
      </c>
      <c r="AZ260" s="61">
        <f t="shared" si="534"/>
        <v>35530</v>
      </c>
      <c r="BA260" s="61">
        <f t="shared" si="535"/>
        <v>222530</v>
      </c>
      <c r="BB260" s="61" t="str">
        <f t="shared" si="536"/>
        <v>MENOR VALOR</v>
      </c>
      <c r="BD260" s="58" t="str">
        <f t="shared" si="537"/>
        <v>VÁLVULA DE ENTRADA DE AGUA</v>
      </c>
      <c r="BE260" s="58" t="str">
        <f t="shared" si="538"/>
        <v>ÚNICO</v>
      </c>
      <c r="BF260" s="58" t="str" cm="1">
        <f t="array" ref="BF260">IF(BE260&lt;&gt;"REPETIDO","",A260&amp;IFERROR(", "&amp;_xlfn.AGGREGATE(15,6,$A$13:$A$500/(($BD$13:$BD$500=BD260)*($A$13:$A$500&lt;&gt;A260)),1),"")&amp;IFERROR(", "&amp;_xlfn.AGGREGATE(15,6,$A$13:$A$500/(($BD$13:$BD$500=BD260)*($A$13:$A$500&lt;&gt;A260)),2),"")&amp;IFERROR(", "&amp;_xlfn.AGGREGATE(15,6,$A$13:$A$500/(($BD$13:$BD$500=BD260)*($A$13:$A$500&lt;&gt;A260)),3),""))</f>
        <v/>
      </c>
      <c r="BG260" s="58" t="str">
        <f t="shared" si="539"/>
        <v>NO APLICA</v>
      </c>
      <c r="BH260" s="58" t="str">
        <f t="shared" si="540"/>
        <v>OK</v>
      </c>
    </row>
    <row r="261" spans="1:60" ht="38.25" customHeight="1" x14ac:dyDescent="0.45">
      <c r="A261" s="64">
        <f>IF(D261="","",COUNTIF($D$13:D261,"&lt;&gt;"))</f>
        <v>235</v>
      </c>
      <c r="B261" s="78">
        <v>4394401</v>
      </c>
      <c r="C261" s="65" t="s">
        <v>922</v>
      </c>
      <c r="D261" s="64" t="s">
        <v>691</v>
      </c>
      <c r="E261" s="64">
        <v>0</v>
      </c>
      <c r="F261" s="64">
        <v>1</v>
      </c>
      <c r="G261" s="64">
        <v>0</v>
      </c>
      <c r="H261" s="64">
        <v>0</v>
      </c>
      <c r="I261" s="64">
        <v>0</v>
      </c>
      <c r="J261" s="64">
        <v>0</v>
      </c>
      <c r="K261" s="64">
        <v>0</v>
      </c>
      <c r="L261" s="64">
        <v>0</v>
      </c>
      <c r="M261" s="64">
        <v>0</v>
      </c>
      <c r="N261" s="64">
        <v>0</v>
      </c>
      <c r="O261" s="64">
        <v>0</v>
      </c>
      <c r="P261" s="64">
        <v>0</v>
      </c>
      <c r="Q261" s="64">
        <v>0</v>
      </c>
      <c r="R261" s="64">
        <f t="shared" si="511"/>
        <v>1</v>
      </c>
      <c r="S261" s="78">
        <v>39121529</v>
      </c>
      <c r="T261" s="64" t="s">
        <v>66</v>
      </c>
      <c r="U261" s="64" t="s">
        <v>66</v>
      </c>
      <c r="W261" s="198">
        <v>97800</v>
      </c>
      <c r="X261" s="198">
        <f t="shared" si="512"/>
        <v>18582</v>
      </c>
      <c r="Y261" s="198">
        <f t="shared" si="513"/>
        <v>116382</v>
      </c>
      <c r="Z261" s="198">
        <v>97800</v>
      </c>
      <c r="AA261" s="198">
        <f t="shared" si="514"/>
        <v>18582</v>
      </c>
      <c r="AB261" s="198">
        <f t="shared" si="515"/>
        <v>116382</v>
      </c>
      <c r="AC261" s="198">
        <v>135000</v>
      </c>
      <c r="AD261" s="198">
        <f t="shared" si="516"/>
        <v>25650</v>
      </c>
      <c r="AE261" s="198">
        <f t="shared" si="517"/>
        <v>160650</v>
      </c>
      <c r="AG261" s="67" t="str">
        <f t="shared" si="518"/>
        <v>MANGUERA DE ALIMENTACIÓN DE AGUA</v>
      </c>
      <c r="AH261" s="58" t="str">
        <f t="shared" si="519"/>
        <v>ÚNICO</v>
      </c>
      <c r="AI261" s="58" t="str">
        <f t="shared" si="520"/>
        <v>ÚNICO</v>
      </c>
      <c r="AJ261" s="58" t="str">
        <f t="shared" si="521"/>
        <v>ÚNICO</v>
      </c>
      <c r="AK261" s="58" t="str">
        <f t="shared" si="522"/>
        <v>ÚNICO</v>
      </c>
      <c r="AL261" s="68" t="str">
        <f t="shared" si="523"/>
        <v/>
      </c>
      <c r="AM261" s="68" t="str">
        <f t="shared" si="524"/>
        <v/>
      </c>
      <c r="AN261" s="60" t="str">
        <f t="shared" si="525"/>
        <v/>
      </c>
      <c r="AP261" s="68">
        <f t="shared" si="526"/>
        <v>110200</v>
      </c>
      <c r="AQ261" s="61">
        <f t="shared" si="527"/>
        <v>97800</v>
      </c>
      <c r="AR261" s="61">
        <f t="shared" si="528"/>
        <v>21477</v>
      </c>
      <c r="AS261" s="199">
        <f t="shared" si="529"/>
        <v>0.19489110707803992</v>
      </c>
      <c r="AT261" s="61">
        <f t="shared" si="530"/>
        <v>97800</v>
      </c>
      <c r="AU261" s="61">
        <f t="shared" si="531"/>
        <v>135000</v>
      </c>
      <c r="AV261" s="61">
        <f>IF(NOT(ISNUMBER(A261)),"",ROUND(_xlfn.QUARTILE.INC(CHOOSE({1;2;3},W261,Z261,AC261),1),0))</f>
        <v>97800</v>
      </c>
      <c r="AW261" s="61">
        <f>IF(NOT(ISNUMBER(A261)),"",ROUND(_xlfn.QUARTILE.INC(CHOOSE({1;2;3},W261,Z261,AC261),3),0))</f>
        <v>116400</v>
      </c>
      <c r="AX261" s="61">
        <f t="shared" si="532"/>
        <v>18600</v>
      </c>
      <c r="AY261" s="61">
        <f t="shared" si="533"/>
        <v>97800</v>
      </c>
      <c r="AZ261" s="61">
        <f t="shared" si="534"/>
        <v>18582</v>
      </c>
      <c r="BA261" s="61">
        <f t="shared" si="535"/>
        <v>116382</v>
      </c>
      <c r="BB261" s="61" t="str">
        <f t="shared" si="536"/>
        <v>MENOR VALOR</v>
      </c>
      <c r="BD261" s="58" t="str">
        <f t="shared" si="537"/>
        <v>MANGUERA DE ALIMENTACIÓN DE AGUA</v>
      </c>
      <c r="BE261" s="58" t="str">
        <f t="shared" si="538"/>
        <v>ÚNICO</v>
      </c>
      <c r="BF261" s="58" t="str" cm="1">
        <f t="array" ref="BF261">IF(BE261&lt;&gt;"REPETIDO","",A261&amp;IFERROR(", "&amp;_xlfn.AGGREGATE(15,6,$A$13:$A$500/(($BD$13:$BD$500=BD261)*($A$13:$A$500&lt;&gt;A261)),1),"")&amp;IFERROR(", "&amp;_xlfn.AGGREGATE(15,6,$A$13:$A$500/(($BD$13:$BD$500=BD261)*($A$13:$A$500&lt;&gt;A261)),2),"")&amp;IFERROR(", "&amp;_xlfn.AGGREGATE(15,6,$A$13:$A$500/(($BD$13:$BD$500=BD261)*($A$13:$A$500&lt;&gt;A261)),3),""))</f>
        <v/>
      </c>
      <c r="BG261" s="58" t="str">
        <f t="shared" si="539"/>
        <v>NO APLICA</v>
      </c>
      <c r="BH261" s="58" t="str">
        <f t="shared" si="540"/>
        <v>OK</v>
      </c>
    </row>
    <row r="262" spans="1:60" ht="51" customHeight="1" x14ac:dyDescent="0.45">
      <c r="A262" s="64">
        <f>IF(D262="","",COUNTIF($D$13:D262,"&lt;&gt;"))</f>
        <v>236</v>
      </c>
      <c r="B262" s="78">
        <v>4394401</v>
      </c>
      <c r="C262" s="65" t="s">
        <v>923</v>
      </c>
      <c r="D262" s="64" t="s">
        <v>691</v>
      </c>
      <c r="E262" s="64">
        <v>0</v>
      </c>
      <c r="F262" s="64">
        <v>1</v>
      </c>
      <c r="G262" s="64">
        <v>0</v>
      </c>
      <c r="H262" s="64">
        <v>0</v>
      </c>
      <c r="I262" s="64">
        <v>0</v>
      </c>
      <c r="J262" s="64">
        <v>0</v>
      </c>
      <c r="K262" s="64">
        <v>0</v>
      </c>
      <c r="L262" s="64">
        <v>0</v>
      </c>
      <c r="M262" s="64">
        <v>0</v>
      </c>
      <c r="N262" s="64">
        <v>0</v>
      </c>
      <c r="O262" s="64">
        <v>0</v>
      </c>
      <c r="P262" s="64">
        <v>0</v>
      </c>
      <c r="Q262" s="64">
        <v>0</v>
      </c>
      <c r="R262" s="64">
        <f t="shared" si="511"/>
        <v>1</v>
      </c>
      <c r="S262" s="78">
        <v>39121529</v>
      </c>
      <c r="T262" s="64" t="s">
        <v>66</v>
      </c>
      <c r="U262" s="64" t="s">
        <v>66</v>
      </c>
      <c r="W262" s="198">
        <v>323000</v>
      </c>
      <c r="X262" s="198">
        <f t="shared" si="512"/>
        <v>61370</v>
      </c>
      <c r="Y262" s="198">
        <f t="shared" si="513"/>
        <v>384370</v>
      </c>
      <c r="Z262" s="198">
        <v>323000</v>
      </c>
      <c r="AA262" s="198">
        <f t="shared" si="514"/>
        <v>61370</v>
      </c>
      <c r="AB262" s="198">
        <f t="shared" si="515"/>
        <v>384370</v>
      </c>
      <c r="AC262" s="198">
        <v>410000</v>
      </c>
      <c r="AD262" s="198">
        <f t="shared" si="516"/>
        <v>77900</v>
      </c>
      <c r="AE262" s="198">
        <f t="shared" si="517"/>
        <v>487900</v>
      </c>
      <c r="AG262" s="67" t="str">
        <f t="shared" si="518"/>
        <v>SISTEMA DE DRENAJE / TUBO DE DESAGÜE</v>
      </c>
      <c r="AH262" s="58" t="str">
        <f t="shared" si="519"/>
        <v>ÚNICO</v>
      </c>
      <c r="AI262" s="58" t="str">
        <f t="shared" si="520"/>
        <v>ÚNICO</v>
      </c>
      <c r="AJ262" s="58" t="str">
        <f t="shared" si="521"/>
        <v>ÚNICO</v>
      </c>
      <c r="AK262" s="58" t="str">
        <f t="shared" si="522"/>
        <v>ÚNICO</v>
      </c>
      <c r="AL262" s="68" t="str">
        <f t="shared" si="523"/>
        <v/>
      </c>
      <c r="AM262" s="68" t="str">
        <f t="shared" si="524"/>
        <v/>
      </c>
      <c r="AN262" s="60" t="str">
        <f t="shared" si="525"/>
        <v/>
      </c>
      <c r="AP262" s="68">
        <f t="shared" si="526"/>
        <v>352000</v>
      </c>
      <c r="AQ262" s="61">
        <f t="shared" si="527"/>
        <v>323000</v>
      </c>
      <c r="AR262" s="61">
        <f t="shared" si="528"/>
        <v>50229</v>
      </c>
      <c r="AS262" s="199">
        <f t="shared" si="529"/>
        <v>0.14269602272727272</v>
      </c>
      <c r="AT262" s="61">
        <f t="shared" si="530"/>
        <v>323000</v>
      </c>
      <c r="AU262" s="61">
        <f t="shared" si="531"/>
        <v>410000</v>
      </c>
      <c r="AV262" s="61">
        <f>IF(NOT(ISNUMBER(A262)),"",ROUND(_xlfn.QUARTILE.INC(CHOOSE({1;2;3},W262,Z262,AC262),1),0))</f>
        <v>323000</v>
      </c>
      <c r="AW262" s="61">
        <f>IF(NOT(ISNUMBER(A262)),"",ROUND(_xlfn.QUARTILE.INC(CHOOSE({1;2;3},W262,Z262,AC262),3),0))</f>
        <v>366500</v>
      </c>
      <c r="AX262" s="61">
        <f t="shared" si="532"/>
        <v>43500</v>
      </c>
      <c r="AY262" s="61">
        <f t="shared" si="533"/>
        <v>323000</v>
      </c>
      <c r="AZ262" s="61">
        <f t="shared" si="534"/>
        <v>61370</v>
      </c>
      <c r="BA262" s="61">
        <f t="shared" si="535"/>
        <v>384370</v>
      </c>
      <c r="BB262" s="61" t="str">
        <f t="shared" si="536"/>
        <v>MENOR VALOR</v>
      </c>
      <c r="BD262" s="58" t="str">
        <f t="shared" si="537"/>
        <v>SISTEMA DE DRENAJE / TUBO DE DESAGÜE</v>
      </c>
      <c r="BE262" s="58" t="str">
        <f t="shared" si="538"/>
        <v>ÚNICO</v>
      </c>
      <c r="BF262" s="58" t="str" cm="1">
        <f t="array" ref="BF262">IF(BE262&lt;&gt;"REPETIDO","",A262&amp;IFERROR(", "&amp;_xlfn.AGGREGATE(15,6,$A$13:$A$500/(($BD$13:$BD$500=BD262)*($A$13:$A$500&lt;&gt;A262)),1),"")&amp;IFERROR(", "&amp;_xlfn.AGGREGATE(15,6,$A$13:$A$500/(($BD$13:$BD$500=BD262)*($A$13:$A$500&lt;&gt;A262)),2),"")&amp;IFERROR(", "&amp;_xlfn.AGGREGATE(15,6,$A$13:$A$500/(($BD$13:$BD$500=BD262)*($A$13:$A$500&lt;&gt;A262)),3),""))</f>
        <v/>
      </c>
      <c r="BG262" s="58" t="str">
        <f t="shared" si="539"/>
        <v>NO APLICA</v>
      </c>
      <c r="BH262" s="58" t="str">
        <f t="shared" si="540"/>
        <v>OK</v>
      </c>
    </row>
    <row r="263" spans="1:60" ht="38.25" customHeight="1" x14ac:dyDescent="0.45">
      <c r="A263" s="64">
        <f>IF(D263="","",COUNTIF($D$13:D263,"&lt;&gt;"))</f>
        <v>237</v>
      </c>
      <c r="B263" s="78">
        <v>4394401</v>
      </c>
      <c r="C263" s="65" t="s">
        <v>924</v>
      </c>
      <c r="D263" s="64" t="s">
        <v>691</v>
      </c>
      <c r="E263" s="64">
        <v>0</v>
      </c>
      <c r="F263" s="64">
        <v>1</v>
      </c>
      <c r="G263" s="64">
        <v>0</v>
      </c>
      <c r="H263" s="64">
        <v>0</v>
      </c>
      <c r="I263" s="64">
        <v>0</v>
      </c>
      <c r="J263" s="64">
        <v>0</v>
      </c>
      <c r="K263" s="64">
        <v>0</v>
      </c>
      <c r="L263" s="64">
        <v>0</v>
      </c>
      <c r="M263" s="64">
        <v>0</v>
      </c>
      <c r="N263" s="64">
        <v>0</v>
      </c>
      <c r="O263" s="64">
        <v>0</v>
      </c>
      <c r="P263" s="64">
        <v>0</v>
      </c>
      <c r="Q263" s="64">
        <v>0</v>
      </c>
      <c r="R263" s="64">
        <f t="shared" si="511"/>
        <v>1</v>
      </c>
      <c r="S263" s="78">
        <v>39121529</v>
      </c>
      <c r="T263" s="64" t="s">
        <v>66</v>
      </c>
      <c r="U263" s="64" t="s">
        <v>66</v>
      </c>
      <c r="W263" s="198">
        <v>153000</v>
      </c>
      <c r="X263" s="198">
        <f t="shared" si="512"/>
        <v>29070</v>
      </c>
      <c r="Y263" s="198">
        <f t="shared" si="513"/>
        <v>182070</v>
      </c>
      <c r="Z263" s="198">
        <v>153000</v>
      </c>
      <c r="AA263" s="198">
        <f t="shared" si="514"/>
        <v>29070</v>
      </c>
      <c r="AB263" s="198">
        <f t="shared" si="515"/>
        <v>182070</v>
      </c>
      <c r="AC263" s="198">
        <v>190000</v>
      </c>
      <c r="AD263" s="198">
        <f t="shared" si="516"/>
        <v>36100</v>
      </c>
      <c r="AE263" s="198">
        <f t="shared" si="517"/>
        <v>226100</v>
      </c>
      <c r="AG263" s="67" t="str">
        <f t="shared" si="518"/>
        <v>VÁLVULA O TAPÓN DE DRENAJE</v>
      </c>
      <c r="AH263" s="58" t="str">
        <f t="shared" si="519"/>
        <v>ÚNICO</v>
      </c>
      <c r="AI263" s="58" t="str">
        <f t="shared" si="520"/>
        <v>ÚNICO</v>
      </c>
      <c r="AJ263" s="58" t="str">
        <f t="shared" si="521"/>
        <v>ÚNICO</v>
      </c>
      <c r="AK263" s="58" t="str">
        <f t="shared" si="522"/>
        <v>ÚNICO</v>
      </c>
      <c r="AL263" s="68" t="str">
        <f t="shared" si="523"/>
        <v/>
      </c>
      <c r="AM263" s="68" t="str">
        <f t="shared" si="524"/>
        <v/>
      </c>
      <c r="AN263" s="60" t="str">
        <f t="shared" si="525"/>
        <v/>
      </c>
      <c r="AP263" s="68">
        <f t="shared" si="526"/>
        <v>165333</v>
      </c>
      <c r="AQ263" s="61">
        <f t="shared" si="527"/>
        <v>153000</v>
      </c>
      <c r="AR263" s="61">
        <f t="shared" si="528"/>
        <v>21362</v>
      </c>
      <c r="AS263" s="199">
        <f t="shared" si="529"/>
        <v>0.12920590565706785</v>
      </c>
      <c r="AT263" s="61">
        <f t="shared" si="530"/>
        <v>153000</v>
      </c>
      <c r="AU263" s="61">
        <f t="shared" si="531"/>
        <v>190000</v>
      </c>
      <c r="AV263" s="61">
        <f>IF(NOT(ISNUMBER(A263)),"",ROUND(_xlfn.QUARTILE.INC(CHOOSE({1;2;3},W263,Z263,AC263),1),0))</f>
        <v>153000</v>
      </c>
      <c r="AW263" s="61">
        <f>IF(NOT(ISNUMBER(A263)),"",ROUND(_xlfn.QUARTILE.INC(CHOOSE({1;2;3},W263,Z263,AC263),3),0))</f>
        <v>171500</v>
      </c>
      <c r="AX263" s="61">
        <f t="shared" si="532"/>
        <v>18500</v>
      </c>
      <c r="AY263" s="61">
        <f t="shared" si="533"/>
        <v>153000</v>
      </c>
      <c r="AZ263" s="61">
        <f t="shared" si="534"/>
        <v>29070</v>
      </c>
      <c r="BA263" s="61">
        <f t="shared" si="535"/>
        <v>182070</v>
      </c>
      <c r="BB263" s="61" t="str">
        <f t="shared" si="536"/>
        <v>MENOR VALOR</v>
      </c>
      <c r="BD263" s="58" t="str">
        <f t="shared" si="537"/>
        <v>VÁLVULA O TAPÓN DE DRENAJE</v>
      </c>
      <c r="BE263" s="58" t="str">
        <f t="shared" si="538"/>
        <v>ÚNICO</v>
      </c>
      <c r="BF263" s="58" t="str" cm="1">
        <f t="array" ref="BF263">IF(BE263&lt;&gt;"REPETIDO","",A263&amp;IFERROR(", "&amp;_xlfn.AGGREGATE(15,6,$A$13:$A$500/(($BD$13:$BD$500=BD263)*($A$13:$A$500&lt;&gt;A263)),1),"")&amp;IFERROR(", "&amp;_xlfn.AGGREGATE(15,6,$A$13:$A$500/(($BD$13:$BD$500=BD263)*($A$13:$A$500&lt;&gt;A263)),2),"")&amp;IFERROR(", "&amp;_xlfn.AGGREGATE(15,6,$A$13:$A$500/(($BD$13:$BD$500=BD263)*($A$13:$A$500&lt;&gt;A263)),3),""))</f>
        <v/>
      </c>
      <c r="BG263" s="58" t="str">
        <f t="shared" si="539"/>
        <v>NO APLICA</v>
      </c>
      <c r="BH263" s="58" t="str">
        <f t="shared" si="540"/>
        <v>OK</v>
      </c>
    </row>
    <row r="264" spans="1:60" ht="38.25" customHeight="1" x14ac:dyDescent="0.45">
      <c r="A264" s="64">
        <f>IF(D264="","",COUNTIF($D$13:D264,"&lt;&gt;"))</f>
        <v>238</v>
      </c>
      <c r="B264" s="78">
        <v>4394401</v>
      </c>
      <c r="C264" s="65" t="s">
        <v>925</v>
      </c>
      <c r="D264" s="64" t="s">
        <v>691</v>
      </c>
      <c r="E264" s="64">
        <v>0</v>
      </c>
      <c r="F264" s="64">
        <v>1</v>
      </c>
      <c r="G264" s="64">
        <v>0</v>
      </c>
      <c r="H264" s="64">
        <v>0</v>
      </c>
      <c r="I264" s="64">
        <v>0</v>
      </c>
      <c r="J264" s="64">
        <v>0</v>
      </c>
      <c r="K264" s="64">
        <v>0</v>
      </c>
      <c r="L264" s="64">
        <v>0</v>
      </c>
      <c r="M264" s="64">
        <v>0</v>
      </c>
      <c r="N264" s="64">
        <v>0</v>
      </c>
      <c r="O264" s="64">
        <v>0</v>
      </c>
      <c r="P264" s="64">
        <v>0</v>
      </c>
      <c r="Q264" s="64">
        <v>0</v>
      </c>
      <c r="R264" s="64">
        <f t="shared" si="511"/>
        <v>1</v>
      </c>
      <c r="S264" s="78">
        <v>39121529</v>
      </c>
      <c r="T264" s="64" t="s">
        <v>66</v>
      </c>
      <c r="U264" s="64" t="s">
        <v>66</v>
      </c>
      <c r="W264" s="198">
        <v>8500</v>
      </c>
      <c r="X264" s="198">
        <f t="shared" si="512"/>
        <v>1615</v>
      </c>
      <c r="Y264" s="198">
        <f t="shared" si="513"/>
        <v>10115</v>
      </c>
      <c r="Z264" s="198">
        <v>8500</v>
      </c>
      <c r="AA264" s="198">
        <f t="shared" si="514"/>
        <v>1615</v>
      </c>
      <c r="AB264" s="198">
        <f t="shared" si="515"/>
        <v>10115</v>
      </c>
      <c r="AC264" s="198">
        <v>50000</v>
      </c>
      <c r="AD264" s="198">
        <f t="shared" si="516"/>
        <v>9500</v>
      </c>
      <c r="AE264" s="198">
        <f t="shared" si="517"/>
        <v>59500</v>
      </c>
      <c r="AG264" s="67" t="str">
        <f t="shared" si="518"/>
        <v>TORNILLERÍA EN ACERO INOXIDABLE</v>
      </c>
      <c r="AH264" s="58" t="str">
        <f t="shared" si="519"/>
        <v>ÚNICO</v>
      </c>
      <c r="AI264" s="58" t="str">
        <f t="shared" si="520"/>
        <v>ÚNICO</v>
      </c>
      <c r="AJ264" s="58" t="str">
        <f t="shared" si="521"/>
        <v>ÚNICO</v>
      </c>
      <c r="AK264" s="58" t="str">
        <f t="shared" si="522"/>
        <v>ÚNICO</v>
      </c>
      <c r="AL264" s="68" t="str">
        <f t="shared" si="523"/>
        <v/>
      </c>
      <c r="AM264" s="68" t="str">
        <f t="shared" si="524"/>
        <v/>
      </c>
      <c r="AN264" s="60" t="str">
        <f t="shared" si="525"/>
        <v/>
      </c>
      <c r="AP264" s="68">
        <f t="shared" si="526"/>
        <v>22333</v>
      </c>
      <c r="AQ264" s="61">
        <f t="shared" si="527"/>
        <v>8500</v>
      </c>
      <c r="AR264" s="61">
        <f t="shared" si="528"/>
        <v>23960</v>
      </c>
      <c r="AS264" s="199">
        <f t="shared" si="529"/>
        <v>1.0728518336094568</v>
      </c>
      <c r="AT264" s="61">
        <f t="shared" si="530"/>
        <v>8500</v>
      </c>
      <c r="AU264" s="61">
        <f t="shared" si="531"/>
        <v>50000</v>
      </c>
      <c r="AV264" s="61">
        <f>IF(NOT(ISNUMBER(A264)),"",ROUND(_xlfn.QUARTILE.INC(CHOOSE({1;2;3},W264,Z264,AC264),1),0))</f>
        <v>8500</v>
      </c>
      <c r="AW264" s="61">
        <f>IF(NOT(ISNUMBER(A264)),"",ROUND(_xlfn.QUARTILE.INC(CHOOSE({1;2;3},W264,Z264,AC264),3),0))</f>
        <v>29250</v>
      </c>
      <c r="AX264" s="61">
        <f t="shared" si="532"/>
        <v>20750</v>
      </c>
      <c r="AY264" s="61">
        <f t="shared" si="533"/>
        <v>8500</v>
      </c>
      <c r="AZ264" s="61">
        <f t="shared" si="534"/>
        <v>1615</v>
      </c>
      <c r="BA264" s="61">
        <f t="shared" si="535"/>
        <v>10115</v>
      </c>
      <c r="BB264" s="61" t="str">
        <f t="shared" si="536"/>
        <v>MEDIANA</v>
      </c>
      <c r="BD264" s="58" t="str">
        <f t="shared" si="537"/>
        <v>TORNILLERÍA EN ACERO INOXIDABLE</v>
      </c>
      <c r="BE264" s="58" t="str">
        <f t="shared" si="538"/>
        <v>ÚNICO</v>
      </c>
      <c r="BF264" s="58" t="str" cm="1">
        <f t="array" ref="BF264">IF(BE264&lt;&gt;"REPETIDO","",A264&amp;IFERROR(", "&amp;_xlfn.AGGREGATE(15,6,$A$13:$A$500/(($BD$13:$BD$500=BD264)*($A$13:$A$500&lt;&gt;A264)),1),"")&amp;IFERROR(", "&amp;_xlfn.AGGREGATE(15,6,$A$13:$A$500/(($BD$13:$BD$500=BD264)*($A$13:$A$500&lt;&gt;A264)),2),"")&amp;IFERROR(", "&amp;_xlfn.AGGREGATE(15,6,$A$13:$A$500/(($BD$13:$BD$500=BD264)*($A$13:$A$500&lt;&gt;A264)),3),""))</f>
        <v/>
      </c>
      <c r="BG264" s="58" t="str">
        <f t="shared" si="539"/>
        <v>NO APLICA</v>
      </c>
      <c r="BH264" s="58" t="str">
        <f t="shared" si="540"/>
        <v>OK</v>
      </c>
    </row>
    <row r="265" spans="1:60" x14ac:dyDescent="0.45">
      <c r="A265" s="191" t="s">
        <v>926</v>
      </c>
      <c r="B265" s="191"/>
      <c r="C265" s="191"/>
      <c r="D265" s="191"/>
      <c r="E265" s="191"/>
      <c r="F265" s="191"/>
      <c r="G265" s="191"/>
      <c r="H265" s="191"/>
      <c r="I265" s="191"/>
      <c r="J265" s="191"/>
      <c r="K265" s="191"/>
      <c r="L265" s="191"/>
      <c r="M265" s="191"/>
      <c r="N265" s="191"/>
      <c r="O265" s="191"/>
      <c r="P265" s="191"/>
      <c r="Q265" s="191"/>
      <c r="R265" s="191"/>
      <c r="S265" s="191"/>
      <c r="T265" s="191"/>
      <c r="U265" s="191"/>
      <c r="W265" s="198"/>
      <c r="X265" s="198"/>
      <c r="Y265" s="198"/>
      <c r="Z265" s="198"/>
      <c r="AA265" s="198"/>
      <c r="AB265" s="198"/>
      <c r="AC265" s="198"/>
      <c r="AD265" s="198"/>
      <c r="AE265" s="198"/>
      <c r="AG265" s="67" t="str">
        <f>IF(NOT(ISNUMBER(#REF!)),"",LEFT(#REF!,200))</f>
        <v/>
      </c>
      <c r="AH265" s="58" t="str">
        <f t="shared" ref="AH265" si="541">IF(AG265="","",IF(COUNTIF($AG:$AG,AG265)=1,"ÚNICO",IF(_xlfn.MAXIFS($Y:$Y,$AG:$AG,AG265)&lt;&gt;_xlfn.MINIFS($Y:$Y,$AG:$AG,AG265),"PRECIO DIFERENTE","MISMO PRECIO")))</f>
        <v/>
      </c>
      <c r="AI265" s="58" t="str">
        <f t="shared" ref="AI265:AI328" si="542">IF(AG265="","",IF(COUNTIF($AG:$AG,AG265)=1,"ÚNICO",IF(_xlfn.MAXIFS($AB:$AB,$AG:$AG,AG265)&lt;&gt;_xlfn.MINIFS($AB:$AB,$AG:$AG,AG265),"PRECIO DIFERENTE","MISMO PRECIO")))</f>
        <v/>
      </c>
      <c r="AJ265" s="58" t="str">
        <f t="shared" ref="AJ265:AJ328" si="543">IF(AG265="","",IF(COUNTIF($AG:$AG,AG265)=1,"ÚNICO",IF(_xlfn.MAXIFS($AE:$AE,$AG:$AG,AG265)&lt;&gt;_xlfn.MINIFS($AE:$AE,$AG:$AG,AG265),"PRECIO DIFERENTE","MISMO PRECIO")))</f>
        <v/>
      </c>
      <c r="AK265" s="58" t="str">
        <f t="shared" ref="AK265" si="544">IF(AG265="","",IF(COUNTIF($AG:$AG,AG265)=1,"ÚNICO",IF(OR(AH265="PRECIO DIFERENTE",AI265="PRECIO DIFERENTE",AJ265="PRECIO DIFERENTE"),"REVISAR","VALIDADO")))</f>
        <v/>
      </c>
      <c r="AL265" s="68" t="str">
        <f t="shared" ref="AL265:AL328" si="545">IF(OR(AG265="",COUNTIF($AG:$AG,AG265)=1),"",_xlfn.MAXIFS($Y:$Y,$AG:$AG,AG265)-_xlfn.MINIFS($Y:$Y,$AG:$AG,AG265))</f>
        <v/>
      </c>
      <c r="AM265" s="68" t="str">
        <f t="shared" ref="AM265:AM328" si="546">IF(OR(AG265="",COUNTIF($AG:$AG,AG265)=1),"",_xlfn.MAXIFS($AB:$AB,$AG:$AG,AG265)-_xlfn.MINIFS($AB:$AB,$AG:$AG,AG265))</f>
        <v/>
      </c>
      <c r="AN265" s="60" t="str">
        <f t="shared" ref="AN265:AN328" si="547">IF(OR(AG265="",COUNTIF($AG:$AG,AG265)=1),"",_xlfn.MAXIFS($AE:$AE,$AG:$AG,AG265)-_xlfn.MINIFS($AE:$AE,$AG:$AG,AG265))</f>
        <v/>
      </c>
      <c r="AP265" s="75"/>
      <c r="AQ265" s="75"/>
      <c r="AR265" s="75"/>
      <c r="AS265" s="76"/>
      <c r="AT265" s="75"/>
      <c r="AU265" s="75"/>
      <c r="AV265" s="75"/>
      <c r="AW265" s="75"/>
      <c r="AX265" s="75"/>
      <c r="AY265" s="75"/>
      <c r="AZ265" s="75"/>
      <c r="BA265" s="75"/>
      <c r="BB265" s="75"/>
      <c r="BD265" s="203"/>
      <c r="BE265" s="203"/>
      <c r="BF265" s="203"/>
      <c r="BG265" s="203"/>
      <c r="BH265" s="203"/>
    </row>
    <row r="266" spans="1:60" ht="63.75" customHeight="1" x14ac:dyDescent="0.45">
      <c r="A266" s="64">
        <f>IF(D266="","",COUNTIF($D$13:D266,"&lt;&gt;"))</f>
        <v>239</v>
      </c>
      <c r="B266" s="64">
        <v>4325101</v>
      </c>
      <c r="C266" s="65" t="s">
        <v>927</v>
      </c>
      <c r="D266" s="64" t="s">
        <v>691</v>
      </c>
      <c r="E266" s="64">
        <v>0</v>
      </c>
      <c r="F266" s="64">
        <v>1</v>
      </c>
      <c r="G266" s="64">
        <v>1</v>
      </c>
      <c r="H266" s="64">
        <v>0</v>
      </c>
      <c r="I266" s="64">
        <v>0</v>
      </c>
      <c r="J266" s="64">
        <v>0</v>
      </c>
      <c r="K266" s="64">
        <v>1</v>
      </c>
      <c r="L266" s="64">
        <v>0</v>
      </c>
      <c r="M266" s="64">
        <v>1</v>
      </c>
      <c r="N266" s="64">
        <v>0</v>
      </c>
      <c r="O266" s="64">
        <v>0</v>
      </c>
      <c r="P266" s="64">
        <v>0</v>
      </c>
      <c r="Q266" s="64">
        <v>0</v>
      </c>
      <c r="R266" s="64">
        <v>1</v>
      </c>
      <c r="S266" s="78">
        <v>30181701</v>
      </c>
      <c r="T266" s="64" t="s">
        <v>66</v>
      </c>
      <c r="U266" s="64" t="s">
        <v>66</v>
      </c>
      <c r="W266" s="198">
        <v>221000</v>
      </c>
      <c r="X266" s="198">
        <f t="shared" ref="X266:X272" si="548">ROUND(W266*19%,0)</f>
        <v>41990</v>
      </c>
      <c r="Y266" s="198">
        <f t="shared" ref="Y266:Y272" si="549">ROUND(W266+X266,0)</f>
        <v>262990</v>
      </c>
      <c r="Z266" s="198">
        <v>221000</v>
      </c>
      <c r="AA266" s="198">
        <f t="shared" ref="AA266:AA272" si="550">Z266*19%</f>
        <v>41990</v>
      </c>
      <c r="AB266" s="198">
        <f t="shared" ref="AB266:AB272" si="551">Z266+AA266</f>
        <v>262990</v>
      </c>
      <c r="AC266" s="198">
        <v>290000</v>
      </c>
      <c r="AD266" s="198">
        <f t="shared" ref="AD266:AD272" si="552">AC266*19%</f>
        <v>55100</v>
      </c>
      <c r="AE266" s="198">
        <f t="shared" ref="AE266:AE272" si="553">AC266+AD266</f>
        <v>345100</v>
      </c>
      <c r="AG266" s="67" t="str">
        <f t="shared" ref="AG266:AG272" si="554">IF(NOT(ISNUMBER(A266)),"",UPPER(TRIM(CLEAN(C266))))</f>
        <v>CHEQUES</v>
      </c>
      <c r="AH266" s="58" t="str">
        <f t="shared" ref="AH266:AH272" si="555">IF($AG266="","",IF(COUNTIFS($AG:$AG,$AG266,$W:$W,"&lt;&gt;"&amp;$W266)&gt;0,"DIFERENTE","ÚNICO"))</f>
        <v>ÚNICO</v>
      </c>
      <c r="AI266" s="58" t="str">
        <f t="shared" ref="AI266:AI272" si="556">IF($AG266="","",IF(COUNTIFS($AG:$AG,$AG266,$Z:$Z,"&lt;&gt;"&amp;$Z266)&gt;0,"DIFERENTE","ÚNICO"))</f>
        <v>DIFERENTE</v>
      </c>
      <c r="AJ266" s="58" t="str">
        <f t="shared" ref="AJ266:AJ272" si="557">IF($AG266="","",IF(COUNTIFS($AG:$AG,$AG266,$AC:$AC,"&lt;&gt;"&amp;$AC266)&gt;0,"DIFERENTE","ÚNICO"))</f>
        <v>ÚNICO</v>
      </c>
      <c r="AK266" s="58" t="str">
        <f t="shared" ref="AK266:AK272" si="558">IF($AG266="","",IF(OR(AH266="DIFERENTE",AI266="DIFERENTE",AJ266="DIFERENTE"),"REVISAR","ÚNICO"))</f>
        <v>REVISAR</v>
      </c>
      <c r="AL266" s="68" t="str">
        <f t="shared" ref="AL266:AL272" si="559">IF(AH266="DIFERENTE",_xlfn.MAXIFS($W:$W,$AG:$AG,$AG266)-_xlfn.MINIFS($W:$W,$AG:$AG,$AG266),"")</f>
        <v/>
      </c>
      <c r="AM266" s="68">
        <f t="shared" ref="AM266:AM272" si="560">IF(AI266="DIFERENTE",_xlfn.MAXIFS($Z:$Z,$AG:$AG,$AG266)-_xlfn.MINIFS($Z:$Z,$AG:$AG,$AG266),"")</f>
        <v>17000</v>
      </c>
      <c r="AN266" s="60" t="str">
        <f t="shared" ref="AN266:AN272" si="561">IF(AJ266="DIFERENTE",_xlfn.MAXIFS($AC:$AC,$AG:$AG,$AG266)-_xlfn.MINIFS($AC:$AC,$AG:$AG,$AG266),"")</f>
        <v/>
      </c>
      <c r="AP266" s="68">
        <f t="shared" ref="AP266:AP272" si="562">IF(NOT(ISNUMBER(A266)),"",ROUND(AVERAGE(W266,Z266,AC266),0))</f>
        <v>244000</v>
      </c>
      <c r="AQ266" s="61">
        <f t="shared" ref="AQ266:AQ272" si="563">IF(NOT(ISNUMBER(A266)),"",ROUND(MEDIAN(W266,Z266,AC266),0))</f>
        <v>221000</v>
      </c>
      <c r="AR266" s="61">
        <f t="shared" ref="AR266:AR272" si="564">IF(NOT(ISNUMBER(A266)),"",ROUND(_xlfn.STDEV.S(W266,Z266,AC266),0))</f>
        <v>39837</v>
      </c>
      <c r="AS266" s="199">
        <f t="shared" ref="AS266:AS272" si="565">IF(NOT(ISNUMBER(A266)),"",IFERROR(AR266/AP266,0))</f>
        <v>0.16326639344262295</v>
      </c>
      <c r="AT266" s="61">
        <f t="shared" ref="AT266:AT272" si="566">IF(NOT(ISNUMBER(A266)),"",MIN(W266,Z266,AC266))</f>
        <v>221000</v>
      </c>
      <c r="AU266" s="61">
        <f t="shared" ref="AU266:AU272" si="567">IF(NOT(ISNUMBER(A266)),"",MAX(W266,Z266,AC266))</f>
        <v>290000</v>
      </c>
      <c r="AV266" s="61">
        <f>IF(NOT(ISNUMBER(A266)),"",ROUND(_xlfn.QUARTILE.INC(CHOOSE({1;2;3},W266,Z266,AC266),1),0))</f>
        <v>221000</v>
      </c>
      <c r="AW266" s="61">
        <f>IF(NOT(ISNUMBER(A266)),"",ROUND(_xlfn.QUARTILE.INC(CHOOSE({1;2;3},W266,Z266,AC266),3),0))</f>
        <v>255500</v>
      </c>
      <c r="AX266" s="61">
        <f t="shared" ref="AX266:AX272" si="568">IF(NOT(ISNUMBER(A266)),"",AW266-AV266)</f>
        <v>34500</v>
      </c>
      <c r="AY266" s="61">
        <f t="shared" ref="AY266:AY272" si="569">IF(NOT(ISNUMBER(A266)),"",IF(BB266="MENOR VALOR",MIN(W266,Z266,AC266),IF(BB266="PROMEDIO 2 MENORES",ROUND((SUM(W266,Z266,AC266)-MAX(W266,Z266,AC266))/2,0),IF(BB266="MEDIANA",MEDIAN(W266,Z266,AC266),""))))</f>
        <v>221000</v>
      </c>
      <c r="AZ266" s="61">
        <f t="shared" ref="AZ266:AZ272" si="570">+AY266*19%</f>
        <v>41990</v>
      </c>
      <c r="BA266" s="61">
        <f t="shared" ref="BA266:BA272" si="571">+AY266+AZ266</f>
        <v>262990</v>
      </c>
      <c r="BB266" s="61" t="str">
        <f t="shared" ref="BB266:BB272" si="572">IF(NOT(ISNUMBER(A266)),"",IF(AS266&lt;=20%,"MENOR VALOR",IF(AS266&lt;=40%,"PROMEDIO 2 MENORES","MEDIANA")))</f>
        <v>MENOR VALOR</v>
      </c>
      <c r="BD266" s="58" t="str">
        <f t="shared" ref="BD266:BD272" si="573">IF(NOT(ISNUMBER(A266)),"",TRIM(CLEAN(C266)))</f>
        <v>CHEQUES</v>
      </c>
      <c r="BE266" s="58" t="str">
        <f t="shared" ref="BE266:BE272" si="574">IF(BD266="","",IF(COUNTIF($BD:$BD,BD266)&gt;1,"REPETIDO","ÚNICO"))</f>
        <v>REPETIDO</v>
      </c>
      <c r="BF266" s="58" t="str" cm="1">
        <f t="array" ref="BF266">IF(BE266&lt;&gt;"REPETIDO","",A266&amp;IFERROR(", "&amp;_xlfn.AGGREGATE(15,6,$A$13:$A$500/(($BD$13:$BD$500=BD266)*($A$13:$A$500&lt;&gt;A266)),1),"")&amp;IFERROR(", "&amp;_xlfn.AGGREGATE(15,6,$A$13:$A$500/(($BD$13:$BD$500=BD266)*($A$13:$A$500&lt;&gt;A266)),2),"")&amp;IFERROR(", "&amp;_xlfn.AGGREGATE(15,6,$A$13:$A$500/(($BD$13:$BD$500=BD266)*($A$13:$A$500&lt;&gt;A266)),3),""))</f>
        <v>239, 246</v>
      </c>
      <c r="BG266" s="58" t="str">
        <f t="shared" ref="BG266:BG272" si="575">IF(BD266="","",IF(BE266&lt;&gt;"REPETIDO","NO APLICA",IF(_xlfn.MAXIFS($AY:$AY,$BD:$BD,BD266)=_xlfn.MINIFS($AY:$AY,$BD:$BD,BD266),"MISMO PRECIO REF.","PRECIO REF. DIFERENTE")))</f>
        <v>MISMO PRECIO REF.</v>
      </c>
      <c r="BH266" s="58" t="str">
        <f t="shared" ref="BH266:BH272" si="576">IF(BD266="","",IF(BG266="PRECIO REF. DIFERENTE","CRÍTICO - PRECIO REF. INCONSISTENTE","OK"))</f>
        <v>OK</v>
      </c>
    </row>
    <row r="267" spans="1:60" ht="25.5" customHeight="1" x14ac:dyDescent="0.45">
      <c r="A267" s="64">
        <f>IF(D267="","",COUNTIF($D$13:D267,"&lt;&gt;"))</f>
        <v>240</v>
      </c>
      <c r="B267" s="64">
        <v>4325101</v>
      </c>
      <c r="C267" s="65" t="s">
        <v>928</v>
      </c>
      <c r="D267" s="64" t="s">
        <v>691</v>
      </c>
      <c r="E267" s="64">
        <v>0</v>
      </c>
      <c r="F267" s="64">
        <v>1</v>
      </c>
      <c r="G267" s="64">
        <v>1</v>
      </c>
      <c r="H267" s="64">
        <v>0</v>
      </c>
      <c r="I267" s="64">
        <v>0</v>
      </c>
      <c r="J267" s="64">
        <v>0</v>
      </c>
      <c r="K267" s="64">
        <v>1</v>
      </c>
      <c r="L267" s="64">
        <v>0</v>
      </c>
      <c r="M267" s="64">
        <v>1</v>
      </c>
      <c r="N267" s="64">
        <v>0</v>
      </c>
      <c r="O267" s="64">
        <v>0</v>
      </c>
      <c r="P267" s="64">
        <v>0</v>
      </c>
      <c r="Q267" s="64">
        <v>0</v>
      </c>
      <c r="R267" s="64">
        <v>1</v>
      </c>
      <c r="S267" s="78">
        <v>40141654</v>
      </c>
      <c r="T267" s="64" t="s">
        <v>66</v>
      </c>
      <c r="U267" s="64" t="s">
        <v>66</v>
      </c>
      <c r="W267" s="198">
        <v>161500</v>
      </c>
      <c r="X267" s="198">
        <f t="shared" si="548"/>
        <v>30685</v>
      </c>
      <c r="Y267" s="198">
        <f t="shared" si="549"/>
        <v>192185</v>
      </c>
      <c r="Z267" s="198">
        <v>161500</v>
      </c>
      <c r="AA267" s="198">
        <f t="shared" si="550"/>
        <v>30685</v>
      </c>
      <c r="AB267" s="198">
        <f t="shared" si="551"/>
        <v>192185</v>
      </c>
      <c r="AC267" s="198">
        <v>205000</v>
      </c>
      <c r="AD267" s="198">
        <f t="shared" si="552"/>
        <v>38950</v>
      </c>
      <c r="AE267" s="198">
        <f t="shared" si="553"/>
        <v>243950</v>
      </c>
      <c r="AG267" s="67" t="str">
        <f t="shared" si="554"/>
        <v>VÁLVULAS DE SEGURIDAD</v>
      </c>
      <c r="AH267" s="58" t="str">
        <f t="shared" si="555"/>
        <v>ÚNICO</v>
      </c>
      <c r="AI267" s="58" t="str">
        <f t="shared" si="556"/>
        <v>ÚNICO</v>
      </c>
      <c r="AJ267" s="58" t="str">
        <f t="shared" si="557"/>
        <v>ÚNICO</v>
      </c>
      <c r="AK267" s="58" t="str">
        <f t="shared" si="558"/>
        <v>ÚNICO</v>
      </c>
      <c r="AL267" s="68" t="str">
        <f t="shared" si="559"/>
        <v/>
      </c>
      <c r="AM267" s="68" t="str">
        <f t="shared" si="560"/>
        <v/>
      </c>
      <c r="AN267" s="60" t="str">
        <f t="shared" si="561"/>
        <v/>
      </c>
      <c r="AP267" s="68">
        <f t="shared" si="562"/>
        <v>176000</v>
      </c>
      <c r="AQ267" s="61">
        <f t="shared" si="563"/>
        <v>161500</v>
      </c>
      <c r="AR267" s="61">
        <f t="shared" si="564"/>
        <v>25115</v>
      </c>
      <c r="AS267" s="199">
        <f t="shared" si="565"/>
        <v>0.14269886363636364</v>
      </c>
      <c r="AT267" s="61">
        <f t="shared" si="566"/>
        <v>161500</v>
      </c>
      <c r="AU267" s="61">
        <f t="shared" si="567"/>
        <v>205000</v>
      </c>
      <c r="AV267" s="61">
        <f>IF(NOT(ISNUMBER(A267)),"",ROUND(_xlfn.QUARTILE.INC(CHOOSE({1;2;3},W267,Z267,AC267),1),0))</f>
        <v>161500</v>
      </c>
      <c r="AW267" s="61">
        <f>IF(NOT(ISNUMBER(A267)),"",ROUND(_xlfn.QUARTILE.INC(CHOOSE({1;2;3},W267,Z267,AC267),3),0))</f>
        <v>183250</v>
      </c>
      <c r="AX267" s="61">
        <f t="shared" si="568"/>
        <v>21750</v>
      </c>
      <c r="AY267" s="61">
        <f t="shared" si="569"/>
        <v>161500</v>
      </c>
      <c r="AZ267" s="61">
        <f t="shared" si="570"/>
        <v>30685</v>
      </c>
      <c r="BA267" s="61">
        <f t="shared" si="571"/>
        <v>192185</v>
      </c>
      <c r="BB267" s="61" t="str">
        <f t="shared" si="572"/>
        <v>MENOR VALOR</v>
      </c>
      <c r="BD267" s="58" t="str">
        <f t="shared" si="573"/>
        <v>VÁLVULAS DE SEGURIDAD</v>
      </c>
      <c r="BE267" s="58" t="str">
        <f t="shared" si="574"/>
        <v>REPETIDO</v>
      </c>
      <c r="BF267" s="58" t="str" cm="1">
        <f t="array" ref="BF267">IF(BE267&lt;&gt;"REPETIDO","",A267&amp;IFERROR(", "&amp;_xlfn.AGGREGATE(15,6,$A$13:$A$500/(($BD$13:$BD$500=BD267)*($A$13:$A$500&lt;&gt;A267)),1),"")&amp;IFERROR(", "&amp;_xlfn.AGGREGATE(15,6,$A$13:$A$500/(($BD$13:$BD$500=BD267)*($A$13:$A$500&lt;&gt;A267)),2),"")&amp;IFERROR(", "&amp;_xlfn.AGGREGATE(15,6,$A$13:$A$500/(($BD$13:$BD$500=BD267)*($A$13:$A$500&lt;&gt;A267)),3),""))</f>
        <v>240, 247</v>
      </c>
      <c r="BG267" s="58" t="str">
        <f t="shared" si="575"/>
        <v>MISMO PRECIO REF.</v>
      </c>
      <c r="BH267" s="58" t="str">
        <f t="shared" si="576"/>
        <v>OK</v>
      </c>
    </row>
    <row r="268" spans="1:60" x14ac:dyDescent="0.45">
      <c r="A268" s="64">
        <f>IF(D268="","",COUNTIF($D$13:D268,"&lt;&gt;"))</f>
        <v>241</v>
      </c>
      <c r="B268" s="64">
        <v>4325101</v>
      </c>
      <c r="C268" s="65" t="s">
        <v>929</v>
      </c>
      <c r="D268" s="64" t="s">
        <v>691</v>
      </c>
      <c r="E268" s="64">
        <v>0</v>
      </c>
      <c r="F268" s="64">
        <v>1</v>
      </c>
      <c r="G268" s="64">
        <v>1</v>
      </c>
      <c r="H268" s="64">
        <v>0</v>
      </c>
      <c r="I268" s="64">
        <v>0</v>
      </c>
      <c r="J268" s="64">
        <v>0</v>
      </c>
      <c r="K268" s="64">
        <v>1</v>
      </c>
      <c r="L268" s="64">
        <v>0</v>
      </c>
      <c r="M268" s="64">
        <v>1</v>
      </c>
      <c r="N268" s="64">
        <v>0</v>
      </c>
      <c r="O268" s="64">
        <v>0</v>
      </c>
      <c r="P268" s="64">
        <v>0</v>
      </c>
      <c r="Q268" s="64">
        <v>0</v>
      </c>
      <c r="R268" s="64">
        <v>1</v>
      </c>
      <c r="S268" s="78">
        <v>40142505</v>
      </c>
      <c r="T268" s="64" t="s">
        <v>66</v>
      </c>
      <c r="U268" s="64" t="s">
        <v>66</v>
      </c>
      <c r="W268" s="198">
        <v>85000</v>
      </c>
      <c r="X268" s="198">
        <f t="shared" si="548"/>
        <v>16150</v>
      </c>
      <c r="Y268" s="198">
        <f t="shared" si="549"/>
        <v>101150</v>
      </c>
      <c r="Z268" s="198">
        <v>85000</v>
      </c>
      <c r="AA268" s="198">
        <f t="shared" si="550"/>
        <v>16150</v>
      </c>
      <c r="AB268" s="198">
        <f t="shared" si="551"/>
        <v>101150</v>
      </c>
      <c r="AC268" s="198">
        <v>230000</v>
      </c>
      <c r="AD268" s="198">
        <f t="shared" si="552"/>
        <v>43700</v>
      </c>
      <c r="AE268" s="198">
        <f t="shared" si="553"/>
        <v>273700</v>
      </c>
      <c r="AG268" s="67" t="str">
        <f t="shared" si="554"/>
        <v>FILTRO EN Y</v>
      </c>
      <c r="AH268" s="58" t="str">
        <f t="shared" si="555"/>
        <v>ÚNICO</v>
      </c>
      <c r="AI268" s="58" t="str">
        <f t="shared" si="556"/>
        <v>ÚNICO</v>
      </c>
      <c r="AJ268" s="58" t="str">
        <f t="shared" si="557"/>
        <v>ÚNICO</v>
      </c>
      <c r="AK268" s="58" t="str">
        <f t="shared" si="558"/>
        <v>ÚNICO</v>
      </c>
      <c r="AL268" s="68" t="str">
        <f t="shared" si="559"/>
        <v/>
      </c>
      <c r="AM268" s="68" t="str">
        <f t="shared" si="560"/>
        <v/>
      </c>
      <c r="AN268" s="60" t="str">
        <f t="shared" si="561"/>
        <v/>
      </c>
      <c r="AP268" s="68">
        <f t="shared" si="562"/>
        <v>133333</v>
      </c>
      <c r="AQ268" s="61">
        <f t="shared" si="563"/>
        <v>85000</v>
      </c>
      <c r="AR268" s="61">
        <f t="shared" si="564"/>
        <v>83716</v>
      </c>
      <c r="AS268" s="199">
        <f t="shared" si="565"/>
        <v>0.62787156967892421</v>
      </c>
      <c r="AT268" s="61">
        <f t="shared" si="566"/>
        <v>85000</v>
      </c>
      <c r="AU268" s="61">
        <f t="shared" si="567"/>
        <v>230000</v>
      </c>
      <c r="AV268" s="61">
        <f>IF(NOT(ISNUMBER(A268)),"",ROUND(_xlfn.QUARTILE.INC(CHOOSE({1;2;3},W268,Z268,AC268),1),0))</f>
        <v>85000</v>
      </c>
      <c r="AW268" s="61">
        <f>IF(NOT(ISNUMBER(A268)),"",ROUND(_xlfn.QUARTILE.INC(CHOOSE({1;2;3},W268,Z268,AC268),3),0))</f>
        <v>157500</v>
      </c>
      <c r="AX268" s="61">
        <f t="shared" si="568"/>
        <v>72500</v>
      </c>
      <c r="AY268" s="61">
        <f t="shared" si="569"/>
        <v>85000</v>
      </c>
      <c r="AZ268" s="61">
        <f t="shared" si="570"/>
        <v>16150</v>
      </c>
      <c r="BA268" s="61">
        <f t="shared" si="571"/>
        <v>101150</v>
      </c>
      <c r="BB268" s="61" t="str">
        <f t="shared" si="572"/>
        <v>MEDIANA</v>
      </c>
      <c r="BD268" s="58" t="str">
        <f t="shared" si="573"/>
        <v>FILTRO EN Y</v>
      </c>
      <c r="BE268" s="58" t="str">
        <f t="shared" si="574"/>
        <v>ÚNICO</v>
      </c>
      <c r="BF268" s="58" t="str" cm="1">
        <f t="array" ref="BF268">IF(BE268&lt;&gt;"REPETIDO","",A268&amp;IFERROR(", "&amp;_xlfn.AGGREGATE(15,6,$A$13:$A$500/(($BD$13:$BD$500=BD268)*($A$13:$A$500&lt;&gt;A268)),1),"")&amp;IFERROR(", "&amp;_xlfn.AGGREGATE(15,6,$A$13:$A$500/(($BD$13:$BD$500=BD268)*($A$13:$A$500&lt;&gt;A268)),2),"")&amp;IFERROR(", "&amp;_xlfn.AGGREGATE(15,6,$A$13:$A$500/(($BD$13:$BD$500=BD268)*($A$13:$A$500&lt;&gt;A268)),3),""))</f>
        <v/>
      </c>
      <c r="BG268" s="58" t="str">
        <f t="shared" si="575"/>
        <v>NO APLICA</v>
      </c>
      <c r="BH268" s="58" t="str">
        <f t="shared" si="576"/>
        <v>OK</v>
      </c>
    </row>
    <row r="269" spans="1:60" ht="25.5" customHeight="1" x14ac:dyDescent="0.45">
      <c r="A269" s="64">
        <f>IF(D269="","",COUNTIF($D$13:D269,"&lt;&gt;"))</f>
        <v>242</v>
      </c>
      <c r="B269" s="64">
        <v>4325101</v>
      </c>
      <c r="C269" s="65" t="s">
        <v>930</v>
      </c>
      <c r="D269" s="64" t="s">
        <v>691</v>
      </c>
      <c r="E269" s="64">
        <v>0</v>
      </c>
      <c r="F269" s="64">
        <v>1</v>
      </c>
      <c r="G269" s="64">
        <v>1</v>
      </c>
      <c r="H269" s="64">
        <v>0</v>
      </c>
      <c r="I269" s="64">
        <v>0</v>
      </c>
      <c r="J269" s="64">
        <v>0</v>
      </c>
      <c r="K269" s="64">
        <v>1</v>
      </c>
      <c r="L269" s="64">
        <v>0</v>
      </c>
      <c r="M269" s="64">
        <v>1</v>
      </c>
      <c r="N269" s="64">
        <v>0</v>
      </c>
      <c r="O269" s="64">
        <v>0</v>
      </c>
      <c r="P269" s="64">
        <v>0</v>
      </c>
      <c r="Q269" s="64">
        <v>0</v>
      </c>
      <c r="R269" s="64">
        <v>1</v>
      </c>
      <c r="S269" s="78">
        <v>40141747</v>
      </c>
      <c r="T269" s="64" t="s">
        <v>66</v>
      </c>
      <c r="U269" s="64" t="s">
        <v>66</v>
      </c>
      <c r="W269" s="198">
        <v>80800</v>
      </c>
      <c r="X269" s="198">
        <f t="shared" si="548"/>
        <v>15352</v>
      </c>
      <c r="Y269" s="198">
        <f t="shared" si="549"/>
        <v>96152</v>
      </c>
      <c r="Z269" s="198">
        <v>80800</v>
      </c>
      <c r="AA269" s="198">
        <f t="shared" si="550"/>
        <v>15352</v>
      </c>
      <c r="AB269" s="198">
        <f t="shared" si="551"/>
        <v>96152</v>
      </c>
      <c r="AC269" s="198">
        <v>300000</v>
      </c>
      <c r="AD269" s="198">
        <f t="shared" si="552"/>
        <v>57000</v>
      </c>
      <c r="AE269" s="198">
        <f t="shared" si="553"/>
        <v>357000</v>
      </c>
      <c r="AG269" s="67" t="str">
        <f t="shared" si="554"/>
        <v>FILTRO DE TRAMPA</v>
      </c>
      <c r="AH269" s="58" t="str">
        <f t="shared" si="555"/>
        <v>ÚNICO</v>
      </c>
      <c r="AI269" s="58" t="str">
        <f t="shared" si="556"/>
        <v>ÚNICO</v>
      </c>
      <c r="AJ269" s="58" t="str">
        <f t="shared" si="557"/>
        <v>DIFERENTE</v>
      </c>
      <c r="AK269" s="58" t="str">
        <f t="shared" si="558"/>
        <v>REVISAR</v>
      </c>
      <c r="AL269" s="68" t="str">
        <f t="shared" si="559"/>
        <v/>
      </c>
      <c r="AM269" s="68" t="str">
        <f t="shared" si="560"/>
        <v/>
      </c>
      <c r="AN269" s="60">
        <f t="shared" si="561"/>
        <v>20000</v>
      </c>
      <c r="AP269" s="68">
        <f t="shared" si="562"/>
        <v>153867</v>
      </c>
      <c r="AQ269" s="61">
        <f t="shared" si="563"/>
        <v>80800</v>
      </c>
      <c r="AR269" s="61">
        <f t="shared" si="564"/>
        <v>126555</v>
      </c>
      <c r="AS269" s="199">
        <f t="shared" si="565"/>
        <v>0.82249605178498308</v>
      </c>
      <c r="AT269" s="61">
        <f t="shared" si="566"/>
        <v>80800</v>
      </c>
      <c r="AU269" s="61">
        <f t="shared" si="567"/>
        <v>300000</v>
      </c>
      <c r="AV269" s="61">
        <f>IF(NOT(ISNUMBER(A269)),"",ROUND(_xlfn.QUARTILE.INC(CHOOSE({1;2;3},W269,Z269,AC269),1),0))</f>
        <v>80800</v>
      </c>
      <c r="AW269" s="61">
        <f>IF(NOT(ISNUMBER(A269)),"",ROUND(_xlfn.QUARTILE.INC(CHOOSE({1;2;3},W269,Z269,AC269),3),0))</f>
        <v>190400</v>
      </c>
      <c r="AX269" s="61">
        <f t="shared" si="568"/>
        <v>109600</v>
      </c>
      <c r="AY269" s="61">
        <f t="shared" si="569"/>
        <v>80800</v>
      </c>
      <c r="AZ269" s="61">
        <f t="shared" si="570"/>
        <v>15352</v>
      </c>
      <c r="BA269" s="61">
        <f t="shared" si="571"/>
        <v>96152</v>
      </c>
      <c r="BB269" s="61" t="str">
        <f t="shared" si="572"/>
        <v>MEDIANA</v>
      </c>
      <c r="BD269" s="58" t="str">
        <f t="shared" si="573"/>
        <v>FILTRO DE TRAMPA</v>
      </c>
      <c r="BE269" s="58" t="str">
        <f t="shared" si="574"/>
        <v>REPETIDO</v>
      </c>
      <c r="BF269" s="58" t="str" cm="1">
        <f t="array" ref="BF269">IF(BE269&lt;&gt;"REPETIDO","",A269&amp;IFERROR(", "&amp;_xlfn.AGGREGATE(15,6,$A$13:$A$500/(($BD$13:$BD$500=BD269)*($A$13:$A$500&lt;&gt;A269)),1),"")&amp;IFERROR(", "&amp;_xlfn.AGGREGATE(15,6,$A$13:$A$500/(($BD$13:$BD$500=BD269)*($A$13:$A$500&lt;&gt;A269)),2),"")&amp;IFERROR(", "&amp;_xlfn.AGGREGATE(15,6,$A$13:$A$500/(($BD$13:$BD$500=BD269)*($A$13:$A$500&lt;&gt;A269)),3),""))</f>
        <v>242, 249</v>
      </c>
      <c r="BG269" s="58" t="str">
        <f t="shared" si="575"/>
        <v>MISMO PRECIO REF.</v>
      </c>
      <c r="BH269" s="58" t="str">
        <f t="shared" si="576"/>
        <v>OK</v>
      </c>
    </row>
    <row r="270" spans="1:60" ht="38.25" customHeight="1" x14ac:dyDescent="0.45">
      <c r="A270" s="64">
        <f>IF(D270="","",COUNTIF($D$13:D270,"&lt;&gt;"))</f>
        <v>243</v>
      </c>
      <c r="B270" s="64">
        <v>4325101</v>
      </c>
      <c r="C270" s="65" t="s">
        <v>931</v>
      </c>
      <c r="D270" s="64" t="s">
        <v>691</v>
      </c>
      <c r="E270" s="64">
        <v>0</v>
      </c>
      <c r="F270" s="64">
        <v>1</v>
      </c>
      <c r="G270" s="64">
        <v>1</v>
      </c>
      <c r="H270" s="64">
        <v>0</v>
      </c>
      <c r="I270" s="64">
        <v>0</v>
      </c>
      <c r="J270" s="64">
        <v>0</v>
      </c>
      <c r="K270" s="64">
        <v>1</v>
      </c>
      <c r="L270" s="64">
        <v>0</v>
      </c>
      <c r="M270" s="64">
        <v>1</v>
      </c>
      <c r="N270" s="64">
        <v>0</v>
      </c>
      <c r="O270" s="64">
        <v>0</v>
      </c>
      <c r="P270" s="64">
        <v>0</v>
      </c>
      <c r="Q270" s="64">
        <v>0</v>
      </c>
      <c r="R270" s="64">
        <v>1</v>
      </c>
      <c r="S270" s="78">
        <v>40141654</v>
      </c>
      <c r="T270" s="64" t="s">
        <v>66</v>
      </c>
      <c r="U270" s="64" t="s">
        <v>66</v>
      </c>
      <c r="W270" s="198">
        <v>170000</v>
      </c>
      <c r="X270" s="198">
        <f t="shared" si="548"/>
        <v>32300</v>
      </c>
      <c r="Y270" s="198">
        <f t="shared" si="549"/>
        <v>202300</v>
      </c>
      <c r="Z270" s="198">
        <v>170000</v>
      </c>
      <c r="AA270" s="198">
        <f t="shared" si="550"/>
        <v>32300</v>
      </c>
      <c r="AB270" s="198">
        <f t="shared" si="551"/>
        <v>202300</v>
      </c>
      <c r="AC270" s="198">
        <v>220000</v>
      </c>
      <c r="AD270" s="198">
        <f t="shared" si="552"/>
        <v>41800</v>
      </c>
      <c r="AE270" s="198">
        <f t="shared" si="553"/>
        <v>261800</v>
      </c>
      <c r="AG270" s="67" t="str">
        <f t="shared" si="554"/>
        <v>VÁLVULAS DE CONTROL Y PASO</v>
      </c>
      <c r="AH270" s="58" t="str">
        <f t="shared" si="555"/>
        <v>ÚNICO</v>
      </c>
      <c r="AI270" s="58" t="str">
        <f t="shared" si="556"/>
        <v>DIFERENTE</v>
      </c>
      <c r="AJ270" s="58" t="str">
        <f t="shared" si="557"/>
        <v>ÚNICO</v>
      </c>
      <c r="AK270" s="58" t="str">
        <f t="shared" si="558"/>
        <v>REVISAR</v>
      </c>
      <c r="AL270" s="68" t="str">
        <f t="shared" si="559"/>
        <v/>
      </c>
      <c r="AM270" s="68">
        <f t="shared" si="560"/>
        <v>8500</v>
      </c>
      <c r="AN270" s="60" t="str">
        <f t="shared" si="561"/>
        <v/>
      </c>
      <c r="AP270" s="68">
        <f t="shared" si="562"/>
        <v>186667</v>
      </c>
      <c r="AQ270" s="61">
        <f t="shared" si="563"/>
        <v>170000</v>
      </c>
      <c r="AR270" s="61">
        <f t="shared" si="564"/>
        <v>28868</v>
      </c>
      <c r="AS270" s="199">
        <f t="shared" si="565"/>
        <v>0.15464972383977885</v>
      </c>
      <c r="AT270" s="61">
        <f t="shared" si="566"/>
        <v>170000</v>
      </c>
      <c r="AU270" s="61">
        <f t="shared" si="567"/>
        <v>220000</v>
      </c>
      <c r="AV270" s="61">
        <f>IF(NOT(ISNUMBER(A270)),"",ROUND(_xlfn.QUARTILE.INC(CHOOSE({1;2;3},W270,Z270,AC270),1),0))</f>
        <v>170000</v>
      </c>
      <c r="AW270" s="61">
        <f>IF(NOT(ISNUMBER(A270)),"",ROUND(_xlfn.QUARTILE.INC(CHOOSE({1;2;3},W270,Z270,AC270),3),0))</f>
        <v>195000</v>
      </c>
      <c r="AX270" s="61">
        <f t="shared" si="568"/>
        <v>25000</v>
      </c>
      <c r="AY270" s="61">
        <f t="shared" si="569"/>
        <v>170000</v>
      </c>
      <c r="AZ270" s="61">
        <f t="shared" si="570"/>
        <v>32300</v>
      </c>
      <c r="BA270" s="61">
        <f t="shared" si="571"/>
        <v>202300</v>
      </c>
      <c r="BB270" s="61" t="str">
        <f t="shared" si="572"/>
        <v>MENOR VALOR</v>
      </c>
      <c r="BD270" s="58" t="str">
        <f t="shared" si="573"/>
        <v>VÁLVULAS DE CONTROL Y PASO</v>
      </c>
      <c r="BE270" s="58" t="str">
        <f t="shared" si="574"/>
        <v>REPETIDO</v>
      </c>
      <c r="BF270" s="58" t="str" cm="1">
        <f t="array" ref="BF270">IF(BE270&lt;&gt;"REPETIDO","",A270&amp;IFERROR(", "&amp;_xlfn.AGGREGATE(15,6,$A$13:$A$500/(($BD$13:$BD$500=BD270)*($A$13:$A$500&lt;&gt;A270)),1),"")&amp;IFERROR(", "&amp;_xlfn.AGGREGATE(15,6,$A$13:$A$500/(($BD$13:$BD$500=BD270)*($A$13:$A$500&lt;&gt;A270)),2),"")&amp;IFERROR(", "&amp;_xlfn.AGGREGATE(15,6,$A$13:$A$500/(($BD$13:$BD$500=BD270)*($A$13:$A$500&lt;&gt;A270)),3),""))</f>
        <v>243, 250</v>
      </c>
      <c r="BG270" s="58" t="str">
        <f t="shared" si="575"/>
        <v>MISMO PRECIO REF.</v>
      </c>
      <c r="BH270" s="58" t="str">
        <f t="shared" si="576"/>
        <v>OK</v>
      </c>
    </row>
    <row r="271" spans="1:60" ht="51" customHeight="1" x14ac:dyDescent="0.45">
      <c r="A271" s="64">
        <f>IF(D271="","",COUNTIF($D$13:D271,"&lt;&gt;"))</f>
        <v>244</v>
      </c>
      <c r="B271" s="64">
        <v>4325101</v>
      </c>
      <c r="C271" s="65" t="s">
        <v>932</v>
      </c>
      <c r="D271" s="64" t="s">
        <v>691</v>
      </c>
      <c r="E271" s="64">
        <v>0</v>
      </c>
      <c r="F271" s="64">
        <v>1</v>
      </c>
      <c r="G271" s="64">
        <v>1</v>
      </c>
      <c r="H271" s="64">
        <v>0</v>
      </c>
      <c r="I271" s="64">
        <v>0</v>
      </c>
      <c r="J271" s="64">
        <v>0</v>
      </c>
      <c r="K271" s="64">
        <v>1</v>
      </c>
      <c r="L271" s="64">
        <v>0</v>
      </c>
      <c r="M271" s="64">
        <v>1</v>
      </c>
      <c r="N271" s="64">
        <v>0</v>
      </c>
      <c r="O271" s="64">
        <v>0</v>
      </c>
      <c r="P271" s="64">
        <v>0</v>
      </c>
      <c r="Q271" s="64">
        <v>0</v>
      </c>
      <c r="R271" s="64">
        <v>1</v>
      </c>
      <c r="S271" s="78">
        <v>95121640</v>
      </c>
      <c r="T271" s="64" t="s">
        <v>66</v>
      </c>
      <c r="U271" s="64" t="s">
        <v>66</v>
      </c>
      <c r="W271" s="198">
        <v>131800</v>
      </c>
      <c r="X271" s="198">
        <f t="shared" si="548"/>
        <v>25042</v>
      </c>
      <c r="Y271" s="198">
        <f t="shared" si="549"/>
        <v>156842</v>
      </c>
      <c r="Z271" s="198">
        <v>131800</v>
      </c>
      <c r="AA271" s="198">
        <f t="shared" si="550"/>
        <v>25042</v>
      </c>
      <c r="AB271" s="198">
        <f t="shared" si="551"/>
        <v>156842</v>
      </c>
      <c r="AC271" s="198">
        <v>170000</v>
      </c>
      <c r="AD271" s="198">
        <f t="shared" si="552"/>
        <v>32300</v>
      </c>
      <c r="AE271" s="198">
        <f t="shared" si="553"/>
        <v>202300</v>
      </c>
      <c r="AG271" s="67" t="str">
        <f t="shared" si="554"/>
        <v>TUBERÍAS DE LÍNEAS DE VAPOR Y AGUA 5/8"</v>
      </c>
      <c r="AH271" s="58" t="str">
        <f t="shared" si="555"/>
        <v>ÚNICO</v>
      </c>
      <c r="AI271" s="58" t="str">
        <f t="shared" si="556"/>
        <v>DIFERENTE</v>
      </c>
      <c r="AJ271" s="58" t="str">
        <f t="shared" si="557"/>
        <v>DIFERENTE</v>
      </c>
      <c r="AK271" s="58" t="str">
        <f t="shared" si="558"/>
        <v>REVISAR</v>
      </c>
      <c r="AL271" s="68" t="str">
        <f t="shared" si="559"/>
        <v/>
      </c>
      <c r="AM271" s="68">
        <f t="shared" si="560"/>
        <v>4200</v>
      </c>
      <c r="AN271" s="60">
        <f t="shared" si="561"/>
        <v>5000</v>
      </c>
      <c r="AP271" s="68">
        <f t="shared" si="562"/>
        <v>144533</v>
      </c>
      <c r="AQ271" s="61">
        <f t="shared" si="563"/>
        <v>131800</v>
      </c>
      <c r="AR271" s="61">
        <f t="shared" si="564"/>
        <v>22055</v>
      </c>
      <c r="AS271" s="199">
        <f t="shared" si="565"/>
        <v>0.15259490912110038</v>
      </c>
      <c r="AT271" s="61">
        <f t="shared" si="566"/>
        <v>131800</v>
      </c>
      <c r="AU271" s="61">
        <f t="shared" si="567"/>
        <v>170000</v>
      </c>
      <c r="AV271" s="61">
        <f>IF(NOT(ISNUMBER(A271)),"",ROUND(_xlfn.QUARTILE.INC(CHOOSE({1;2;3},W271,Z271,AC271),1),0))</f>
        <v>131800</v>
      </c>
      <c r="AW271" s="61">
        <f>IF(NOT(ISNUMBER(A271)),"",ROUND(_xlfn.QUARTILE.INC(CHOOSE({1;2;3},W271,Z271,AC271),3),0))</f>
        <v>150900</v>
      </c>
      <c r="AX271" s="61">
        <f t="shared" si="568"/>
        <v>19100</v>
      </c>
      <c r="AY271" s="61">
        <f t="shared" si="569"/>
        <v>131800</v>
      </c>
      <c r="AZ271" s="61">
        <f t="shared" si="570"/>
        <v>25042</v>
      </c>
      <c r="BA271" s="61">
        <f t="shared" si="571"/>
        <v>156842</v>
      </c>
      <c r="BB271" s="61" t="str">
        <f t="shared" si="572"/>
        <v>MENOR VALOR</v>
      </c>
      <c r="BD271" s="58" t="str">
        <f t="shared" si="573"/>
        <v>TUBERÍAS DE LÍNEAS DE VAPOR Y AGUA 5/8"</v>
      </c>
      <c r="BE271" s="58" t="str">
        <f t="shared" si="574"/>
        <v>REPETIDO</v>
      </c>
      <c r="BF271" s="58" t="str" cm="1">
        <f t="array" ref="BF271">IF(BE271&lt;&gt;"REPETIDO","",A271&amp;IFERROR(", "&amp;_xlfn.AGGREGATE(15,6,$A$13:$A$500/(($BD$13:$BD$500=BD271)*($A$13:$A$500&lt;&gt;A271)),1),"")&amp;IFERROR(", "&amp;_xlfn.AGGREGATE(15,6,$A$13:$A$500/(($BD$13:$BD$500=BD271)*($A$13:$A$500&lt;&gt;A271)),2),"")&amp;IFERROR(", "&amp;_xlfn.AGGREGATE(15,6,$A$13:$A$500/(($BD$13:$BD$500=BD271)*($A$13:$A$500&lt;&gt;A271)),3),""))</f>
        <v>244, 251</v>
      </c>
      <c r="BG271" s="58" t="str">
        <f t="shared" si="575"/>
        <v>MISMO PRECIO REF.</v>
      </c>
      <c r="BH271" s="58" t="str">
        <f t="shared" si="576"/>
        <v>OK</v>
      </c>
    </row>
    <row r="272" spans="1:60" ht="38.25" customHeight="1" x14ac:dyDescent="0.45">
      <c r="A272" s="64">
        <f>IF(D272="","",COUNTIF($D$13:D272,"&lt;&gt;"))</f>
        <v>245</v>
      </c>
      <c r="B272" s="64">
        <v>4325101</v>
      </c>
      <c r="C272" s="65" t="s">
        <v>933</v>
      </c>
      <c r="D272" s="64" t="s">
        <v>691</v>
      </c>
      <c r="E272" s="64">
        <v>0</v>
      </c>
      <c r="F272" s="64">
        <v>1</v>
      </c>
      <c r="G272" s="64">
        <v>1</v>
      </c>
      <c r="H272" s="64">
        <v>0</v>
      </c>
      <c r="I272" s="64">
        <v>0</v>
      </c>
      <c r="J272" s="64">
        <v>0</v>
      </c>
      <c r="K272" s="64">
        <v>1</v>
      </c>
      <c r="L272" s="64">
        <v>0</v>
      </c>
      <c r="M272" s="64">
        <v>1</v>
      </c>
      <c r="N272" s="64">
        <v>0</v>
      </c>
      <c r="O272" s="64">
        <v>0</v>
      </c>
      <c r="P272" s="64">
        <v>0</v>
      </c>
      <c r="Q272" s="64">
        <v>0</v>
      </c>
      <c r="R272" s="64">
        <v>1</v>
      </c>
      <c r="S272" s="78">
        <v>72152602</v>
      </c>
      <c r="T272" s="64" t="s">
        <v>66</v>
      </c>
      <c r="U272" s="64" t="s">
        <v>66</v>
      </c>
      <c r="W272" s="198">
        <v>297500</v>
      </c>
      <c r="X272" s="198">
        <f t="shared" si="548"/>
        <v>56525</v>
      </c>
      <c r="Y272" s="198">
        <f t="shared" si="549"/>
        <v>354025</v>
      </c>
      <c r="Z272" s="198">
        <v>301800</v>
      </c>
      <c r="AA272" s="198">
        <f t="shared" si="550"/>
        <v>57342</v>
      </c>
      <c r="AB272" s="198">
        <f t="shared" si="551"/>
        <v>359142</v>
      </c>
      <c r="AC272" s="198">
        <v>380000</v>
      </c>
      <c r="AD272" s="198">
        <f t="shared" si="552"/>
        <v>72200</v>
      </c>
      <c r="AE272" s="198">
        <f t="shared" si="553"/>
        <v>452200</v>
      </c>
      <c r="AG272" s="67" t="str">
        <f t="shared" si="554"/>
        <v>SISTEMA DE AGUA FRÍA Y DESAGÜE</v>
      </c>
      <c r="AH272" s="58" t="str">
        <f t="shared" si="555"/>
        <v>ÚNICO</v>
      </c>
      <c r="AI272" s="58" t="str">
        <f t="shared" si="556"/>
        <v>DIFERENTE</v>
      </c>
      <c r="AJ272" s="58" t="str">
        <f t="shared" si="557"/>
        <v>ÚNICO</v>
      </c>
      <c r="AK272" s="58" t="str">
        <f t="shared" si="558"/>
        <v>REVISAR</v>
      </c>
      <c r="AL272" s="68" t="str">
        <f t="shared" si="559"/>
        <v/>
      </c>
      <c r="AM272" s="68">
        <f t="shared" si="560"/>
        <v>4300</v>
      </c>
      <c r="AN272" s="60" t="str">
        <f t="shared" si="561"/>
        <v/>
      </c>
      <c r="AP272" s="68">
        <f t="shared" si="562"/>
        <v>326433</v>
      </c>
      <c r="AQ272" s="61">
        <f t="shared" si="563"/>
        <v>301800</v>
      </c>
      <c r="AR272" s="61">
        <f t="shared" si="564"/>
        <v>46440</v>
      </c>
      <c r="AS272" s="199">
        <f t="shared" si="565"/>
        <v>0.14226502835191296</v>
      </c>
      <c r="AT272" s="61">
        <f t="shared" si="566"/>
        <v>297500</v>
      </c>
      <c r="AU272" s="61">
        <f t="shared" si="567"/>
        <v>380000</v>
      </c>
      <c r="AV272" s="61">
        <f>IF(NOT(ISNUMBER(A272)),"",ROUND(_xlfn.QUARTILE.INC(CHOOSE({1;2;3},W272,Z272,AC272),1),0))</f>
        <v>299650</v>
      </c>
      <c r="AW272" s="61">
        <f>IF(NOT(ISNUMBER(A272)),"",ROUND(_xlfn.QUARTILE.INC(CHOOSE({1;2;3},W272,Z272,AC272),3),0))</f>
        <v>340900</v>
      </c>
      <c r="AX272" s="61">
        <f t="shared" si="568"/>
        <v>41250</v>
      </c>
      <c r="AY272" s="61">
        <f t="shared" si="569"/>
        <v>297500</v>
      </c>
      <c r="AZ272" s="61">
        <f t="shared" si="570"/>
        <v>56525</v>
      </c>
      <c r="BA272" s="61">
        <f t="shared" si="571"/>
        <v>354025</v>
      </c>
      <c r="BB272" s="61" t="str">
        <f t="shared" si="572"/>
        <v>MENOR VALOR</v>
      </c>
      <c r="BD272" s="58" t="str">
        <f t="shared" si="573"/>
        <v>SISTEMA DE AGUA FRÍA Y DESAGÜE</v>
      </c>
      <c r="BE272" s="58" t="str">
        <f t="shared" si="574"/>
        <v>REPETIDO</v>
      </c>
      <c r="BF272" s="58" t="str" cm="1">
        <f t="array" ref="BF272">IF(BE272&lt;&gt;"REPETIDO","",A272&amp;IFERROR(", "&amp;_xlfn.AGGREGATE(15,6,$A$13:$A$500/(($BD$13:$BD$500=BD272)*($A$13:$A$500&lt;&gt;A272)),1),"")&amp;IFERROR(", "&amp;_xlfn.AGGREGATE(15,6,$A$13:$A$500/(($BD$13:$BD$500=BD272)*($A$13:$A$500&lt;&gt;A272)),2),"")&amp;IFERROR(", "&amp;_xlfn.AGGREGATE(15,6,$A$13:$A$500/(($BD$13:$BD$500=BD272)*($A$13:$A$500&lt;&gt;A272)),3),""))</f>
        <v>245, 252</v>
      </c>
      <c r="BG272" s="58" t="str">
        <f t="shared" si="575"/>
        <v>MISMO PRECIO REF.</v>
      </c>
      <c r="BH272" s="58" t="str">
        <f t="shared" si="576"/>
        <v>OK</v>
      </c>
    </row>
    <row r="273" spans="1:60" x14ac:dyDescent="0.45">
      <c r="A273" s="207" t="s">
        <v>934</v>
      </c>
      <c r="B273" s="207"/>
      <c r="C273" s="207"/>
      <c r="D273" s="207"/>
      <c r="E273" s="207"/>
      <c r="F273" s="207"/>
      <c r="G273" s="207"/>
      <c r="H273" s="207"/>
      <c r="I273" s="207"/>
      <c r="J273" s="207"/>
      <c r="K273" s="207"/>
      <c r="L273" s="207"/>
      <c r="M273" s="207"/>
      <c r="N273" s="207"/>
      <c r="O273" s="207"/>
      <c r="P273" s="207"/>
      <c r="Q273" s="207"/>
      <c r="R273" s="207"/>
      <c r="S273" s="207"/>
      <c r="T273" s="207"/>
      <c r="U273" s="207"/>
      <c r="W273" s="198"/>
      <c r="X273" s="198"/>
      <c r="Y273" s="198"/>
      <c r="Z273" s="198"/>
      <c r="AA273" s="198"/>
      <c r="AB273" s="198"/>
      <c r="AC273" s="198"/>
      <c r="AD273" s="198"/>
      <c r="AE273" s="198"/>
      <c r="AG273" s="67" t="str">
        <f>IF(NOT(ISNUMBER(#REF!)),"",LEFT(#REF!,200))</f>
        <v/>
      </c>
      <c r="AH273" s="58" t="str">
        <f t="shared" ref="AH273" si="577">IF(AG273="","",IF(COUNTIF($AG:$AG,AG273)=1,"ÚNICO",IF(_xlfn.MAXIFS($Y:$Y,$AG:$AG,AG273)&lt;&gt;_xlfn.MINIFS($Y:$Y,$AG:$AG,AG273),"PRECIO DIFERENTE","MISMO PRECIO")))</f>
        <v/>
      </c>
      <c r="AI273" s="58" t="str">
        <f t="shared" ref="AI273:AI336" si="578">IF(AG273="","",IF(COUNTIF($AG:$AG,AG273)=1,"ÚNICO",IF(_xlfn.MAXIFS($AB:$AB,$AG:$AG,AG273)&lt;&gt;_xlfn.MINIFS($AB:$AB,$AG:$AG,AG273),"PRECIO DIFERENTE","MISMO PRECIO")))</f>
        <v/>
      </c>
      <c r="AJ273" s="58" t="str">
        <f t="shared" ref="AJ273:AJ336" si="579">IF(AG273="","",IF(COUNTIF($AG:$AG,AG273)=1,"ÚNICO",IF(_xlfn.MAXIFS($AE:$AE,$AG:$AG,AG273)&lt;&gt;_xlfn.MINIFS($AE:$AE,$AG:$AG,AG273),"PRECIO DIFERENTE","MISMO PRECIO")))</f>
        <v/>
      </c>
      <c r="AK273" s="58" t="str">
        <f t="shared" ref="AK273" si="580">IF(AG273="","",IF(COUNTIF($AG:$AG,AG273)=1,"ÚNICO",IF(OR(AH273="PRECIO DIFERENTE",AI273="PRECIO DIFERENTE",AJ273="PRECIO DIFERENTE"),"REVISAR","VALIDADO")))</f>
        <v/>
      </c>
      <c r="AL273" s="68" t="str">
        <f t="shared" ref="AL273:AL336" si="581">IF(OR(AG273="",COUNTIF($AG:$AG,AG273)=1),"",_xlfn.MAXIFS($Y:$Y,$AG:$AG,AG273)-_xlfn.MINIFS($Y:$Y,$AG:$AG,AG273))</f>
        <v/>
      </c>
      <c r="AM273" s="68" t="str">
        <f t="shared" ref="AM273:AM336" si="582">IF(OR(AG273="",COUNTIF($AG:$AG,AG273)=1),"",_xlfn.MAXIFS($AB:$AB,$AG:$AG,AG273)-_xlfn.MINIFS($AB:$AB,$AG:$AG,AG273))</f>
        <v/>
      </c>
      <c r="AN273" s="60" t="str">
        <f t="shared" ref="AN273:AN336" si="583">IF(OR(AG273="",COUNTIF($AG:$AG,AG273)=1),"",_xlfn.MAXIFS($AE:$AE,$AG:$AG,AG273)-_xlfn.MINIFS($AE:$AE,$AG:$AG,AG273))</f>
        <v/>
      </c>
      <c r="AP273" s="75"/>
      <c r="AQ273" s="75"/>
      <c r="AR273" s="75"/>
      <c r="AS273" s="76"/>
      <c r="AT273" s="75"/>
      <c r="AU273" s="75"/>
      <c r="AV273" s="75"/>
      <c r="AW273" s="75"/>
      <c r="AX273" s="75"/>
      <c r="AY273" s="75"/>
      <c r="AZ273" s="75"/>
      <c r="BA273" s="75"/>
      <c r="BB273" s="75"/>
      <c r="BD273" s="203"/>
      <c r="BE273" s="203"/>
      <c r="BF273" s="203"/>
      <c r="BG273" s="203"/>
      <c r="BH273" s="203"/>
    </row>
    <row r="274" spans="1:60" x14ac:dyDescent="0.45">
      <c r="A274" s="64">
        <f>IF(D274="","",COUNTIF($D$13:D274,"&lt;&gt;"))</f>
        <v>246</v>
      </c>
      <c r="B274" s="64">
        <v>4325101</v>
      </c>
      <c r="C274" s="65" t="s">
        <v>927</v>
      </c>
      <c r="D274" s="64" t="s">
        <v>691</v>
      </c>
      <c r="E274" s="64">
        <v>0</v>
      </c>
      <c r="F274" s="64">
        <v>0</v>
      </c>
      <c r="G274" s="64">
        <v>0</v>
      </c>
      <c r="H274" s="64">
        <v>0</v>
      </c>
      <c r="I274" s="64">
        <v>0</v>
      </c>
      <c r="J274" s="64">
        <v>0</v>
      </c>
      <c r="K274" s="64">
        <v>1</v>
      </c>
      <c r="L274" s="64">
        <v>0</v>
      </c>
      <c r="M274" s="64">
        <v>0</v>
      </c>
      <c r="N274" s="64">
        <v>0</v>
      </c>
      <c r="O274" s="64">
        <v>0</v>
      </c>
      <c r="P274" s="64">
        <v>0</v>
      </c>
      <c r="Q274" s="64">
        <v>0</v>
      </c>
      <c r="R274" s="64">
        <f t="shared" ref="R274:R282" si="584">SUM(F274:M274)</f>
        <v>1</v>
      </c>
      <c r="S274" s="78">
        <v>30181701</v>
      </c>
      <c r="T274" s="64" t="s">
        <v>66</v>
      </c>
      <c r="U274" s="64" t="s">
        <v>66</v>
      </c>
      <c r="W274" s="198">
        <v>221000</v>
      </c>
      <c r="X274" s="198">
        <f t="shared" ref="X274:X282" si="585">ROUND(W274*19%,0)</f>
        <v>41990</v>
      </c>
      <c r="Y274" s="198">
        <f t="shared" ref="Y274:Y282" si="586">ROUND(W274+X274,0)</f>
        <v>262990</v>
      </c>
      <c r="Z274" s="198">
        <v>238000</v>
      </c>
      <c r="AA274" s="198">
        <f t="shared" ref="AA274:AA282" si="587">Z274*19%</f>
        <v>45220</v>
      </c>
      <c r="AB274" s="198">
        <f t="shared" ref="AB274:AB282" si="588">Z274+AA274</f>
        <v>283220</v>
      </c>
      <c r="AC274" s="198">
        <v>290000</v>
      </c>
      <c r="AD274" s="198">
        <f t="shared" ref="AD274:AD282" si="589">AC274*19%</f>
        <v>55100</v>
      </c>
      <c r="AE274" s="198">
        <f t="shared" ref="AE274:AE282" si="590">AC274+AD274</f>
        <v>345100</v>
      </c>
      <c r="AG274" s="67" t="str">
        <f t="shared" ref="AG274:AG282" si="591">IF(NOT(ISNUMBER(A274)),"",UPPER(TRIM(CLEAN(C274))))</f>
        <v>CHEQUES</v>
      </c>
      <c r="AH274" s="58" t="str">
        <f t="shared" ref="AH274:AH282" si="592">IF($AG274="","",IF(COUNTIFS($AG:$AG,$AG274,$W:$W,"&lt;&gt;"&amp;$W274)&gt;0,"DIFERENTE","ÚNICO"))</f>
        <v>ÚNICO</v>
      </c>
      <c r="AI274" s="58" t="str">
        <f t="shared" ref="AI274:AI282" si="593">IF($AG274="","",IF(COUNTIFS($AG:$AG,$AG274,$Z:$Z,"&lt;&gt;"&amp;$Z274)&gt;0,"DIFERENTE","ÚNICO"))</f>
        <v>DIFERENTE</v>
      </c>
      <c r="AJ274" s="58" t="str">
        <f t="shared" ref="AJ274:AJ282" si="594">IF($AG274="","",IF(COUNTIFS($AG:$AG,$AG274,$AC:$AC,"&lt;&gt;"&amp;$AC274)&gt;0,"DIFERENTE","ÚNICO"))</f>
        <v>ÚNICO</v>
      </c>
      <c r="AK274" s="58" t="str">
        <f t="shared" ref="AK274:AK282" si="595">IF($AG274="","",IF(OR(AH274="DIFERENTE",AI274="DIFERENTE",AJ274="DIFERENTE"),"REVISAR","ÚNICO"))</f>
        <v>REVISAR</v>
      </c>
      <c r="AL274" s="68" t="str">
        <f t="shared" ref="AL274:AL282" si="596">IF(AH274="DIFERENTE",_xlfn.MAXIFS($W:$W,$AG:$AG,$AG274)-_xlfn.MINIFS($W:$W,$AG:$AG,$AG274),"")</f>
        <v/>
      </c>
      <c r="AM274" s="68">
        <f t="shared" ref="AM274:AM282" si="597">IF(AI274="DIFERENTE",_xlfn.MAXIFS($Z:$Z,$AG:$AG,$AG274)-_xlfn.MINIFS($Z:$Z,$AG:$AG,$AG274),"")</f>
        <v>17000</v>
      </c>
      <c r="AN274" s="60" t="str">
        <f t="shared" ref="AN274:AN282" si="598">IF(AJ274="DIFERENTE",_xlfn.MAXIFS($AC:$AC,$AG:$AG,$AG274)-_xlfn.MINIFS($AC:$AC,$AG:$AG,$AG274),"")</f>
        <v/>
      </c>
      <c r="AP274" s="68">
        <f t="shared" ref="AP274:AP282" si="599">IF(NOT(ISNUMBER(A274)),"",ROUND(AVERAGE(W274,Z274,AC274),0))</f>
        <v>249667</v>
      </c>
      <c r="AQ274" s="61">
        <f t="shared" ref="AQ274:AQ282" si="600">IF(NOT(ISNUMBER(A274)),"",ROUND(MEDIAN(W274,Z274,AC274),0))</f>
        <v>238000</v>
      </c>
      <c r="AR274" s="61">
        <f t="shared" ref="AR274:AR282" si="601">IF(NOT(ISNUMBER(A274)),"",ROUND(_xlfn.STDEV.S(W274,Z274,AC274),0))</f>
        <v>35949</v>
      </c>
      <c r="AS274" s="199">
        <f t="shared" ref="AS274:AS282" si="602">IF(NOT(ISNUMBER(A274)),"",IFERROR(AR274/AP274,0))</f>
        <v>0.1439877917385958</v>
      </c>
      <c r="AT274" s="61">
        <f t="shared" ref="AT274:AT282" si="603">IF(NOT(ISNUMBER(A274)),"",MIN(W274,Z274,AC274))</f>
        <v>221000</v>
      </c>
      <c r="AU274" s="61">
        <f t="shared" ref="AU274:AU282" si="604">IF(NOT(ISNUMBER(A274)),"",MAX(W274,Z274,AC274))</f>
        <v>290000</v>
      </c>
      <c r="AV274" s="61">
        <f>IF(NOT(ISNUMBER(A274)),"",ROUND(_xlfn.QUARTILE.INC(CHOOSE({1;2;3},W274,Z274,AC274),1),0))</f>
        <v>229500</v>
      </c>
      <c r="AW274" s="61">
        <f>IF(NOT(ISNUMBER(A274)),"",ROUND(_xlfn.QUARTILE.INC(CHOOSE({1;2;3},W274,Z274,AC274),3),0))</f>
        <v>264000</v>
      </c>
      <c r="AX274" s="61">
        <f t="shared" ref="AX274:AX282" si="605">IF(NOT(ISNUMBER(A274)),"",AW274-AV274)</f>
        <v>34500</v>
      </c>
      <c r="AY274" s="61">
        <f t="shared" ref="AY274:AY282" si="606">IF(NOT(ISNUMBER(A274)),"",IF(BB274="MENOR VALOR",MIN(W274,Z274,AC274),IF(BB274="PROMEDIO 2 MENORES",ROUND((SUM(W274,Z274,AC274)-MAX(W274,Z274,AC274))/2,0),IF(BB274="MEDIANA",MEDIAN(W274,Z274,AC274),""))))</f>
        <v>221000</v>
      </c>
      <c r="AZ274" s="61">
        <f t="shared" ref="AZ274:AZ282" si="607">+AY274*19%</f>
        <v>41990</v>
      </c>
      <c r="BA274" s="61">
        <f t="shared" ref="BA274:BA282" si="608">+AY274+AZ274</f>
        <v>262990</v>
      </c>
      <c r="BB274" s="61" t="str">
        <f t="shared" ref="BB274:BB282" si="609">IF(NOT(ISNUMBER(A274)),"",IF(AS274&lt;=20%,"MENOR VALOR",IF(AS274&lt;=40%,"PROMEDIO 2 MENORES","MEDIANA")))</f>
        <v>MENOR VALOR</v>
      </c>
      <c r="BD274" s="58" t="str">
        <f t="shared" ref="BD274:BD282" si="610">IF(NOT(ISNUMBER(A274)),"",TRIM(CLEAN(C274)))</f>
        <v>CHEQUES</v>
      </c>
      <c r="BE274" s="58" t="str">
        <f t="shared" ref="BE274:BE282" si="611">IF(BD274="","",IF(COUNTIF($BD:$BD,BD274)&gt;1,"REPETIDO","ÚNICO"))</f>
        <v>REPETIDO</v>
      </c>
      <c r="BF274" s="58" t="str" cm="1">
        <f t="array" ref="BF274">IF(BE274&lt;&gt;"REPETIDO","",A274&amp;IFERROR(", "&amp;_xlfn.AGGREGATE(15,6,$A$13:$A$500/(($BD$13:$BD$500=BD274)*($A$13:$A$500&lt;&gt;A274)),1),"")&amp;IFERROR(", "&amp;_xlfn.AGGREGATE(15,6,$A$13:$A$500/(($BD$13:$BD$500=BD274)*($A$13:$A$500&lt;&gt;A274)),2),"")&amp;IFERROR(", "&amp;_xlfn.AGGREGATE(15,6,$A$13:$A$500/(($BD$13:$BD$500=BD274)*($A$13:$A$500&lt;&gt;A274)),3),""))</f>
        <v>246, 239</v>
      </c>
      <c r="BG274" s="58" t="str">
        <f t="shared" ref="BG274:BG282" si="612">IF(BD274="","",IF(BE274&lt;&gt;"REPETIDO","NO APLICA",IF(_xlfn.MAXIFS($AY:$AY,$BD:$BD,BD274)=_xlfn.MINIFS($AY:$AY,$BD:$BD,BD274),"MISMO PRECIO REF.","PRECIO REF. DIFERENTE")))</f>
        <v>MISMO PRECIO REF.</v>
      </c>
      <c r="BH274" s="58" t="str">
        <f t="shared" ref="BH274:BH282" si="613">IF(BD274="","",IF(BG274="PRECIO REF. DIFERENTE","CRÍTICO - PRECIO REF. INCONSISTENTE","OK"))</f>
        <v>OK</v>
      </c>
    </row>
    <row r="275" spans="1:60" s="192" customFormat="1" ht="14.25" customHeight="1" x14ac:dyDescent="0.45">
      <c r="A275" s="64">
        <f>IF(D275="","",COUNTIF($D$13:D275,"&lt;&gt;"))</f>
        <v>247</v>
      </c>
      <c r="B275" s="64">
        <v>4325101</v>
      </c>
      <c r="C275" s="65" t="s">
        <v>928</v>
      </c>
      <c r="D275" s="64" t="s">
        <v>691</v>
      </c>
      <c r="E275" s="64">
        <v>0</v>
      </c>
      <c r="F275" s="64">
        <v>0</v>
      </c>
      <c r="G275" s="64">
        <v>0</v>
      </c>
      <c r="H275" s="64">
        <v>0</v>
      </c>
      <c r="I275" s="64">
        <v>0</v>
      </c>
      <c r="J275" s="64">
        <v>0</v>
      </c>
      <c r="K275" s="64">
        <v>1</v>
      </c>
      <c r="L275" s="64">
        <v>0</v>
      </c>
      <c r="M275" s="64">
        <v>0</v>
      </c>
      <c r="N275" s="64">
        <v>0</v>
      </c>
      <c r="O275" s="64">
        <v>0</v>
      </c>
      <c r="P275" s="64">
        <v>0</v>
      </c>
      <c r="Q275" s="64">
        <v>0</v>
      </c>
      <c r="R275" s="64">
        <f t="shared" si="584"/>
        <v>1</v>
      </c>
      <c r="S275" s="78">
        <v>40141654</v>
      </c>
      <c r="T275" s="64" t="s">
        <v>66</v>
      </c>
      <c r="U275" s="64" t="s">
        <v>66</v>
      </c>
      <c r="W275" s="198">
        <v>161500</v>
      </c>
      <c r="X275" s="198">
        <f t="shared" si="585"/>
        <v>30685</v>
      </c>
      <c r="Y275" s="198">
        <f t="shared" si="586"/>
        <v>192185</v>
      </c>
      <c r="Z275" s="198">
        <v>161500</v>
      </c>
      <c r="AA275" s="198">
        <f t="shared" si="587"/>
        <v>30685</v>
      </c>
      <c r="AB275" s="198">
        <f t="shared" si="588"/>
        <v>192185</v>
      </c>
      <c r="AC275" s="198">
        <v>205000</v>
      </c>
      <c r="AD275" s="198">
        <f t="shared" si="589"/>
        <v>38950</v>
      </c>
      <c r="AE275" s="198">
        <f t="shared" si="590"/>
        <v>243950</v>
      </c>
      <c r="AG275" s="67" t="str">
        <f t="shared" si="591"/>
        <v>VÁLVULAS DE SEGURIDAD</v>
      </c>
      <c r="AH275" s="58" t="str">
        <f t="shared" si="592"/>
        <v>ÚNICO</v>
      </c>
      <c r="AI275" s="58" t="str">
        <f t="shared" si="593"/>
        <v>ÚNICO</v>
      </c>
      <c r="AJ275" s="58" t="str">
        <f t="shared" si="594"/>
        <v>ÚNICO</v>
      </c>
      <c r="AK275" s="58" t="str">
        <f t="shared" si="595"/>
        <v>ÚNICO</v>
      </c>
      <c r="AL275" s="68" t="str">
        <f t="shared" si="596"/>
        <v/>
      </c>
      <c r="AM275" s="68" t="str">
        <f t="shared" si="597"/>
        <v/>
      </c>
      <c r="AN275" s="60" t="str">
        <f t="shared" si="598"/>
        <v/>
      </c>
      <c r="AO275" s="160"/>
      <c r="AP275" s="68">
        <f t="shared" si="599"/>
        <v>176000</v>
      </c>
      <c r="AQ275" s="61">
        <f t="shared" si="600"/>
        <v>161500</v>
      </c>
      <c r="AR275" s="61">
        <f t="shared" si="601"/>
        <v>25115</v>
      </c>
      <c r="AS275" s="199">
        <f t="shared" si="602"/>
        <v>0.14269886363636364</v>
      </c>
      <c r="AT275" s="61">
        <f t="shared" si="603"/>
        <v>161500</v>
      </c>
      <c r="AU275" s="61">
        <f t="shared" si="604"/>
        <v>205000</v>
      </c>
      <c r="AV275" s="61">
        <f>IF(NOT(ISNUMBER(A275)),"",ROUND(_xlfn.QUARTILE.INC(CHOOSE({1;2;3},W275,Z275,AC275),1),0))</f>
        <v>161500</v>
      </c>
      <c r="AW275" s="61">
        <f>IF(NOT(ISNUMBER(A275)),"",ROUND(_xlfn.QUARTILE.INC(CHOOSE({1;2;3},W275,Z275,AC275),3),0))</f>
        <v>183250</v>
      </c>
      <c r="AX275" s="61">
        <f t="shared" si="605"/>
        <v>21750</v>
      </c>
      <c r="AY275" s="61">
        <f t="shared" si="606"/>
        <v>161500</v>
      </c>
      <c r="AZ275" s="61">
        <f t="shared" si="607"/>
        <v>30685</v>
      </c>
      <c r="BA275" s="61">
        <f t="shared" si="608"/>
        <v>192185</v>
      </c>
      <c r="BB275" s="61" t="str">
        <f t="shared" si="609"/>
        <v>MENOR VALOR</v>
      </c>
      <c r="BC275" s="160"/>
      <c r="BD275" s="58" t="str">
        <f t="shared" si="610"/>
        <v>VÁLVULAS DE SEGURIDAD</v>
      </c>
      <c r="BE275" s="58" t="str">
        <f t="shared" si="611"/>
        <v>REPETIDO</v>
      </c>
      <c r="BF275" s="58" t="str" cm="1">
        <f t="array" ref="BF275">IF(BE275&lt;&gt;"REPETIDO","",A275&amp;IFERROR(", "&amp;_xlfn.AGGREGATE(15,6,$A$13:$A$500/(($BD$13:$BD$500=BD275)*($A$13:$A$500&lt;&gt;A275)),1),"")&amp;IFERROR(", "&amp;_xlfn.AGGREGATE(15,6,$A$13:$A$500/(($BD$13:$BD$500=BD275)*($A$13:$A$500&lt;&gt;A275)),2),"")&amp;IFERROR(", "&amp;_xlfn.AGGREGATE(15,6,$A$13:$A$500/(($BD$13:$BD$500=BD275)*($A$13:$A$500&lt;&gt;A275)),3),""))</f>
        <v>247, 240</v>
      </c>
      <c r="BG275" s="58" t="str">
        <f t="shared" si="612"/>
        <v>MISMO PRECIO REF.</v>
      </c>
      <c r="BH275" s="58" t="str">
        <f t="shared" si="613"/>
        <v>OK</v>
      </c>
    </row>
    <row r="276" spans="1:60" ht="12.75" customHeight="1" x14ac:dyDescent="0.45">
      <c r="A276" s="64">
        <f>IF(D276="","",COUNTIF($D$13:D276,"&lt;&gt;"))</f>
        <v>248</v>
      </c>
      <c r="B276" s="64">
        <v>4325101</v>
      </c>
      <c r="C276" s="65" t="s">
        <v>935</v>
      </c>
      <c r="D276" s="64" t="s">
        <v>691</v>
      </c>
      <c r="E276" s="64">
        <v>0</v>
      </c>
      <c r="F276" s="64">
        <v>0</v>
      </c>
      <c r="G276" s="64">
        <v>0</v>
      </c>
      <c r="H276" s="64">
        <v>0</v>
      </c>
      <c r="I276" s="64">
        <v>0</v>
      </c>
      <c r="J276" s="64">
        <v>0</v>
      </c>
      <c r="K276" s="64">
        <v>1</v>
      </c>
      <c r="L276" s="64">
        <v>0</v>
      </c>
      <c r="M276" s="64">
        <v>0</v>
      </c>
      <c r="N276" s="64">
        <v>0</v>
      </c>
      <c r="O276" s="64">
        <v>0</v>
      </c>
      <c r="P276" s="64">
        <v>0</v>
      </c>
      <c r="Q276" s="64">
        <v>0</v>
      </c>
      <c r="R276" s="64">
        <f t="shared" si="584"/>
        <v>1</v>
      </c>
      <c r="S276" s="78">
        <v>40142505</v>
      </c>
      <c r="T276" s="64" t="s">
        <v>66</v>
      </c>
      <c r="U276" s="64" t="s">
        <v>66</v>
      </c>
      <c r="W276" s="198">
        <v>85000</v>
      </c>
      <c r="X276" s="198">
        <f t="shared" si="585"/>
        <v>16150</v>
      </c>
      <c r="Y276" s="198">
        <f t="shared" si="586"/>
        <v>101150</v>
      </c>
      <c r="Z276" s="198">
        <v>85000</v>
      </c>
      <c r="AA276" s="198">
        <f t="shared" si="587"/>
        <v>16150</v>
      </c>
      <c r="AB276" s="198">
        <f t="shared" si="588"/>
        <v>101150</v>
      </c>
      <c r="AC276" s="198">
        <v>245000</v>
      </c>
      <c r="AD276" s="198">
        <f t="shared" si="589"/>
        <v>46550</v>
      </c>
      <c r="AE276" s="198">
        <f t="shared" si="590"/>
        <v>291550</v>
      </c>
      <c r="AG276" s="67" t="str">
        <f t="shared" si="591"/>
        <v>DE FILTRO EN Y</v>
      </c>
      <c r="AH276" s="58" t="str">
        <f t="shared" si="592"/>
        <v>ÚNICO</v>
      </c>
      <c r="AI276" s="58" t="str">
        <f t="shared" si="593"/>
        <v>ÚNICO</v>
      </c>
      <c r="AJ276" s="58" t="str">
        <f t="shared" si="594"/>
        <v>ÚNICO</v>
      </c>
      <c r="AK276" s="58" t="str">
        <f t="shared" si="595"/>
        <v>ÚNICO</v>
      </c>
      <c r="AL276" s="68" t="str">
        <f t="shared" si="596"/>
        <v/>
      </c>
      <c r="AM276" s="68" t="str">
        <f t="shared" si="597"/>
        <v/>
      </c>
      <c r="AN276" s="60" t="str">
        <f t="shared" si="598"/>
        <v/>
      </c>
      <c r="AP276" s="68">
        <f t="shared" si="599"/>
        <v>138333</v>
      </c>
      <c r="AQ276" s="61">
        <f t="shared" si="600"/>
        <v>85000</v>
      </c>
      <c r="AR276" s="61">
        <f t="shared" si="601"/>
        <v>92376</v>
      </c>
      <c r="AS276" s="199">
        <f t="shared" si="602"/>
        <v>0.66777992236125872</v>
      </c>
      <c r="AT276" s="61">
        <f t="shared" si="603"/>
        <v>85000</v>
      </c>
      <c r="AU276" s="61">
        <f t="shared" si="604"/>
        <v>245000</v>
      </c>
      <c r="AV276" s="61">
        <f>IF(NOT(ISNUMBER(A276)),"",ROUND(_xlfn.QUARTILE.INC(CHOOSE({1;2;3},W276,Z276,AC276),1),0))</f>
        <v>85000</v>
      </c>
      <c r="AW276" s="61">
        <f>IF(NOT(ISNUMBER(A276)),"",ROUND(_xlfn.QUARTILE.INC(CHOOSE({1;2;3},W276,Z276,AC276),3),0))</f>
        <v>165000</v>
      </c>
      <c r="AX276" s="61">
        <f t="shared" si="605"/>
        <v>80000</v>
      </c>
      <c r="AY276" s="61">
        <f t="shared" si="606"/>
        <v>85000</v>
      </c>
      <c r="AZ276" s="61">
        <f t="shared" si="607"/>
        <v>16150</v>
      </c>
      <c r="BA276" s="61">
        <f t="shared" si="608"/>
        <v>101150</v>
      </c>
      <c r="BB276" s="61" t="str">
        <f t="shared" si="609"/>
        <v>MEDIANA</v>
      </c>
      <c r="BD276" s="58" t="str">
        <f t="shared" si="610"/>
        <v>DE FILTRO EN Y</v>
      </c>
      <c r="BE276" s="58" t="str">
        <f t="shared" si="611"/>
        <v>ÚNICO</v>
      </c>
      <c r="BF276" s="58" t="str" cm="1">
        <f t="array" ref="BF276">IF(BE276&lt;&gt;"REPETIDO","",A276&amp;IFERROR(", "&amp;_xlfn.AGGREGATE(15,6,$A$13:$A$500/(($BD$13:$BD$500=BD276)*($A$13:$A$500&lt;&gt;A276)),1),"")&amp;IFERROR(", "&amp;_xlfn.AGGREGATE(15,6,$A$13:$A$500/(($BD$13:$BD$500=BD276)*($A$13:$A$500&lt;&gt;A276)),2),"")&amp;IFERROR(", "&amp;_xlfn.AGGREGATE(15,6,$A$13:$A$500/(($BD$13:$BD$500=BD276)*($A$13:$A$500&lt;&gt;A276)),3),""))</f>
        <v/>
      </c>
      <c r="BG276" s="58" t="str">
        <f t="shared" si="612"/>
        <v>NO APLICA</v>
      </c>
      <c r="BH276" s="58" t="str">
        <f t="shared" si="613"/>
        <v>OK</v>
      </c>
    </row>
    <row r="277" spans="1:60" ht="25.5" customHeight="1" x14ac:dyDescent="0.45">
      <c r="A277" s="64">
        <f>IF(D277="","",COUNTIF($D$13:D277,"&lt;&gt;"))</f>
        <v>249</v>
      </c>
      <c r="B277" s="64">
        <v>4325101</v>
      </c>
      <c r="C277" s="65" t="s">
        <v>936</v>
      </c>
      <c r="D277" s="64" t="s">
        <v>691</v>
      </c>
      <c r="E277" s="64">
        <v>0</v>
      </c>
      <c r="F277" s="64">
        <v>0</v>
      </c>
      <c r="G277" s="64">
        <v>0</v>
      </c>
      <c r="H277" s="64">
        <v>0</v>
      </c>
      <c r="I277" s="64">
        <v>0</v>
      </c>
      <c r="J277" s="64">
        <v>0</v>
      </c>
      <c r="K277" s="64">
        <v>1</v>
      </c>
      <c r="L277" s="64">
        <v>0</v>
      </c>
      <c r="M277" s="64">
        <v>0</v>
      </c>
      <c r="N277" s="64">
        <v>0</v>
      </c>
      <c r="O277" s="64">
        <v>0</v>
      </c>
      <c r="P277" s="64">
        <v>0</v>
      </c>
      <c r="Q277" s="64">
        <v>0</v>
      </c>
      <c r="R277" s="64">
        <f t="shared" si="584"/>
        <v>1</v>
      </c>
      <c r="S277" s="78">
        <v>40141747</v>
      </c>
      <c r="T277" s="64" t="s">
        <v>66</v>
      </c>
      <c r="U277" s="64" t="s">
        <v>66</v>
      </c>
      <c r="W277" s="198">
        <v>80800</v>
      </c>
      <c r="X277" s="198">
        <f t="shared" si="585"/>
        <v>15352</v>
      </c>
      <c r="Y277" s="198">
        <f t="shared" si="586"/>
        <v>96152</v>
      </c>
      <c r="Z277" s="198">
        <v>80800</v>
      </c>
      <c r="AA277" s="198">
        <f t="shared" si="587"/>
        <v>15352</v>
      </c>
      <c r="AB277" s="198">
        <f t="shared" si="588"/>
        <v>96152</v>
      </c>
      <c r="AC277" s="198">
        <v>320000</v>
      </c>
      <c r="AD277" s="198">
        <f t="shared" si="589"/>
        <v>60800</v>
      </c>
      <c r="AE277" s="198">
        <f t="shared" si="590"/>
        <v>380800</v>
      </c>
      <c r="AG277" s="67" t="str">
        <f t="shared" si="591"/>
        <v>FILTRO DE TRAMPA</v>
      </c>
      <c r="AH277" s="58" t="str">
        <f t="shared" si="592"/>
        <v>ÚNICO</v>
      </c>
      <c r="AI277" s="58" t="str">
        <f t="shared" si="593"/>
        <v>ÚNICO</v>
      </c>
      <c r="AJ277" s="58" t="str">
        <f t="shared" si="594"/>
        <v>DIFERENTE</v>
      </c>
      <c r="AK277" s="58" t="str">
        <f t="shared" si="595"/>
        <v>REVISAR</v>
      </c>
      <c r="AL277" s="68" t="str">
        <f t="shared" si="596"/>
        <v/>
      </c>
      <c r="AM277" s="68" t="str">
        <f t="shared" si="597"/>
        <v/>
      </c>
      <c r="AN277" s="60">
        <f t="shared" si="598"/>
        <v>20000</v>
      </c>
      <c r="AP277" s="68">
        <f t="shared" si="599"/>
        <v>160533</v>
      </c>
      <c r="AQ277" s="61">
        <f t="shared" si="600"/>
        <v>80800</v>
      </c>
      <c r="AR277" s="61">
        <f t="shared" si="601"/>
        <v>138102</v>
      </c>
      <c r="AS277" s="199">
        <f t="shared" si="602"/>
        <v>0.8602717198333053</v>
      </c>
      <c r="AT277" s="61">
        <f t="shared" si="603"/>
        <v>80800</v>
      </c>
      <c r="AU277" s="61">
        <f t="shared" si="604"/>
        <v>320000</v>
      </c>
      <c r="AV277" s="61">
        <f>IF(NOT(ISNUMBER(A277)),"",ROUND(_xlfn.QUARTILE.INC(CHOOSE({1;2;3},W277,Z277,AC277),1),0))</f>
        <v>80800</v>
      </c>
      <c r="AW277" s="61">
        <f>IF(NOT(ISNUMBER(A277)),"",ROUND(_xlfn.QUARTILE.INC(CHOOSE({1;2;3},W277,Z277,AC277),3),0))</f>
        <v>200400</v>
      </c>
      <c r="AX277" s="61">
        <f t="shared" si="605"/>
        <v>119600</v>
      </c>
      <c r="AY277" s="61">
        <f t="shared" si="606"/>
        <v>80800</v>
      </c>
      <c r="AZ277" s="61">
        <f t="shared" si="607"/>
        <v>15352</v>
      </c>
      <c r="BA277" s="61">
        <f t="shared" si="608"/>
        <v>96152</v>
      </c>
      <c r="BB277" s="61" t="str">
        <f t="shared" si="609"/>
        <v>MEDIANA</v>
      </c>
      <c r="BD277" s="58" t="str">
        <f t="shared" si="610"/>
        <v>FILTRO DE TRAMPA</v>
      </c>
      <c r="BE277" s="58" t="str">
        <f t="shared" si="611"/>
        <v>REPETIDO</v>
      </c>
      <c r="BF277" s="58" t="str" cm="1">
        <f t="array" ref="BF277">IF(BE277&lt;&gt;"REPETIDO","",A277&amp;IFERROR(", "&amp;_xlfn.AGGREGATE(15,6,$A$13:$A$500/(($BD$13:$BD$500=BD277)*($A$13:$A$500&lt;&gt;A277)),1),"")&amp;IFERROR(", "&amp;_xlfn.AGGREGATE(15,6,$A$13:$A$500/(($BD$13:$BD$500=BD277)*($A$13:$A$500&lt;&gt;A277)),2),"")&amp;IFERROR(", "&amp;_xlfn.AGGREGATE(15,6,$A$13:$A$500/(($BD$13:$BD$500=BD277)*($A$13:$A$500&lt;&gt;A277)),3),""))</f>
        <v>249, 242</v>
      </c>
      <c r="BG277" s="58" t="str">
        <f t="shared" si="612"/>
        <v>MISMO PRECIO REF.</v>
      </c>
      <c r="BH277" s="58" t="str">
        <f t="shared" si="613"/>
        <v>OK</v>
      </c>
    </row>
    <row r="278" spans="1:60" ht="38.25" customHeight="1" x14ac:dyDescent="0.45">
      <c r="A278" s="64">
        <f>IF(D278="","",COUNTIF($D$13:D278,"&lt;&gt;"))</f>
        <v>250</v>
      </c>
      <c r="B278" s="64">
        <v>4325101</v>
      </c>
      <c r="C278" s="65" t="s">
        <v>931</v>
      </c>
      <c r="D278" s="64" t="s">
        <v>691</v>
      </c>
      <c r="E278" s="64">
        <v>0</v>
      </c>
      <c r="F278" s="64">
        <v>0</v>
      </c>
      <c r="G278" s="64">
        <v>0</v>
      </c>
      <c r="H278" s="64">
        <v>0</v>
      </c>
      <c r="I278" s="64">
        <v>0</v>
      </c>
      <c r="J278" s="64">
        <v>0</v>
      </c>
      <c r="K278" s="64">
        <v>1</v>
      </c>
      <c r="L278" s="64">
        <v>0</v>
      </c>
      <c r="M278" s="64">
        <v>0</v>
      </c>
      <c r="N278" s="64">
        <v>0</v>
      </c>
      <c r="O278" s="64">
        <v>0</v>
      </c>
      <c r="P278" s="64">
        <v>0</v>
      </c>
      <c r="Q278" s="64">
        <v>0</v>
      </c>
      <c r="R278" s="64">
        <f t="shared" si="584"/>
        <v>1</v>
      </c>
      <c r="S278" s="78">
        <v>40141654</v>
      </c>
      <c r="T278" s="64" t="s">
        <v>66</v>
      </c>
      <c r="U278" s="64" t="s">
        <v>66</v>
      </c>
      <c r="W278" s="198">
        <v>170000</v>
      </c>
      <c r="X278" s="198">
        <f t="shared" si="585"/>
        <v>32300</v>
      </c>
      <c r="Y278" s="198">
        <f t="shared" si="586"/>
        <v>202300</v>
      </c>
      <c r="Z278" s="198">
        <v>178500</v>
      </c>
      <c r="AA278" s="198">
        <f t="shared" si="587"/>
        <v>33915</v>
      </c>
      <c r="AB278" s="198">
        <f t="shared" si="588"/>
        <v>212415</v>
      </c>
      <c r="AC278" s="198">
        <v>220000</v>
      </c>
      <c r="AD278" s="198">
        <f t="shared" si="589"/>
        <v>41800</v>
      </c>
      <c r="AE278" s="198">
        <f t="shared" si="590"/>
        <v>261800</v>
      </c>
      <c r="AG278" s="67" t="str">
        <f t="shared" si="591"/>
        <v>VÁLVULAS DE CONTROL Y PASO</v>
      </c>
      <c r="AH278" s="58" t="str">
        <f t="shared" si="592"/>
        <v>ÚNICO</v>
      </c>
      <c r="AI278" s="58" t="str">
        <f t="shared" si="593"/>
        <v>DIFERENTE</v>
      </c>
      <c r="AJ278" s="58" t="str">
        <f t="shared" si="594"/>
        <v>ÚNICO</v>
      </c>
      <c r="AK278" s="58" t="str">
        <f t="shared" si="595"/>
        <v>REVISAR</v>
      </c>
      <c r="AL278" s="68" t="str">
        <f t="shared" si="596"/>
        <v/>
      </c>
      <c r="AM278" s="68">
        <f t="shared" si="597"/>
        <v>8500</v>
      </c>
      <c r="AN278" s="60" t="str">
        <f t="shared" si="598"/>
        <v/>
      </c>
      <c r="AP278" s="68">
        <f t="shared" si="599"/>
        <v>189500</v>
      </c>
      <c r="AQ278" s="61">
        <f t="shared" si="600"/>
        <v>178500</v>
      </c>
      <c r="AR278" s="61">
        <f t="shared" si="601"/>
        <v>26754</v>
      </c>
      <c r="AS278" s="199">
        <f t="shared" si="602"/>
        <v>0.1411820580474934</v>
      </c>
      <c r="AT278" s="61">
        <f t="shared" si="603"/>
        <v>170000</v>
      </c>
      <c r="AU278" s="61">
        <f t="shared" si="604"/>
        <v>220000</v>
      </c>
      <c r="AV278" s="61">
        <f>IF(NOT(ISNUMBER(A278)),"",ROUND(_xlfn.QUARTILE.INC(CHOOSE({1;2;3},W278,Z278,AC278),1),0))</f>
        <v>174250</v>
      </c>
      <c r="AW278" s="61">
        <f>IF(NOT(ISNUMBER(A278)),"",ROUND(_xlfn.QUARTILE.INC(CHOOSE({1;2;3},W278,Z278,AC278),3),0))</f>
        <v>199250</v>
      </c>
      <c r="AX278" s="61">
        <f t="shared" si="605"/>
        <v>25000</v>
      </c>
      <c r="AY278" s="61">
        <f t="shared" si="606"/>
        <v>170000</v>
      </c>
      <c r="AZ278" s="61">
        <f t="shared" si="607"/>
        <v>32300</v>
      </c>
      <c r="BA278" s="61">
        <f t="shared" si="608"/>
        <v>202300</v>
      </c>
      <c r="BB278" s="61" t="str">
        <f t="shared" si="609"/>
        <v>MENOR VALOR</v>
      </c>
      <c r="BD278" s="58" t="str">
        <f t="shared" si="610"/>
        <v>VÁLVULAS DE CONTROL Y PASO</v>
      </c>
      <c r="BE278" s="58" t="str">
        <f t="shared" si="611"/>
        <v>REPETIDO</v>
      </c>
      <c r="BF278" s="58" t="str" cm="1">
        <f t="array" ref="BF278">IF(BE278&lt;&gt;"REPETIDO","",A278&amp;IFERROR(", "&amp;_xlfn.AGGREGATE(15,6,$A$13:$A$500/(($BD$13:$BD$500=BD278)*($A$13:$A$500&lt;&gt;A278)),1),"")&amp;IFERROR(", "&amp;_xlfn.AGGREGATE(15,6,$A$13:$A$500/(($BD$13:$BD$500=BD278)*($A$13:$A$500&lt;&gt;A278)),2),"")&amp;IFERROR(", "&amp;_xlfn.AGGREGATE(15,6,$A$13:$A$500/(($BD$13:$BD$500=BD278)*($A$13:$A$500&lt;&gt;A278)),3),""))</f>
        <v>250, 243</v>
      </c>
      <c r="BG278" s="58" t="str">
        <f t="shared" si="612"/>
        <v>MISMO PRECIO REF.</v>
      </c>
      <c r="BH278" s="58" t="str">
        <f t="shared" si="613"/>
        <v>OK</v>
      </c>
    </row>
    <row r="279" spans="1:60" ht="51" customHeight="1" x14ac:dyDescent="0.45">
      <c r="A279" s="64">
        <f>IF(D279="","",COUNTIF($D$13:D279,"&lt;&gt;"))</f>
        <v>251</v>
      </c>
      <c r="B279" s="64">
        <v>4325101</v>
      </c>
      <c r="C279" s="65" t="s">
        <v>937</v>
      </c>
      <c r="D279" s="64" t="s">
        <v>691</v>
      </c>
      <c r="E279" s="64">
        <v>0</v>
      </c>
      <c r="F279" s="64">
        <v>0</v>
      </c>
      <c r="G279" s="64">
        <v>0</v>
      </c>
      <c r="H279" s="64">
        <v>0</v>
      </c>
      <c r="I279" s="64">
        <v>0</v>
      </c>
      <c r="J279" s="64">
        <v>0</v>
      </c>
      <c r="K279" s="64">
        <v>1</v>
      </c>
      <c r="L279" s="64">
        <v>0</v>
      </c>
      <c r="M279" s="64">
        <v>0</v>
      </c>
      <c r="N279" s="64">
        <v>0</v>
      </c>
      <c r="O279" s="64">
        <v>0</v>
      </c>
      <c r="P279" s="64">
        <v>0</v>
      </c>
      <c r="Q279" s="64">
        <v>0</v>
      </c>
      <c r="R279" s="64">
        <f t="shared" si="584"/>
        <v>1</v>
      </c>
      <c r="S279" s="78">
        <v>95121640</v>
      </c>
      <c r="T279" s="64" t="s">
        <v>66</v>
      </c>
      <c r="U279" s="64" t="s">
        <v>66</v>
      </c>
      <c r="W279" s="198">
        <v>131800</v>
      </c>
      <c r="X279" s="198">
        <f t="shared" si="585"/>
        <v>25042</v>
      </c>
      <c r="Y279" s="198">
        <f t="shared" si="586"/>
        <v>156842</v>
      </c>
      <c r="Z279" s="198">
        <v>136000</v>
      </c>
      <c r="AA279" s="198">
        <f t="shared" si="587"/>
        <v>25840</v>
      </c>
      <c r="AB279" s="198">
        <f t="shared" si="588"/>
        <v>161840</v>
      </c>
      <c r="AC279" s="198">
        <v>165000</v>
      </c>
      <c r="AD279" s="198">
        <f t="shared" si="589"/>
        <v>31350</v>
      </c>
      <c r="AE279" s="198">
        <f t="shared" si="590"/>
        <v>196350</v>
      </c>
      <c r="AG279" s="67" t="str">
        <f t="shared" si="591"/>
        <v>TUBERÍAS DE LÍNEAS DE VAPOR Y AGUA 5/8"</v>
      </c>
      <c r="AH279" s="58" t="str">
        <f t="shared" si="592"/>
        <v>ÚNICO</v>
      </c>
      <c r="AI279" s="58" t="str">
        <f t="shared" si="593"/>
        <v>DIFERENTE</v>
      </c>
      <c r="AJ279" s="58" t="str">
        <f t="shared" si="594"/>
        <v>DIFERENTE</v>
      </c>
      <c r="AK279" s="58" t="str">
        <f t="shared" si="595"/>
        <v>REVISAR</v>
      </c>
      <c r="AL279" s="68" t="str">
        <f t="shared" si="596"/>
        <v/>
      </c>
      <c r="AM279" s="68">
        <f t="shared" si="597"/>
        <v>4200</v>
      </c>
      <c r="AN279" s="60">
        <f t="shared" si="598"/>
        <v>5000</v>
      </c>
      <c r="AP279" s="68">
        <f t="shared" si="599"/>
        <v>144267</v>
      </c>
      <c r="AQ279" s="61">
        <f t="shared" si="600"/>
        <v>136000</v>
      </c>
      <c r="AR279" s="61">
        <f t="shared" si="601"/>
        <v>18078</v>
      </c>
      <c r="AS279" s="199">
        <f t="shared" si="602"/>
        <v>0.12530932229823868</v>
      </c>
      <c r="AT279" s="61">
        <f t="shared" si="603"/>
        <v>131800</v>
      </c>
      <c r="AU279" s="61">
        <f t="shared" si="604"/>
        <v>165000</v>
      </c>
      <c r="AV279" s="61">
        <f>IF(NOT(ISNUMBER(A279)),"",ROUND(_xlfn.QUARTILE.INC(CHOOSE({1;2;3},W279,Z279,AC279),1),0))</f>
        <v>133900</v>
      </c>
      <c r="AW279" s="61">
        <f>IF(NOT(ISNUMBER(A279)),"",ROUND(_xlfn.QUARTILE.INC(CHOOSE({1;2;3},W279,Z279,AC279),3),0))</f>
        <v>150500</v>
      </c>
      <c r="AX279" s="61">
        <f t="shared" si="605"/>
        <v>16600</v>
      </c>
      <c r="AY279" s="61">
        <f t="shared" si="606"/>
        <v>131800</v>
      </c>
      <c r="AZ279" s="61">
        <f t="shared" si="607"/>
        <v>25042</v>
      </c>
      <c r="BA279" s="61">
        <f t="shared" si="608"/>
        <v>156842</v>
      </c>
      <c r="BB279" s="61" t="str">
        <f t="shared" si="609"/>
        <v>MENOR VALOR</v>
      </c>
      <c r="BD279" s="58" t="str">
        <f t="shared" si="610"/>
        <v>TUBERÍAS DE LÍNEAS DE VAPOR Y AGUA 5/8"</v>
      </c>
      <c r="BE279" s="58" t="str">
        <f t="shared" si="611"/>
        <v>REPETIDO</v>
      </c>
      <c r="BF279" s="58" t="str" cm="1">
        <f t="array" ref="BF279">IF(BE279&lt;&gt;"REPETIDO","",A279&amp;IFERROR(", "&amp;_xlfn.AGGREGATE(15,6,$A$13:$A$500/(($BD$13:$BD$500=BD279)*($A$13:$A$500&lt;&gt;A279)),1),"")&amp;IFERROR(", "&amp;_xlfn.AGGREGATE(15,6,$A$13:$A$500/(($BD$13:$BD$500=BD279)*($A$13:$A$500&lt;&gt;A279)),2),"")&amp;IFERROR(", "&amp;_xlfn.AGGREGATE(15,6,$A$13:$A$500/(($BD$13:$BD$500=BD279)*($A$13:$A$500&lt;&gt;A279)),3),""))</f>
        <v>251, 244</v>
      </c>
      <c r="BG279" s="58" t="str">
        <f t="shared" si="612"/>
        <v>MISMO PRECIO REF.</v>
      </c>
      <c r="BH279" s="58" t="str">
        <f t="shared" si="613"/>
        <v>OK</v>
      </c>
    </row>
    <row r="280" spans="1:60" ht="38.25" customHeight="1" x14ac:dyDescent="0.45">
      <c r="A280" s="64">
        <f>IF(D280="","",COUNTIF($D$13:D280,"&lt;&gt;"))</f>
        <v>252</v>
      </c>
      <c r="B280" s="64">
        <v>4325101</v>
      </c>
      <c r="C280" s="65" t="s">
        <v>933</v>
      </c>
      <c r="D280" s="64" t="s">
        <v>691</v>
      </c>
      <c r="E280" s="64">
        <v>0</v>
      </c>
      <c r="F280" s="64">
        <v>0</v>
      </c>
      <c r="G280" s="64">
        <v>0</v>
      </c>
      <c r="H280" s="64">
        <v>0</v>
      </c>
      <c r="I280" s="64">
        <v>0</v>
      </c>
      <c r="J280" s="64">
        <v>0</v>
      </c>
      <c r="K280" s="64">
        <v>1</v>
      </c>
      <c r="L280" s="64">
        <v>0</v>
      </c>
      <c r="M280" s="64">
        <v>0</v>
      </c>
      <c r="N280" s="64">
        <v>0</v>
      </c>
      <c r="O280" s="64">
        <v>0</v>
      </c>
      <c r="P280" s="64">
        <v>0</v>
      </c>
      <c r="Q280" s="64">
        <v>0</v>
      </c>
      <c r="R280" s="64">
        <f t="shared" si="584"/>
        <v>1</v>
      </c>
      <c r="S280" s="78">
        <v>72152602</v>
      </c>
      <c r="T280" s="64" t="s">
        <v>66</v>
      </c>
      <c r="U280" s="64" t="s">
        <v>66</v>
      </c>
      <c r="W280" s="198">
        <v>297500</v>
      </c>
      <c r="X280" s="198">
        <f t="shared" si="585"/>
        <v>56525</v>
      </c>
      <c r="Y280" s="198">
        <f t="shared" si="586"/>
        <v>354025</v>
      </c>
      <c r="Z280" s="198">
        <v>297500</v>
      </c>
      <c r="AA280" s="198">
        <f t="shared" si="587"/>
        <v>56525</v>
      </c>
      <c r="AB280" s="198">
        <f t="shared" si="588"/>
        <v>354025</v>
      </c>
      <c r="AC280" s="198">
        <v>380000</v>
      </c>
      <c r="AD280" s="198">
        <f t="shared" si="589"/>
        <v>72200</v>
      </c>
      <c r="AE280" s="198">
        <f t="shared" si="590"/>
        <v>452200</v>
      </c>
      <c r="AG280" s="67" t="str">
        <f t="shared" si="591"/>
        <v>SISTEMA DE AGUA FRÍA Y DESAGÜE</v>
      </c>
      <c r="AH280" s="58" t="str">
        <f t="shared" si="592"/>
        <v>ÚNICO</v>
      </c>
      <c r="AI280" s="58" t="str">
        <f t="shared" si="593"/>
        <v>DIFERENTE</v>
      </c>
      <c r="AJ280" s="58" t="str">
        <f t="shared" si="594"/>
        <v>ÚNICO</v>
      </c>
      <c r="AK280" s="58" t="str">
        <f t="shared" si="595"/>
        <v>REVISAR</v>
      </c>
      <c r="AL280" s="68" t="str">
        <f t="shared" si="596"/>
        <v/>
      </c>
      <c r="AM280" s="68">
        <f t="shared" si="597"/>
        <v>4300</v>
      </c>
      <c r="AN280" s="60" t="str">
        <f t="shared" si="598"/>
        <v/>
      </c>
      <c r="AP280" s="68">
        <f t="shared" si="599"/>
        <v>325000</v>
      </c>
      <c r="AQ280" s="61">
        <f t="shared" si="600"/>
        <v>297500</v>
      </c>
      <c r="AR280" s="61">
        <f t="shared" si="601"/>
        <v>47631</v>
      </c>
      <c r="AS280" s="199">
        <f t="shared" si="602"/>
        <v>0.14655692307692308</v>
      </c>
      <c r="AT280" s="61">
        <f t="shared" si="603"/>
        <v>297500</v>
      </c>
      <c r="AU280" s="61">
        <f t="shared" si="604"/>
        <v>380000</v>
      </c>
      <c r="AV280" s="61">
        <f>IF(NOT(ISNUMBER(A280)),"",ROUND(_xlfn.QUARTILE.INC(CHOOSE({1;2;3},W280,Z280,AC280),1),0))</f>
        <v>297500</v>
      </c>
      <c r="AW280" s="61">
        <f>IF(NOT(ISNUMBER(A280)),"",ROUND(_xlfn.QUARTILE.INC(CHOOSE({1;2;3},W280,Z280,AC280),3),0))</f>
        <v>338750</v>
      </c>
      <c r="AX280" s="61">
        <f t="shared" si="605"/>
        <v>41250</v>
      </c>
      <c r="AY280" s="61">
        <f t="shared" si="606"/>
        <v>297500</v>
      </c>
      <c r="AZ280" s="61">
        <f t="shared" si="607"/>
        <v>56525</v>
      </c>
      <c r="BA280" s="61">
        <f t="shared" si="608"/>
        <v>354025</v>
      </c>
      <c r="BB280" s="61" t="str">
        <f t="shared" si="609"/>
        <v>MENOR VALOR</v>
      </c>
      <c r="BD280" s="58" t="str">
        <f t="shared" si="610"/>
        <v>SISTEMA DE AGUA FRÍA Y DESAGÜE</v>
      </c>
      <c r="BE280" s="58" t="str">
        <f t="shared" si="611"/>
        <v>REPETIDO</v>
      </c>
      <c r="BF280" s="58" t="str" cm="1">
        <f t="array" ref="BF280">IF(BE280&lt;&gt;"REPETIDO","",A280&amp;IFERROR(", "&amp;_xlfn.AGGREGATE(15,6,$A$13:$A$500/(($BD$13:$BD$500=BD280)*($A$13:$A$500&lt;&gt;A280)),1),"")&amp;IFERROR(", "&amp;_xlfn.AGGREGATE(15,6,$A$13:$A$500/(($BD$13:$BD$500=BD280)*($A$13:$A$500&lt;&gt;A280)),2),"")&amp;IFERROR(", "&amp;_xlfn.AGGREGATE(15,6,$A$13:$A$500/(($BD$13:$BD$500=BD280)*($A$13:$A$500&lt;&gt;A280)),3),""))</f>
        <v>252, 245</v>
      </c>
      <c r="BG280" s="58" t="str">
        <f t="shared" si="612"/>
        <v>MISMO PRECIO REF.</v>
      </c>
      <c r="BH280" s="58" t="str">
        <f t="shared" si="613"/>
        <v>OK</v>
      </c>
    </row>
    <row r="281" spans="1:60" ht="25.5" customHeight="1" x14ac:dyDescent="0.45">
      <c r="A281" s="64">
        <f>IF(D281="","",COUNTIF($D$13:D281,"&lt;&gt;"))</f>
        <v>253</v>
      </c>
      <c r="B281" s="64">
        <v>4325301</v>
      </c>
      <c r="C281" s="65" t="s">
        <v>938</v>
      </c>
      <c r="D281" s="64" t="s">
        <v>691</v>
      </c>
      <c r="E281" s="64">
        <v>0</v>
      </c>
      <c r="F281" s="64">
        <v>0</v>
      </c>
      <c r="G281" s="64">
        <v>0</v>
      </c>
      <c r="H281" s="64">
        <v>0</v>
      </c>
      <c r="I281" s="64">
        <v>0</v>
      </c>
      <c r="J281" s="64">
        <v>0</v>
      </c>
      <c r="K281" s="64">
        <v>1</v>
      </c>
      <c r="L281" s="64">
        <v>0</v>
      </c>
      <c r="M281" s="64">
        <v>0</v>
      </c>
      <c r="N281" s="64">
        <v>0</v>
      </c>
      <c r="O281" s="64">
        <v>0</v>
      </c>
      <c r="P281" s="64">
        <v>0</v>
      </c>
      <c r="Q281" s="64">
        <v>0</v>
      </c>
      <c r="R281" s="64">
        <f t="shared" si="584"/>
        <v>1</v>
      </c>
      <c r="S281" s="78">
        <v>39122305</v>
      </c>
      <c r="T281" s="64" t="s">
        <v>66</v>
      </c>
      <c r="U281" s="64" t="s">
        <v>66</v>
      </c>
      <c r="W281" s="198">
        <v>769200</v>
      </c>
      <c r="X281" s="198">
        <f t="shared" si="585"/>
        <v>146148</v>
      </c>
      <c r="Y281" s="198">
        <f t="shared" si="586"/>
        <v>915348</v>
      </c>
      <c r="Z281" s="198">
        <v>769200</v>
      </c>
      <c r="AA281" s="198">
        <f t="shared" si="587"/>
        <v>146148</v>
      </c>
      <c r="AB281" s="198">
        <f t="shared" si="588"/>
        <v>915348</v>
      </c>
      <c r="AC281" s="198">
        <v>965000</v>
      </c>
      <c r="AD281" s="198">
        <f t="shared" si="589"/>
        <v>183350</v>
      </c>
      <c r="AE281" s="198">
        <f t="shared" si="590"/>
        <v>1148350</v>
      </c>
      <c r="AG281" s="67" t="str">
        <f t="shared" si="591"/>
        <v>MACRO MEDIDOR</v>
      </c>
      <c r="AH281" s="58" t="str">
        <f t="shared" si="592"/>
        <v>ÚNICO</v>
      </c>
      <c r="AI281" s="58" t="str">
        <f t="shared" si="593"/>
        <v>ÚNICO</v>
      </c>
      <c r="AJ281" s="58" t="str">
        <f t="shared" si="594"/>
        <v>ÚNICO</v>
      </c>
      <c r="AK281" s="58" t="str">
        <f t="shared" si="595"/>
        <v>ÚNICO</v>
      </c>
      <c r="AL281" s="68" t="str">
        <f t="shared" si="596"/>
        <v/>
      </c>
      <c r="AM281" s="68" t="str">
        <f t="shared" si="597"/>
        <v/>
      </c>
      <c r="AN281" s="60" t="str">
        <f t="shared" si="598"/>
        <v/>
      </c>
      <c r="AP281" s="68">
        <f t="shared" si="599"/>
        <v>834467</v>
      </c>
      <c r="AQ281" s="61">
        <f t="shared" si="600"/>
        <v>769200</v>
      </c>
      <c r="AR281" s="61">
        <f t="shared" si="601"/>
        <v>113045</v>
      </c>
      <c r="AS281" s="199">
        <f t="shared" si="602"/>
        <v>0.13546970701058281</v>
      </c>
      <c r="AT281" s="61">
        <f t="shared" si="603"/>
        <v>769200</v>
      </c>
      <c r="AU281" s="61">
        <f t="shared" si="604"/>
        <v>965000</v>
      </c>
      <c r="AV281" s="61">
        <f>IF(NOT(ISNUMBER(A281)),"",ROUND(_xlfn.QUARTILE.INC(CHOOSE({1;2;3},W281,Z281,AC281),1),0))</f>
        <v>769200</v>
      </c>
      <c r="AW281" s="61">
        <f>IF(NOT(ISNUMBER(A281)),"",ROUND(_xlfn.QUARTILE.INC(CHOOSE({1;2;3},W281,Z281,AC281),3),0))</f>
        <v>867100</v>
      </c>
      <c r="AX281" s="61">
        <f t="shared" si="605"/>
        <v>97900</v>
      </c>
      <c r="AY281" s="61">
        <f t="shared" si="606"/>
        <v>769200</v>
      </c>
      <c r="AZ281" s="61">
        <f t="shared" si="607"/>
        <v>146148</v>
      </c>
      <c r="BA281" s="61">
        <f t="shared" si="608"/>
        <v>915348</v>
      </c>
      <c r="BB281" s="61" t="str">
        <f t="shared" si="609"/>
        <v>MENOR VALOR</v>
      </c>
      <c r="BD281" s="58" t="str">
        <f t="shared" si="610"/>
        <v>MACRO MEDIDOR</v>
      </c>
      <c r="BE281" s="58" t="str">
        <f t="shared" si="611"/>
        <v>ÚNICO</v>
      </c>
      <c r="BF281" s="58" t="str" cm="1">
        <f t="array" ref="BF281">IF(BE281&lt;&gt;"REPETIDO","",A281&amp;IFERROR(", "&amp;_xlfn.AGGREGATE(15,6,$A$13:$A$500/(($BD$13:$BD$500=BD281)*($A$13:$A$500&lt;&gt;A281)),1),"")&amp;IFERROR(", "&amp;_xlfn.AGGREGATE(15,6,$A$13:$A$500/(($BD$13:$BD$500=BD281)*($A$13:$A$500&lt;&gt;A281)),2),"")&amp;IFERROR(", "&amp;_xlfn.AGGREGATE(15,6,$A$13:$A$500/(($BD$13:$BD$500=BD281)*($A$13:$A$500&lt;&gt;A281)),3),""))</f>
        <v/>
      </c>
      <c r="BG281" s="58" t="str">
        <f t="shared" si="612"/>
        <v>NO APLICA</v>
      </c>
      <c r="BH281" s="58" t="str">
        <f t="shared" si="613"/>
        <v>OK</v>
      </c>
    </row>
    <row r="282" spans="1:60" x14ac:dyDescent="0.45">
      <c r="A282" s="64">
        <f>IF(D282="","",COUNTIF($D$13:D282,"&lt;&gt;"))</f>
        <v>254</v>
      </c>
      <c r="B282" s="64">
        <v>4325301</v>
      </c>
      <c r="C282" s="204" t="s">
        <v>939</v>
      </c>
      <c r="D282" s="64" t="s">
        <v>691</v>
      </c>
      <c r="E282" s="64">
        <v>0</v>
      </c>
      <c r="F282" s="64">
        <v>0</v>
      </c>
      <c r="G282" s="64">
        <v>0</v>
      </c>
      <c r="H282" s="64">
        <v>0</v>
      </c>
      <c r="I282" s="64">
        <v>0</v>
      </c>
      <c r="J282" s="64">
        <v>0</v>
      </c>
      <c r="K282" s="64">
        <v>1</v>
      </c>
      <c r="L282" s="64">
        <v>0</v>
      </c>
      <c r="M282" s="64">
        <v>0</v>
      </c>
      <c r="N282" s="64">
        <v>0</v>
      </c>
      <c r="O282" s="64">
        <v>0</v>
      </c>
      <c r="P282" s="64">
        <v>0</v>
      </c>
      <c r="Q282" s="64">
        <v>0</v>
      </c>
      <c r="R282" s="64">
        <f t="shared" si="584"/>
        <v>1</v>
      </c>
      <c r="S282" s="78">
        <v>60121001</v>
      </c>
      <c r="T282" s="64" t="s">
        <v>66</v>
      </c>
      <c r="U282" s="64" t="s">
        <v>66</v>
      </c>
      <c r="W282" s="198">
        <v>110500</v>
      </c>
      <c r="X282" s="198">
        <f t="shared" si="585"/>
        <v>20995</v>
      </c>
      <c r="Y282" s="198">
        <f t="shared" si="586"/>
        <v>131495</v>
      </c>
      <c r="Z282" s="198">
        <v>110500</v>
      </c>
      <c r="AA282" s="198">
        <f t="shared" si="587"/>
        <v>20995</v>
      </c>
      <c r="AB282" s="198">
        <f t="shared" si="588"/>
        <v>131495</v>
      </c>
      <c r="AC282" s="198">
        <v>140000</v>
      </c>
      <c r="AD282" s="198">
        <f t="shared" si="589"/>
        <v>26600</v>
      </c>
      <c r="AE282" s="198">
        <f t="shared" si="590"/>
        <v>166600</v>
      </c>
      <c r="AG282" s="67" t="str">
        <f t="shared" si="591"/>
        <v>PINTURA</v>
      </c>
      <c r="AH282" s="58" t="str">
        <f t="shared" si="592"/>
        <v>ÚNICO</v>
      </c>
      <c r="AI282" s="58" t="str">
        <f t="shared" si="593"/>
        <v>ÚNICO</v>
      </c>
      <c r="AJ282" s="58" t="str">
        <f t="shared" si="594"/>
        <v>ÚNICO</v>
      </c>
      <c r="AK282" s="58" t="str">
        <f t="shared" si="595"/>
        <v>ÚNICO</v>
      </c>
      <c r="AL282" s="68" t="str">
        <f t="shared" si="596"/>
        <v/>
      </c>
      <c r="AM282" s="68" t="str">
        <f t="shared" si="597"/>
        <v/>
      </c>
      <c r="AN282" s="60" t="str">
        <f t="shared" si="598"/>
        <v/>
      </c>
      <c r="AP282" s="68">
        <f t="shared" si="599"/>
        <v>120333</v>
      </c>
      <c r="AQ282" s="61">
        <f t="shared" si="600"/>
        <v>110500</v>
      </c>
      <c r="AR282" s="61">
        <f t="shared" si="601"/>
        <v>17032</v>
      </c>
      <c r="AS282" s="199">
        <f t="shared" si="602"/>
        <v>0.14154055828409498</v>
      </c>
      <c r="AT282" s="61">
        <f t="shared" si="603"/>
        <v>110500</v>
      </c>
      <c r="AU282" s="61">
        <f t="shared" si="604"/>
        <v>140000</v>
      </c>
      <c r="AV282" s="61">
        <f>IF(NOT(ISNUMBER(A282)),"",ROUND(_xlfn.QUARTILE.INC(CHOOSE({1;2;3},W282,Z282,AC282),1),0))</f>
        <v>110500</v>
      </c>
      <c r="AW282" s="61">
        <f>IF(NOT(ISNUMBER(A282)),"",ROUND(_xlfn.QUARTILE.INC(CHOOSE({1;2;3},W282,Z282,AC282),3),0))</f>
        <v>125250</v>
      </c>
      <c r="AX282" s="61">
        <f t="shared" si="605"/>
        <v>14750</v>
      </c>
      <c r="AY282" s="61">
        <f t="shared" si="606"/>
        <v>110500</v>
      </c>
      <c r="AZ282" s="61">
        <f t="shared" si="607"/>
        <v>20995</v>
      </c>
      <c r="BA282" s="61">
        <f t="shared" si="608"/>
        <v>131495</v>
      </c>
      <c r="BB282" s="61" t="str">
        <f t="shared" si="609"/>
        <v>MENOR VALOR</v>
      </c>
      <c r="BD282" s="58" t="str">
        <f t="shared" si="610"/>
        <v>PINTURA</v>
      </c>
      <c r="BE282" s="58" t="str">
        <f t="shared" si="611"/>
        <v>ÚNICO</v>
      </c>
      <c r="BF282" s="58" t="str" cm="1">
        <f t="array" ref="BF282">IF(BE282&lt;&gt;"REPETIDO","",A282&amp;IFERROR(", "&amp;_xlfn.AGGREGATE(15,6,$A$13:$A$500/(($BD$13:$BD$500=BD282)*($A$13:$A$500&lt;&gt;A282)),1),"")&amp;IFERROR(", "&amp;_xlfn.AGGREGATE(15,6,$A$13:$A$500/(($BD$13:$BD$500=BD282)*($A$13:$A$500&lt;&gt;A282)),2),"")&amp;IFERROR(", "&amp;_xlfn.AGGREGATE(15,6,$A$13:$A$500/(($BD$13:$BD$500=BD282)*($A$13:$A$500&lt;&gt;A282)),3),""))</f>
        <v/>
      </c>
      <c r="BG282" s="58" t="str">
        <f t="shared" si="612"/>
        <v>NO APLICA</v>
      </c>
      <c r="BH282" s="58" t="str">
        <f t="shared" si="613"/>
        <v>OK</v>
      </c>
    </row>
    <row r="283" spans="1:60" s="192" customFormat="1" ht="14.25" x14ac:dyDescent="0.45">
      <c r="A283" s="191" t="s">
        <v>940</v>
      </c>
      <c r="B283" s="191"/>
      <c r="C283" s="191"/>
      <c r="D283" s="191"/>
      <c r="E283" s="191"/>
      <c r="F283" s="191"/>
      <c r="G283" s="191"/>
      <c r="H283" s="191"/>
      <c r="I283" s="191"/>
      <c r="J283" s="191"/>
      <c r="K283" s="191"/>
      <c r="L283" s="191"/>
      <c r="M283" s="191"/>
      <c r="N283" s="191"/>
      <c r="O283" s="191"/>
      <c r="P283" s="191"/>
      <c r="Q283" s="191"/>
      <c r="R283" s="191"/>
      <c r="S283" s="191"/>
      <c r="T283" s="191"/>
      <c r="U283" s="191"/>
      <c r="W283" s="198"/>
      <c r="X283" s="198"/>
      <c r="Y283" s="198"/>
      <c r="Z283" s="198"/>
      <c r="AA283" s="198"/>
      <c r="AB283" s="198"/>
      <c r="AC283" s="198"/>
      <c r="AD283" s="198"/>
      <c r="AE283" s="198"/>
      <c r="AG283" s="193" t="str">
        <f>IF(NOT(ISNUMBER(#REF!)),"",LEFT(#REF!,200))</f>
        <v/>
      </c>
      <c r="AH283" s="194" t="str">
        <f t="shared" ref="AH283" si="614">IF(AG283="","",IF(COUNTIF($AG:$AG,AG283)=1,"ÚNICO",IF(_xlfn.MAXIFS($Y:$Y,$AG:$AG,AG283)&lt;&gt;_xlfn.MINIFS($Y:$Y,$AG:$AG,AG283),"PRECIO DIFERENTE","MISMO PRECIO")))</f>
        <v/>
      </c>
      <c r="AI283" s="194" t="str">
        <f t="shared" ref="AI283:AI346" si="615">IF(AG283="","",IF(COUNTIF($AG:$AG,AG283)=1,"ÚNICO",IF(_xlfn.MAXIFS($AB:$AB,$AG:$AG,AG283)&lt;&gt;_xlfn.MINIFS($AB:$AB,$AG:$AG,AG283),"PRECIO DIFERENTE","MISMO PRECIO")))</f>
        <v/>
      </c>
      <c r="AJ283" s="194" t="str">
        <f t="shared" ref="AJ283:AJ346" si="616">IF(AG283="","",IF(COUNTIF($AG:$AG,AG283)=1,"ÚNICO",IF(_xlfn.MAXIFS($AE:$AE,$AG:$AG,AG283)&lt;&gt;_xlfn.MINIFS($AE:$AE,$AG:$AG,AG283),"PRECIO DIFERENTE","MISMO PRECIO")))</f>
        <v/>
      </c>
      <c r="AK283" s="194" t="str">
        <f t="shared" ref="AK283" si="617">IF(AG283="","",IF(COUNTIF($AG:$AG,AG283)=1,"ÚNICO",IF(OR(AH283="PRECIO DIFERENTE",AI283="PRECIO DIFERENTE",AJ283="PRECIO DIFERENTE"),"REVISAR","VALIDADO")))</f>
        <v/>
      </c>
      <c r="AL283" s="195" t="str">
        <f t="shared" ref="AL283:AL346" si="618">IF(OR(AG283="",COUNTIF($AG:$AG,AG283)=1),"",_xlfn.MAXIFS($Y:$Y,$AG:$AG,AG283)-_xlfn.MINIFS($Y:$Y,$AG:$AG,AG283))</f>
        <v/>
      </c>
      <c r="AM283" s="195" t="str">
        <f t="shared" ref="AM283:AM346" si="619">IF(OR(AG283="",COUNTIF($AG:$AG,AG283)=1),"",_xlfn.MAXIFS($AB:$AB,$AG:$AG,AG283)-_xlfn.MINIFS($AB:$AB,$AG:$AG,AG283))</f>
        <v/>
      </c>
      <c r="AN283" s="196" t="str">
        <f t="shared" ref="AN283:AN346" si="620">IF(OR(AG283="",COUNTIF($AG:$AG,AG283)=1),"",_xlfn.MAXIFS($AE:$AE,$AG:$AG,AG283)-_xlfn.MINIFS($AE:$AE,$AG:$AG,AG283))</f>
        <v/>
      </c>
      <c r="AP283" s="200"/>
      <c r="AQ283" s="200"/>
      <c r="AR283" s="200"/>
      <c r="AS283" s="200"/>
      <c r="AT283" s="200"/>
      <c r="AU283" s="200"/>
      <c r="AV283" s="200"/>
      <c r="AW283" s="200"/>
      <c r="AX283" s="200"/>
      <c r="AY283" s="200"/>
      <c r="AZ283" s="200"/>
      <c r="BA283" s="200"/>
      <c r="BB283" s="200"/>
      <c r="BD283" s="197"/>
      <c r="BE283" s="197"/>
      <c r="BF283" s="197"/>
      <c r="BG283" s="197"/>
      <c r="BH283" s="197"/>
    </row>
    <row r="284" spans="1:60" x14ac:dyDescent="0.45">
      <c r="A284" s="64">
        <f>IF(D284="","",COUNTIF($D$13:D284,"&lt;&gt;"))</f>
        <v>255</v>
      </c>
      <c r="B284" s="64">
        <v>4394103</v>
      </c>
      <c r="C284" s="65" t="s">
        <v>941</v>
      </c>
      <c r="D284" s="64" t="s">
        <v>873</v>
      </c>
      <c r="E284" s="64">
        <v>0</v>
      </c>
      <c r="F284" s="64">
        <v>1</v>
      </c>
      <c r="G284" s="64">
        <v>0</v>
      </c>
      <c r="H284" s="64">
        <v>0</v>
      </c>
      <c r="I284" s="64">
        <v>0</v>
      </c>
      <c r="J284" s="64">
        <v>0</v>
      </c>
      <c r="K284" s="64">
        <v>0</v>
      </c>
      <c r="L284" s="64">
        <v>0</v>
      </c>
      <c r="M284" s="64">
        <v>0</v>
      </c>
      <c r="N284" s="64">
        <v>0</v>
      </c>
      <c r="O284" s="64">
        <v>0</v>
      </c>
      <c r="P284" s="64">
        <v>0</v>
      </c>
      <c r="Q284" s="64">
        <v>0</v>
      </c>
      <c r="R284" s="64">
        <f t="shared" ref="R284:R319" si="621">SUM(F284:M284)</f>
        <v>1</v>
      </c>
      <c r="S284" s="64">
        <v>26101759</v>
      </c>
      <c r="T284" s="64" t="s">
        <v>66</v>
      </c>
      <c r="U284" s="64" t="s">
        <v>66</v>
      </c>
      <c r="W284" s="198">
        <v>97800</v>
      </c>
      <c r="X284" s="198">
        <f t="shared" ref="X284:X319" si="622">ROUND(W284*19%,0)</f>
        <v>18582</v>
      </c>
      <c r="Y284" s="198">
        <f t="shared" ref="Y284:Y319" si="623">ROUND(W284+X284,0)</f>
        <v>116382</v>
      </c>
      <c r="Z284" s="198">
        <v>97800</v>
      </c>
      <c r="AA284" s="198">
        <f t="shared" ref="AA284:AA319" si="624">Z284*19%</f>
        <v>18582</v>
      </c>
      <c r="AB284" s="198">
        <f t="shared" ref="AB284:AB319" si="625">Z284+AA284</f>
        <v>116382</v>
      </c>
      <c r="AC284" s="198">
        <v>115000</v>
      </c>
      <c r="AD284" s="198">
        <f t="shared" ref="AD284:AD319" si="626">AC284*19%</f>
        <v>21850</v>
      </c>
      <c r="AE284" s="198">
        <f t="shared" ref="AE284:AE319" si="627">AC284+AD284</f>
        <v>136850</v>
      </c>
      <c r="AG284" s="67" t="str">
        <f t="shared" ref="AG284:AG319" si="628">IF(NOT(ISNUMBER(A284)),"",UPPER(TRIM(CLEAN(C284))))</f>
        <v>AUTOMÁTICO</v>
      </c>
      <c r="AH284" s="58" t="str">
        <f t="shared" ref="AH284:AH319" si="629">IF($AG284="","",IF(COUNTIFS($AG:$AG,$AG284,$W:$W,"&lt;&gt;"&amp;$W284)&gt;0,"DIFERENTE","ÚNICO"))</f>
        <v>ÚNICO</v>
      </c>
      <c r="AI284" s="58" t="str">
        <f t="shared" ref="AI284:AI319" si="630">IF($AG284="","",IF(COUNTIFS($AG:$AG,$AG284,$Z:$Z,"&lt;&gt;"&amp;$Z284)&gt;0,"DIFERENTE","ÚNICO"))</f>
        <v>ÚNICO</v>
      </c>
      <c r="AJ284" s="58" t="str">
        <f t="shared" ref="AJ284:AJ319" si="631">IF($AG284="","",IF(COUNTIFS($AG:$AG,$AG284,$AC:$AC,"&lt;&gt;"&amp;$AC284)&gt;0,"DIFERENTE","ÚNICO"))</f>
        <v>ÚNICO</v>
      </c>
      <c r="AK284" s="58" t="str">
        <f t="shared" ref="AK284:AK319" si="632">IF($AG284="","",IF(OR(AH284="DIFERENTE",AI284="DIFERENTE",AJ284="DIFERENTE"),"REVISAR","ÚNICO"))</f>
        <v>ÚNICO</v>
      </c>
      <c r="AL284" s="68" t="str">
        <f t="shared" ref="AL284:AL319" si="633">IF(AH284="DIFERENTE",_xlfn.MAXIFS($W:$W,$AG:$AG,$AG284)-_xlfn.MINIFS($W:$W,$AG:$AG,$AG284),"")</f>
        <v/>
      </c>
      <c r="AM284" s="68" t="str">
        <f t="shared" ref="AM284:AM319" si="634">IF(AI284="DIFERENTE",_xlfn.MAXIFS($Z:$Z,$AG:$AG,$AG284)-_xlfn.MINIFS($Z:$Z,$AG:$AG,$AG284),"")</f>
        <v/>
      </c>
      <c r="AN284" s="60" t="str">
        <f t="shared" ref="AN284:AN319" si="635">IF(AJ284="DIFERENTE",_xlfn.MAXIFS($AC:$AC,$AG:$AG,$AG284)-_xlfn.MINIFS($AC:$AC,$AG:$AG,$AG284),"")</f>
        <v/>
      </c>
      <c r="AP284" s="68">
        <f t="shared" ref="AP284:AP319" si="636">IF(NOT(ISNUMBER(A284)),"",ROUND(AVERAGE(W284,Z284,AC284),0))</f>
        <v>103533</v>
      </c>
      <c r="AQ284" s="61">
        <f t="shared" ref="AQ284:AQ319" si="637">IF(NOT(ISNUMBER(A284)),"",ROUND(MEDIAN(W284,Z284,AC284),0))</f>
        <v>97800</v>
      </c>
      <c r="AR284" s="61">
        <f t="shared" ref="AR284:AR319" si="638">IF(NOT(ISNUMBER(A284)),"",ROUND(_xlfn.STDEV.S(W284,Z284,AC284),0))</f>
        <v>9930</v>
      </c>
      <c r="AS284" s="199">
        <f t="shared" ref="AS284:AS319" si="639">IF(NOT(ISNUMBER(A284)),"",IFERROR(AR284/AP284,0))</f>
        <v>9.5911448523659126E-2</v>
      </c>
      <c r="AT284" s="61">
        <f t="shared" ref="AT284:AT319" si="640">IF(NOT(ISNUMBER(A284)),"",MIN(W284,Z284,AC284))</f>
        <v>97800</v>
      </c>
      <c r="AU284" s="61">
        <f t="shared" ref="AU284:AU319" si="641">IF(NOT(ISNUMBER(A284)),"",MAX(W284,Z284,AC284))</f>
        <v>115000</v>
      </c>
      <c r="AV284" s="61">
        <f>IF(NOT(ISNUMBER(A284)),"",ROUND(_xlfn.QUARTILE.INC(CHOOSE({1;2;3},W284,Z284,AC284),1),0))</f>
        <v>97800</v>
      </c>
      <c r="AW284" s="61">
        <f>IF(NOT(ISNUMBER(A284)),"",ROUND(_xlfn.QUARTILE.INC(CHOOSE({1;2;3},W284,Z284,AC284),3),0))</f>
        <v>106400</v>
      </c>
      <c r="AX284" s="61">
        <f t="shared" ref="AX284:AX319" si="642">IF(NOT(ISNUMBER(A284)),"",AW284-AV284)</f>
        <v>8600</v>
      </c>
      <c r="AY284" s="61">
        <f t="shared" ref="AY284:AY319" si="643">IF(NOT(ISNUMBER(A284)),"",IF(BB284="MENOR VALOR",MIN(W284,Z284,AC284),IF(BB284="PROMEDIO 2 MENORES",ROUND((SUM(W284,Z284,AC284)-MAX(W284,Z284,AC284))/2,0),IF(BB284="MEDIANA",MEDIAN(W284,Z284,AC284),""))))</f>
        <v>97800</v>
      </c>
      <c r="AZ284" s="61">
        <f t="shared" ref="AZ284:AZ319" si="644">+AY284*19%</f>
        <v>18582</v>
      </c>
      <c r="BA284" s="61">
        <f t="shared" ref="BA284:BA319" si="645">+AY284+AZ284</f>
        <v>116382</v>
      </c>
      <c r="BB284" s="61" t="str">
        <f t="shared" ref="BB284:BB319" si="646">IF(NOT(ISNUMBER(A284)),"",IF(AS284&lt;=20%,"MENOR VALOR",IF(AS284&lt;=40%,"PROMEDIO 2 MENORES","MEDIANA")))</f>
        <v>MENOR VALOR</v>
      </c>
      <c r="BD284" s="58" t="str">
        <f t="shared" ref="BD284:BD319" si="647">IF(NOT(ISNUMBER(A284)),"",TRIM(CLEAN(C284)))</f>
        <v>AUTOMÁTICO</v>
      </c>
      <c r="BE284" s="58" t="str">
        <f t="shared" ref="BE284:BE319" si="648">IF(BD284="","",IF(COUNTIF($BD:$BD,BD284)&gt;1,"REPETIDO","ÚNICO"))</f>
        <v>ÚNICO</v>
      </c>
      <c r="BF284" s="58" t="str" cm="1">
        <f t="array" ref="BF284">IF(BE284&lt;&gt;"REPETIDO","",A284&amp;IFERROR(", "&amp;_xlfn.AGGREGATE(15,6,$A$13:$A$500/(($BD$13:$BD$500=BD284)*($A$13:$A$500&lt;&gt;A284)),1),"")&amp;IFERROR(", "&amp;_xlfn.AGGREGATE(15,6,$A$13:$A$500/(($BD$13:$BD$500=BD284)*($A$13:$A$500&lt;&gt;A284)),2),"")&amp;IFERROR(", "&amp;_xlfn.AGGREGATE(15,6,$A$13:$A$500/(($BD$13:$BD$500=BD284)*($A$13:$A$500&lt;&gt;A284)),3),""))</f>
        <v/>
      </c>
      <c r="BG284" s="58" t="str">
        <f t="shared" ref="BG284:BG319" si="649">IF(BD284="","",IF(BE284&lt;&gt;"REPETIDO","NO APLICA",IF(_xlfn.MAXIFS($AY:$AY,$BD:$BD,BD284)=_xlfn.MINIFS($AY:$AY,$BD:$BD,BD284),"MISMO PRECIO REF.","PRECIO REF. DIFERENTE")))</f>
        <v>NO APLICA</v>
      </c>
      <c r="BH284" s="58" t="str">
        <f t="shared" ref="BH284:BH319" si="650">IF(BD284="","",IF(BG284="PRECIO REF. DIFERENTE","CRÍTICO - PRECIO REF. INCONSISTENTE","OK"))</f>
        <v>OK</v>
      </c>
    </row>
    <row r="285" spans="1:60" x14ac:dyDescent="0.45">
      <c r="A285" s="64">
        <f>IF(D285="","",COUNTIF($D$13:D285,"&lt;&gt;"))</f>
        <v>256</v>
      </c>
      <c r="B285" s="64">
        <v>4394103</v>
      </c>
      <c r="C285" s="65" t="s">
        <v>942</v>
      </c>
      <c r="D285" s="64" t="s">
        <v>873</v>
      </c>
      <c r="E285" s="64">
        <v>0</v>
      </c>
      <c r="F285" s="64">
        <v>1</v>
      </c>
      <c r="G285" s="64">
        <v>0</v>
      </c>
      <c r="H285" s="64">
        <v>0</v>
      </c>
      <c r="I285" s="64">
        <v>0</v>
      </c>
      <c r="J285" s="64">
        <v>0</v>
      </c>
      <c r="K285" s="64">
        <v>0</v>
      </c>
      <c r="L285" s="64">
        <v>0</v>
      </c>
      <c r="M285" s="64">
        <v>0</v>
      </c>
      <c r="N285" s="64">
        <v>0</v>
      </c>
      <c r="O285" s="64">
        <v>0</v>
      </c>
      <c r="P285" s="64">
        <v>0</v>
      </c>
      <c r="Q285" s="64">
        <v>0</v>
      </c>
      <c r="R285" s="64">
        <f t="shared" si="621"/>
        <v>1</v>
      </c>
      <c r="S285" s="64">
        <v>26121600</v>
      </c>
      <c r="T285" s="64" t="s">
        <v>66</v>
      </c>
      <c r="U285" s="64" t="s">
        <v>66</v>
      </c>
      <c r="W285" s="198">
        <v>144500</v>
      </c>
      <c r="X285" s="198">
        <f t="shared" si="622"/>
        <v>27455</v>
      </c>
      <c r="Y285" s="198">
        <f t="shared" si="623"/>
        <v>171955</v>
      </c>
      <c r="Z285" s="198">
        <v>144500</v>
      </c>
      <c r="AA285" s="198">
        <f t="shared" si="624"/>
        <v>27455</v>
      </c>
      <c r="AB285" s="198">
        <f t="shared" si="625"/>
        <v>171955</v>
      </c>
      <c r="AC285" s="198">
        <v>185000</v>
      </c>
      <c r="AD285" s="198">
        <f t="shared" si="626"/>
        <v>35150</v>
      </c>
      <c r="AE285" s="198">
        <f t="shared" si="627"/>
        <v>220150</v>
      </c>
      <c r="AG285" s="67" t="str">
        <f t="shared" si="628"/>
        <v>CABLEADO</v>
      </c>
      <c r="AH285" s="58" t="str">
        <f t="shared" si="629"/>
        <v>ÚNICO</v>
      </c>
      <c r="AI285" s="58" t="str">
        <f t="shared" si="630"/>
        <v>ÚNICO</v>
      </c>
      <c r="AJ285" s="58" t="str">
        <f t="shared" si="631"/>
        <v>ÚNICO</v>
      </c>
      <c r="AK285" s="58" t="str">
        <f t="shared" si="632"/>
        <v>ÚNICO</v>
      </c>
      <c r="AL285" s="68" t="str">
        <f t="shared" si="633"/>
        <v/>
      </c>
      <c r="AM285" s="68" t="str">
        <f t="shared" si="634"/>
        <v/>
      </c>
      <c r="AN285" s="60" t="str">
        <f t="shared" si="635"/>
        <v/>
      </c>
      <c r="AP285" s="68">
        <f t="shared" si="636"/>
        <v>158000</v>
      </c>
      <c r="AQ285" s="61">
        <f t="shared" si="637"/>
        <v>144500</v>
      </c>
      <c r="AR285" s="61">
        <f t="shared" si="638"/>
        <v>23383</v>
      </c>
      <c r="AS285" s="199">
        <f t="shared" si="639"/>
        <v>0.14799367088607596</v>
      </c>
      <c r="AT285" s="61">
        <f t="shared" si="640"/>
        <v>144500</v>
      </c>
      <c r="AU285" s="61">
        <f t="shared" si="641"/>
        <v>185000</v>
      </c>
      <c r="AV285" s="61">
        <f>IF(NOT(ISNUMBER(A285)),"",ROUND(_xlfn.QUARTILE.INC(CHOOSE({1;2;3},W285,Z285,AC285),1),0))</f>
        <v>144500</v>
      </c>
      <c r="AW285" s="61">
        <f>IF(NOT(ISNUMBER(A285)),"",ROUND(_xlfn.QUARTILE.INC(CHOOSE({1;2;3},W285,Z285,AC285),3),0))</f>
        <v>164750</v>
      </c>
      <c r="AX285" s="61">
        <f t="shared" si="642"/>
        <v>20250</v>
      </c>
      <c r="AY285" s="61">
        <f t="shared" si="643"/>
        <v>144500</v>
      </c>
      <c r="AZ285" s="61">
        <f t="shared" si="644"/>
        <v>27455</v>
      </c>
      <c r="BA285" s="61">
        <f t="shared" si="645"/>
        <v>171955</v>
      </c>
      <c r="BB285" s="61" t="str">
        <f t="shared" si="646"/>
        <v>MENOR VALOR</v>
      </c>
      <c r="BD285" s="58" t="str">
        <f t="shared" si="647"/>
        <v>CABLEADO</v>
      </c>
      <c r="BE285" s="58" t="str">
        <f t="shared" si="648"/>
        <v>ÚNICO</v>
      </c>
      <c r="BF285" s="58" t="str" cm="1">
        <f t="array" ref="BF285">IF(BE285&lt;&gt;"REPETIDO","",A285&amp;IFERROR(", "&amp;_xlfn.AGGREGATE(15,6,$A$13:$A$500/(($BD$13:$BD$500=BD285)*($A$13:$A$500&lt;&gt;A285)),1),"")&amp;IFERROR(", "&amp;_xlfn.AGGREGATE(15,6,$A$13:$A$500/(($BD$13:$BD$500=BD285)*($A$13:$A$500&lt;&gt;A285)),2),"")&amp;IFERROR(", "&amp;_xlfn.AGGREGATE(15,6,$A$13:$A$500/(($BD$13:$BD$500=BD285)*($A$13:$A$500&lt;&gt;A285)),3),""))</f>
        <v/>
      </c>
      <c r="BG285" s="58" t="str">
        <f t="shared" si="649"/>
        <v>NO APLICA</v>
      </c>
      <c r="BH285" s="58" t="str">
        <f t="shared" si="650"/>
        <v>OK</v>
      </c>
    </row>
    <row r="286" spans="1:60" ht="25.5" customHeight="1" x14ac:dyDescent="0.45">
      <c r="A286" s="64">
        <f>IF(D286="","",COUNTIF($D$13:D286,"&lt;&gt;"))</f>
        <v>257</v>
      </c>
      <c r="B286" s="64">
        <v>4651008</v>
      </c>
      <c r="C286" s="65" t="s">
        <v>943</v>
      </c>
      <c r="D286" s="64" t="s">
        <v>873</v>
      </c>
      <c r="E286" s="64">
        <v>0</v>
      </c>
      <c r="F286" s="64">
        <v>1</v>
      </c>
      <c r="G286" s="64">
        <v>0</v>
      </c>
      <c r="H286" s="64">
        <v>0</v>
      </c>
      <c r="I286" s="64">
        <v>0</v>
      </c>
      <c r="J286" s="64">
        <v>0</v>
      </c>
      <c r="K286" s="64">
        <v>0</v>
      </c>
      <c r="L286" s="64">
        <v>0</v>
      </c>
      <c r="M286" s="64">
        <v>0</v>
      </c>
      <c r="N286" s="64">
        <v>0</v>
      </c>
      <c r="O286" s="64">
        <v>0</v>
      </c>
      <c r="P286" s="64">
        <v>0</v>
      </c>
      <c r="Q286" s="64">
        <v>0</v>
      </c>
      <c r="R286" s="64">
        <f t="shared" si="621"/>
        <v>1</v>
      </c>
      <c r="S286" s="64">
        <v>39101600</v>
      </c>
      <c r="T286" s="64" t="s">
        <v>66</v>
      </c>
      <c r="U286" s="64" t="s">
        <v>66</v>
      </c>
      <c r="W286" s="198">
        <v>11000</v>
      </c>
      <c r="X286" s="198">
        <f t="shared" si="622"/>
        <v>2090</v>
      </c>
      <c r="Y286" s="198">
        <f t="shared" si="623"/>
        <v>13090</v>
      </c>
      <c r="Z286" s="198">
        <v>11000</v>
      </c>
      <c r="AA286" s="198">
        <f t="shared" si="624"/>
        <v>2090</v>
      </c>
      <c r="AB286" s="198">
        <f t="shared" si="625"/>
        <v>13090</v>
      </c>
      <c r="AC286" s="198">
        <v>15000</v>
      </c>
      <c r="AD286" s="198">
        <f t="shared" si="626"/>
        <v>2850</v>
      </c>
      <c r="AE286" s="198">
        <f t="shared" si="627"/>
        <v>17850</v>
      </c>
      <c r="AG286" s="67" t="str">
        <f t="shared" si="628"/>
        <v>BOMBILLA</v>
      </c>
      <c r="AH286" s="58" t="str">
        <f t="shared" si="629"/>
        <v>ÚNICO</v>
      </c>
      <c r="AI286" s="58" t="str">
        <f t="shared" si="630"/>
        <v>ÚNICO</v>
      </c>
      <c r="AJ286" s="58" t="str">
        <f t="shared" si="631"/>
        <v>ÚNICO</v>
      </c>
      <c r="AK286" s="58" t="str">
        <f t="shared" si="632"/>
        <v>ÚNICO</v>
      </c>
      <c r="AL286" s="68" t="str">
        <f t="shared" si="633"/>
        <v/>
      </c>
      <c r="AM286" s="68" t="str">
        <f t="shared" si="634"/>
        <v/>
      </c>
      <c r="AN286" s="60" t="str">
        <f t="shared" si="635"/>
        <v/>
      </c>
      <c r="AP286" s="68">
        <f t="shared" si="636"/>
        <v>12333</v>
      </c>
      <c r="AQ286" s="61">
        <f t="shared" si="637"/>
        <v>11000</v>
      </c>
      <c r="AR286" s="61">
        <f t="shared" si="638"/>
        <v>2309</v>
      </c>
      <c r="AS286" s="199">
        <f t="shared" si="639"/>
        <v>0.18722127625070947</v>
      </c>
      <c r="AT286" s="61">
        <f t="shared" si="640"/>
        <v>11000</v>
      </c>
      <c r="AU286" s="61">
        <f t="shared" si="641"/>
        <v>15000</v>
      </c>
      <c r="AV286" s="61">
        <f>IF(NOT(ISNUMBER(A286)),"",ROUND(_xlfn.QUARTILE.INC(CHOOSE({1;2;3},W286,Z286,AC286),1),0))</f>
        <v>11000</v>
      </c>
      <c r="AW286" s="61">
        <f>IF(NOT(ISNUMBER(A286)),"",ROUND(_xlfn.QUARTILE.INC(CHOOSE({1;2;3},W286,Z286,AC286),3),0))</f>
        <v>13000</v>
      </c>
      <c r="AX286" s="61">
        <f t="shared" si="642"/>
        <v>2000</v>
      </c>
      <c r="AY286" s="61">
        <f t="shared" si="643"/>
        <v>11000</v>
      </c>
      <c r="AZ286" s="61">
        <f t="shared" si="644"/>
        <v>2090</v>
      </c>
      <c r="BA286" s="61">
        <f t="shared" si="645"/>
        <v>13090</v>
      </c>
      <c r="BB286" s="61" t="str">
        <f t="shared" si="646"/>
        <v>MENOR VALOR</v>
      </c>
      <c r="BD286" s="58" t="str">
        <f t="shared" si="647"/>
        <v>BOMBILLA</v>
      </c>
      <c r="BE286" s="58" t="str">
        <f t="shared" si="648"/>
        <v>ÚNICO</v>
      </c>
      <c r="BF286" s="58" t="str" cm="1">
        <f t="array" ref="BF286">IF(BE286&lt;&gt;"REPETIDO","",A286&amp;IFERROR(", "&amp;_xlfn.AGGREGATE(15,6,$A$13:$A$500/(($BD$13:$BD$500=BD286)*($A$13:$A$500&lt;&gt;A286)),1),"")&amp;IFERROR(", "&amp;_xlfn.AGGREGATE(15,6,$A$13:$A$500/(($BD$13:$BD$500=BD286)*($A$13:$A$500&lt;&gt;A286)),2),"")&amp;IFERROR(", "&amp;_xlfn.AGGREGATE(15,6,$A$13:$A$500/(($BD$13:$BD$500=BD286)*($A$13:$A$500&lt;&gt;A286)),3),""))</f>
        <v/>
      </c>
      <c r="BG286" s="58" t="str">
        <f t="shared" si="649"/>
        <v>NO APLICA</v>
      </c>
      <c r="BH286" s="58" t="str">
        <f t="shared" si="650"/>
        <v>OK</v>
      </c>
    </row>
    <row r="287" spans="1:60" ht="25.5" customHeight="1" x14ac:dyDescent="0.45">
      <c r="A287" s="64">
        <f>IF(D287="","",COUNTIF($D$13:D287,"&lt;&gt;"))</f>
        <v>258</v>
      </c>
      <c r="B287" s="64">
        <v>4394103</v>
      </c>
      <c r="C287" s="65" t="s">
        <v>944</v>
      </c>
      <c r="D287" s="64" t="s">
        <v>873</v>
      </c>
      <c r="E287" s="64">
        <v>0</v>
      </c>
      <c r="F287" s="64">
        <v>1</v>
      </c>
      <c r="G287" s="64">
        <v>0</v>
      </c>
      <c r="H287" s="64">
        <v>0</v>
      </c>
      <c r="I287" s="64">
        <v>0</v>
      </c>
      <c r="J287" s="64">
        <v>0</v>
      </c>
      <c r="K287" s="64">
        <v>0</v>
      </c>
      <c r="L287" s="64">
        <v>0</v>
      </c>
      <c r="M287" s="64">
        <v>0</v>
      </c>
      <c r="N287" s="64">
        <v>0</v>
      </c>
      <c r="O287" s="64">
        <v>0</v>
      </c>
      <c r="P287" s="64">
        <v>0</v>
      </c>
      <c r="Q287" s="64">
        <v>0</v>
      </c>
      <c r="R287" s="64">
        <f t="shared" si="621"/>
        <v>1</v>
      </c>
      <c r="S287" s="64">
        <v>32121500</v>
      </c>
      <c r="T287" s="64" t="s">
        <v>66</v>
      </c>
      <c r="U287" s="64" t="s">
        <v>66</v>
      </c>
      <c r="W287" s="198">
        <v>51000</v>
      </c>
      <c r="X287" s="198">
        <f t="shared" si="622"/>
        <v>9690</v>
      </c>
      <c r="Y287" s="198">
        <f t="shared" si="623"/>
        <v>60690</v>
      </c>
      <c r="Z287" s="198">
        <v>51000</v>
      </c>
      <c r="AA287" s="198">
        <f t="shared" si="624"/>
        <v>9690</v>
      </c>
      <c r="AB287" s="198">
        <f t="shared" si="625"/>
        <v>60690</v>
      </c>
      <c r="AC287" s="198">
        <v>65000</v>
      </c>
      <c r="AD287" s="198">
        <f t="shared" si="626"/>
        <v>12350</v>
      </c>
      <c r="AE287" s="198">
        <f t="shared" si="627"/>
        <v>77350</v>
      </c>
      <c r="AG287" s="67" t="str">
        <f t="shared" si="628"/>
        <v>CAPACITADOR 25MFD440</v>
      </c>
      <c r="AH287" s="58" t="str">
        <f t="shared" si="629"/>
        <v>ÚNICO</v>
      </c>
      <c r="AI287" s="58" t="str">
        <f t="shared" si="630"/>
        <v>ÚNICO</v>
      </c>
      <c r="AJ287" s="58" t="str">
        <f t="shared" si="631"/>
        <v>ÚNICO</v>
      </c>
      <c r="AK287" s="58" t="str">
        <f t="shared" si="632"/>
        <v>ÚNICO</v>
      </c>
      <c r="AL287" s="68" t="str">
        <f t="shared" si="633"/>
        <v/>
      </c>
      <c r="AM287" s="68" t="str">
        <f t="shared" si="634"/>
        <v/>
      </c>
      <c r="AN287" s="60" t="str">
        <f t="shared" si="635"/>
        <v/>
      </c>
      <c r="AP287" s="68">
        <f t="shared" si="636"/>
        <v>55667</v>
      </c>
      <c r="AQ287" s="61">
        <f t="shared" si="637"/>
        <v>51000</v>
      </c>
      <c r="AR287" s="61">
        <f t="shared" si="638"/>
        <v>8083</v>
      </c>
      <c r="AS287" s="199">
        <f t="shared" si="639"/>
        <v>0.145202723336986</v>
      </c>
      <c r="AT287" s="61">
        <f t="shared" si="640"/>
        <v>51000</v>
      </c>
      <c r="AU287" s="61">
        <f t="shared" si="641"/>
        <v>65000</v>
      </c>
      <c r="AV287" s="61">
        <f>IF(NOT(ISNUMBER(A287)),"",ROUND(_xlfn.QUARTILE.INC(CHOOSE({1;2;3},W287,Z287,AC287),1),0))</f>
        <v>51000</v>
      </c>
      <c r="AW287" s="61">
        <f>IF(NOT(ISNUMBER(A287)),"",ROUND(_xlfn.QUARTILE.INC(CHOOSE({1;2;3},W287,Z287,AC287),3),0))</f>
        <v>58000</v>
      </c>
      <c r="AX287" s="61">
        <f t="shared" si="642"/>
        <v>7000</v>
      </c>
      <c r="AY287" s="61">
        <f t="shared" si="643"/>
        <v>51000</v>
      </c>
      <c r="AZ287" s="61">
        <f t="shared" si="644"/>
        <v>9690</v>
      </c>
      <c r="BA287" s="61">
        <f t="shared" si="645"/>
        <v>60690</v>
      </c>
      <c r="BB287" s="61" t="str">
        <f t="shared" si="646"/>
        <v>MENOR VALOR</v>
      </c>
      <c r="BD287" s="58" t="str">
        <f t="shared" si="647"/>
        <v>CAPACITADOR 25MFD440</v>
      </c>
      <c r="BE287" s="58" t="str">
        <f t="shared" si="648"/>
        <v>ÚNICO</v>
      </c>
      <c r="BF287" s="58" t="str" cm="1">
        <f t="array" ref="BF287">IF(BE287&lt;&gt;"REPETIDO","",A287&amp;IFERROR(", "&amp;_xlfn.AGGREGATE(15,6,$A$13:$A$500/(($BD$13:$BD$500=BD287)*($A$13:$A$500&lt;&gt;A287)),1),"")&amp;IFERROR(", "&amp;_xlfn.AGGREGATE(15,6,$A$13:$A$500/(($BD$13:$BD$500=BD287)*($A$13:$A$500&lt;&gt;A287)),2),"")&amp;IFERROR(", "&amp;_xlfn.AGGREGATE(15,6,$A$13:$A$500/(($BD$13:$BD$500=BD287)*($A$13:$A$500&lt;&gt;A287)),3),""))</f>
        <v/>
      </c>
      <c r="BG287" s="58" t="str">
        <f t="shared" si="649"/>
        <v>NO APLICA</v>
      </c>
      <c r="BH287" s="58" t="str">
        <f t="shared" si="650"/>
        <v>OK</v>
      </c>
    </row>
    <row r="288" spans="1:60" ht="25.5" customHeight="1" x14ac:dyDescent="0.45">
      <c r="A288" s="64">
        <f>IF(D288="","",COUNTIF($D$13:D288,"&lt;&gt;"))</f>
        <v>259</v>
      </c>
      <c r="B288" s="64">
        <v>4394103</v>
      </c>
      <c r="C288" s="65" t="s">
        <v>945</v>
      </c>
      <c r="D288" s="64" t="s">
        <v>873</v>
      </c>
      <c r="E288" s="64">
        <v>0</v>
      </c>
      <c r="F288" s="64">
        <v>1</v>
      </c>
      <c r="G288" s="64">
        <v>0</v>
      </c>
      <c r="H288" s="64">
        <v>0</v>
      </c>
      <c r="I288" s="64">
        <v>0</v>
      </c>
      <c r="J288" s="64">
        <v>0</v>
      </c>
      <c r="K288" s="64">
        <v>0</v>
      </c>
      <c r="L288" s="64">
        <v>0</v>
      </c>
      <c r="M288" s="64">
        <v>0</v>
      </c>
      <c r="N288" s="64">
        <v>0</v>
      </c>
      <c r="O288" s="64">
        <v>0</v>
      </c>
      <c r="P288" s="64">
        <v>0</v>
      </c>
      <c r="Q288" s="64">
        <v>0</v>
      </c>
      <c r="R288" s="64">
        <f t="shared" si="621"/>
        <v>1</v>
      </c>
      <c r="S288" s="64">
        <v>32121500</v>
      </c>
      <c r="T288" s="64" t="s">
        <v>66</v>
      </c>
      <c r="U288" s="64" t="s">
        <v>66</v>
      </c>
      <c r="W288" s="198">
        <v>42500</v>
      </c>
      <c r="X288" s="198">
        <f t="shared" si="622"/>
        <v>8075</v>
      </c>
      <c r="Y288" s="198">
        <f t="shared" si="623"/>
        <v>50575</v>
      </c>
      <c r="Z288" s="198">
        <v>42500</v>
      </c>
      <c r="AA288" s="198">
        <f t="shared" si="624"/>
        <v>8075</v>
      </c>
      <c r="AB288" s="198">
        <f t="shared" si="625"/>
        <v>50575</v>
      </c>
      <c r="AC288" s="198">
        <v>60000</v>
      </c>
      <c r="AD288" s="198">
        <f t="shared" si="626"/>
        <v>11400</v>
      </c>
      <c r="AE288" s="198">
        <f t="shared" si="627"/>
        <v>71400</v>
      </c>
      <c r="AG288" s="67" t="str">
        <f t="shared" si="628"/>
        <v>CAPACITOR 161-193 220 VOLTIOS</v>
      </c>
      <c r="AH288" s="58" t="str">
        <f t="shared" si="629"/>
        <v>ÚNICO</v>
      </c>
      <c r="AI288" s="58" t="str">
        <f t="shared" si="630"/>
        <v>ÚNICO</v>
      </c>
      <c r="AJ288" s="58" t="str">
        <f t="shared" si="631"/>
        <v>ÚNICO</v>
      </c>
      <c r="AK288" s="58" t="str">
        <f t="shared" si="632"/>
        <v>ÚNICO</v>
      </c>
      <c r="AL288" s="68" t="str">
        <f t="shared" si="633"/>
        <v/>
      </c>
      <c r="AM288" s="68" t="str">
        <f t="shared" si="634"/>
        <v/>
      </c>
      <c r="AN288" s="60" t="str">
        <f t="shared" si="635"/>
        <v/>
      </c>
      <c r="AP288" s="68">
        <f t="shared" si="636"/>
        <v>48333</v>
      </c>
      <c r="AQ288" s="61">
        <f t="shared" si="637"/>
        <v>42500</v>
      </c>
      <c r="AR288" s="61">
        <f t="shared" si="638"/>
        <v>10104</v>
      </c>
      <c r="AS288" s="199">
        <f t="shared" si="639"/>
        <v>0.20904971758425919</v>
      </c>
      <c r="AT288" s="61">
        <f t="shared" si="640"/>
        <v>42500</v>
      </c>
      <c r="AU288" s="61">
        <f t="shared" si="641"/>
        <v>60000</v>
      </c>
      <c r="AV288" s="61">
        <f>IF(NOT(ISNUMBER(A288)),"",ROUND(_xlfn.QUARTILE.INC(CHOOSE({1;2;3},W288,Z288,AC288),1),0))</f>
        <v>42500</v>
      </c>
      <c r="AW288" s="61">
        <f>IF(NOT(ISNUMBER(A288)),"",ROUND(_xlfn.QUARTILE.INC(CHOOSE({1;2;3},W288,Z288,AC288),3),0))</f>
        <v>51250</v>
      </c>
      <c r="AX288" s="61">
        <f t="shared" si="642"/>
        <v>8750</v>
      </c>
      <c r="AY288" s="61">
        <f t="shared" si="643"/>
        <v>42500</v>
      </c>
      <c r="AZ288" s="61">
        <f t="shared" si="644"/>
        <v>8075</v>
      </c>
      <c r="BA288" s="61">
        <f t="shared" si="645"/>
        <v>50575</v>
      </c>
      <c r="BB288" s="61" t="str">
        <f t="shared" si="646"/>
        <v>PROMEDIO 2 MENORES</v>
      </c>
      <c r="BD288" s="58" t="str">
        <f t="shared" si="647"/>
        <v>CAPACITOR 161-193 220 VOLTIOS</v>
      </c>
      <c r="BE288" s="58" t="str">
        <f t="shared" si="648"/>
        <v>ÚNICO</v>
      </c>
      <c r="BF288" s="58" t="str" cm="1">
        <f t="array" ref="BF288">IF(BE288&lt;&gt;"REPETIDO","",A288&amp;IFERROR(", "&amp;_xlfn.AGGREGATE(15,6,$A$13:$A$500/(($BD$13:$BD$500=BD288)*($A$13:$A$500&lt;&gt;A288)),1),"")&amp;IFERROR(", "&amp;_xlfn.AGGREGATE(15,6,$A$13:$A$500/(($BD$13:$BD$500=BD288)*($A$13:$A$500&lt;&gt;A288)),2),"")&amp;IFERROR(", "&amp;_xlfn.AGGREGATE(15,6,$A$13:$A$500/(($BD$13:$BD$500=BD288)*($A$13:$A$500&lt;&gt;A288)),3),""))</f>
        <v/>
      </c>
      <c r="BG288" s="58" t="str">
        <f t="shared" si="649"/>
        <v>NO APLICA</v>
      </c>
      <c r="BH288" s="58" t="str">
        <f t="shared" si="650"/>
        <v>OK</v>
      </c>
    </row>
    <row r="289" spans="1:60" ht="25.5" customHeight="1" x14ac:dyDescent="0.45">
      <c r="A289" s="64">
        <f>IF(D289="","",COUNTIF($D$13:D289,"&lt;&gt;"))</f>
        <v>260</v>
      </c>
      <c r="B289" s="64">
        <v>4394103</v>
      </c>
      <c r="C289" s="65" t="s">
        <v>946</v>
      </c>
      <c r="D289" s="64" t="s">
        <v>873</v>
      </c>
      <c r="E289" s="64">
        <v>0</v>
      </c>
      <c r="F289" s="64">
        <v>1</v>
      </c>
      <c r="G289" s="64">
        <v>0</v>
      </c>
      <c r="H289" s="64">
        <v>0</v>
      </c>
      <c r="I289" s="64">
        <v>0</v>
      </c>
      <c r="J289" s="64">
        <v>0</v>
      </c>
      <c r="K289" s="64">
        <v>0</v>
      </c>
      <c r="L289" s="64">
        <v>0</v>
      </c>
      <c r="M289" s="64">
        <v>0</v>
      </c>
      <c r="N289" s="64">
        <v>0</v>
      </c>
      <c r="O289" s="64">
        <v>0</v>
      </c>
      <c r="P289" s="64">
        <v>0</v>
      </c>
      <c r="Q289" s="64">
        <v>0</v>
      </c>
      <c r="R289" s="64">
        <f t="shared" si="621"/>
        <v>1</v>
      </c>
      <c r="S289" s="64">
        <v>24131600</v>
      </c>
      <c r="T289" s="64" t="s">
        <v>66</v>
      </c>
      <c r="U289" s="64" t="s">
        <v>66</v>
      </c>
      <c r="W289" s="198">
        <v>743800</v>
      </c>
      <c r="X289" s="198">
        <f t="shared" si="622"/>
        <v>141322</v>
      </c>
      <c r="Y289" s="198">
        <f t="shared" si="623"/>
        <v>885122</v>
      </c>
      <c r="Z289" s="198">
        <v>743800</v>
      </c>
      <c r="AA289" s="198">
        <f t="shared" si="624"/>
        <v>141322</v>
      </c>
      <c r="AB289" s="198">
        <f t="shared" si="625"/>
        <v>885122</v>
      </c>
      <c r="AC289" s="198">
        <v>910000</v>
      </c>
      <c r="AD289" s="198">
        <f t="shared" si="626"/>
        <v>172900</v>
      </c>
      <c r="AE289" s="198">
        <f t="shared" si="627"/>
        <v>1082900</v>
      </c>
      <c r="AG289" s="67" t="str">
        <f t="shared" si="628"/>
        <v>CAUCHOS PUERTAS</v>
      </c>
      <c r="AH289" s="58" t="str">
        <f t="shared" si="629"/>
        <v>ÚNICO</v>
      </c>
      <c r="AI289" s="58" t="str">
        <f t="shared" si="630"/>
        <v>ÚNICO</v>
      </c>
      <c r="AJ289" s="58" t="str">
        <f t="shared" si="631"/>
        <v>ÚNICO</v>
      </c>
      <c r="AK289" s="58" t="str">
        <f t="shared" si="632"/>
        <v>ÚNICO</v>
      </c>
      <c r="AL289" s="68" t="str">
        <f t="shared" si="633"/>
        <v/>
      </c>
      <c r="AM289" s="68" t="str">
        <f t="shared" si="634"/>
        <v/>
      </c>
      <c r="AN289" s="60" t="str">
        <f t="shared" si="635"/>
        <v/>
      </c>
      <c r="AP289" s="68">
        <f t="shared" si="636"/>
        <v>799200</v>
      </c>
      <c r="AQ289" s="61">
        <f t="shared" si="637"/>
        <v>743800</v>
      </c>
      <c r="AR289" s="61">
        <f t="shared" si="638"/>
        <v>95956</v>
      </c>
      <c r="AS289" s="199">
        <f t="shared" si="639"/>
        <v>0.12006506506506506</v>
      </c>
      <c r="AT289" s="61">
        <f t="shared" si="640"/>
        <v>743800</v>
      </c>
      <c r="AU289" s="61">
        <f t="shared" si="641"/>
        <v>910000</v>
      </c>
      <c r="AV289" s="61">
        <f>IF(NOT(ISNUMBER(A289)),"",ROUND(_xlfn.QUARTILE.INC(CHOOSE({1;2;3},W289,Z289,AC289),1),0))</f>
        <v>743800</v>
      </c>
      <c r="AW289" s="61">
        <f>IF(NOT(ISNUMBER(A289)),"",ROUND(_xlfn.QUARTILE.INC(CHOOSE({1;2;3},W289,Z289,AC289),3),0))</f>
        <v>826900</v>
      </c>
      <c r="AX289" s="61">
        <f t="shared" si="642"/>
        <v>83100</v>
      </c>
      <c r="AY289" s="61">
        <f t="shared" si="643"/>
        <v>743800</v>
      </c>
      <c r="AZ289" s="61">
        <f t="shared" si="644"/>
        <v>141322</v>
      </c>
      <c r="BA289" s="61">
        <f t="shared" si="645"/>
        <v>885122</v>
      </c>
      <c r="BB289" s="61" t="str">
        <f t="shared" si="646"/>
        <v>MENOR VALOR</v>
      </c>
      <c r="BD289" s="58" t="str">
        <f t="shared" si="647"/>
        <v>CAUCHOS PUERTAS</v>
      </c>
      <c r="BE289" s="58" t="str">
        <f t="shared" si="648"/>
        <v>ÚNICO</v>
      </c>
      <c r="BF289" s="58" t="str" cm="1">
        <f t="array" ref="BF289">IF(BE289&lt;&gt;"REPETIDO","",A289&amp;IFERROR(", "&amp;_xlfn.AGGREGATE(15,6,$A$13:$A$500/(($BD$13:$BD$500=BD289)*($A$13:$A$500&lt;&gt;A289)),1),"")&amp;IFERROR(", "&amp;_xlfn.AGGREGATE(15,6,$A$13:$A$500/(($BD$13:$BD$500=BD289)*($A$13:$A$500&lt;&gt;A289)),2),"")&amp;IFERROR(", "&amp;_xlfn.AGGREGATE(15,6,$A$13:$A$500/(($BD$13:$BD$500=BD289)*($A$13:$A$500&lt;&gt;A289)),3),""))</f>
        <v/>
      </c>
      <c r="BG289" s="58" t="str">
        <f t="shared" si="649"/>
        <v>NO APLICA</v>
      </c>
      <c r="BH289" s="58" t="str">
        <f t="shared" si="650"/>
        <v>OK</v>
      </c>
    </row>
    <row r="290" spans="1:60" ht="38.25" customHeight="1" x14ac:dyDescent="0.45">
      <c r="A290" s="64">
        <f>IF(D290="","",COUNTIF($D$13:D290,"&lt;&gt;"))</f>
        <v>261</v>
      </c>
      <c r="B290" s="64">
        <v>4394103</v>
      </c>
      <c r="C290" s="65" t="s">
        <v>947</v>
      </c>
      <c r="D290" s="64" t="s">
        <v>873</v>
      </c>
      <c r="E290" s="64">
        <v>0</v>
      </c>
      <c r="F290" s="64">
        <v>1</v>
      </c>
      <c r="G290" s="64">
        <v>0</v>
      </c>
      <c r="H290" s="64">
        <v>0</v>
      </c>
      <c r="I290" s="64">
        <v>0</v>
      </c>
      <c r="J290" s="64">
        <v>0</v>
      </c>
      <c r="K290" s="64">
        <v>0</v>
      </c>
      <c r="L290" s="64">
        <v>0</v>
      </c>
      <c r="M290" s="64">
        <v>0</v>
      </c>
      <c r="N290" s="64">
        <v>0</v>
      </c>
      <c r="O290" s="64">
        <v>0</v>
      </c>
      <c r="P290" s="64">
        <v>0</v>
      </c>
      <c r="Q290" s="64">
        <v>0</v>
      </c>
      <c r="R290" s="64">
        <f t="shared" si="621"/>
        <v>1</v>
      </c>
      <c r="S290" s="64">
        <v>40101721</v>
      </c>
      <c r="T290" s="64" t="s">
        <v>66</v>
      </c>
      <c r="U290" s="64" t="s">
        <v>66</v>
      </c>
      <c r="W290" s="198">
        <v>85000</v>
      </c>
      <c r="X290" s="198">
        <f t="shared" si="622"/>
        <v>16150</v>
      </c>
      <c r="Y290" s="198">
        <f t="shared" si="623"/>
        <v>101150</v>
      </c>
      <c r="Z290" s="198">
        <v>85000</v>
      </c>
      <c r="AA290" s="198">
        <f t="shared" si="624"/>
        <v>16150</v>
      </c>
      <c r="AB290" s="198">
        <f t="shared" si="625"/>
        <v>101150</v>
      </c>
      <c r="AC290" s="198">
        <v>2230000</v>
      </c>
      <c r="AD290" s="198">
        <f t="shared" si="626"/>
        <v>423700</v>
      </c>
      <c r="AE290" s="198">
        <f t="shared" si="627"/>
        <v>2653700</v>
      </c>
      <c r="AG290" s="67" t="str">
        <f t="shared" si="628"/>
        <v>CONDENSADOR DE ARRANQUE 250 MF 110V</v>
      </c>
      <c r="AH290" s="58" t="str">
        <f t="shared" si="629"/>
        <v>ÚNICO</v>
      </c>
      <c r="AI290" s="58" t="str">
        <f t="shared" si="630"/>
        <v>ÚNICO</v>
      </c>
      <c r="AJ290" s="58" t="str">
        <f t="shared" si="631"/>
        <v>ÚNICO</v>
      </c>
      <c r="AK290" s="58" t="str">
        <f t="shared" si="632"/>
        <v>ÚNICO</v>
      </c>
      <c r="AL290" s="68" t="str">
        <f t="shared" si="633"/>
        <v/>
      </c>
      <c r="AM290" s="68" t="str">
        <f t="shared" si="634"/>
        <v/>
      </c>
      <c r="AN290" s="60" t="str">
        <f t="shared" si="635"/>
        <v/>
      </c>
      <c r="AP290" s="68">
        <f t="shared" si="636"/>
        <v>800000</v>
      </c>
      <c r="AQ290" s="61">
        <f t="shared" si="637"/>
        <v>85000</v>
      </c>
      <c r="AR290" s="61">
        <f t="shared" si="638"/>
        <v>1238416</v>
      </c>
      <c r="AS290" s="199">
        <f t="shared" si="639"/>
        <v>1.54802</v>
      </c>
      <c r="AT290" s="61">
        <f t="shared" si="640"/>
        <v>85000</v>
      </c>
      <c r="AU290" s="61">
        <f t="shared" si="641"/>
        <v>2230000</v>
      </c>
      <c r="AV290" s="61">
        <f>IF(NOT(ISNUMBER(A290)),"",ROUND(_xlfn.QUARTILE.INC(CHOOSE({1;2;3},W290,Z290,AC290),1),0))</f>
        <v>85000</v>
      </c>
      <c r="AW290" s="61">
        <f>IF(NOT(ISNUMBER(A290)),"",ROUND(_xlfn.QUARTILE.INC(CHOOSE({1;2;3},W290,Z290,AC290),3),0))</f>
        <v>1157500</v>
      </c>
      <c r="AX290" s="61">
        <f t="shared" si="642"/>
        <v>1072500</v>
      </c>
      <c r="AY290" s="61">
        <f t="shared" si="643"/>
        <v>85000</v>
      </c>
      <c r="AZ290" s="61">
        <f t="shared" si="644"/>
        <v>16150</v>
      </c>
      <c r="BA290" s="61">
        <f t="shared" si="645"/>
        <v>101150</v>
      </c>
      <c r="BB290" s="61" t="str">
        <f t="shared" si="646"/>
        <v>MEDIANA</v>
      </c>
      <c r="BD290" s="58" t="str">
        <f t="shared" si="647"/>
        <v>CONDENSADOR DE ARRANQUE 250 MF 110V</v>
      </c>
      <c r="BE290" s="58" t="str">
        <f t="shared" si="648"/>
        <v>ÚNICO</v>
      </c>
      <c r="BF290" s="58" t="str" cm="1">
        <f t="array" ref="BF290">IF(BE290&lt;&gt;"REPETIDO","",A290&amp;IFERROR(", "&amp;_xlfn.AGGREGATE(15,6,$A$13:$A$500/(($BD$13:$BD$500=BD290)*($A$13:$A$500&lt;&gt;A290)),1),"")&amp;IFERROR(", "&amp;_xlfn.AGGREGATE(15,6,$A$13:$A$500/(($BD$13:$BD$500=BD290)*($A$13:$A$500&lt;&gt;A290)),2),"")&amp;IFERROR(", "&amp;_xlfn.AGGREGATE(15,6,$A$13:$A$500/(($BD$13:$BD$500=BD290)*($A$13:$A$500&lt;&gt;A290)),3),""))</f>
        <v/>
      </c>
      <c r="BG290" s="58" t="str">
        <f t="shared" si="649"/>
        <v>NO APLICA</v>
      </c>
      <c r="BH290" s="58" t="str">
        <f t="shared" si="650"/>
        <v>OK</v>
      </c>
    </row>
    <row r="291" spans="1:60" ht="25.5" customHeight="1" x14ac:dyDescent="0.45">
      <c r="A291" s="64">
        <f>IF(D291="","",COUNTIF($D$13:D291,"&lt;&gt;"))</f>
        <v>262</v>
      </c>
      <c r="B291" s="64">
        <v>4323002</v>
      </c>
      <c r="C291" s="65" t="s">
        <v>948</v>
      </c>
      <c r="D291" s="64" t="s">
        <v>873</v>
      </c>
      <c r="E291" s="64">
        <v>0</v>
      </c>
      <c r="F291" s="64">
        <v>1</v>
      </c>
      <c r="G291" s="64">
        <v>0</v>
      </c>
      <c r="H291" s="64">
        <v>0</v>
      </c>
      <c r="I291" s="64">
        <v>0</v>
      </c>
      <c r="J291" s="64">
        <v>0</v>
      </c>
      <c r="K291" s="64">
        <v>0</v>
      </c>
      <c r="L291" s="64">
        <v>0</v>
      </c>
      <c r="M291" s="64">
        <v>0</v>
      </c>
      <c r="N291" s="64">
        <v>0</v>
      </c>
      <c r="O291" s="64">
        <v>0</v>
      </c>
      <c r="P291" s="64">
        <v>0</v>
      </c>
      <c r="Q291" s="64">
        <v>0</v>
      </c>
      <c r="R291" s="64">
        <f t="shared" si="621"/>
        <v>1</v>
      </c>
      <c r="S291" s="64">
        <v>40101704</v>
      </c>
      <c r="T291" s="64" t="s">
        <v>66</v>
      </c>
      <c r="U291" s="64" t="s">
        <v>66</v>
      </c>
      <c r="W291" s="198">
        <v>1666000</v>
      </c>
      <c r="X291" s="198">
        <f t="shared" si="622"/>
        <v>316540</v>
      </c>
      <c r="Y291" s="198">
        <f t="shared" si="623"/>
        <v>1982540</v>
      </c>
      <c r="Z291" s="198">
        <v>1666000</v>
      </c>
      <c r="AA291" s="198">
        <f t="shared" si="624"/>
        <v>316540</v>
      </c>
      <c r="AB291" s="198">
        <f t="shared" si="625"/>
        <v>1982540</v>
      </c>
      <c r="AC291" s="198">
        <v>2025000</v>
      </c>
      <c r="AD291" s="198">
        <f t="shared" si="626"/>
        <v>384750</v>
      </c>
      <c r="AE291" s="198">
        <f t="shared" si="627"/>
        <v>2409750</v>
      </c>
      <c r="AG291" s="67" t="str">
        <f t="shared" si="628"/>
        <v>COMPRESOR DE 2HP</v>
      </c>
      <c r="AH291" s="58" t="str">
        <f t="shared" si="629"/>
        <v>ÚNICO</v>
      </c>
      <c r="AI291" s="58" t="str">
        <f t="shared" si="630"/>
        <v>ÚNICO</v>
      </c>
      <c r="AJ291" s="58" t="str">
        <f t="shared" si="631"/>
        <v>ÚNICO</v>
      </c>
      <c r="AK291" s="58" t="str">
        <f t="shared" si="632"/>
        <v>ÚNICO</v>
      </c>
      <c r="AL291" s="68" t="str">
        <f t="shared" si="633"/>
        <v/>
      </c>
      <c r="AM291" s="68" t="str">
        <f t="shared" si="634"/>
        <v/>
      </c>
      <c r="AN291" s="60" t="str">
        <f t="shared" si="635"/>
        <v/>
      </c>
      <c r="AP291" s="68">
        <f t="shared" si="636"/>
        <v>1785667</v>
      </c>
      <c r="AQ291" s="61">
        <f t="shared" si="637"/>
        <v>1666000</v>
      </c>
      <c r="AR291" s="61">
        <f t="shared" si="638"/>
        <v>207269</v>
      </c>
      <c r="AS291" s="199">
        <f t="shared" si="639"/>
        <v>0.11607371363193697</v>
      </c>
      <c r="AT291" s="61">
        <f t="shared" si="640"/>
        <v>1666000</v>
      </c>
      <c r="AU291" s="61">
        <f t="shared" si="641"/>
        <v>2025000</v>
      </c>
      <c r="AV291" s="61">
        <f>IF(NOT(ISNUMBER(A291)),"",ROUND(_xlfn.QUARTILE.INC(CHOOSE({1;2;3},W291,Z291,AC291),1),0))</f>
        <v>1666000</v>
      </c>
      <c r="AW291" s="61">
        <f>IF(NOT(ISNUMBER(A291)),"",ROUND(_xlfn.QUARTILE.INC(CHOOSE({1;2;3},W291,Z291,AC291),3),0))</f>
        <v>1845500</v>
      </c>
      <c r="AX291" s="61">
        <f t="shared" si="642"/>
        <v>179500</v>
      </c>
      <c r="AY291" s="61">
        <f t="shared" si="643"/>
        <v>1666000</v>
      </c>
      <c r="AZ291" s="61">
        <f t="shared" si="644"/>
        <v>316540</v>
      </c>
      <c r="BA291" s="61">
        <f t="shared" si="645"/>
        <v>1982540</v>
      </c>
      <c r="BB291" s="61" t="str">
        <f t="shared" si="646"/>
        <v>MENOR VALOR</v>
      </c>
      <c r="BD291" s="58" t="str">
        <f t="shared" si="647"/>
        <v>COMPRESOR DE 2HP</v>
      </c>
      <c r="BE291" s="58" t="str">
        <f t="shared" si="648"/>
        <v>ÚNICO</v>
      </c>
      <c r="BF291" s="58" t="str" cm="1">
        <f t="array" ref="BF291">IF(BE291&lt;&gt;"REPETIDO","",A291&amp;IFERROR(", "&amp;_xlfn.AGGREGATE(15,6,$A$13:$A$500/(($BD$13:$BD$500=BD291)*($A$13:$A$500&lt;&gt;A291)),1),"")&amp;IFERROR(", "&amp;_xlfn.AGGREGATE(15,6,$A$13:$A$500/(($BD$13:$BD$500=BD291)*($A$13:$A$500&lt;&gt;A291)),2),"")&amp;IFERROR(", "&amp;_xlfn.AGGREGATE(15,6,$A$13:$A$500/(($BD$13:$BD$500=BD291)*($A$13:$A$500&lt;&gt;A291)),3),""))</f>
        <v/>
      </c>
      <c r="BG291" s="58" t="str">
        <f t="shared" si="649"/>
        <v>NO APLICA</v>
      </c>
      <c r="BH291" s="58" t="str">
        <f t="shared" si="650"/>
        <v>OK</v>
      </c>
    </row>
    <row r="292" spans="1:60" ht="25.5" customHeight="1" x14ac:dyDescent="0.45">
      <c r="A292" s="64">
        <f>IF(D292="","",COUNTIF($D$13:D292,"&lt;&gt;"))</f>
        <v>263</v>
      </c>
      <c r="B292" s="64">
        <v>4394103</v>
      </c>
      <c r="C292" s="65" t="s">
        <v>949</v>
      </c>
      <c r="D292" s="64" t="s">
        <v>873</v>
      </c>
      <c r="E292" s="64">
        <v>0</v>
      </c>
      <c r="F292" s="64">
        <v>1</v>
      </c>
      <c r="G292" s="64">
        <v>0</v>
      </c>
      <c r="H292" s="64">
        <v>0</v>
      </c>
      <c r="I292" s="64">
        <v>0</v>
      </c>
      <c r="J292" s="64">
        <v>0</v>
      </c>
      <c r="K292" s="64">
        <v>0</v>
      </c>
      <c r="L292" s="64">
        <v>0</v>
      </c>
      <c r="M292" s="64">
        <v>0</v>
      </c>
      <c r="N292" s="64">
        <v>0</v>
      </c>
      <c r="O292" s="64">
        <v>0</v>
      </c>
      <c r="P292" s="64">
        <v>0</v>
      </c>
      <c r="Q292" s="64">
        <v>0</v>
      </c>
      <c r="R292" s="64">
        <f t="shared" si="621"/>
        <v>1</v>
      </c>
      <c r="S292" s="64">
        <v>24131600</v>
      </c>
      <c r="T292" s="64" t="s">
        <v>66</v>
      </c>
      <c r="U292" s="64" t="s">
        <v>66</v>
      </c>
      <c r="W292" s="198">
        <v>272000</v>
      </c>
      <c r="X292" s="198">
        <f t="shared" si="622"/>
        <v>51680</v>
      </c>
      <c r="Y292" s="198">
        <f t="shared" si="623"/>
        <v>323680</v>
      </c>
      <c r="Z292" s="198">
        <v>272000</v>
      </c>
      <c r="AA292" s="198">
        <f t="shared" si="624"/>
        <v>51680</v>
      </c>
      <c r="AB292" s="198">
        <f t="shared" si="625"/>
        <v>323680</v>
      </c>
      <c r="AC292" s="198">
        <v>330000</v>
      </c>
      <c r="AD292" s="198">
        <f t="shared" si="626"/>
        <v>62700</v>
      </c>
      <c r="AE292" s="198">
        <f t="shared" si="627"/>
        <v>392700</v>
      </c>
      <c r="AG292" s="67" t="str">
        <f t="shared" si="628"/>
        <v>KIT DE ARRANQUE</v>
      </c>
      <c r="AH292" s="58" t="str">
        <f t="shared" si="629"/>
        <v>ÚNICO</v>
      </c>
      <c r="AI292" s="58" t="str">
        <f t="shared" si="630"/>
        <v>ÚNICO</v>
      </c>
      <c r="AJ292" s="58" t="str">
        <f t="shared" si="631"/>
        <v>ÚNICO</v>
      </c>
      <c r="AK292" s="58" t="str">
        <f t="shared" si="632"/>
        <v>ÚNICO</v>
      </c>
      <c r="AL292" s="68" t="str">
        <f t="shared" si="633"/>
        <v/>
      </c>
      <c r="AM292" s="68" t="str">
        <f t="shared" si="634"/>
        <v/>
      </c>
      <c r="AN292" s="60" t="str">
        <f t="shared" si="635"/>
        <v/>
      </c>
      <c r="AP292" s="68">
        <f t="shared" si="636"/>
        <v>291333</v>
      </c>
      <c r="AQ292" s="61">
        <f t="shared" si="637"/>
        <v>272000</v>
      </c>
      <c r="AR292" s="61">
        <f t="shared" si="638"/>
        <v>33486</v>
      </c>
      <c r="AS292" s="199">
        <f t="shared" si="639"/>
        <v>0.11494063494351824</v>
      </c>
      <c r="AT292" s="61">
        <f t="shared" si="640"/>
        <v>272000</v>
      </c>
      <c r="AU292" s="61">
        <f t="shared" si="641"/>
        <v>330000</v>
      </c>
      <c r="AV292" s="61">
        <f>IF(NOT(ISNUMBER(A292)),"",ROUND(_xlfn.QUARTILE.INC(CHOOSE({1;2;3},W292,Z292,AC292),1),0))</f>
        <v>272000</v>
      </c>
      <c r="AW292" s="61">
        <f>IF(NOT(ISNUMBER(A292)),"",ROUND(_xlfn.QUARTILE.INC(CHOOSE({1;2;3},W292,Z292,AC292),3),0))</f>
        <v>301000</v>
      </c>
      <c r="AX292" s="61">
        <f t="shared" si="642"/>
        <v>29000</v>
      </c>
      <c r="AY292" s="61">
        <f t="shared" si="643"/>
        <v>272000</v>
      </c>
      <c r="AZ292" s="61">
        <f t="shared" si="644"/>
        <v>51680</v>
      </c>
      <c r="BA292" s="61">
        <f t="shared" si="645"/>
        <v>323680</v>
      </c>
      <c r="BB292" s="61" t="str">
        <f t="shared" si="646"/>
        <v>MENOR VALOR</v>
      </c>
      <c r="BD292" s="58" t="str">
        <f t="shared" si="647"/>
        <v>KIT DE ARRANQUE</v>
      </c>
      <c r="BE292" s="58" t="str">
        <f t="shared" si="648"/>
        <v>ÚNICO</v>
      </c>
      <c r="BF292" s="58" t="str" cm="1">
        <f t="array" ref="BF292">IF(BE292&lt;&gt;"REPETIDO","",A292&amp;IFERROR(", "&amp;_xlfn.AGGREGATE(15,6,$A$13:$A$500/(($BD$13:$BD$500=BD292)*($A$13:$A$500&lt;&gt;A292)),1),"")&amp;IFERROR(", "&amp;_xlfn.AGGREGATE(15,6,$A$13:$A$500/(($BD$13:$BD$500=BD292)*($A$13:$A$500&lt;&gt;A292)),2),"")&amp;IFERROR(", "&amp;_xlfn.AGGREGATE(15,6,$A$13:$A$500/(($BD$13:$BD$500=BD292)*($A$13:$A$500&lt;&gt;A292)),3),""))</f>
        <v/>
      </c>
      <c r="BG292" s="58" t="str">
        <f t="shared" si="649"/>
        <v>NO APLICA</v>
      </c>
      <c r="BH292" s="58" t="str">
        <f t="shared" si="650"/>
        <v>OK</v>
      </c>
    </row>
    <row r="293" spans="1:60" ht="25.5" customHeight="1" x14ac:dyDescent="0.45">
      <c r="A293" s="64">
        <f>IF(D293="","",COUNTIF($D$13:D293,"&lt;&gt;"))</f>
        <v>264</v>
      </c>
      <c r="B293" s="64">
        <v>4394103</v>
      </c>
      <c r="C293" s="65" t="s">
        <v>950</v>
      </c>
      <c r="D293" s="64" t="s">
        <v>873</v>
      </c>
      <c r="E293" s="64">
        <v>0</v>
      </c>
      <c r="F293" s="64">
        <v>1</v>
      </c>
      <c r="G293" s="64">
        <v>0</v>
      </c>
      <c r="H293" s="64">
        <v>0</v>
      </c>
      <c r="I293" s="64">
        <v>0</v>
      </c>
      <c r="J293" s="64">
        <v>0</v>
      </c>
      <c r="K293" s="64">
        <v>0</v>
      </c>
      <c r="L293" s="64">
        <v>0</v>
      </c>
      <c r="M293" s="64">
        <v>0</v>
      </c>
      <c r="N293" s="64">
        <v>0</v>
      </c>
      <c r="O293" s="64">
        <v>0</v>
      </c>
      <c r="P293" s="64">
        <v>0</v>
      </c>
      <c r="Q293" s="64">
        <v>0</v>
      </c>
      <c r="R293" s="64">
        <f t="shared" si="621"/>
        <v>1</v>
      </c>
      <c r="S293" s="64">
        <v>32121500</v>
      </c>
      <c r="T293" s="64" t="s">
        <v>66</v>
      </c>
      <c r="U293" s="64" t="s">
        <v>66</v>
      </c>
      <c r="W293" s="198">
        <v>42500</v>
      </c>
      <c r="X293" s="198">
        <f t="shared" si="622"/>
        <v>8075</v>
      </c>
      <c r="Y293" s="198">
        <f t="shared" si="623"/>
        <v>50575</v>
      </c>
      <c r="Z293" s="198">
        <v>42500</v>
      </c>
      <c r="AA293" s="198">
        <f t="shared" si="624"/>
        <v>8075</v>
      </c>
      <c r="AB293" s="198">
        <f t="shared" si="625"/>
        <v>50575</v>
      </c>
      <c r="AC293" s="198">
        <v>60000</v>
      </c>
      <c r="AD293" s="198">
        <f t="shared" si="626"/>
        <v>11400</v>
      </c>
      <c r="AE293" s="198">
        <f t="shared" si="627"/>
        <v>71400</v>
      </c>
      <c r="AG293" s="67" t="str">
        <f t="shared" si="628"/>
        <v>CAPACITOR DE ARRANQUE</v>
      </c>
      <c r="AH293" s="58" t="str">
        <f t="shared" si="629"/>
        <v>ÚNICO</v>
      </c>
      <c r="AI293" s="58" t="str">
        <f t="shared" si="630"/>
        <v>ÚNICO</v>
      </c>
      <c r="AJ293" s="58" t="str">
        <f t="shared" si="631"/>
        <v>ÚNICO</v>
      </c>
      <c r="AK293" s="58" t="str">
        <f t="shared" si="632"/>
        <v>ÚNICO</v>
      </c>
      <c r="AL293" s="68" t="str">
        <f t="shared" si="633"/>
        <v/>
      </c>
      <c r="AM293" s="68" t="str">
        <f t="shared" si="634"/>
        <v/>
      </c>
      <c r="AN293" s="60" t="str">
        <f t="shared" si="635"/>
        <v/>
      </c>
      <c r="AP293" s="68">
        <f t="shared" si="636"/>
        <v>48333</v>
      </c>
      <c r="AQ293" s="61">
        <f t="shared" si="637"/>
        <v>42500</v>
      </c>
      <c r="AR293" s="61">
        <f t="shared" si="638"/>
        <v>10104</v>
      </c>
      <c r="AS293" s="199">
        <f t="shared" si="639"/>
        <v>0.20904971758425919</v>
      </c>
      <c r="AT293" s="61">
        <f t="shared" si="640"/>
        <v>42500</v>
      </c>
      <c r="AU293" s="61">
        <f t="shared" si="641"/>
        <v>60000</v>
      </c>
      <c r="AV293" s="61">
        <f>IF(NOT(ISNUMBER(A293)),"",ROUND(_xlfn.QUARTILE.INC(CHOOSE({1;2;3},W293,Z293,AC293),1),0))</f>
        <v>42500</v>
      </c>
      <c r="AW293" s="61">
        <f>IF(NOT(ISNUMBER(A293)),"",ROUND(_xlfn.QUARTILE.INC(CHOOSE({1;2;3},W293,Z293,AC293),3),0))</f>
        <v>51250</v>
      </c>
      <c r="AX293" s="61">
        <f t="shared" si="642"/>
        <v>8750</v>
      </c>
      <c r="AY293" s="61">
        <f t="shared" si="643"/>
        <v>42500</v>
      </c>
      <c r="AZ293" s="61">
        <f t="shared" si="644"/>
        <v>8075</v>
      </c>
      <c r="BA293" s="61">
        <f t="shared" si="645"/>
        <v>50575</v>
      </c>
      <c r="BB293" s="61" t="str">
        <f t="shared" si="646"/>
        <v>PROMEDIO 2 MENORES</v>
      </c>
      <c r="BD293" s="58" t="str">
        <f t="shared" si="647"/>
        <v>CAPACITOR DE ARRANQUE</v>
      </c>
      <c r="BE293" s="58" t="str">
        <f t="shared" si="648"/>
        <v>ÚNICO</v>
      </c>
      <c r="BF293" s="58" t="str" cm="1">
        <f t="array" ref="BF293">IF(BE293&lt;&gt;"REPETIDO","",A293&amp;IFERROR(", "&amp;_xlfn.AGGREGATE(15,6,$A$13:$A$500/(($BD$13:$BD$500=BD293)*($A$13:$A$500&lt;&gt;A293)),1),"")&amp;IFERROR(", "&amp;_xlfn.AGGREGATE(15,6,$A$13:$A$500/(($BD$13:$BD$500=BD293)*($A$13:$A$500&lt;&gt;A293)),2),"")&amp;IFERROR(", "&amp;_xlfn.AGGREGATE(15,6,$A$13:$A$500/(($BD$13:$BD$500=BD293)*($A$13:$A$500&lt;&gt;A293)),3),""))</f>
        <v/>
      </c>
      <c r="BG293" s="58" t="str">
        <f t="shared" si="649"/>
        <v>NO APLICA</v>
      </c>
      <c r="BH293" s="58" t="str">
        <f t="shared" si="650"/>
        <v>OK</v>
      </c>
    </row>
    <row r="294" spans="1:60" s="192" customFormat="1" ht="28.5" customHeight="1" x14ac:dyDescent="0.45">
      <c r="A294" s="64">
        <f>IF(D294="","",COUNTIF($D$13:D294,"&lt;&gt;"))</f>
        <v>265</v>
      </c>
      <c r="B294" s="64">
        <v>4315400</v>
      </c>
      <c r="C294" s="65" t="s">
        <v>951</v>
      </c>
      <c r="D294" s="64" t="s">
        <v>873</v>
      </c>
      <c r="E294" s="64">
        <v>0</v>
      </c>
      <c r="F294" s="64">
        <v>1</v>
      </c>
      <c r="G294" s="64">
        <v>0</v>
      </c>
      <c r="H294" s="64">
        <v>0</v>
      </c>
      <c r="I294" s="64">
        <v>0</v>
      </c>
      <c r="J294" s="64">
        <v>0</v>
      </c>
      <c r="K294" s="64">
        <v>0</v>
      </c>
      <c r="L294" s="64">
        <v>0</v>
      </c>
      <c r="M294" s="64">
        <v>0</v>
      </c>
      <c r="N294" s="64">
        <v>0</v>
      </c>
      <c r="O294" s="64">
        <v>0</v>
      </c>
      <c r="P294" s="64">
        <v>0</v>
      </c>
      <c r="Q294" s="64">
        <v>0</v>
      </c>
      <c r="R294" s="64">
        <f t="shared" si="621"/>
        <v>1</v>
      </c>
      <c r="S294" s="64">
        <v>39121529</v>
      </c>
      <c r="T294" s="64" t="s">
        <v>66</v>
      </c>
      <c r="U294" s="64" t="s">
        <v>66</v>
      </c>
      <c r="W294" s="198">
        <v>102000</v>
      </c>
      <c r="X294" s="198">
        <f t="shared" si="622"/>
        <v>19380</v>
      </c>
      <c r="Y294" s="198">
        <f t="shared" si="623"/>
        <v>121380</v>
      </c>
      <c r="Z294" s="198">
        <v>102000</v>
      </c>
      <c r="AA294" s="198">
        <f t="shared" si="624"/>
        <v>19380</v>
      </c>
      <c r="AB294" s="198">
        <f t="shared" si="625"/>
        <v>121380</v>
      </c>
      <c r="AC294" s="198">
        <v>125000</v>
      </c>
      <c r="AD294" s="198">
        <f t="shared" si="626"/>
        <v>23750</v>
      </c>
      <c r="AE294" s="198">
        <f t="shared" si="627"/>
        <v>148750</v>
      </c>
      <c r="AG294" s="67" t="str">
        <f t="shared" si="628"/>
        <v>CONTACTOR 18 10</v>
      </c>
      <c r="AH294" s="58" t="str">
        <f t="shared" si="629"/>
        <v>ÚNICO</v>
      </c>
      <c r="AI294" s="58" t="str">
        <f t="shared" si="630"/>
        <v>ÚNICO</v>
      </c>
      <c r="AJ294" s="58" t="str">
        <f t="shared" si="631"/>
        <v>ÚNICO</v>
      </c>
      <c r="AK294" s="58" t="str">
        <f t="shared" si="632"/>
        <v>ÚNICO</v>
      </c>
      <c r="AL294" s="68" t="str">
        <f t="shared" si="633"/>
        <v/>
      </c>
      <c r="AM294" s="68" t="str">
        <f t="shared" si="634"/>
        <v/>
      </c>
      <c r="AN294" s="60" t="str">
        <f t="shared" si="635"/>
        <v/>
      </c>
      <c r="AO294" s="160"/>
      <c r="AP294" s="68">
        <f t="shared" si="636"/>
        <v>109667</v>
      </c>
      <c r="AQ294" s="61">
        <f t="shared" si="637"/>
        <v>102000</v>
      </c>
      <c r="AR294" s="61">
        <f t="shared" si="638"/>
        <v>13279</v>
      </c>
      <c r="AS294" s="199">
        <f t="shared" si="639"/>
        <v>0.12108473834426035</v>
      </c>
      <c r="AT294" s="61">
        <f t="shared" si="640"/>
        <v>102000</v>
      </c>
      <c r="AU294" s="61">
        <f t="shared" si="641"/>
        <v>125000</v>
      </c>
      <c r="AV294" s="61">
        <f>IF(NOT(ISNUMBER(A294)),"",ROUND(_xlfn.QUARTILE.INC(CHOOSE({1;2;3},W294,Z294,AC294),1),0))</f>
        <v>102000</v>
      </c>
      <c r="AW294" s="61">
        <f>IF(NOT(ISNUMBER(A294)),"",ROUND(_xlfn.QUARTILE.INC(CHOOSE({1;2;3},W294,Z294,AC294),3),0))</f>
        <v>113500</v>
      </c>
      <c r="AX294" s="61">
        <f t="shared" si="642"/>
        <v>11500</v>
      </c>
      <c r="AY294" s="61">
        <f t="shared" si="643"/>
        <v>102000</v>
      </c>
      <c r="AZ294" s="61">
        <f t="shared" si="644"/>
        <v>19380</v>
      </c>
      <c r="BA294" s="61">
        <f t="shared" si="645"/>
        <v>121380</v>
      </c>
      <c r="BB294" s="61" t="str">
        <f t="shared" si="646"/>
        <v>MENOR VALOR</v>
      </c>
      <c r="BC294" s="160"/>
      <c r="BD294" s="58" t="str">
        <f t="shared" si="647"/>
        <v>CONTACTOR 18 10</v>
      </c>
      <c r="BE294" s="58" t="str">
        <f t="shared" si="648"/>
        <v>ÚNICO</v>
      </c>
      <c r="BF294" s="58" t="str" cm="1">
        <f t="array" ref="BF294">IF(BE294&lt;&gt;"REPETIDO","",A294&amp;IFERROR(", "&amp;_xlfn.AGGREGATE(15,6,$A$13:$A$500/(($BD$13:$BD$500=BD294)*($A$13:$A$500&lt;&gt;A294)),1),"")&amp;IFERROR(", "&amp;_xlfn.AGGREGATE(15,6,$A$13:$A$500/(($BD$13:$BD$500=BD294)*($A$13:$A$500&lt;&gt;A294)),2),"")&amp;IFERROR(", "&amp;_xlfn.AGGREGATE(15,6,$A$13:$A$500/(($BD$13:$BD$500=BD294)*($A$13:$A$500&lt;&gt;A294)),3),""))</f>
        <v/>
      </c>
      <c r="BG294" s="58" t="str">
        <f t="shared" si="649"/>
        <v>NO APLICA</v>
      </c>
      <c r="BH294" s="58" t="str">
        <f t="shared" si="650"/>
        <v>OK</v>
      </c>
    </row>
    <row r="295" spans="1:60" ht="25.5" customHeight="1" x14ac:dyDescent="0.45">
      <c r="A295" s="64">
        <f>IF(D295="","",COUNTIF($D$13:D295,"&lt;&gt;"))</f>
        <v>266</v>
      </c>
      <c r="B295" s="64">
        <v>4315400</v>
      </c>
      <c r="C295" s="65" t="s">
        <v>952</v>
      </c>
      <c r="D295" s="64" t="s">
        <v>873</v>
      </c>
      <c r="E295" s="64">
        <v>0</v>
      </c>
      <c r="F295" s="64">
        <v>1</v>
      </c>
      <c r="G295" s="64">
        <v>0</v>
      </c>
      <c r="H295" s="64">
        <v>0</v>
      </c>
      <c r="I295" s="64">
        <v>0</v>
      </c>
      <c r="J295" s="64">
        <v>0</v>
      </c>
      <c r="K295" s="64">
        <v>0</v>
      </c>
      <c r="L295" s="64">
        <v>0</v>
      </c>
      <c r="M295" s="64">
        <v>0</v>
      </c>
      <c r="N295" s="64">
        <v>0</v>
      </c>
      <c r="O295" s="64">
        <v>0</v>
      </c>
      <c r="P295" s="64">
        <v>0</v>
      </c>
      <c r="Q295" s="64">
        <v>0</v>
      </c>
      <c r="R295" s="64">
        <f t="shared" si="621"/>
        <v>1</v>
      </c>
      <c r="S295" s="64">
        <v>39121529</v>
      </c>
      <c r="T295" s="64" t="s">
        <v>66</v>
      </c>
      <c r="U295" s="64" t="s">
        <v>66</v>
      </c>
      <c r="W295" s="198">
        <v>182800</v>
      </c>
      <c r="X295" s="198">
        <f t="shared" si="622"/>
        <v>34732</v>
      </c>
      <c r="Y295" s="198">
        <f t="shared" si="623"/>
        <v>217532</v>
      </c>
      <c r="Z295" s="198">
        <v>182800</v>
      </c>
      <c r="AA295" s="198">
        <f t="shared" si="624"/>
        <v>34732</v>
      </c>
      <c r="AB295" s="198">
        <f t="shared" si="625"/>
        <v>217532</v>
      </c>
      <c r="AC295" s="198">
        <v>215000</v>
      </c>
      <c r="AD295" s="198">
        <f t="shared" si="626"/>
        <v>40850</v>
      </c>
      <c r="AE295" s="198">
        <f t="shared" si="627"/>
        <v>255850</v>
      </c>
      <c r="AG295" s="67" t="str">
        <f t="shared" si="628"/>
        <v>CONTACTOR 3X60 AMPERIOS</v>
      </c>
      <c r="AH295" s="58" t="str">
        <f t="shared" si="629"/>
        <v>ÚNICO</v>
      </c>
      <c r="AI295" s="58" t="str">
        <f t="shared" si="630"/>
        <v>ÚNICO</v>
      </c>
      <c r="AJ295" s="58" t="str">
        <f t="shared" si="631"/>
        <v>ÚNICO</v>
      </c>
      <c r="AK295" s="58" t="str">
        <f t="shared" si="632"/>
        <v>ÚNICO</v>
      </c>
      <c r="AL295" s="68" t="str">
        <f t="shared" si="633"/>
        <v/>
      </c>
      <c r="AM295" s="68" t="str">
        <f t="shared" si="634"/>
        <v/>
      </c>
      <c r="AN295" s="60" t="str">
        <f t="shared" si="635"/>
        <v/>
      </c>
      <c r="AP295" s="68">
        <f t="shared" si="636"/>
        <v>193533</v>
      </c>
      <c r="AQ295" s="61">
        <f t="shared" si="637"/>
        <v>182800</v>
      </c>
      <c r="AR295" s="61">
        <f t="shared" si="638"/>
        <v>18591</v>
      </c>
      <c r="AS295" s="199">
        <f t="shared" si="639"/>
        <v>9.6061136860380397E-2</v>
      </c>
      <c r="AT295" s="61">
        <f t="shared" si="640"/>
        <v>182800</v>
      </c>
      <c r="AU295" s="61">
        <f t="shared" si="641"/>
        <v>215000</v>
      </c>
      <c r="AV295" s="61">
        <f>IF(NOT(ISNUMBER(A295)),"",ROUND(_xlfn.QUARTILE.INC(CHOOSE({1;2;3},W295,Z295,AC295),1),0))</f>
        <v>182800</v>
      </c>
      <c r="AW295" s="61">
        <f>IF(NOT(ISNUMBER(A295)),"",ROUND(_xlfn.QUARTILE.INC(CHOOSE({1;2;3},W295,Z295,AC295),3),0))</f>
        <v>198900</v>
      </c>
      <c r="AX295" s="61">
        <f t="shared" si="642"/>
        <v>16100</v>
      </c>
      <c r="AY295" s="61">
        <f t="shared" si="643"/>
        <v>182800</v>
      </c>
      <c r="AZ295" s="61">
        <f t="shared" si="644"/>
        <v>34732</v>
      </c>
      <c r="BA295" s="61">
        <f t="shared" si="645"/>
        <v>217532</v>
      </c>
      <c r="BB295" s="61" t="str">
        <f t="shared" si="646"/>
        <v>MENOR VALOR</v>
      </c>
      <c r="BD295" s="58" t="str">
        <f t="shared" si="647"/>
        <v>CONTACTOR 3X60 AMPERIOS</v>
      </c>
      <c r="BE295" s="58" t="str">
        <f t="shared" si="648"/>
        <v>ÚNICO</v>
      </c>
      <c r="BF295" s="58" t="str" cm="1">
        <f t="array" ref="BF295">IF(BE295&lt;&gt;"REPETIDO","",A295&amp;IFERROR(", "&amp;_xlfn.AGGREGATE(15,6,$A$13:$A$500/(($BD$13:$BD$500=BD295)*($A$13:$A$500&lt;&gt;A295)),1),"")&amp;IFERROR(", "&amp;_xlfn.AGGREGATE(15,6,$A$13:$A$500/(($BD$13:$BD$500=BD295)*($A$13:$A$500&lt;&gt;A295)),2),"")&amp;IFERROR(", "&amp;_xlfn.AGGREGATE(15,6,$A$13:$A$500/(($BD$13:$BD$500=BD295)*($A$13:$A$500&lt;&gt;A295)),3),""))</f>
        <v/>
      </c>
      <c r="BG295" s="58" t="str">
        <f t="shared" si="649"/>
        <v>NO APLICA</v>
      </c>
      <c r="BH295" s="58" t="str">
        <f t="shared" si="650"/>
        <v>OK</v>
      </c>
    </row>
    <row r="296" spans="1:60" ht="38.25" customHeight="1" x14ac:dyDescent="0.45">
      <c r="A296" s="64">
        <f>IF(D296="","",COUNTIF($D$13:D296,"&lt;&gt;"))</f>
        <v>267</v>
      </c>
      <c r="B296" s="64">
        <v>4394103</v>
      </c>
      <c r="C296" s="65" t="s">
        <v>953</v>
      </c>
      <c r="D296" s="64" t="s">
        <v>873</v>
      </c>
      <c r="E296" s="64">
        <v>0</v>
      </c>
      <c r="F296" s="64">
        <v>1</v>
      </c>
      <c r="G296" s="64">
        <v>0</v>
      </c>
      <c r="H296" s="64">
        <v>0</v>
      </c>
      <c r="I296" s="64">
        <v>0</v>
      </c>
      <c r="J296" s="64">
        <v>0</v>
      </c>
      <c r="K296" s="64">
        <v>0</v>
      </c>
      <c r="L296" s="64">
        <v>0</v>
      </c>
      <c r="M296" s="64">
        <v>0</v>
      </c>
      <c r="N296" s="64">
        <v>0</v>
      </c>
      <c r="O296" s="64">
        <v>0</v>
      </c>
      <c r="P296" s="64">
        <v>0</v>
      </c>
      <c r="Q296" s="64">
        <v>0</v>
      </c>
      <c r="R296" s="64">
        <f t="shared" si="621"/>
        <v>1</v>
      </c>
      <c r="S296" s="64">
        <v>24131600</v>
      </c>
      <c r="T296" s="64" t="s">
        <v>66</v>
      </c>
      <c r="U296" s="64" t="s">
        <v>66</v>
      </c>
      <c r="W296" s="198">
        <v>72200</v>
      </c>
      <c r="X296" s="198">
        <f t="shared" si="622"/>
        <v>13718</v>
      </c>
      <c r="Y296" s="198">
        <f t="shared" si="623"/>
        <v>85918</v>
      </c>
      <c r="Z296" s="198">
        <v>72200</v>
      </c>
      <c r="AA296" s="198">
        <f t="shared" si="624"/>
        <v>13718</v>
      </c>
      <c r="AB296" s="198">
        <f t="shared" si="625"/>
        <v>85918</v>
      </c>
      <c r="AC296" s="198">
        <v>95000</v>
      </c>
      <c r="AD296" s="198">
        <f t="shared" si="626"/>
        <v>18050</v>
      </c>
      <c r="AE296" s="198">
        <f t="shared" si="627"/>
        <v>113050</v>
      </c>
      <c r="AG296" s="67" t="str">
        <f t="shared" si="628"/>
        <v>EMPAQUE SELLO PUERTAS</v>
      </c>
      <c r="AH296" s="58" t="str">
        <f t="shared" si="629"/>
        <v>ÚNICO</v>
      </c>
      <c r="AI296" s="58" t="str">
        <f t="shared" si="630"/>
        <v>ÚNICO</v>
      </c>
      <c r="AJ296" s="58" t="str">
        <f t="shared" si="631"/>
        <v>ÚNICO</v>
      </c>
      <c r="AK296" s="58" t="str">
        <f t="shared" si="632"/>
        <v>ÚNICO</v>
      </c>
      <c r="AL296" s="68" t="str">
        <f t="shared" si="633"/>
        <v/>
      </c>
      <c r="AM296" s="68" t="str">
        <f t="shared" si="634"/>
        <v/>
      </c>
      <c r="AN296" s="60" t="str">
        <f t="shared" si="635"/>
        <v/>
      </c>
      <c r="AP296" s="68">
        <f t="shared" si="636"/>
        <v>79800</v>
      </c>
      <c r="AQ296" s="61">
        <f t="shared" si="637"/>
        <v>72200</v>
      </c>
      <c r="AR296" s="61">
        <f t="shared" si="638"/>
        <v>13164</v>
      </c>
      <c r="AS296" s="199">
        <f t="shared" si="639"/>
        <v>0.16496240601503759</v>
      </c>
      <c r="AT296" s="61">
        <f t="shared" si="640"/>
        <v>72200</v>
      </c>
      <c r="AU296" s="61">
        <f t="shared" si="641"/>
        <v>95000</v>
      </c>
      <c r="AV296" s="61">
        <f>IF(NOT(ISNUMBER(A296)),"",ROUND(_xlfn.QUARTILE.INC(CHOOSE({1;2;3},W296,Z296,AC296),1),0))</f>
        <v>72200</v>
      </c>
      <c r="AW296" s="61">
        <f>IF(NOT(ISNUMBER(A296)),"",ROUND(_xlfn.QUARTILE.INC(CHOOSE({1;2;3},W296,Z296,AC296),3),0))</f>
        <v>83600</v>
      </c>
      <c r="AX296" s="61">
        <f t="shared" si="642"/>
        <v>11400</v>
      </c>
      <c r="AY296" s="61">
        <f t="shared" si="643"/>
        <v>72200</v>
      </c>
      <c r="AZ296" s="61">
        <f t="shared" si="644"/>
        <v>13718</v>
      </c>
      <c r="BA296" s="61">
        <f t="shared" si="645"/>
        <v>85918</v>
      </c>
      <c r="BB296" s="61" t="str">
        <f t="shared" si="646"/>
        <v>MENOR VALOR</v>
      </c>
      <c r="BD296" s="58" t="str">
        <f t="shared" si="647"/>
        <v>EMPAQUE SELLO PUERTAS</v>
      </c>
      <c r="BE296" s="58" t="str">
        <f t="shared" si="648"/>
        <v>ÚNICO</v>
      </c>
      <c r="BF296" s="58" t="str" cm="1">
        <f t="array" ref="BF296">IF(BE296&lt;&gt;"REPETIDO","",A296&amp;IFERROR(", "&amp;_xlfn.AGGREGATE(15,6,$A$13:$A$500/(($BD$13:$BD$500=BD296)*($A$13:$A$500&lt;&gt;A296)),1),"")&amp;IFERROR(", "&amp;_xlfn.AGGREGATE(15,6,$A$13:$A$500/(($BD$13:$BD$500=BD296)*($A$13:$A$500&lt;&gt;A296)),2),"")&amp;IFERROR(", "&amp;_xlfn.AGGREGATE(15,6,$A$13:$A$500/(($BD$13:$BD$500=BD296)*($A$13:$A$500&lt;&gt;A296)),3),""))</f>
        <v/>
      </c>
      <c r="BG296" s="58" t="str">
        <f t="shared" si="649"/>
        <v>NO APLICA</v>
      </c>
      <c r="BH296" s="58" t="str">
        <f t="shared" si="650"/>
        <v>OK</v>
      </c>
    </row>
    <row r="297" spans="1:60" ht="38.25" customHeight="1" x14ac:dyDescent="0.45">
      <c r="A297" s="64">
        <f>IF(D297="","",COUNTIF($D$13:D297,"&lt;&gt;"))</f>
        <v>268</v>
      </c>
      <c r="B297" s="64">
        <v>4394103</v>
      </c>
      <c r="C297" s="65" t="s">
        <v>954</v>
      </c>
      <c r="D297" s="64" t="s">
        <v>873</v>
      </c>
      <c r="E297" s="64">
        <v>0</v>
      </c>
      <c r="F297" s="64">
        <v>1</v>
      </c>
      <c r="G297" s="64">
        <v>0</v>
      </c>
      <c r="H297" s="64">
        <v>0</v>
      </c>
      <c r="I297" s="64">
        <v>0</v>
      </c>
      <c r="J297" s="64">
        <v>0</v>
      </c>
      <c r="K297" s="64">
        <v>0</v>
      </c>
      <c r="L297" s="64">
        <v>0</v>
      </c>
      <c r="M297" s="64">
        <v>0</v>
      </c>
      <c r="N297" s="64">
        <v>0</v>
      </c>
      <c r="O297" s="64">
        <v>0</v>
      </c>
      <c r="P297" s="64">
        <v>0</v>
      </c>
      <c r="Q297" s="64">
        <v>0</v>
      </c>
      <c r="R297" s="64">
        <f t="shared" si="621"/>
        <v>1</v>
      </c>
      <c r="S297" s="64">
        <v>24131600</v>
      </c>
      <c r="T297" s="64" t="s">
        <v>66</v>
      </c>
      <c r="U297" s="64" t="s">
        <v>66</v>
      </c>
      <c r="W297" s="198">
        <v>68000</v>
      </c>
      <c r="X297" s="198">
        <f t="shared" si="622"/>
        <v>12920</v>
      </c>
      <c r="Y297" s="198">
        <f t="shared" si="623"/>
        <v>80920</v>
      </c>
      <c r="Z297" s="198">
        <v>68000</v>
      </c>
      <c r="AA297" s="198">
        <f t="shared" si="624"/>
        <v>12920</v>
      </c>
      <c r="AB297" s="198">
        <f t="shared" si="625"/>
        <v>80920</v>
      </c>
      <c r="AC297" s="198">
        <v>90000</v>
      </c>
      <c r="AD297" s="198">
        <f t="shared" si="626"/>
        <v>17100</v>
      </c>
      <c r="AE297" s="198">
        <f t="shared" si="627"/>
        <v>107100</v>
      </c>
      <c r="AG297" s="67" t="str">
        <f t="shared" si="628"/>
        <v>HERRAJES EN BRONCE CROMADOS</v>
      </c>
      <c r="AH297" s="58" t="str">
        <f t="shared" si="629"/>
        <v>ÚNICO</v>
      </c>
      <c r="AI297" s="58" t="str">
        <f t="shared" si="630"/>
        <v>ÚNICO</v>
      </c>
      <c r="AJ297" s="58" t="str">
        <f t="shared" si="631"/>
        <v>ÚNICO</v>
      </c>
      <c r="AK297" s="58" t="str">
        <f t="shared" si="632"/>
        <v>ÚNICO</v>
      </c>
      <c r="AL297" s="68" t="str">
        <f t="shared" si="633"/>
        <v/>
      </c>
      <c r="AM297" s="68" t="str">
        <f t="shared" si="634"/>
        <v/>
      </c>
      <c r="AN297" s="60" t="str">
        <f t="shared" si="635"/>
        <v/>
      </c>
      <c r="AP297" s="68">
        <f t="shared" si="636"/>
        <v>75333</v>
      </c>
      <c r="AQ297" s="61">
        <f t="shared" si="637"/>
        <v>68000</v>
      </c>
      <c r="AR297" s="61">
        <f t="shared" si="638"/>
        <v>12702</v>
      </c>
      <c r="AS297" s="199">
        <f t="shared" si="639"/>
        <v>0.16861136553701564</v>
      </c>
      <c r="AT297" s="61">
        <f t="shared" si="640"/>
        <v>68000</v>
      </c>
      <c r="AU297" s="61">
        <f t="shared" si="641"/>
        <v>90000</v>
      </c>
      <c r="AV297" s="61">
        <f>IF(NOT(ISNUMBER(A297)),"",ROUND(_xlfn.QUARTILE.INC(CHOOSE({1;2;3},W297,Z297,AC297),1),0))</f>
        <v>68000</v>
      </c>
      <c r="AW297" s="61">
        <f>IF(NOT(ISNUMBER(A297)),"",ROUND(_xlfn.QUARTILE.INC(CHOOSE({1;2;3},W297,Z297,AC297),3),0))</f>
        <v>79000</v>
      </c>
      <c r="AX297" s="61">
        <f t="shared" si="642"/>
        <v>11000</v>
      </c>
      <c r="AY297" s="61">
        <f t="shared" si="643"/>
        <v>68000</v>
      </c>
      <c r="AZ297" s="61">
        <f t="shared" si="644"/>
        <v>12920</v>
      </c>
      <c r="BA297" s="61">
        <f t="shared" si="645"/>
        <v>80920</v>
      </c>
      <c r="BB297" s="61" t="str">
        <f t="shared" si="646"/>
        <v>MENOR VALOR</v>
      </c>
      <c r="BD297" s="58" t="str">
        <f t="shared" si="647"/>
        <v>HERRAJES EN BRONCE CROMADOS</v>
      </c>
      <c r="BE297" s="58" t="str">
        <f t="shared" si="648"/>
        <v>ÚNICO</v>
      </c>
      <c r="BF297" s="58" t="str" cm="1">
        <f t="array" ref="BF297">IF(BE297&lt;&gt;"REPETIDO","",A297&amp;IFERROR(", "&amp;_xlfn.AGGREGATE(15,6,$A$13:$A$500/(($BD$13:$BD$500=BD297)*($A$13:$A$500&lt;&gt;A297)),1),"")&amp;IFERROR(", "&amp;_xlfn.AGGREGATE(15,6,$A$13:$A$500/(($BD$13:$BD$500=BD297)*($A$13:$A$500&lt;&gt;A297)),2),"")&amp;IFERROR(", "&amp;_xlfn.AGGREGATE(15,6,$A$13:$A$500/(($BD$13:$BD$500=BD297)*($A$13:$A$500&lt;&gt;A297)),3),""))</f>
        <v/>
      </c>
      <c r="BG297" s="58" t="str">
        <f t="shared" si="649"/>
        <v>NO APLICA</v>
      </c>
      <c r="BH297" s="58" t="str">
        <f t="shared" si="650"/>
        <v>OK</v>
      </c>
    </row>
    <row r="298" spans="1:60" x14ac:dyDescent="0.45">
      <c r="A298" s="64">
        <f>IF(D298="","",COUNTIF($D$13:D298,"&lt;&gt;"))</f>
        <v>269</v>
      </c>
      <c r="B298" s="64">
        <v>4315400</v>
      </c>
      <c r="C298" s="65" t="s">
        <v>955</v>
      </c>
      <c r="D298" s="64" t="s">
        <v>873</v>
      </c>
      <c r="E298" s="64">
        <v>0</v>
      </c>
      <c r="F298" s="64">
        <v>1</v>
      </c>
      <c r="G298" s="64">
        <v>0</v>
      </c>
      <c r="H298" s="64">
        <v>0</v>
      </c>
      <c r="I298" s="64">
        <v>0</v>
      </c>
      <c r="J298" s="64">
        <v>0</v>
      </c>
      <c r="K298" s="64">
        <v>0</v>
      </c>
      <c r="L298" s="64">
        <v>0</v>
      </c>
      <c r="M298" s="64">
        <v>0</v>
      </c>
      <c r="N298" s="64">
        <v>0</v>
      </c>
      <c r="O298" s="64">
        <v>0</v>
      </c>
      <c r="P298" s="64">
        <v>0</v>
      </c>
      <c r="Q298" s="64">
        <v>0</v>
      </c>
      <c r="R298" s="64">
        <f t="shared" si="621"/>
        <v>1</v>
      </c>
      <c r="S298" s="64">
        <v>39101600</v>
      </c>
      <c r="T298" s="64" t="s">
        <v>66</v>
      </c>
      <c r="U298" s="64" t="s">
        <v>66</v>
      </c>
      <c r="W298" s="198">
        <v>38200</v>
      </c>
      <c r="X298" s="198">
        <f t="shared" si="622"/>
        <v>7258</v>
      </c>
      <c r="Y298" s="198">
        <f t="shared" si="623"/>
        <v>45458</v>
      </c>
      <c r="Z298" s="198">
        <v>38200</v>
      </c>
      <c r="AA298" s="198">
        <f t="shared" si="624"/>
        <v>7258</v>
      </c>
      <c r="AB298" s="198">
        <f t="shared" si="625"/>
        <v>45458</v>
      </c>
      <c r="AC298" s="198">
        <v>50000</v>
      </c>
      <c r="AD298" s="198">
        <f t="shared" si="626"/>
        <v>9500</v>
      </c>
      <c r="AE298" s="198">
        <f t="shared" si="627"/>
        <v>59500</v>
      </c>
      <c r="AG298" s="67" t="str">
        <f t="shared" si="628"/>
        <v>LÁMPARAS</v>
      </c>
      <c r="AH298" s="58" t="str">
        <f t="shared" si="629"/>
        <v>ÚNICO</v>
      </c>
      <c r="AI298" s="58" t="str">
        <f t="shared" si="630"/>
        <v>ÚNICO</v>
      </c>
      <c r="AJ298" s="58" t="str">
        <f t="shared" si="631"/>
        <v>ÚNICO</v>
      </c>
      <c r="AK298" s="58" t="str">
        <f t="shared" si="632"/>
        <v>ÚNICO</v>
      </c>
      <c r="AL298" s="68" t="str">
        <f t="shared" si="633"/>
        <v/>
      </c>
      <c r="AM298" s="68" t="str">
        <f t="shared" si="634"/>
        <v/>
      </c>
      <c r="AN298" s="60" t="str">
        <f t="shared" si="635"/>
        <v/>
      </c>
      <c r="AP298" s="68">
        <f t="shared" si="636"/>
        <v>42133</v>
      </c>
      <c r="AQ298" s="61">
        <f t="shared" si="637"/>
        <v>38200</v>
      </c>
      <c r="AR298" s="61">
        <f t="shared" si="638"/>
        <v>6813</v>
      </c>
      <c r="AS298" s="199">
        <f t="shared" si="639"/>
        <v>0.16170222865687228</v>
      </c>
      <c r="AT298" s="61">
        <f t="shared" si="640"/>
        <v>38200</v>
      </c>
      <c r="AU298" s="61">
        <f t="shared" si="641"/>
        <v>50000</v>
      </c>
      <c r="AV298" s="61">
        <f>IF(NOT(ISNUMBER(A298)),"",ROUND(_xlfn.QUARTILE.INC(CHOOSE({1;2;3},W298,Z298,AC298),1),0))</f>
        <v>38200</v>
      </c>
      <c r="AW298" s="61">
        <f>IF(NOT(ISNUMBER(A298)),"",ROUND(_xlfn.QUARTILE.INC(CHOOSE({1;2;3},W298,Z298,AC298),3),0))</f>
        <v>44100</v>
      </c>
      <c r="AX298" s="61">
        <f t="shared" si="642"/>
        <v>5900</v>
      </c>
      <c r="AY298" s="61">
        <f t="shared" si="643"/>
        <v>38200</v>
      </c>
      <c r="AZ298" s="61">
        <f t="shared" si="644"/>
        <v>7258</v>
      </c>
      <c r="BA298" s="61">
        <f t="shared" si="645"/>
        <v>45458</v>
      </c>
      <c r="BB298" s="61" t="str">
        <f t="shared" si="646"/>
        <v>MENOR VALOR</v>
      </c>
      <c r="BD298" s="58" t="str">
        <f t="shared" si="647"/>
        <v>LÁMPARAS</v>
      </c>
      <c r="BE298" s="58" t="str">
        <f t="shared" si="648"/>
        <v>ÚNICO</v>
      </c>
      <c r="BF298" s="58" t="str" cm="1">
        <f t="array" ref="BF298">IF(BE298&lt;&gt;"REPETIDO","",A298&amp;IFERROR(", "&amp;_xlfn.AGGREGATE(15,6,$A$13:$A$500/(($BD$13:$BD$500=BD298)*($A$13:$A$500&lt;&gt;A298)),1),"")&amp;IFERROR(", "&amp;_xlfn.AGGREGATE(15,6,$A$13:$A$500/(($BD$13:$BD$500=BD298)*($A$13:$A$500&lt;&gt;A298)),2),"")&amp;IFERROR(", "&amp;_xlfn.AGGREGATE(15,6,$A$13:$A$500/(($BD$13:$BD$500=BD298)*($A$13:$A$500&lt;&gt;A298)),3),""))</f>
        <v/>
      </c>
      <c r="BG298" s="58" t="str">
        <f t="shared" si="649"/>
        <v>NO APLICA</v>
      </c>
      <c r="BH298" s="58" t="str">
        <f t="shared" si="650"/>
        <v>OK</v>
      </c>
    </row>
    <row r="299" spans="1:60" ht="25.5" customHeight="1" x14ac:dyDescent="0.45">
      <c r="A299" s="64">
        <f>IF(D299="","",COUNTIF($D$13:D299,"&lt;&gt;"))</f>
        <v>270</v>
      </c>
      <c r="B299" s="64">
        <v>4394103</v>
      </c>
      <c r="C299" s="65" t="s">
        <v>956</v>
      </c>
      <c r="D299" s="64" t="s">
        <v>873</v>
      </c>
      <c r="E299" s="64">
        <v>0</v>
      </c>
      <c r="F299" s="64">
        <v>1</v>
      </c>
      <c r="G299" s="64">
        <v>0</v>
      </c>
      <c r="H299" s="64">
        <v>0</v>
      </c>
      <c r="I299" s="64">
        <v>0</v>
      </c>
      <c r="J299" s="64">
        <v>0</v>
      </c>
      <c r="K299" s="64">
        <v>0</v>
      </c>
      <c r="L299" s="64">
        <v>0</v>
      </c>
      <c r="M299" s="64">
        <v>0</v>
      </c>
      <c r="N299" s="64">
        <v>0</v>
      </c>
      <c r="O299" s="64">
        <v>0</v>
      </c>
      <c r="P299" s="64">
        <v>0</v>
      </c>
      <c r="Q299" s="64">
        <v>0</v>
      </c>
      <c r="R299" s="64">
        <f t="shared" si="621"/>
        <v>1</v>
      </c>
      <c r="S299" s="64">
        <v>40142009</v>
      </c>
      <c r="T299" s="64" t="s">
        <v>66</v>
      </c>
      <c r="U299" s="64" t="s">
        <v>66</v>
      </c>
      <c r="W299" s="198">
        <v>102000</v>
      </c>
      <c r="X299" s="198">
        <f t="shared" si="622"/>
        <v>19380</v>
      </c>
      <c r="Y299" s="198">
        <f t="shared" si="623"/>
        <v>121380</v>
      </c>
      <c r="Z299" s="198">
        <v>102000</v>
      </c>
      <c r="AA299" s="198">
        <f t="shared" si="624"/>
        <v>19380</v>
      </c>
      <c r="AB299" s="198">
        <f t="shared" si="625"/>
        <v>121380</v>
      </c>
      <c r="AC299" s="198">
        <v>125000</v>
      </c>
      <c r="AD299" s="198">
        <f t="shared" si="626"/>
        <v>23750</v>
      </c>
      <c r="AE299" s="198">
        <f t="shared" si="627"/>
        <v>148750</v>
      </c>
      <c r="AG299" s="67" t="str">
        <f t="shared" si="628"/>
        <v>MANGUERAS EXTRACCIÓN</v>
      </c>
      <c r="AH299" s="58" t="str">
        <f t="shared" si="629"/>
        <v>ÚNICO</v>
      </c>
      <c r="AI299" s="58" t="str">
        <f t="shared" si="630"/>
        <v>ÚNICO</v>
      </c>
      <c r="AJ299" s="58" t="str">
        <f t="shared" si="631"/>
        <v>ÚNICO</v>
      </c>
      <c r="AK299" s="58" t="str">
        <f t="shared" si="632"/>
        <v>ÚNICO</v>
      </c>
      <c r="AL299" s="68" t="str">
        <f t="shared" si="633"/>
        <v/>
      </c>
      <c r="AM299" s="68" t="str">
        <f t="shared" si="634"/>
        <v/>
      </c>
      <c r="AN299" s="60" t="str">
        <f t="shared" si="635"/>
        <v/>
      </c>
      <c r="AP299" s="68">
        <f t="shared" si="636"/>
        <v>109667</v>
      </c>
      <c r="AQ299" s="61">
        <f t="shared" si="637"/>
        <v>102000</v>
      </c>
      <c r="AR299" s="61">
        <f t="shared" si="638"/>
        <v>13279</v>
      </c>
      <c r="AS299" s="199">
        <f t="shared" si="639"/>
        <v>0.12108473834426035</v>
      </c>
      <c r="AT299" s="61">
        <f t="shared" si="640"/>
        <v>102000</v>
      </c>
      <c r="AU299" s="61">
        <f t="shared" si="641"/>
        <v>125000</v>
      </c>
      <c r="AV299" s="61">
        <f>IF(NOT(ISNUMBER(A299)),"",ROUND(_xlfn.QUARTILE.INC(CHOOSE({1;2;3},W299,Z299,AC299),1),0))</f>
        <v>102000</v>
      </c>
      <c r="AW299" s="61">
        <f>IF(NOT(ISNUMBER(A299)),"",ROUND(_xlfn.QUARTILE.INC(CHOOSE({1;2;3},W299,Z299,AC299),3),0))</f>
        <v>113500</v>
      </c>
      <c r="AX299" s="61">
        <f t="shared" si="642"/>
        <v>11500</v>
      </c>
      <c r="AY299" s="61">
        <f t="shared" si="643"/>
        <v>102000</v>
      </c>
      <c r="AZ299" s="61">
        <f t="shared" si="644"/>
        <v>19380</v>
      </c>
      <c r="BA299" s="61">
        <f t="shared" si="645"/>
        <v>121380</v>
      </c>
      <c r="BB299" s="61" t="str">
        <f t="shared" si="646"/>
        <v>MENOR VALOR</v>
      </c>
      <c r="BD299" s="58" t="str">
        <f t="shared" si="647"/>
        <v>MANGUERAS EXTRACCIÓN</v>
      </c>
      <c r="BE299" s="58" t="str">
        <f t="shared" si="648"/>
        <v>ÚNICO</v>
      </c>
      <c r="BF299" s="58" t="str" cm="1">
        <f t="array" ref="BF299">IF(BE299&lt;&gt;"REPETIDO","",A299&amp;IFERROR(", "&amp;_xlfn.AGGREGATE(15,6,$A$13:$A$500/(($BD$13:$BD$500=BD299)*($A$13:$A$500&lt;&gt;A299)),1),"")&amp;IFERROR(", "&amp;_xlfn.AGGREGATE(15,6,$A$13:$A$500/(($BD$13:$BD$500=BD299)*($A$13:$A$500&lt;&gt;A299)),2),"")&amp;IFERROR(", "&amp;_xlfn.AGGREGATE(15,6,$A$13:$A$500/(($BD$13:$BD$500=BD299)*($A$13:$A$500&lt;&gt;A299)),3),""))</f>
        <v/>
      </c>
      <c r="BG299" s="58" t="str">
        <f t="shared" si="649"/>
        <v>NO APLICA</v>
      </c>
      <c r="BH299" s="58" t="str">
        <f t="shared" si="650"/>
        <v>OK</v>
      </c>
    </row>
    <row r="300" spans="1:60" ht="25.5" customHeight="1" x14ac:dyDescent="0.45">
      <c r="A300" s="64">
        <f>IF(D300="","",COUNTIF($D$13:D300,"&lt;&gt;"))</f>
        <v>271</v>
      </c>
      <c r="B300" s="64">
        <v>4315400</v>
      </c>
      <c r="C300" s="65" t="s">
        <v>957</v>
      </c>
      <c r="D300" s="64" t="s">
        <v>873</v>
      </c>
      <c r="E300" s="64">
        <v>0</v>
      </c>
      <c r="F300" s="64">
        <v>1</v>
      </c>
      <c r="G300" s="64">
        <v>0</v>
      </c>
      <c r="H300" s="64">
        <v>0</v>
      </c>
      <c r="I300" s="64">
        <v>0</v>
      </c>
      <c r="J300" s="64">
        <v>0</v>
      </c>
      <c r="K300" s="64">
        <v>0</v>
      </c>
      <c r="L300" s="64">
        <v>0</v>
      </c>
      <c r="M300" s="64">
        <v>0</v>
      </c>
      <c r="N300" s="64">
        <v>0</v>
      </c>
      <c r="O300" s="64">
        <v>0</v>
      </c>
      <c r="P300" s="64">
        <v>0</v>
      </c>
      <c r="Q300" s="64">
        <v>0</v>
      </c>
      <c r="R300" s="64">
        <f t="shared" si="621"/>
        <v>1</v>
      </c>
      <c r="S300" s="64">
        <v>39122324</v>
      </c>
      <c r="T300" s="64" t="s">
        <v>66</v>
      </c>
      <c r="U300" s="64" t="s">
        <v>66</v>
      </c>
      <c r="W300" s="198">
        <v>72200</v>
      </c>
      <c r="X300" s="198">
        <f t="shared" si="622"/>
        <v>13718</v>
      </c>
      <c r="Y300" s="198">
        <f t="shared" si="623"/>
        <v>85918</v>
      </c>
      <c r="Z300" s="198">
        <v>72200</v>
      </c>
      <c r="AA300" s="198">
        <f t="shared" si="624"/>
        <v>13718</v>
      </c>
      <c r="AB300" s="198">
        <f t="shared" si="625"/>
        <v>85918</v>
      </c>
      <c r="AC300" s="198">
        <v>100000</v>
      </c>
      <c r="AD300" s="198">
        <f t="shared" si="626"/>
        <v>19000</v>
      </c>
      <c r="AE300" s="198">
        <f t="shared" si="627"/>
        <v>119000</v>
      </c>
      <c r="AG300" s="67" t="str">
        <f t="shared" si="628"/>
        <v>RELAY POTENCIAL 220</v>
      </c>
      <c r="AH300" s="58" t="str">
        <f t="shared" si="629"/>
        <v>ÚNICO</v>
      </c>
      <c r="AI300" s="58" t="str">
        <f t="shared" si="630"/>
        <v>ÚNICO</v>
      </c>
      <c r="AJ300" s="58" t="str">
        <f t="shared" si="631"/>
        <v>ÚNICO</v>
      </c>
      <c r="AK300" s="58" t="str">
        <f t="shared" si="632"/>
        <v>ÚNICO</v>
      </c>
      <c r="AL300" s="68" t="str">
        <f t="shared" si="633"/>
        <v/>
      </c>
      <c r="AM300" s="68" t="str">
        <f t="shared" si="634"/>
        <v/>
      </c>
      <c r="AN300" s="60" t="str">
        <f t="shared" si="635"/>
        <v/>
      </c>
      <c r="AP300" s="68">
        <f t="shared" si="636"/>
        <v>81467</v>
      </c>
      <c r="AQ300" s="61">
        <f t="shared" si="637"/>
        <v>72200</v>
      </c>
      <c r="AR300" s="61">
        <f t="shared" si="638"/>
        <v>16050</v>
      </c>
      <c r="AS300" s="199">
        <f t="shared" si="639"/>
        <v>0.19701228718376765</v>
      </c>
      <c r="AT300" s="61">
        <f t="shared" si="640"/>
        <v>72200</v>
      </c>
      <c r="AU300" s="61">
        <f t="shared" si="641"/>
        <v>100000</v>
      </c>
      <c r="AV300" s="61">
        <f>IF(NOT(ISNUMBER(A300)),"",ROUND(_xlfn.QUARTILE.INC(CHOOSE({1;2;3},W300,Z300,AC300),1),0))</f>
        <v>72200</v>
      </c>
      <c r="AW300" s="61">
        <f>IF(NOT(ISNUMBER(A300)),"",ROUND(_xlfn.QUARTILE.INC(CHOOSE({1;2;3},W300,Z300,AC300),3),0))</f>
        <v>86100</v>
      </c>
      <c r="AX300" s="61">
        <f t="shared" si="642"/>
        <v>13900</v>
      </c>
      <c r="AY300" s="61">
        <f t="shared" si="643"/>
        <v>72200</v>
      </c>
      <c r="AZ300" s="61">
        <f t="shared" si="644"/>
        <v>13718</v>
      </c>
      <c r="BA300" s="61">
        <f t="shared" si="645"/>
        <v>85918</v>
      </c>
      <c r="BB300" s="61" t="str">
        <f t="shared" si="646"/>
        <v>MENOR VALOR</v>
      </c>
      <c r="BD300" s="58" t="str">
        <f t="shared" si="647"/>
        <v>RELAY POTENCIAL 220</v>
      </c>
      <c r="BE300" s="58" t="str">
        <f t="shared" si="648"/>
        <v>ÚNICO</v>
      </c>
      <c r="BF300" s="58" t="str" cm="1">
        <f t="array" ref="BF300">IF(BE300&lt;&gt;"REPETIDO","",A300&amp;IFERROR(", "&amp;_xlfn.AGGREGATE(15,6,$A$13:$A$500/(($BD$13:$BD$500=BD300)*($A$13:$A$500&lt;&gt;A300)),1),"")&amp;IFERROR(", "&amp;_xlfn.AGGREGATE(15,6,$A$13:$A$500/(($BD$13:$BD$500=BD300)*($A$13:$A$500&lt;&gt;A300)),2),"")&amp;IFERROR(", "&amp;_xlfn.AGGREGATE(15,6,$A$13:$A$500/(($BD$13:$BD$500=BD300)*($A$13:$A$500&lt;&gt;A300)),3),""))</f>
        <v/>
      </c>
      <c r="BG300" s="58" t="str">
        <f t="shared" si="649"/>
        <v>NO APLICA</v>
      </c>
      <c r="BH300" s="58" t="str">
        <f t="shared" si="650"/>
        <v>OK</v>
      </c>
    </row>
    <row r="301" spans="1:60" s="192" customFormat="1" ht="14.25" customHeight="1" x14ac:dyDescent="0.45">
      <c r="A301" s="64">
        <f>IF(D301="","",COUNTIF($D$13:D301,"&lt;&gt;"))</f>
        <v>272</v>
      </c>
      <c r="B301" s="64">
        <v>4315400</v>
      </c>
      <c r="C301" s="65" t="s">
        <v>958</v>
      </c>
      <c r="D301" s="64" t="s">
        <v>873</v>
      </c>
      <c r="E301" s="64">
        <v>0</v>
      </c>
      <c r="F301" s="64">
        <v>1</v>
      </c>
      <c r="G301" s="64">
        <v>0</v>
      </c>
      <c r="H301" s="64">
        <v>0</v>
      </c>
      <c r="I301" s="64">
        <v>0</v>
      </c>
      <c r="J301" s="64">
        <v>0</v>
      </c>
      <c r="K301" s="64">
        <v>0</v>
      </c>
      <c r="L301" s="64">
        <v>0</v>
      </c>
      <c r="M301" s="64">
        <v>0</v>
      </c>
      <c r="N301" s="64">
        <v>0</v>
      </c>
      <c r="O301" s="64">
        <v>0</v>
      </c>
      <c r="P301" s="64">
        <v>0</v>
      </c>
      <c r="Q301" s="64">
        <v>0</v>
      </c>
      <c r="R301" s="64">
        <f t="shared" si="621"/>
        <v>1</v>
      </c>
      <c r="S301" s="64">
        <v>39122300</v>
      </c>
      <c r="T301" s="64" t="s">
        <v>66</v>
      </c>
      <c r="U301" s="64" t="s">
        <v>66</v>
      </c>
      <c r="W301" s="198">
        <v>63800</v>
      </c>
      <c r="X301" s="198">
        <f t="shared" si="622"/>
        <v>12122</v>
      </c>
      <c r="Y301" s="198">
        <f t="shared" si="623"/>
        <v>75922</v>
      </c>
      <c r="Z301" s="198">
        <v>63800</v>
      </c>
      <c r="AA301" s="198">
        <f t="shared" si="624"/>
        <v>12122</v>
      </c>
      <c r="AB301" s="198">
        <f t="shared" si="625"/>
        <v>75922</v>
      </c>
      <c r="AC301" s="198">
        <v>95000</v>
      </c>
      <c r="AD301" s="198">
        <f t="shared" si="626"/>
        <v>18050</v>
      </c>
      <c r="AE301" s="198">
        <f t="shared" si="627"/>
        <v>113050</v>
      </c>
      <c r="AG301" s="67" t="str">
        <f t="shared" si="628"/>
        <v>RELAY TÉRMICO</v>
      </c>
      <c r="AH301" s="58" t="str">
        <f t="shared" si="629"/>
        <v>ÚNICO</v>
      </c>
      <c r="AI301" s="58" t="str">
        <f t="shared" si="630"/>
        <v>ÚNICO</v>
      </c>
      <c r="AJ301" s="58" t="str">
        <f t="shared" si="631"/>
        <v>ÚNICO</v>
      </c>
      <c r="AK301" s="58" t="str">
        <f t="shared" si="632"/>
        <v>ÚNICO</v>
      </c>
      <c r="AL301" s="68" t="str">
        <f t="shared" si="633"/>
        <v/>
      </c>
      <c r="AM301" s="68" t="str">
        <f t="shared" si="634"/>
        <v/>
      </c>
      <c r="AN301" s="60" t="str">
        <f t="shared" si="635"/>
        <v/>
      </c>
      <c r="AO301" s="160"/>
      <c r="AP301" s="68">
        <f t="shared" si="636"/>
        <v>74200</v>
      </c>
      <c r="AQ301" s="61">
        <f t="shared" si="637"/>
        <v>63800</v>
      </c>
      <c r="AR301" s="61">
        <f t="shared" si="638"/>
        <v>18013</v>
      </c>
      <c r="AS301" s="199">
        <f t="shared" si="639"/>
        <v>0.24276280323450133</v>
      </c>
      <c r="AT301" s="61">
        <f t="shared" si="640"/>
        <v>63800</v>
      </c>
      <c r="AU301" s="61">
        <f t="shared" si="641"/>
        <v>95000</v>
      </c>
      <c r="AV301" s="61">
        <f>IF(NOT(ISNUMBER(A301)),"",ROUND(_xlfn.QUARTILE.INC(CHOOSE({1;2;3},W301,Z301,AC301),1),0))</f>
        <v>63800</v>
      </c>
      <c r="AW301" s="61">
        <f>IF(NOT(ISNUMBER(A301)),"",ROUND(_xlfn.QUARTILE.INC(CHOOSE({1;2;3},W301,Z301,AC301),3),0))</f>
        <v>79400</v>
      </c>
      <c r="AX301" s="61">
        <f t="shared" si="642"/>
        <v>15600</v>
      </c>
      <c r="AY301" s="61">
        <f t="shared" si="643"/>
        <v>63800</v>
      </c>
      <c r="AZ301" s="61">
        <f t="shared" si="644"/>
        <v>12122</v>
      </c>
      <c r="BA301" s="61">
        <f t="shared" si="645"/>
        <v>75922</v>
      </c>
      <c r="BB301" s="61" t="str">
        <f t="shared" si="646"/>
        <v>PROMEDIO 2 MENORES</v>
      </c>
      <c r="BC301" s="160"/>
      <c r="BD301" s="58" t="str">
        <f t="shared" si="647"/>
        <v>RELAY TÉRMICO</v>
      </c>
      <c r="BE301" s="58" t="str">
        <f t="shared" si="648"/>
        <v>ÚNICO</v>
      </c>
      <c r="BF301" s="58" t="str" cm="1">
        <f t="array" ref="BF301">IF(BE301&lt;&gt;"REPETIDO","",A301&amp;IFERROR(", "&amp;_xlfn.AGGREGATE(15,6,$A$13:$A$500/(($BD$13:$BD$500=BD301)*($A$13:$A$500&lt;&gt;A301)),1),"")&amp;IFERROR(", "&amp;_xlfn.AGGREGATE(15,6,$A$13:$A$500/(($BD$13:$BD$500=BD301)*($A$13:$A$500&lt;&gt;A301)),2),"")&amp;IFERROR(", "&amp;_xlfn.AGGREGATE(15,6,$A$13:$A$500/(($BD$13:$BD$500=BD301)*($A$13:$A$500&lt;&gt;A301)),3),""))</f>
        <v/>
      </c>
      <c r="BG301" s="58" t="str">
        <f t="shared" si="649"/>
        <v>NO APLICA</v>
      </c>
      <c r="BH301" s="58" t="str">
        <f t="shared" si="650"/>
        <v>OK</v>
      </c>
    </row>
    <row r="302" spans="1:60" ht="25.5" customHeight="1" x14ac:dyDescent="0.45">
      <c r="A302" s="64">
        <f>IF(D302="","",COUNTIF($D$13:D302,"&lt;&gt;"))</f>
        <v>273</v>
      </c>
      <c r="B302" s="64">
        <v>4394103</v>
      </c>
      <c r="C302" s="65" t="s">
        <v>959</v>
      </c>
      <c r="D302" s="64" t="s">
        <v>873</v>
      </c>
      <c r="E302" s="64">
        <v>0</v>
      </c>
      <c r="F302" s="64">
        <v>1</v>
      </c>
      <c r="G302" s="64">
        <v>0</v>
      </c>
      <c r="H302" s="64">
        <v>0</v>
      </c>
      <c r="I302" s="64">
        <v>0</v>
      </c>
      <c r="J302" s="64">
        <v>0</v>
      </c>
      <c r="K302" s="64">
        <v>0</v>
      </c>
      <c r="L302" s="64">
        <v>0</v>
      </c>
      <c r="M302" s="64">
        <v>0</v>
      </c>
      <c r="N302" s="64">
        <v>0</v>
      </c>
      <c r="O302" s="64">
        <v>0</v>
      </c>
      <c r="P302" s="64">
        <v>0</v>
      </c>
      <c r="Q302" s="64">
        <v>0</v>
      </c>
      <c r="R302" s="64">
        <f t="shared" si="621"/>
        <v>1</v>
      </c>
      <c r="S302" s="64">
        <v>24131600</v>
      </c>
      <c r="T302" s="64" t="s">
        <v>66</v>
      </c>
      <c r="U302" s="64" t="s">
        <v>66</v>
      </c>
      <c r="W302" s="198">
        <v>34000</v>
      </c>
      <c r="X302" s="198">
        <f t="shared" si="622"/>
        <v>6460</v>
      </c>
      <c r="Y302" s="198">
        <f t="shared" si="623"/>
        <v>40460</v>
      </c>
      <c r="Z302" s="198">
        <v>34000</v>
      </c>
      <c r="AA302" s="198">
        <f t="shared" si="624"/>
        <v>6460</v>
      </c>
      <c r="AB302" s="198">
        <f t="shared" si="625"/>
        <v>40460</v>
      </c>
      <c r="AC302" s="198">
        <v>45000</v>
      </c>
      <c r="AD302" s="198">
        <f t="shared" si="626"/>
        <v>8550</v>
      </c>
      <c r="AE302" s="198">
        <f t="shared" si="627"/>
        <v>53550</v>
      </c>
      <c r="AG302" s="67" t="str">
        <f t="shared" si="628"/>
        <v>SECADOR DE SILICA</v>
      </c>
      <c r="AH302" s="58" t="str">
        <f t="shared" si="629"/>
        <v>ÚNICO</v>
      </c>
      <c r="AI302" s="58" t="str">
        <f t="shared" si="630"/>
        <v>ÚNICO</v>
      </c>
      <c r="AJ302" s="58" t="str">
        <f t="shared" si="631"/>
        <v>ÚNICO</v>
      </c>
      <c r="AK302" s="58" t="str">
        <f t="shared" si="632"/>
        <v>ÚNICO</v>
      </c>
      <c r="AL302" s="68" t="str">
        <f t="shared" si="633"/>
        <v/>
      </c>
      <c r="AM302" s="68" t="str">
        <f t="shared" si="634"/>
        <v/>
      </c>
      <c r="AN302" s="60" t="str">
        <f t="shared" si="635"/>
        <v/>
      </c>
      <c r="AP302" s="68">
        <f t="shared" si="636"/>
        <v>37667</v>
      </c>
      <c r="AQ302" s="61">
        <f t="shared" si="637"/>
        <v>34000</v>
      </c>
      <c r="AR302" s="61">
        <f t="shared" si="638"/>
        <v>6351</v>
      </c>
      <c r="AS302" s="199">
        <f t="shared" si="639"/>
        <v>0.1686091273528553</v>
      </c>
      <c r="AT302" s="61">
        <f t="shared" si="640"/>
        <v>34000</v>
      </c>
      <c r="AU302" s="61">
        <f t="shared" si="641"/>
        <v>45000</v>
      </c>
      <c r="AV302" s="61">
        <f>IF(NOT(ISNUMBER(A302)),"",ROUND(_xlfn.QUARTILE.INC(CHOOSE({1;2;3},W302,Z302,AC302),1),0))</f>
        <v>34000</v>
      </c>
      <c r="AW302" s="61">
        <f>IF(NOT(ISNUMBER(A302)),"",ROUND(_xlfn.QUARTILE.INC(CHOOSE({1;2;3},W302,Z302,AC302),3),0))</f>
        <v>39500</v>
      </c>
      <c r="AX302" s="61">
        <f t="shared" si="642"/>
        <v>5500</v>
      </c>
      <c r="AY302" s="61">
        <f t="shared" si="643"/>
        <v>34000</v>
      </c>
      <c r="AZ302" s="61">
        <f t="shared" si="644"/>
        <v>6460</v>
      </c>
      <c r="BA302" s="61">
        <f t="shared" si="645"/>
        <v>40460</v>
      </c>
      <c r="BB302" s="61" t="str">
        <f t="shared" si="646"/>
        <v>MENOR VALOR</v>
      </c>
      <c r="BD302" s="58" t="str">
        <f t="shared" si="647"/>
        <v>SECADOR DE SILICA</v>
      </c>
      <c r="BE302" s="58" t="str">
        <f t="shared" si="648"/>
        <v>ÚNICO</v>
      </c>
      <c r="BF302" s="58" t="str" cm="1">
        <f t="array" ref="BF302">IF(BE302&lt;&gt;"REPETIDO","",A302&amp;IFERROR(", "&amp;_xlfn.AGGREGATE(15,6,$A$13:$A$500/(($BD$13:$BD$500=BD302)*($A$13:$A$500&lt;&gt;A302)),1),"")&amp;IFERROR(", "&amp;_xlfn.AGGREGATE(15,6,$A$13:$A$500/(($BD$13:$BD$500=BD302)*($A$13:$A$500&lt;&gt;A302)),2),"")&amp;IFERROR(", "&amp;_xlfn.AGGREGATE(15,6,$A$13:$A$500/(($BD$13:$BD$500=BD302)*($A$13:$A$500&lt;&gt;A302)),3),""))</f>
        <v/>
      </c>
      <c r="BG302" s="58" t="str">
        <f t="shared" si="649"/>
        <v>NO APLICA</v>
      </c>
      <c r="BH302" s="58" t="str">
        <f t="shared" si="650"/>
        <v>OK</v>
      </c>
    </row>
    <row r="303" spans="1:60" ht="38.25" customHeight="1" x14ac:dyDescent="0.45">
      <c r="A303" s="64">
        <f>IF(D303="","",COUNTIF($D$13:D303,"&lt;&gt;"))</f>
        <v>274</v>
      </c>
      <c r="B303" s="64">
        <v>4394103</v>
      </c>
      <c r="C303" s="65" t="s">
        <v>960</v>
      </c>
      <c r="D303" s="64" t="s">
        <v>873</v>
      </c>
      <c r="E303" s="64">
        <v>0</v>
      </c>
      <c r="F303" s="64">
        <v>1</v>
      </c>
      <c r="G303" s="64">
        <v>0</v>
      </c>
      <c r="H303" s="64">
        <v>0</v>
      </c>
      <c r="I303" s="64">
        <v>0</v>
      </c>
      <c r="J303" s="64">
        <v>0</v>
      </c>
      <c r="K303" s="64">
        <v>0</v>
      </c>
      <c r="L303" s="64">
        <v>0</v>
      </c>
      <c r="M303" s="64">
        <v>0</v>
      </c>
      <c r="N303" s="64">
        <v>0</v>
      </c>
      <c r="O303" s="64">
        <v>0</v>
      </c>
      <c r="P303" s="64">
        <v>0</v>
      </c>
      <c r="Q303" s="64">
        <v>0</v>
      </c>
      <c r="R303" s="64">
        <f t="shared" si="621"/>
        <v>1</v>
      </c>
      <c r="S303" s="64">
        <v>24131600</v>
      </c>
      <c r="T303" s="64" t="s">
        <v>66</v>
      </c>
      <c r="U303" s="64" t="s">
        <v>66</v>
      </c>
      <c r="W303" s="198">
        <v>450500</v>
      </c>
      <c r="X303" s="198">
        <f t="shared" si="622"/>
        <v>85595</v>
      </c>
      <c r="Y303" s="198">
        <f t="shared" si="623"/>
        <v>536095</v>
      </c>
      <c r="Z303" s="198">
        <v>450500</v>
      </c>
      <c r="AA303" s="198">
        <f t="shared" si="624"/>
        <v>85595</v>
      </c>
      <c r="AB303" s="198">
        <f t="shared" si="625"/>
        <v>536095</v>
      </c>
      <c r="AC303" s="198">
        <v>535000</v>
      </c>
      <c r="AD303" s="198">
        <f t="shared" si="626"/>
        <v>101650</v>
      </c>
      <c r="AE303" s="198">
        <f t="shared" si="627"/>
        <v>636650</v>
      </c>
      <c r="AG303" s="67" t="str">
        <f t="shared" si="628"/>
        <v>TARJETA VIGILANTE DE TENSIÓN</v>
      </c>
      <c r="AH303" s="58" t="str">
        <f t="shared" si="629"/>
        <v>ÚNICO</v>
      </c>
      <c r="AI303" s="58" t="str">
        <f t="shared" si="630"/>
        <v>ÚNICO</v>
      </c>
      <c r="AJ303" s="58" t="str">
        <f t="shared" si="631"/>
        <v>ÚNICO</v>
      </c>
      <c r="AK303" s="58" t="str">
        <f t="shared" si="632"/>
        <v>ÚNICO</v>
      </c>
      <c r="AL303" s="68" t="str">
        <f t="shared" si="633"/>
        <v/>
      </c>
      <c r="AM303" s="68" t="str">
        <f t="shared" si="634"/>
        <v/>
      </c>
      <c r="AN303" s="60" t="str">
        <f t="shared" si="635"/>
        <v/>
      </c>
      <c r="AP303" s="68">
        <f t="shared" si="636"/>
        <v>478667</v>
      </c>
      <c r="AQ303" s="61">
        <f t="shared" si="637"/>
        <v>450500</v>
      </c>
      <c r="AR303" s="61">
        <f t="shared" si="638"/>
        <v>48786</v>
      </c>
      <c r="AS303" s="199">
        <f t="shared" si="639"/>
        <v>0.10192054183806279</v>
      </c>
      <c r="AT303" s="61">
        <f t="shared" si="640"/>
        <v>450500</v>
      </c>
      <c r="AU303" s="61">
        <f t="shared" si="641"/>
        <v>535000</v>
      </c>
      <c r="AV303" s="61">
        <f>IF(NOT(ISNUMBER(A303)),"",ROUND(_xlfn.QUARTILE.INC(CHOOSE({1;2;3},W303,Z303,AC303),1),0))</f>
        <v>450500</v>
      </c>
      <c r="AW303" s="61">
        <f>IF(NOT(ISNUMBER(A303)),"",ROUND(_xlfn.QUARTILE.INC(CHOOSE({1;2;3},W303,Z303,AC303),3),0))</f>
        <v>492750</v>
      </c>
      <c r="AX303" s="61">
        <f t="shared" si="642"/>
        <v>42250</v>
      </c>
      <c r="AY303" s="61">
        <f t="shared" si="643"/>
        <v>450500</v>
      </c>
      <c r="AZ303" s="61">
        <f t="shared" si="644"/>
        <v>85595</v>
      </c>
      <c r="BA303" s="61">
        <f t="shared" si="645"/>
        <v>536095</v>
      </c>
      <c r="BB303" s="61" t="str">
        <f t="shared" si="646"/>
        <v>MENOR VALOR</v>
      </c>
      <c r="BD303" s="58" t="str">
        <f t="shared" si="647"/>
        <v>TARJETA VIGILANTE DE TENSIÓN</v>
      </c>
      <c r="BE303" s="58" t="str">
        <f t="shared" si="648"/>
        <v>ÚNICO</v>
      </c>
      <c r="BF303" s="58" t="str" cm="1">
        <f t="array" ref="BF303">IF(BE303&lt;&gt;"REPETIDO","",A303&amp;IFERROR(", "&amp;_xlfn.AGGREGATE(15,6,$A$13:$A$500/(($BD$13:$BD$500=BD303)*($A$13:$A$500&lt;&gt;A303)),1),"")&amp;IFERROR(", "&amp;_xlfn.AGGREGATE(15,6,$A$13:$A$500/(($BD$13:$BD$500=BD303)*($A$13:$A$500&lt;&gt;A303)),2),"")&amp;IFERROR(", "&amp;_xlfn.AGGREGATE(15,6,$A$13:$A$500/(($BD$13:$BD$500=BD303)*($A$13:$A$500&lt;&gt;A303)),3),""))</f>
        <v/>
      </c>
      <c r="BG303" s="58" t="str">
        <f t="shared" si="649"/>
        <v>NO APLICA</v>
      </c>
      <c r="BH303" s="58" t="str">
        <f t="shared" si="650"/>
        <v>OK</v>
      </c>
    </row>
    <row r="304" spans="1:60" ht="25.5" x14ac:dyDescent="0.45">
      <c r="A304" s="64">
        <f>IF(D304="","",COUNTIF($D$13:D304,"&lt;&gt;"))</f>
        <v>275</v>
      </c>
      <c r="B304" s="64">
        <v>4315400</v>
      </c>
      <c r="C304" s="65" t="s">
        <v>806</v>
      </c>
      <c r="D304" s="64" t="s">
        <v>873</v>
      </c>
      <c r="E304" s="64">
        <v>0</v>
      </c>
      <c r="F304" s="64">
        <v>1</v>
      </c>
      <c r="G304" s="64">
        <v>0</v>
      </c>
      <c r="H304" s="64">
        <v>0</v>
      </c>
      <c r="I304" s="64">
        <v>0</v>
      </c>
      <c r="J304" s="64">
        <v>0</v>
      </c>
      <c r="K304" s="64">
        <v>0</v>
      </c>
      <c r="L304" s="64">
        <v>0</v>
      </c>
      <c r="M304" s="64">
        <v>0</v>
      </c>
      <c r="N304" s="64">
        <v>0</v>
      </c>
      <c r="O304" s="64">
        <v>0</v>
      </c>
      <c r="P304" s="64">
        <v>0</v>
      </c>
      <c r="Q304" s="64">
        <v>0</v>
      </c>
      <c r="R304" s="64">
        <f t="shared" si="621"/>
        <v>1</v>
      </c>
      <c r="S304" s="64">
        <v>41112209</v>
      </c>
      <c r="T304" s="64" t="s">
        <v>66</v>
      </c>
      <c r="U304" s="64" t="s">
        <v>66</v>
      </c>
      <c r="W304" s="198">
        <v>68000</v>
      </c>
      <c r="X304" s="198">
        <f t="shared" si="622"/>
        <v>12920</v>
      </c>
      <c r="Y304" s="198">
        <f t="shared" si="623"/>
        <v>80920</v>
      </c>
      <c r="Z304" s="198">
        <v>72200</v>
      </c>
      <c r="AA304" s="198">
        <f t="shared" si="624"/>
        <v>13718</v>
      </c>
      <c r="AB304" s="198">
        <f t="shared" si="625"/>
        <v>85918</v>
      </c>
      <c r="AC304" s="198">
        <v>300000</v>
      </c>
      <c r="AD304" s="198">
        <f t="shared" si="626"/>
        <v>57000</v>
      </c>
      <c r="AE304" s="198">
        <f t="shared" si="627"/>
        <v>357000</v>
      </c>
      <c r="AG304" s="67" t="str">
        <f t="shared" si="628"/>
        <v>TERMOSTATO</v>
      </c>
      <c r="AH304" s="58" t="str">
        <f t="shared" si="629"/>
        <v>ÚNICO</v>
      </c>
      <c r="AI304" s="58" t="str">
        <f t="shared" si="630"/>
        <v>DIFERENTE</v>
      </c>
      <c r="AJ304" s="58" t="str">
        <f t="shared" si="631"/>
        <v>DIFERENTE</v>
      </c>
      <c r="AK304" s="58" t="str">
        <f t="shared" si="632"/>
        <v>REVISAR</v>
      </c>
      <c r="AL304" s="68" t="str">
        <f t="shared" si="633"/>
        <v/>
      </c>
      <c r="AM304" s="68">
        <f t="shared" si="634"/>
        <v>4200</v>
      </c>
      <c r="AN304" s="60">
        <f t="shared" si="635"/>
        <v>15000</v>
      </c>
      <c r="AP304" s="68">
        <f t="shared" si="636"/>
        <v>146733</v>
      </c>
      <c r="AQ304" s="61">
        <f t="shared" si="637"/>
        <v>72200</v>
      </c>
      <c r="AR304" s="61">
        <f t="shared" si="638"/>
        <v>132749</v>
      </c>
      <c r="AS304" s="199">
        <f t="shared" si="639"/>
        <v>0.90469764810915065</v>
      </c>
      <c r="AT304" s="61">
        <f t="shared" si="640"/>
        <v>68000</v>
      </c>
      <c r="AU304" s="61">
        <f t="shared" si="641"/>
        <v>300000</v>
      </c>
      <c r="AV304" s="61">
        <f>IF(NOT(ISNUMBER(A304)),"",ROUND(_xlfn.QUARTILE.INC(CHOOSE({1;2;3},W304,Z304,AC304),1),0))</f>
        <v>70100</v>
      </c>
      <c r="AW304" s="61">
        <f>IF(NOT(ISNUMBER(A304)),"",ROUND(_xlfn.QUARTILE.INC(CHOOSE({1;2;3},W304,Z304,AC304),3),0))</f>
        <v>186100</v>
      </c>
      <c r="AX304" s="61">
        <f t="shared" si="642"/>
        <v>116000</v>
      </c>
      <c r="AY304" s="61">
        <f t="shared" si="643"/>
        <v>72200</v>
      </c>
      <c r="AZ304" s="61">
        <f t="shared" si="644"/>
        <v>13718</v>
      </c>
      <c r="BA304" s="61">
        <f t="shared" si="645"/>
        <v>85918</v>
      </c>
      <c r="BB304" s="61" t="str">
        <f t="shared" si="646"/>
        <v>MEDIANA</v>
      </c>
      <c r="BD304" s="58" t="str">
        <f t="shared" si="647"/>
        <v>TERMOSTATO</v>
      </c>
      <c r="BE304" s="58" t="str">
        <f t="shared" si="648"/>
        <v>REPETIDO</v>
      </c>
      <c r="BF304" s="58" t="str" cm="1">
        <f t="array" ref="BF304">IF(BE304&lt;&gt;"REPETIDO","",A304&amp;IFERROR(", "&amp;_xlfn.AGGREGATE(15,6,$A$13:$A$500/(($BD$13:$BD$500=BD304)*($A$13:$A$500&lt;&gt;A304)),1),"")&amp;IFERROR(", "&amp;_xlfn.AGGREGATE(15,6,$A$13:$A$500/(($BD$13:$BD$500=BD304)*($A$13:$A$500&lt;&gt;A304)),2),"")&amp;IFERROR(", "&amp;_xlfn.AGGREGATE(15,6,$A$13:$A$500/(($BD$13:$BD$500=BD304)*($A$13:$A$500&lt;&gt;A304)),3),""))</f>
        <v>275, 117, 304</v>
      </c>
      <c r="BG304" s="58" t="str">
        <f t="shared" si="649"/>
        <v>PRECIO REF. DIFERENTE</v>
      </c>
      <c r="BH304" s="58" t="str">
        <f t="shared" si="650"/>
        <v>CRÍTICO - PRECIO REF. INCONSISTENTE</v>
      </c>
    </row>
    <row r="305" spans="1:60" ht="25.5" customHeight="1" x14ac:dyDescent="0.45">
      <c r="A305" s="64">
        <f>IF(D305="","",COUNTIF($D$13:D305,"&lt;&gt;"))</f>
        <v>276</v>
      </c>
      <c r="B305" s="64">
        <v>4324016</v>
      </c>
      <c r="C305" s="65" t="s">
        <v>961</v>
      </c>
      <c r="D305" s="64" t="s">
        <v>873</v>
      </c>
      <c r="E305" s="64">
        <v>0</v>
      </c>
      <c r="F305" s="64">
        <v>1</v>
      </c>
      <c r="G305" s="64">
        <v>0</v>
      </c>
      <c r="H305" s="64">
        <v>0</v>
      </c>
      <c r="I305" s="64">
        <v>0</v>
      </c>
      <c r="J305" s="64">
        <v>0</v>
      </c>
      <c r="K305" s="64">
        <v>0</v>
      </c>
      <c r="L305" s="64">
        <v>0</v>
      </c>
      <c r="M305" s="64">
        <v>0</v>
      </c>
      <c r="N305" s="64">
        <v>0</v>
      </c>
      <c r="O305" s="64">
        <v>0</v>
      </c>
      <c r="P305" s="64">
        <v>0</v>
      </c>
      <c r="Q305" s="64">
        <v>0</v>
      </c>
      <c r="R305" s="64">
        <f t="shared" si="621"/>
        <v>1</v>
      </c>
      <c r="S305" s="64">
        <v>40141612</v>
      </c>
      <c r="T305" s="64" t="s">
        <v>66</v>
      </c>
      <c r="U305" s="64" t="s">
        <v>66</v>
      </c>
      <c r="W305" s="198">
        <v>204000</v>
      </c>
      <c r="X305" s="198">
        <f t="shared" si="622"/>
        <v>38760</v>
      </c>
      <c r="Y305" s="198">
        <f t="shared" si="623"/>
        <v>242760</v>
      </c>
      <c r="Z305" s="198">
        <v>204000</v>
      </c>
      <c r="AA305" s="198">
        <f t="shared" si="624"/>
        <v>38760</v>
      </c>
      <c r="AB305" s="198">
        <f t="shared" si="625"/>
        <v>242760</v>
      </c>
      <c r="AC305" s="198">
        <v>270000</v>
      </c>
      <c r="AD305" s="198">
        <f t="shared" si="626"/>
        <v>51300</v>
      </c>
      <c r="AE305" s="198">
        <f t="shared" si="627"/>
        <v>321300</v>
      </c>
      <c r="AG305" s="67" t="str">
        <f t="shared" si="628"/>
        <v>VÁLVULA EXPANSIÓN</v>
      </c>
      <c r="AH305" s="58" t="str">
        <f t="shared" si="629"/>
        <v>ÚNICO</v>
      </c>
      <c r="AI305" s="58" t="str">
        <f t="shared" si="630"/>
        <v>ÚNICO</v>
      </c>
      <c r="AJ305" s="58" t="str">
        <f t="shared" si="631"/>
        <v>ÚNICO</v>
      </c>
      <c r="AK305" s="58" t="str">
        <f t="shared" si="632"/>
        <v>ÚNICO</v>
      </c>
      <c r="AL305" s="68" t="str">
        <f t="shared" si="633"/>
        <v/>
      </c>
      <c r="AM305" s="68" t="str">
        <f t="shared" si="634"/>
        <v/>
      </c>
      <c r="AN305" s="60" t="str">
        <f t="shared" si="635"/>
        <v/>
      </c>
      <c r="AP305" s="68">
        <f t="shared" si="636"/>
        <v>226000</v>
      </c>
      <c r="AQ305" s="61">
        <f t="shared" si="637"/>
        <v>204000</v>
      </c>
      <c r="AR305" s="61">
        <f t="shared" si="638"/>
        <v>38105</v>
      </c>
      <c r="AS305" s="199">
        <f t="shared" si="639"/>
        <v>0.1686061946902655</v>
      </c>
      <c r="AT305" s="61">
        <f t="shared" si="640"/>
        <v>204000</v>
      </c>
      <c r="AU305" s="61">
        <f t="shared" si="641"/>
        <v>270000</v>
      </c>
      <c r="AV305" s="61">
        <f>IF(NOT(ISNUMBER(A305)),"",ROUND(_xlfn.QUARTILE.INC(CHOOSE({1;2;3},W305,Z305,AC305),1),0))</f>
        <v>204000</v>
      </c>
      <c r="AW305" s="61">
        <f>IF(NOT(ISNUMBER(A305)),"",ROUND(_xlfn.QUARTILE.INC(CHOOSE({1;2;3},W305,Z305,AC305),3),0))</f>
        <v>237000</v>
      </c>
      <c r="AX305" s="61">
        <f t="shared" si="642"/>
        <v>33000</v>
      </c>
      <c r="AY305" s="61">
        <f t="shared" si="643"/>
        <v>204000</v>
      </c>
      <c r="AZ305" s="61">
        <f t="shared" si="644"/>
        <v>38760</v>
      </c>
      <c r="BA305" s="61">
        <f t="shared" si="645"/>
        <v>242760</v>
      </c>
      <c r="BB305" s="61" t="str">
        <f t="shared" si="646"/>
        <v>MENOR VALOR</v>
      </c>
      <c r="BD305" s="58" t="str">
        <f t="shared" si="647"/>
        <v>VÁLVULA EXPANSIÓN</v>
      </c>
      <c r="BE305" s="58" t="str">
        <f t="shared" si="648"/>
        <v>ÚNICO</v>
      </c>
      <c r="BF305" s="58" t="str" cm="1">
        <f t="array" ref="BF305">IF(BE305&lt;&gt;"REPETIDO","",A305&amp;IFERROR(", "&amp;_xlfn.AGGREGATE(15,6,$A$13:$A$500/(($BD$13:$BD$500=BD305)*($A$13:$A$500&lt;&gt;A305)),1),"")&amp;IFERROR(", "&amp;_xlfn.AGGREGATE(15,6,$A$13:$A$500/(($BD$13:$BD$500=BD305)*($A$13:$A$500&lt;&gt;A305)),2),"")&amp;IFERROR(", "&amp;_xlfn.AGGREGATE(15,6,$A$13:$A$500/(($BD$13:$BD$500=BD305)*($A$13:$A$500&lt;&gt;A305)),3),""))</f>
        <v/>
      </c>
      <c r="BG305" s="58" t="str">
        <f t="shared" si="649"/>
        <v>NO APLICA</v>
      </c>
      <c r="BH305" s="58" t="str">
        <f t="shared" si="650"/>
        <v>OK</v>
      </c>
    </row>
    <row r="306" spans="1:60" ht="38.25" customHeight="1" x14ac:dyDescent="0.45">
      <c r="A306" s="64">
        <f>IF(D306="","",COUNTIF($D$13:D306,"&lt;&gt;"))</f>
        <v>277</v>
      </c>
      <c r="B306" s="64">
        <v>4394103</v>
      </c>
      <c r="C306" s="65" t="s">
        <v>962</v>
      </c>
      <c r="D306" s="64" t="s">
        <v>873</v>
      </c>
      <c r="E306" s="64">
        <v>0</v>
      </c>
      <c r="F306" s="64">
        <v>1</v>
      </c>
      <c r="G306" s="64">
        <v>0</v>
      </c>
      <c r="H306" s="64">
        <v>0</v>
      </c>
      <c r="I306" s="64">
        <v>0</v>
      </c>
      <c r="J306" s="64">
        <v>0</v>
      </c>
      <c r="K306" s="64">
        <v>0</v>
      </c>
      <c r="L306" s="64">
        <v>0</v>
      </c>
      <c r="M306" s="64">
        <v>0</v>
      </c>
      <c r="N306" s="64">
        <v>0</v>
      </c>
      <c r="O306" s="64">
        <v>0</v>
      </c>
      <c r="P306" s="64">
        <v>0</v>
      </c>
      <c r="Q306" s="64">
        <v>0</v>
      </c>
      <c r="R306" s="64">
        <f t="shared" si="621"/>
        <v>1</v>
      </c>
      <c r="S306" s="64">
        <v>40101604</v>
      </c>
      <c r="T306" s="64" t="s">
        <v>66</v>
      </c>
      <c r="U306" s="64" t="s">
        <v>66</v>
      </c>
      <c r="W306" s="198">
        <v>204000</v>
      </c>
      <c r="X306" s="198">
        <f t="shared" si="622"/>
        <v>38760</v>
      </c>
      <c r="Y306" s="198">
        <f t="shared" si="623"/>
        <v>242760</v>
      </c>
      <c r="Z306" s="198">
        <v>204000</v>
      </c>
      <c r="AA306" s="198">
        <f t="shared" si="624"/>
        <v>38760</v>
      </c>
      <c r="AB306" s="198">
        <f t="shared" si="625"/>
        <v>242760</v>
      </c>
      <c r="AC306" s="198">
        <v>2975000</v>
      </c>
      <c r="AD306" s="198">
        <f t="shared" si="626"/>
        <v>565250</v>
      </c>
      <c r="AE306" s="198">
        <f t="shared" si="627"/>
        <v>3540250</v>
      </c>
      <c r="AG306" s="67" t="str">
        <f t="shared" si="628"/>
        <v>VENTILADORES EVAPORADOR</v>
      </c>
      <c r="AH306" s="58" t="str">
        <f t="shared" si="629"/>
        <v>ÚNICO</v>
      </c>
      <c r="AI306" s="58" t="str">
        <f t="shared" si="630"/>
        <v>ÚNICO</v>
      </c>
      <c r="AJ306" s="58" t="str">
        <f t="shared" si="631"/>
        <v>ÚNICO</v>
      </c>
      <c r="AK306" s="58" t="str">
        <f t="shared" si="632"/>
        <v>ÚNICO</v>
      </c>
      <c r="AL306" s="68" t="str">
        <f t="shared" si="633"/>
        <v/>
      </c>
      <c r="AM306" s="68" t="str">
        <f t="shared" si="634"/>
        <v/>
      </c>
      <c r="AN306" s="60" t="str">
        <f t="shared" si="635"/>
        <v/>
      </c>
      <c r="AP306" s="68">
        <f t="shared" si="636"/>
        <v>1127667</v>
      </c>
      <c r="AQ306" s="61">
        <f t="shared" si="637"/>
        <v>204000</v>
      </c>
      <c r="AR306" s="61">
        <f t="shared" si="638"/>
        <v>1599838</v>
      </c>
      <c r="AS306" s="199">
        <f t="shared" si="639"/>
        <v>1.4187149220470228</v>
      </c>
      <c r="AT306" s="61">
        <f t="shared" si="640"/>
        <v>204000</v>
      </c>
      <c r="AU306" s="61">
        <f t="shared" si="641"/>
        <v>2975000</v>
      </c>
      <c r="AV306" s="61">
        <f>IF(NOT(ISNUMBER(A306)),"",ROUND(_xlfn.QUARTILE.INC(CHOOSE({1;2;3},W306,Z306,AC306),1),0))</f>
        <v>204000</v>
      </c>
      <c r="AW306" s="61">
        <f>IF(NOT(ISNUMBER(A306)),"",ROUND(_xlfn.QUARTILE.INC(CHOOSE({1;2;3},W306,Z306,AC306),3),0))</f>
        <v>1589500</v>
      </c>
      <c r="AX306" s="61">
        <f t="shared" si="642"/>
        <v>1385500</v>
      </c>
      <c r="AY306" s="61">
        <f t="shared" si="643"/>
        <v>204000</v>
      </c>
      <c r="AZ306" s="61">
        <f t="shared" si="644"/>
        <v>38760</v>
      </c>
      <c r="BA306" s="61">
        <f t="shared" si="645"/>
        <v>242760</v>
      </c>
      <c r="BB306" s="61" t="str">
        <f t="shared" si="646"/>
        <v>MEDIANA</v>
      </c>
      <c r="BD306" s="58" t="str">
        <f t="shared" si="647"/>
        <v>VENTILADORES EVAPORADOR</v>
      </c>
      <c r="BE306" s="58" t="str">
        <f t="shared" si="648"/>
        <v>ÚNICO</v>
      </c>
      <c r="BF306" s="58" t="str" cm="1">
        <f t="array" ref="BF306">IF(BE306&lt;&gt;"REPETIDO","",A306&amp;IFERROR(", "&amp;_xlfn.AGGREGATE(15,6,$A$13:$A$500/(($BD$13:$BD$500=BD306)*($A$13:$A$500&lt;&gt;A306)),1),"")&amp;IFERROR(", "&amp;_xlfn.AGGREGATE(15,6,$A$13:$A$500/(($BD$13:$BD$500=BD306)*($A$13:$A$500&lt;&gt;A306)),2),"")&amp;IFERROR(", "&amp;_xlfn.AGGREGATE(15,6,$A$13:$A$500/(($BD$13:$BD$500=BD306)*($A$13:$A$500&lt;&gt;A306)),3),""))</f>
        <v/>
      </c>
      <c r="BG306" s="58" t="str">
        <f t="shared" si="649"/>
        <v>NO APLICA</v>
      </c>
      <c r="BH306" s="58" t="str">
        <f t="shared" si="650"/>
        <v>OK</v>
      </c>
    </row>
    <row r="307" spans="1:60" ht="38.25" customHeight="1" x14ac:dyDescent="0.45">
      <c r="A307" s="64">
        <f>IF(D307="","",COUNTIF($D$13:D307,"&lt;&gt;"))</f>
        <v>278</v>
      </c>
      <c r="B307" s="64">
        <v>4394103</v>
      </c>
      <c r="C307" s="65" t="s">
        <v>963</v>
      </c>
      <c r="D307" s="64" t="s">
        <v>873</v>
      </c>
      <c r="E307" s="64">
        <v>0</v>
      </c>
      <c r="F307" s="64">
        <v>1</v>
      </c>
      <c r="G307" s="64">
        <v>0</v>
      </c>
      <c r="H307" s="64">
        <v>0</v>
      </c>
      <c r="I307" s="64">
        <v>0</v>
      </c>
      <c r="J307" s="64">
        <v>0</v>
      </c>
      <c r="K307" s="64">
        <v>0</v>
      </c>
      <c r="L307" s="64">
        <v>0</v>
      </c>
      <c r="M307" s="64">
        <v>0</v>
      </c>
      <c r="N307" s="64">
        <v>0</v>
      </c>
      <c r="O307" s="64">
        <v>0</v>
      </c>
      <c r="P307" s="64">
        <v>0</v>
      </c>
      <c r="Q307" s="64">
        <v>0</v>
      </c>
      <c r="R307" s="64">
        <f t="shared" si="621"/>
        <v>1</v>
      </c>
      <c r="S307" s="64">
        <v>40101604</v>
      </c>
      <c r="T307" s="64" t="s">
        <v>66</v>
      </c>
      <c r="U307" s="64" t="s">
        <v>66</v>
      </c>
      <c r="W307" s="198">
        <v>225200</v>
      </c>
      <c r="X307" s="198">
        <f t="shared" si="622"/>
        <v>42788</v>
      </c>
      <c r="Y307" s="198">
        <f t="shared" si="623"/>
        <v>267988</v>
      </c>
      <c r="Z307" s="198">
        <v>225200</v>
      </c>
      <c r="AA307" s="198">
        <f t="shared" si="624"/>
        <v>42788</v>
      </c>
      <c r="AB307" s="198">
        <f t="shared" si="625"/>
        <v>267988</v>
      </c>
      <c r="AC307" s="198">
        <v>285000</v>
      </c>
      <c r="AD307" s="198">
        <f t="shared" si="626"/>
        <v>54150</v>
      </c>
      <c r="AE307" s="198">
        <f t="shared" si="627"/>
        <v>339150</v>
      </c>
      <c r="AG307" s="67" t="str">
        <f t="shared" si="628"/>
        <v>VENTILADORES DE EXTRACCIÓN</v>
      </c>
      <c r="AH307" s="58" t="str">
        <f t="shared" si="629"/>
        <v>ÚNICO</v>
      </c>
      <c r="AI307" s="58" t="str">
        <f t="shared" si="630"/>
        <v>ÚNICO</v>
      </c>
      <c r="AJ307" s="58" t="str">
        <f t="shared" si="631"/>
        <v>ÚNICO</v>
      </c>
      <c r="AK307" s="58" t="str">
        <f t="shared" si="632"/>
        <v>ÚNICO</v>
      </c>
      <c r="AL307" s="68" t="str">
        <f t="shared" si="633"/>
        <v/>
      </c>
      <c r="AM307" s="68" t="str">
        <f t="shared" si="634"/>
        <v/>
      </c>
      <c r="AN307" s="60" t="str">
        <f t="shared" si="635"/>
        <v/>
      </c>
      <c r="AP307" s="68">
        <f t="shared" si="636"/>
        <v>245133</v>
      </c>
      <c r="AQ307" s="61">
        <f t="shared" si="637"/>
        <v>225200</v>
      </c>
      <c r="AR307" s="61">
        <f t="shared" si="638"/>
        <v>34526</v>
      </c>
      <c r="AS307" s="199">
        <f t="shared" si="639"/>
        <v>0.1408459897280252</v>
      </c>
      <c r="AT307" s="61">
        <f t="shared" si="640"/>
        <v>225200</v>
      </c>
      <c r="AU307" s="61">
        <f t="shared" si="641"/>
        <v>285000</v>
      </c>
      <c r="AV307" s="61">
        <f>IF(NOT(ISNUMBER(A307)),"",ROUND(_xlfn.QUARTILE.INC(CHOOSE({1;2;3},W307,Z307,AC307),1),0))</f>
        <v>225200</v>
      </c>
      <c r="AW307" s="61">
        <f>IF(NOT(ISNUMBER(A307)),"",ROUND(_xlfn.QUARTILE.INC(CHOOSE({1;2;3},W307,Z307,AC307),3),0))</f>
        <v>255100</v>
      </c>
      <c r="AX307" s="61">
        <f t="shared" si="642"/>
        <v>29900</v>
      </c>
      <c r="AY307" s="61">
        <f t="shared" si="643"/>
        <v>225200</v>
      </c>
      <c r="AZ307" s="61">
        <f t="shared" si="644"/>
        <v>42788</v>
      </c>
      <c r="BA307" s="61">
        <f t="shared" si="645"/>
        <v>267988</v>
      </c>
      <c r="BB307" s="61" t="str">
        <f t="shared" si="646"/>
        <v>MENOR VALOR</v>
      </c>
      <c r="BD307" s="58" t="str">
        <f t="shared" si="647"/>
        <v>VENTILADORES DE EXTRACCIÓN</v>
      </c>
      <c r="BE307" s="58" t="str">
        <f t="shared" si="648"/>
        <v>ÚNICO</v>
      </c>
      <c r="BF307" s="58" t="str" cm="1">
        <f t="array" ref="BF307">IF(BE307&lt;&gt;"REPETIDO","",A307&amp;IFERROR(", "&amp;_xlfn.AGGREGATE(15,6,$A$13:$A$500/(($BD$13:$BD$500=BD307)*($A$13:$A$500&lt;&gt;A307)),1),"")&amp;IFERROR(", "&amp;_xlfn.AGGREGATE(15,6,$A$13:$A$500/(($BD$13:$BD$500=BD307)*($A$13:$A$500&lt;&gt;A307)),2),"")&amp;IFERROR(", "&amp;_xlfn.AGGREGATE(15,6,$A$13:$A$500/(($BD$13:$BD$500=BD307)*($A$13:$A$500&lt;&gt;A307)),3),""))</f>
        <v/>
      </c>
      <c r="BG307" s="58" t="str">
        <f t="shared" si="649"/>
        <v>NO APLICA</v>
      </c>
      <c r="BH307" s="58" t="str">
        <f t="shared" si="650"/>
        <v>OK</v>
      </c>
    </row>
    <row r="308" spans="1:60" ht="25.5" customHeight="1" x14ac:dyDescent="0.45">
      <c r="A308" s="64">
        <f>IF(D308="","",COUNTIF($D$13:D308,"&lt;&gt;"))</f>
        <v>279</v>
      </c>
      <c r="B308" s="64">
        <v>4299212</v>
      </c>
      <c r="C308" s="65" t="s">
        <v>964</v>
      </c>
      <c r="D308" s="64" t="s">
        <v>873</v>
      </c>
      <c r="E308" s="64">
        <v>0</v>
      </c>
      <c r="F308" s="64">
        <v>1</v>
      </c>
      <c r="G308" s="64">
        <v>0</v>
      </c>
      <c r="H308" s="64">
        <v>0</v>
      </c>
      <c r="I308" s="64">
        <v>0</v>
      </c>
      <c r="J308" s="64">
        <v>0</v>
      </c>
      <c r="K308" s="64">
        <v>0</v>
      </c>
      <c r="L308" s="64">
        <v>0</v>
      </c>
      <c r="M308" s="64">
        <v>0</v>
      </c>
      <c r="N308" s="64">
        <v>0</v>
      </c>
      <c r="O308" s="64">
        <v>0</v>
      </c>
      <c r="P308" s="64">
        <v>0</v>
      </c>
      <c r="Q308" s="64">
        <v>0</v>
      </c>
      <c r="R308" s="64">
        <f t="shared" si="621"/>
        <v>1</v>
      </c>
      <c r="S308" s="64">
        <v>31162403</v>
      </c>
      <c r="T308" s="64" t="s">
        <v>66</v>
      </c>
      <c r="U308" s="64" t="s">
        <v>66</v>
      </c>
      <c r="W308" s="198">
        <v>76500</v>
      </c>
      <c r="X308" s="198">
        <f t="shared" si="622"/>
        <v>14535</v>
      </c>
      <c r="Y308" s="198">
        <f t="shared" si="623"/>
        <v>91035</v>
      </c>
      <c r="Z308" s="198">
        <v>76500</v>
      </c>
      <c r="AA308" s="198">
        <f t="shared" si="624"/>
        <v>14535</v>
      </c>
      <c r="AB308" s="198">
        <f t="shared" si="625"/>
        <v>91035</v>
      </c>
      <c r="AC308" s="198">
        <v>90000</v>
      </c>
      <c r="AD308" s="198">
        <f t="shared" si="626"/>
        <v>17100</v>
      </c>
      <c r="AE308" s="198">
        <f t="shared" si="627"/>
        <v>107100</v>
      </c>
      <c r="AG308" s="67" t="str">
        <f t="shared" si="628"/>
        <v>BISAGRA DE PUERTAS</v>
      </c>
      <c r="AH308" s="58" t="str">
        <f t="shared" si="629"/>
        <v>ÚNICO</v>
      </c>
      <c r="AI308" s="58" t="str">
        <f t="shared" si="630"/>
        <v>ÚNICO</v>
      </c>
      <c r="AJ308" s="58" t="str">
        <f t="shared" si="631"/>
        <v>ÚNICO</v>
      </c>
      <c r="AK308" s="58" t="str">
        <f t="shared" si="632"/>
        <v>ÚNICO</v>
      </c>
      <c r="AL308" s="68" t="str">
        <f t="shared" si="633"/>
        <v/>
      </c>
      <c r="AM308" s="68" t="str">
        <f t="shared" si="634"/>
        <v/>
      </c>
      <c r="AN308" s="60" t="str">
        <f t="shared" si="635"/>
        <v/>
      </c>
      <c r="AP308" s="68">
        <f t="shared" si="636"/>
        <v>81000</v>
      </c>
      <c r="AQ308" s="61">
        <f t="shared" si="637"/>
        <v>76500</v>
      </c>
      <c r="AR308" s="61">
        <f t="shared" si="638"/>
        <v>7794</v>
      </c>
      <c r="AS308" s="199">
        <f t="shared" si="639"/>
        <v>9.6222222222222223E-2</v>
      </c>
      <c r="AT308" s="61">
        <f t="shared" si="640"/>
        <v>76500</v>
      </c>
      <c r="AU308" s="61">
        <f t="shared" si="641"/>
        <v>90000</v>
      </c>
      <c r="AV308" s="61">
        <f>IF(NOT(ISNUMBER(A308)),"",ROUND(_xlfn.QUARTILE.INC(CHOOSE({1;2;3},W308,Z308,AC308),1),0))</f>
        <v>76500</v>
      </c>
      <c r="AW308" s="61">
        <f>IF(NOT(ISNUMBER(A308)),"",ROUND(_xlfn.QUARTILE.INC(CHOOSE({1;2;3},W308,Z308,AC308),3),0))</f>
        <v>83250</v>
      </c>
      <c r="AX308" s="61">
        <f t="shared" si="642"/>
        <v>6750</v>
      </c>
      <c r="AY308" s="61">
        <f t="shared" si="643"/>
        <v>76500</v>
      </c>
      <c r="AZ308" s="61">
        <f t="shared" si="644"/>
        <v>14535</v>
      </c>
      <c r="BA308" s="61">
        <f t="shared" si="645"/>
        <v>91035</v>
      </c>
      <c r="BB308" s="61" t="str">
        <f t="shared" si="646"/>
        <v>MENOR VALOR</v>
      </c>
      <c r="BD308" s="58" t="str">
        <f t="shared" si="647"/>
        <v>BISAGRA DE PUERTAS</v>
      </c>
      <c r="BE308" s="58" t="str">
        <f t="shared" si="648"/>
        <v>ÚNICO</v>
      </c>
      <c r="BF308" s="58" t="str" cm="1">
        <f t="array" ref="BF308">IF(BE308&lt;&gt;"REPETIDO","",A308&amp;IFERROR(", "&amp;_xlfn.AGGREGATE(15,6,$A$13:$A$500/(($BD$13:$BD$500=BD308)*($A$13:$A$500&lt;&gt;A308)),1),"")&amp;IFERROR(", "&amp;_xlfn.AGGREGATE(15,6,$A$13:$A$500/(($BD$13:$BD$500=BD308)*($A$13:$A$500&lt;&gt;A308)),2),"")&amp;IFERROR(", "&amp;_xlfn.AGGREGATE(15,6,$A$13:$A$500/(($BD$13:$BD$500=BD308)*($A$13:$A$500&lt;&gt;A308)),3),""))</f>
        <v/>
      </c>
      <c r="BG308" s="58" t="str">
        <f t="shared" si="649"/>
        <v>NO APLICA</v>
      </c>
      <c r="BH308" s="58" t="str">
        <f t="shared" si="650"/>
        <v>OK</v>
      </c>
    </row>
    <row r="309" spans="1:60" ht="25.5" customHeight="1" x14ac:dyDescent="0.45">
      <c r="A309" s="64">
        <f>IF(D309="","",COUNTIF($D$13:D309,"&lt;&gt;"))</f>
        <v>280</v>
      </c>
      <c r="B309" s="64">
        <v>4323002</v>
      </c>
      <c r="C309" s="65" t="s">
        <v>965</v>
      </c>
      <c r="D309" s="64" t="s">
        <v>873</v>
      </c>
      <c r="E309" s="64">
        <v>0</v>
      </c>
      <c r="F309" s="64">
        <v>1</v>
      </c>
      <c r="G309" s="64">
        <v>0</v>
      </c>
      <c r="H309" s="64">
        <v>0</v>
      </c>
      <c r="I309" s="64">
        <v>0</v>
      </c>
      <c r="J309" s="64">
        <v>0</v>
      </c>
      <c r="K309" s="64">
        <v>0</v>
      </c>
      <c r="L309" s="64">
        <v>0</v>
      </c>
      <c r="M309" s="64">
        <v>0</v>
      </c>
      <c r="N309" s="64">
        <v>0</v>
      </c>
      <c r="O309" s="64">
        <v>0</v>
      </c>
      <c r="P309" s="64">
        <v>0</v>
      </c>
      <c r="Q309" s="64">
        <v>0</v>
      </c>
      <c r="R309" s="64">
        <f t="shared" si="621"/>
        <v>1</v>
      </c>
      <c r="S309" s="64">
        <v>40101704</v>
      </c>
      <c r="T309" s="64" t="s">
        <v>66</v>
      </c>
      <c r="U309" s="64" t="s">
        <v>66</v>
      </c>
      <c r="W309" s="198">
        <v>2133500</v>
      </c>
      <c r="X309" s="198">
        <f t="shared" si="622"/>
        <v>405365</v>
      </c>
      <c r="Y309" s="198">
        <f t="shared" si="623"/>
        <v>2538865</v>
      </c>
      <c r="Z309" s="198">
        <v>2133500</v>
      </c>
      <c r="AA309" s="198">
        <f t="shared" si="624"/>
        <v>405365</v>
      </c>
      <c r="AB309" s="198">
        <f t="shared" si="625"/>
        <v>2538865</v>
      </c>
      <c r="AC309" s="198">
        <v>2765000</v>
      </c>
      <c r="AD309" s="198">
        <f t="shared" si="626"/>
        <v>525350</v>
      </c>
      <c r="AE309" s="198">
        <f t="shared" si="627"/>
        <v>3290350</v>
      </c>
      <c r="AG309" s="67" t="str">
        <f t="shared" si="628"/>
        <v>UNIDAD DE 2.5 HP</v>
      </c>
      <c r="AH309" s="58" t="str">
        <f t="shared" si="629"/>
        <v>ÚNICO</v>
      </c>
      <c r="AI309" s="58" t="str">
        <f t="shared" si="630"/>
        <v>ÚNICO</v>
      </c>
      <c r="AJ309" s="58" t="str">
        <f t="shared" si="631"/>
        <v>ÚNICO</v>
      </c>
      <c r="AK309" s="58" t="str">
        <f t="shared" si="632"/>
        <v>ÚNICO</v>
      </c>
      <c r="AL309" s="68" t="str">
        <f t="shared" si="633"/>
        <v/>
      </c>
      <c r="AM309" s="68" t="str">
        <f t="shared" si="634"/>
        <v/>
      </c>
      <c r="AN309" s="60" t="str">
        <f t="shared" si="635"/>
        <v/>
      </c>
      <c r="AP309" s="68">
        <f t="shared" si="636"/>
        <v>2344000</v>
      </c>
      <c r="AQ309" s="61">
        <f t="shared" si="637"/>
        <v>2133500</v>
      </c>
      <c r="AR309" s="61">
        <f t="shared" si="638"/>
        <v>364597</v>
      </c>
      <c r="AS309" s="199">
        <f t="shared" si="639"/>
        <v>0.155544795221843</v>
      </c>
      <c r="AT309" s="61">
        <f t="shared" si="640"/>
        <v>2133500</v>
      </c>
      <c r="AU309" s="61">
        <f t="shared" si="641"/>
        <v>2765000</v>
      </c>
      <c r="AV309" s="61">
        <f>IF(NOT(ISNUMBER(A309)),"",ROUND(_xlfn.QUARTILE.INC(CHOOSE({1;2;3},W309,Z309,AC309),1),0))</f>
        <v>2133500</v>
      </c>
      <c r="AW309" s="61">
        <f>IF(NOT(ISNUMBER(A309)),"",ROUND(_xlfn.QUARTILE.INC(CHOOSE({1;2;3},W309,Z309,AC309),3),0))</f>
        <v>2449250</v>
      </c>
      <c r="AX309" s="61">
        <f t="shared" si="642"/>
        <v>315750</v>
      </c>
      <c r="AY309" s="61">
        <f t="shared" si="643"/>
        <v>2133500</v>
      </c>
      <c r="AZ309" s="61">
        <f t="shared" si="644"/>
        <v>405365</v>
      </c>
      <c r="BA309" s="61">
        <f t="shared" si="645"/>
        <v>2538865</v>
      </c>
      <c r="BB309" s="61" t="str">
        <f t="shared" si="646"/>
        <v>MENOR VALOR</v>
      </c>
      <c r="BD309" s="58" t="str">
        <f t="shared" si="647"/>
        <v>UNIDAD DE 2.5 HP</v>
      </c>
      <c r="BE309" s="58" t="str">
        <f t="shared" si="648"/>
        <v>ÚNICO</v>
      </c>
      <c r="BF309" s="58" t="str" cm="1">
        <f t="array" ref="BF309">IF(BE309&lt;&gt;"REPETIDO","",A309&amp;IFERROR(", "&amp;_xlfn.AGGREGATE(15,6,$A$13:$A$500/(($BD$13:$BD$500=BD309)*($A$13:$A$500&lt;&gt;A309)),1),"")&amp;IFERROR(", "&amp;_xlfn.AGGREGATE(15,6,$A$13:$A$500/(($BD$13:$BD$500=BD309)*($A$13:$A$500&lt;&gt;A309)),2),"")&amp;IFERROR(", "&amp;_xlfn.AGGREGATE(15,6,$A$13:$A$500/(($BD$13:$BD$500=BD309)*($A$13:$A$500&lt;&gt;A309)),3),""))</f>
        <v/>
      </c>
      <c r="BG309" s="58" t="str">
        <f t="shared" si="649"/>
        <v>NO APLICA</v>
      </c>
      <c r="BH309" s="58" t="str">
        <f t="shared" si="650"/>
        <v>OK</v>
      </c>
    </row>
    <row r="310" spans="1:60" ht="25.5" customHeight="1" x14ac:dyDescent="0.45">
      <c r="A310" s="64">
        <f>IF(D310="","",COUNTIF($D$13:D310,"&lt;&gt;"))</f>
        <v>281</v>
      </c>
      <c r="B310" s="64">
        <v>4324000</v>
      </c>
      <c r="C310" s="65" t="s">
        <v>966</v>
      </c>
      <c r="D310" s="64" t="s">
        <v>967</v>
      </c>
      <c r="E310" s="64">
        <v>0</v>
      </c>
      <c r="F310" s="64">
        <v>1</v>
      </c>
      <c r="G310" s="64">
        <v>0</v>
      </c>
      <c r="H310" s="64">
        <v>0</v>
      </c>
      <c r="I310" s="64">
        <v>0</v>
      </c>
      <c r="J310" s="64">
        <v>0</v>
      </c>
      <c r="K310" s="64">
        <v>0</v>
      </c>
      <c r="L310" s="64">
        <v>0</v>
      </c>
      <c r="M310" s="64">
        <v>0</v>
      </c>
      <c r="N310" s="64">
        <v>0</v>
      </c>
      <c r="O310" s="64">
        <v>0</v>
      </c>
      <c r="P310" s="64">
        <v>0</v>
      </c>
      <c r="Q310" s="64">
        <v>0</v>
      </c>
      <c r="R310" s="64">
        <f t="shared" si="621"/>
        <v>1</v>
      </c>
      <c r="S310" s="64">
        <v>40171511</v>
      </c>
      <c r="T310" s="64" t="s">
        <v>66</v>
      </c>
      <c r="U310" s="64" t="s">
        <v>66</v>
      </c>
      <c r="W310" s="198">
        <v>170000</v>
      </c>
      <c r="X310" s="198">
        <f t="shared" si="622"/>
        <v>32300</v>
      </c>
      <c r="Y310" s="198">
        <f t="shared" si="623"/>
        <v>202300</v>
      </c>
      <c r="Z310" s="198">
        <v>170000</v>
      </c>
      <c r="AA310" s="198">
        <f t="shared" si="624"/>
        <v>32300</v>
      </c>
      <c r="AB310" s="198">
        <f t="shared" si="625"/>
        <v>202300</v>
      </c>
      <c r="AC310" s="198">
        <v>215000</v>
      </c>
      <c r="AD310" s="198">
        <f t="shared" si="626"/>
        <v>40850</v>
      </c>
      <c r="AE310" s="198">
        <f t="shared" si="627"/>
        <v>255850</v>
      </c>
      <c r="AG310" s="67" t="str">
        <f t="shared" si="628"/>
        <v>TUBERÍA DE COBRE</v>
      </c>
      <c r="AH310" s="58" t="str">
        <f t="shared" si="629"/>
        <v>ÚNICO</v>
      </c>
      <c r="AI310" s="58" t="str">
        <f t="shared" si="630"/>
        <v>ÚNICO</v>
      </c>
      <c r="AJ310" s="58" t="str">
        <f t="shared" si="631"/>
        <v>ÚNICO</v>
      </c>
      <c r="AK310" s="58" t="str">
        <f t="shared" si="632"/>
        <v>ÚNICO</v>
      </c>
      <c r="AL310" s="68" t="str">
        <f t="shared" si="633"/>
        <v/>
      </c>
      <c r="AM310" s="68" t="str">
        <f t="shared" si="634"/>
        <v/>
      </c>
      <c r="AN310" s="60" t="str">
        <f t="shared" si="635"/>
        <v/>
      </c>
      <c r="AP310" s="68">
        <f t="shared" si="636"/>
        <v>185000</v>
      </c>
      <c r="AQ310" s="61">
        <f t="shared" si="637"/>
        <v>170000</v>
      </c>
      <c r="AR310" s="61">
        <f t="shared" si="638"/>
        <v>25981</v>
      </c>
      <c r="AS310" s="199">
        <f t="shared" si="639"/>
        <v>0.14043783783783784</v>
      </c>
      <c r="AT310" s="61">
        <f t="shared" si="640"/>
        <v>170000</v>
      </c>
      <c r="AU310" s="61">
        <f t="shared" si="641"/>
        <v>215000</v>
      </c>
      <c r="AV310" s="61">
        <f>IF(NOT(ISNUMBER(A310)),"",ROUND(_xlfn.QUARTILE.INC(CHOOSE({1;2;3},W310,Z310,AC310),1),0))</f>
        <v>170000</v>
      </c>
      <c r="AW310" s="61">
        <f>IF(NOT(ISNUMBER(A310)),"",ROUND(_xlfn.QUARTILE.INC(CHOOSE({1;2;3},W310,Z310,AC310),3),0))</f>
        <v>192500</v>
      </c>
      <c r="AX310" s="61">
        <f t="shared" si="642"/>
        <v>22500</v>
      </c>
      <c r="AY310" s="61">
        <f t="shared" si="643"/>
        <v>170000</v>
      </c>
      <c r="AZ310" s="61">
        <f t="shared" si="644"/>
        <v>32300</v>
      </c>
      <c r="BA310" s="61">
        <f t="shared" si="645"/>
        <v>202300</v>
      </c>
      <c r="BB310" s="61" t="str">
        <f t="shared" si="646"/>
        <v>MENOR VALOR</v>
      </c>
      <c r="BD310" s="58" t="str">
        <f t="shared" si="647"/>
        <v>TUBERÍA DE COBRE</v>
      </c>
      <c r="BE310" s="58" t="str">
        <f t="shared" si="648"/>
        <v>ÚNICO</v>
      </c>
      <c r="BF310" s="58" t="str" cm="1">
        <f t="array" ref="BF310">IF(BE310&lt;&gt;"REPETIDO","",A310&amp;IFERROR(", "&amp;_xlfn.AGGREGATE(15,6,$A$13:$A$500/(($BD$13:$BD$500=BD310)*($A$13:$A$500&lt;&gt;A310)),1),"")&amp;IFERROR(", "&amp;_xlfn.AGGREGATE(15,6,$A$13:$A$500/(($BD$13:$BD$500=BD310)*($A$13:$A$500&lt;&gt;A310)),2),"")&amp;IFERROR(", "&amp;_xlfn.AGGREGATE(15,6,$A$13:$A$500/(($BD$13:$BD$500=BD310)*($A$13:$A$500&lt;&gt;A310)),3),""))</f>
        <v/>
      </c>
      <c r="BG310" s="58" t="str">
        <f t="shared" si="649"/>
        <v>NO APLICA</v>
      </c>
      <c r="BH310" s="58" t="str">
        <f t="shared" si="650"/>
        <v>OK</v>
      </c>
    </row>
    <row r="311" spans="1:60" ht="25.5" customHeight="1" x14ac:dyDescent="0.45">
      <c r="A311" s="64">
        <f>IF(D311="","",COUNTIF($D$13:D311,"&lt;&gt;"))</f>
        <v>282</v>
      </c>
      <c r="B311" s="64">
        <v>4394103</v>
      </c>
      <c r="C311" s="65" t="s">
        <v>968</v>
      </c>
      <c r="D311" s="64" t="s">
        <v>873</v>
      </c>
      <c r="E311" s="64">
        <v>0</v>
      </c>
      <c r="F311" s="64">
        <v>1</v>
      </c>
      <c r="G311" s="64">
        <v>0</v>
      </c>
      <c r="H311" s="64">
        <v>0</v>
      </c>
      <c r="I311" s="64">
        <v>0</v>
      </c>
      <c r="J311" s="64">
        <v>0</v>
      </c>
      <c r="K311" s="64">
        <v>0</v>
      </c>
      <c r="L311" s="64">
        <v>0</v>
      </c>
      <c r="M311" s="64">
        <v>0</v>
      </c>
      <c r="N311" s="64">
        <v>0</v>
      </c>
      <c r="O311" s="64">
        <v>0</v>
      </c>
      <c r="P311" s="64">
        <v>0</v>
      </c>
      <c r="Q311" s="64">
        <v>0</v>
      </c>
      <c r="R311" s="64">
        <f t="shared" si="621"/>
        <v>1</v>
      </c>
      <c r="S311" s="64">
        <v>41111902</v>
      </c>
      <c r="T311" s="64" t="s">
        <v>66</v>
      </c>
      <c r="U311" s="64" t="s">
        <v>66</v>
      </c>
      <c r="W311" s="198">
        <v>127500</v>
      </c>
      <c r="X311" s="198">
        <f t="shared" si="622"/>
        <v>24225</v>
      </c>
      <c r="Y311" s="198">
        <f t="shared" si="623"/>
        <v>151725</v>
      </c>
      <c r="Z311" s="198">
        <v>127500</v>
      </c>
      <c r="AA311" s="198">
        <f t="shared" si="624"/>
        <v>24225</v>
      </c>
      <c r="AB311" s="198">
        <f t="shared" si="625"/>
        <v>151725</v>
      </c>
      <c r="AC311" s="198">
        <v>165000</v>
      </c>
      <c r="AD311" s="198">
        <f t="shared" si="626"/>
        <v>31350</v>
      </c>
      <c r="AE311" s="198">
        <f t="shared" si="627"/>
        <v>196350</v>
      </c>
      <c r="AG311" s="67" t="str">
        <f t="shared" si="628"/>
        <v>CONTADORES ELÉCTRICOS</v>
      </c>
      <c r="AH311" s="58" t="str">
        <f t="shared" si="629"/>
        <v>ÚNICO</v>
      </c>
      <c r="AI311" s="58" t="str">
        <f t="shared" si="630"/>
        <v>ÚNICO</v>
      </c>
      <c r="AJ311" s="58" t="str">
        <f t="shared" si="631"/>
        <v>ÚNICO</v>
      </c>
      <c r="AK311" s="58" t="str">
        <f t="shared" si="632"/>
        <v>ÚNICO</v>
      </c>
      <c r="AL311" s="68" t="str">
        <f t="shared" si="633"/>
        <v/>
      </c>
      <c r="AM311" s="68" t="str">
        <f t="shared" si="634"/>
        <v/>
      </c>
      <c r="AN311" s="60" t="str">
        <f t="shared" si="635"/>
        <v/>
      </c>
      <c r="AP311" s="68">
        <f t="shared" si="636"/>
        <v>140000</v>
      </c>
      <c r="AQ311" s="61">
        <f t="shared" si="637"/>
        <v>127500</v>
      </c>
      <c r="AR311" s="61">
        <f t="shared" si="638"/>
        <v>21651</v>
      </c>
      <c r="AS311" s="199">
        <f t="shared" si="639"/>
        <v>0.15465000000000001</v>
      </c>
      <c r="AT311" s="61">
        <f t="shared" si="640"/>
        <v>127500</v>
      </c>
      <c r="AU311" s="61">
        <f t="shared" si="641"/>
        <v>165000</v>
      </c>
      <c r="AV311" s="61">
        <f>IF(NOT(ISNUMBER(A311)),"",ROUND(_xlfn.QUARTILE.INC(CHOOSE({1;2;3},W311,Z311,AC311),1),0))</f>
        <v>127500</v>
      </c>
      <c r="AW311" s="61">
        <f>IF(NOT(ISNUMBER(A311)),"",ROUND(_xlfn.QUARTILE.INC(CHOOSE({1;2;3},W311,Z311,AC311),3),0))</f>
        <v>146250</v>
      </c>
      <c r="AX311" s="61">
        <f t="shared" si="642"/>
        <v>18750</v>
      </c>
      <c r="AY311" s="61">
        <f t="shared" si="643"/>
        <v>127500</v>
      </c>
      <c r="AZ311" s="61">
        <f t="shared" si="644"/>
        <v>24225</v>
      </c>
      <c r="BA311" s="61">
        <f t="shared" si="645"/>
        <v>151725</v>
      </c>
      <c r="BB311" s="61" t="str">
        <f t="shared" si="646"/>
        <v>MENOR VALOR</v>
      </c>
      <c r="BD311" s="58" t="str">
        <f t="shared" si="647"/>
        <v>CONTADORES ELÉCTRICOS</v>
      </c>
      <c r="BE311" s="58" t="str">
        <f t="shared" si="648"/>
        <v>ÚNICO</v>
      </c>
      <c r="BF311" s="58" t="str" cm="1">
        <f t="array" ref="BF311">IF(BE311&lt;&gt;"REPETIDO","",A311&amp;IFERROR(", "&amp;_xlfn.AGGREGATE(15,6,$A$13:$A$500/(($BD$13:$BD$500=BD311)*($A$13:$A$500&lt;&gt;A311)),1),"")&amp;IFERROR(", "&amp;_xlfn.AGGREGATE(15,6,$A$13:$A$500/(($BD$13:$BD$500=BD311)*($A$13:$A$500&lt;&gt;A311)),2),"")&amp;IFERROR(", "&amp;_xlfn.AGGREGATE(15,6,$A$13:$A$500/(($BD$13:$BD$500=BD311)*($A$13:$A$500&lt;&gt;A311)),3),""))</f>
        <v/>
      </c>
      <c r="BG311" s="58" t="str">
        <f t="shared" si="649"/>
        <v>NO APLICA</v>
      </c>
      <c r="BH311" s="58" t="str">
        <f t="shared" si="650"/>
        <v>OK</v>
      </c>
    </row>
    <row r="312" spans="1:60" x14ac:dyDescent="0.45">
      <c r="A312" s="64">
        <f>IF(D312="","",COUNTIF($D$13:D312,"&lt;&gt;"))</f>
        <v>283</v>
      </c>
      <c r="B312" s="64">
        <v>4332098</v>
      </c>
      <c r="C312" s="65" t="s">
        <v>969</v>
      </c>
      <c r="D312" s="64" t="s">
        <v>873</v>
      </c>
      <c r="E312" s="64">
        <v>0</v>
      </c>
      <c r="F312" s="64">
        <v>1</v>
      </c>
      <c r="G312" s="64">
        <v>0</v>
      </c>
      <c r="H312" s="64">
        <v>0</v>
      </c>
      <c r="I312" s="64">
        <v>0</v>
      </c>
      <c r="J312" s="64">
        <v>0</v>
      </c>
      <c r="K312" s="64">
        <v>0</v>
      </c>
      <c r="L312" s="64">
        <v>0</v>
      </c>
      <c r="M312" s="64">
        <v>0</v>
      </c>
      <c r="N312" s="64">
        <v>0</v>
      </c>
      <c r="O312" s="64">
        <v>0</v>
      </c>
      <c r="P312" s="64">
        <v>0</v>
      </c>
      <c r="Q312" s="64">
        <v>0</v>
      </c>
      <c r="R312" s="64">
        <f t="shared" si="621"/>
        <v>1</v>
      </c>
      <c r="S312" s="64">
        <v>23191200</v>
      </c>
      <c r="T312" s="64" t="s">
        <v>66</v>
      </c>
      <c r="U312" s="64" t="s">
        <v>66</v>
      </c>
      <c r="W312" s="198">
        <v>263500</v>
      </c>
      <c r="X312" s="198">
        <f t="shared" si="622"/>
        <v>50065</v>
      </c>
      <c r="Y312" s="198">
        <f t="shared" si="623"/>
        <v>313565</v>
      </c>
      <c r="Z312" s="198">
        <v>263500</v>
      </c>
      <c r="AA312" s="198">
        <f t="shared" si="624"/>
        <v>50065</v>
      </c>
      <c r="AB312" s="198">
        <f t="shared" si="625"/>
        <v>313565</v>
      </c>
      <c r="AC312" s="198">
        <v>335000</v>
      </c>
      <c r="AD312" s="198">
        <f t="shared" si="626"/>
        <v>63650</v>
      </c>
      <c r="AE312" s="198">
        <f t="shared" si="627"/>
        <v>398650</v>
      </c>
      <c r="AG312" s="67" t="str">
        <f t="shared" si="628"/>
        <v>BUJES</v>
      </c>
      <c r="AH312" s="58" t="str">
        <f t="shared" si="629"/>
        <v>ÚNICO</v>
      </c>
      <c r="AI312" s="58" t="str">
        <f t="shared" si="630"/>
        <v>ÚNICO</v>
      </c>
      <c r="AJ312" s="58" t="str">
        <f t="shared" si="631"/>
        <v>ÚNICO</v>
      </c>
      <c r="AK312" s="58" t="str">
        <f t="shared" si="632"/>
        <v>ÚNICO</v>
      </c>
      <c r="AL312" s="68" t="str">
        <f t="shared" si="633"/>
        <v/>
      </c>
      <c r="AM312" s="68" t="str">
        <f t="shared" si="634"/>
        <v/>
      </c>
      <c r="AN312" s="60" t="str">
        <f t="shared" si="635"/>
        <v/>
      </c>
      <c r="AP312" s="68">
        <f t="shared" si="636"/>
        <v>287333</v>
      </c>
      <c r="AQ312" s="61">
        <f t="shared" si="637"/>
        <v>263500</v>
      </c>
      <c r="AR312" s="61">
        <f t="shared" si="638"/>
        <v>41281</v>
      </c>
      <c r="AS312" s="199">
        <f t="shared" si="639"/>
        <v>0.14366954021988423</v>
      </c>
      <c r="AT312" s="61">
        <f t="shared" si="640"/>
        <v>263500</v>
      </c>
      <c r="AU312" s="61">
        <f t="shared" si="641"/>
        <v>335000</v>
      </c>
      <c r="AV312" s="61">
        <f>IF(NOT(ISNUMBER(A312)),"",ROUND(_xlfn.QUARTILE.INC(CHOOSE({1;2;3},W312,Z312,AC312),1),0))</f>
        <v>263500</v>
      </c>
      <c r="AW312" s="61">
        <f>IF(NOT(ISNUMBER(A312)),"",ROUND(_xlfn.QUARTILE.INC(CHOOSE({1;2;3},W312,Z312,AC312),3),0))</f>
        <v>299250</v>
      </c>
      <c r="AX312" s="61">
        <f t="shared" si="642"/>
        <v>35750</v>
      </c>
      <c r="AY312" s="61">
        <f t="shared" si="643"/>
        <v>263500</v>
      </c>
      <c r="AZ312" s="61">
        <f t="shared" si="644"/>
        <v>50065</v>
      </c>
      <c r="BA312" s="61">
        <f t="shared" si="645"/>
        <v>313565</v>
      </c>
      <c r="BB312" s="61" t="str">
        <f t="shared" si="646"/>
        <v>MENOR VALOR</v>
      </c>
      <c r="BD312" s="58" t="str">
        <f t="shared" si="647"/>
        <v>BUJES</v>
      </c>
      <c r="BE312" s="58" t="str">
        <f t="shared" si="648"/>
        <v>ÚNICO</v>
      </c>
      <c r="BF312" s="58" t="str" cm="1">
        <f t="array" ref="BF312">IF(BE312&lt;&gt;"REPETIDO","",A312&amp;IFERROR(", "&amp;_xlfn.AGGREGATE(15,6,$A$13:$A$500/(($BD$13:$BD$500=BD312)*($A$13:$A$500&lt;&gt;A312)),1),"")&amp;IFERROR(", "&amp;_xlfn.AGGREGATE(15,6,$A$13:$A$500/(($BD$13:$BD$500=BD312)*($A$13:$A$500&lt;&gt;A312)),2),"")&amp;IFERROR(", "&amp;_xlfn.AGGREGATE(15,6,$A$13:$A$500/(($BD$13:$BD$500=BD312)*($A$13:$A$500&lt;&gt;A312)),3),""))</f>
        <v/>
      </c>
      <c r="BG312" s="58" t="str">
        <f t="shared" si="649"/>
        <v>NO APLICA</v>
      </c>
      <c r="BH312" s="58" t="str">
        <f t="shared" si="650"/>
        <v>OK</v>
      </c>
    </row>
    <row r="313" spans="1:60" x14ac:dyDescent="0.45">
      <c r="A313" s="64">
        <f>IF(D313="","",COUNTIF($D$13:D313,"&lt;&gt;"))</f>
        <v>284</v>
      </c>
      <c r="B313" s="64">
        <v>4315400</v>
      </c>
      <c r="C313" s="65" t="s">
        <v>970</v>
      </c>
      <c r="D313" s="64" t="s">
        <v>873</v>
      </c>
      <c r="E313" s="64">
        <v>0</v>
      </c>
      <c r="F313" s="64">
        <v>1</v>
      </c>
      <c r="G313" s="64">
        <v>0</v>
      </c>
      <c r="H313" s="64">
        <v>0</v>
      </c>
      <c r="I313" s="64">
        <v>0</v>
      </c>
      <c r="J313" s="64">
        <v>0</v>
      </c>
      <c r="K313" s="64">
        <v>0</v>
      </c>
      <c r="L313" s="64">
        <v>0</v>
      </c>
      <c r="M313" s="64">
        <v>0</v>
      </c>
      <c r="N313" s="64">
        <v>0</v>
      </c>
      <c r="O313" s="64">
        <v>0</v>
      </c>
      <c r="P313" s="64">
        <v>0</v>
      </c>
      <c r="Q313" s="64">
        <v>0</v>
      </c>
      <c r="R313" s="64">
        <f t="shared" si="621"/>
        <v>1</v>
      </c>
      <c r="S313" s="64">
        <v>26101404</v>
      </c>
      <c r="T313" s="64" t="s">
        <v>66</v>
      </c>
      <c r="U313" s="64" t="s">
        <v>66</v>
      </c>
      <c r="W313" s="198">
        <v>42500</v>
      </c>
      <c r="X313" s="198">
        <f t="shared" si="622"/>
        <v>8075</v>
      </c>
      <c r="Y313" s="198">
        <f t="shared" si="623"/>
        <v>50575</v>
      </c>
      <c r="Z313" s="198">
        <v>42500</v>
      </c>
      <c r="AA313" s="198">
        <f t="shared" si="624"/>
        <v>8075</v>
      </c>
      <c r="AB313" s="198">
        <f t="shared" si="625"/>
        <v>50575</v>
      </c>
      <c r="AC313" s="198">
        <v>55000</v>
      </c>
      <c r="AD313" s="198">
        <f t="shared" si="626"/>
        <v>10450</v>
      </c>
      <c r="AE313" s="198">
        <f t="shared" si="627"/>
        <v>65450</v>
      </c>
      <c r="AG313" s="67" t="str">
        <f t="shared" si="628"/>
        <v>ESCOBILLAS</v>
      </c>
      <c r="AH313" s="58" t="str">
        <f t="shared" si="629"/>
        <v>ÚNICO</v>
      </c>
      <c r="AI313" s="58" t="str">
        <f t="shared" si="630"/>
        <v>ÚNICO</v>
      </c>
      <c r="AJ313" s="58" t="str">
        <f t="shared" si="631"/>
        <v>ÚNICO</v>
      </c>
      <c r="AK313" s="58" t="str">
        <f t="shared" si="632"/>
        <v>ÚNICO</v>
      </c>
      <c r="AL313" s="68" t="str">
        <f t="shared" si="633"/>
        <v/>
      </c>
      <c r="AM313" s="68" t="str">
        <f t="shared" si="634"/>
        <v/>
      </c>
      <c r="AN313" s="60" t="str">
        <f t="shared" si="635"/>
        <v/>
      </c>
      <c r="AP313" s="68">
        <f t="shared" si="636"/>
        <v>46667</v>
      </c>
      <c r="AQ313" s="61">
        <f t="shared" si="637"/>
        <v>42500</v>
      </c>
      <c r="AR313" s="61">
        <f t="shared" si="638"/>
        <v>7217</v>
      </c>
      <c r="AS313" s="199">
        <f t="shared" si="639"/>
        <v>0.1546488953650331</v>
      </c>
      <c r="AT313" s="61">
        <f t="shared" si="640"/>
        <v>42500</v>
      </c>
      <c r="AU313" s="61">
        <f t="shared" si="641"/>
        <v>55000</v>
      </c>
      <c r="AV313" s="61">
        <f>IF(NOT(ISNUMBER(A313)),"",ROUND(_xlfn.QUARTILE.INC(CHOOSE({1;2;3},W313,Z313,AC313),1),0))</f>
        <v>42500</v>
      </c>
      <c r="AW313" s="61">
        <f>IF(NOT(ISNUMBER(A313)),"",ROUND(_xlfn.QUARTILE.INC(CHOOSE({1;2;3},W313,Z313,AC313),3),0))</f>
        <v>48750</v>
      </c>
      <c r="AX313" s="61">
        <f t="shared" si="642"/>
        <v>6250</v>
      </c>
      <c r="AY313" s="61">
        <f t="shared" si="643"/>
        <v>42500</v>
      </c>
      <c r="AZ313" s="61">
        <f t="shared" si="644"/>
        <v>8075</v>
      </c>
      <c r="BA313" s="61">
        <f t="shared" si="645"/>
        <v>50575</v>
      </c>
      <c r="BB313" s="61" t="str">
        <f t="shared" si="646"/>
        <v>MENOR VALOR</v>
      </c>
      <c r="BD313" s="58" t="str">
        <f t="shared" si="647"/>
        <v>ESCOBILLAS</v>
      </c>
      <c r="BE313" s="58" t="str">
        <f t="shared" si="648"/>
        <v>REPETIDO</v>
      </c>
      <c r="BF313" s="58" t="str" cm="1">
        <f t="array" ref="BF313">IF(BE313&lt;&gt;"REPETIDO","",A313&amp;IFERROR(", "&amp;_xlfn.AGGREGATE(15,6,$A$13:$A$500/(($BD$13:$BD$500=BD313)*($A$13:$A$500&lt;&gt;A313)),1),"")&amp;IFERROR(", "&amp;_xlfn.AGGREGATE(15,6,$A$13:$A$500/(($BD$13:$BD$500=BD313)*($A$13:$A$500&lt;&gt;A313)),2),"")&amp;IFERROR(", "&amp;_xlfn.AGGREGATE(15,6,$A$13:$A$500/(($BD$13:$BD$500=BD313)*($A$13:$A$500&lt;&gt;A313)),3),""))</f>
        <v>284, 318</v>
      </c>
      <c r="BG313" s="58" t="str">
        <f t="shared" si="649"/>
        <v>MISMO PRECIO REF.</v>
      </c>
      <c r="BH313" s="58" t="str">
        <f t="shared" si="650"/>
        <v>OK</v>
      </c>
    </row>
    <row r="314" spans="1:60" ht="25.5" x14ac:dyDescent="0.45">
      <c r="A314" s="64">
        <f>IF(D314="","",COUNTIF($D$13:D314,"&lt;&gt;"))</f>
        <v>285</v>
      </c>
      <c r="B314" s="64">
        <v>4324000</v>
      </c>
      <c r="C314" s="65" t="s">
        <v>798</v>
      </c>
      <c r="D314" s="64" t="s">
        <v>873</v>
      </c>
      <c r="E314" s="64">
        <v>0</v>
      </c>
      <c r="F314" s="64">
        <v>1</v>
      </c>
      <c r="G314" s="64">
        <v>0</v>
      </c>
      <c r="H314" s="64">
        <v>0</v>
      </c>
      <c r="I314" s="64">
        <v>0</v>
      </c>
      <c r="J314" s="64">
        <v>0</v>
      </c>
      <c r="K314" s="64">
        <v>0</v>
      </c>
      <c r="L314" s="64">
        <v>0</v>
      </c>
      <c r="M314" s="64">
        <v>0</v>
      </c>
      <c r="N314" s="64">
        <v>0</v>
      </c>
      <c r="O314" s="64">
        <v>0</v>
      </c>
      <c r="P314" s="64">
        <v>0</v>
      </c>
      <c r="Q314" s="64">
        <v>0</v>
      </c>
      <c r="R314" s="64">
        <f t="shared" si="621"/>
        <v>1</v>
      </c>
      <c r="S314" s="64">
        <v>48102100</v>
      </c>
      <c r="T314" s="64" t="s">
        <v>66</v>
      </c>
      <c r="U314" s="64" t="s">
        <v>66</v>
      </c>
      <c r="W314" s="198">
        <v>25500</v>
      </c>
      <c r="X314" s="198">
        <f t="shared" si="622"/>
        <v>4845</v>
      </c>
      <c r="Y314" s="198">
        <f t="shared" si="623"/>
        <v>30345</v>
      </c>
      <c r="Z314" s="198">
        <v>29800</v>
      </c>
      <c r="AA314" s="198">
        <f t="shared" si="624"/>
        <v>5662</v>
      </c>
      <c r="AB314" s="198">
        <f t="shared" si="625"/>
        <v>35462</v>
      </c>
      <c r="AC314" s="198">
        <v>90000</v>
      </c>
      <c r="AD314" s="198">
        <f t="shared" si="626"/>
        <v>17100</v>
      </c>
      <c r="AE314" s="198">
        <f t="shared" si="627"/>
        <v>107100</v>
      </c>
      <c r="AG314" s="67" t="str">
        <f t="shared" si="628"/>
        <v>PERILLAS</v>
      </c>
      <c r="AH314" s="58" t="str">
        <f t="shared" si="629"/>
        <v>ÚNICO</v>
      </c>
      <c r="AI314" s="58" t="str">
        <f t="shared" si="630"/>
        <v>DIFERENTE</v>
      </c>
      <c r="AJ314" s="58" t="str">
        <f t="shared" si="631"/>
        <v>DIFERENTE</v>
      </c>
      <c r="AK314" s="58" t="str">
        <f t="shared" si="632"/>
        <v>REVISAR</v>
      </c>
      <c r="AL314" s="68" t="str">
        <f t="shared" si="633"/>
        <v/>
      </c>
      <c r="AM314" s="68">
        <f t="shared" si="634"/>
        <v>4300</v>
      </c>
      <c r="AN314" s="60">
        <f t="shared" si="635"/>
        <v>5000</v>
      </c>
      <c r="AP314" s="68">
        <f t="shared" si="636"/>
        <v>48433</v>
      </c>
      <c r="AQ314" s="61">
        <f t="shared" si="637"/>
        <v>29800</v>
      </c>
      <c r="AR314" s="61">
        <f t="shared" si="638"/>
        <v>36062</v>
      </c>
      <c r="AS314" s="199">
        <f t="shared" si="639"/>
        <v>0.74457497986909749</v>
      </c>
      <c r="AT314" s="61">
        <f t="shared" si="640"/>
        <v>25500</v>
      </c>
      <c r="AU314" s="61">
        <f t="shared" si="641"/>
        <v>90000</v>
      </c>
      <c r="AV314" s="61">
        <f>IF(NOT(ISNUMBER(A314)),"",ROUND(_xlfn.QUARTILE.INC(CHOOSE({1;2;3},W314,Z314,AC314),1),0))</f>
        <v>27650</v>
      </c>
      <c r="AW314" s="61">
        <f>IF(NOT(ISNUMBER(A314)),"",ROUND(_xlfn.QUARTILE.INC(CHOOSE({1;2;3},W314,Z314,AC314),3),0))</f>
        <v>59900</v>
      </c>
      <c r="AX314" s="61">
        <f t="shared" si="642"/>
        <v>32250</v>
      </c>
      <c r="AY314" s="61">
        <f t="shared" si="643"/>
        <v>29800</v>
      </c>
      <c r="AZ314" s="61">
        <f t="shared" si="644"/>
        <v>5662</v>
      </c>
      <c r="BA314" s="61">
        <f t="shared" si="645"/>
        <v>35462</v>
      </c>
      <c r="BB314" s="61" t="str">
        <f t="shared" si="646"/>
        <v>MEDIANA</v>
      </c>
      <c r="BD314" s="58" t="str">
        <f t="shared" si="647"/>
        <v>PERILLAS</v>
      </c>
      <c r="BE314" s="58" t="str">
        <f t="shared" si="648"/>
        <v>REPETIDO</v>
      </c>
      <c r="BF314" s="58" t="str" cm="1">
        <f t="array" ref="BF314">IF(BE314&lt;&gt;"REPETIDO","",A314&amp;IFERROR(", "&amp;_xlfn.AGGREGATE(15,6,$A$13:$A$500/(($BD$13:$BD$500=BD314)*($A$13:$A$500&lt;&gt;A314)),1),"")&amp;IFERROR(", "&amp;_xlfn.AGGREGATE(15,6,$A$13:$A$500/(($BD$13:$BD$500=BD314)*($A$13:$A$500&lt;&gt;A314)),2),"")&amp;IFERROR(", "&amp;_xlfn.AGGREGATE(15,6,$A$13:$A$500/(($BD$13:$BD$500=BD314)*($A$13:$A$500&lt;&gt;A314)),3),""))</f>
        <v>285, 109, 162, 175</v>
      </c>
      <c r="BG314" s="58" t="str">
        <f t="shared" si="649"/>
        <v>PRECIO REF. DIFERENTE</v>
      </c>
      <c r="BH314" s="58" t="str">
        <f t="shared" si="650"/>
        <v>CRÍTICO - PRECIO REF. INCONSISTENTE</v>
      </c>
    </row>
    <row r="315" spans="1:60" x14ac:dyDescent="0.45">
      <c r="A315" s="64">
        <f>IF(D315="","",COUNTIF($D$13:D315,"&lt;&gt;"))</f>
        <v>286</v>
      </c>
      <c r="B315" s="64">
        <v>4394107</v>
      </c>
      <c r="C315" s="65" t="s">
        <v>971</v>
      </c>
      <c r="D315" s="64" t="s">
        <v>873</v>
      </c>
      <c r="E315" s="64">
        <v>0</v>
      </c>
      <c r="F315" s="64">
        <v>1</v>
      </c>
      <c r="G315" s="64">
        <v>0</v>
      </c>
      <c r="H315" s="64">
        <v>0</v>
      </c>
      <c r="I315" s="64">
        <v>0</v>
      </c>
      <c r="J315" s="64">
        <v>0</v>
      </c>
      <c r="K315" s="64">
        <v>0</v>
      </c>
      <c r="L315" s="64">
        <v>0</v>
      </c>
      <c r="M315" s="64">
        <v>0</v>
      </c>
      <c r="N315" s="64">
        <v>0</v>
      </c>
      <c r="O315" s="64">
        <v>0</v>
      </c>
      <c r="P315" s="64">
        <v>0</v>
      </c>
      <c r="Q315" s="64">
        <v>0</v>
      </c>
      <c r="R315" s="64">
        <f t="shared" si="621"/>
        <v>1</v>
      </c>
      <c r="S315" s="64">
        <v>73152108</v>
      </c>
      <c r="T315" s="64" t="s">
        <v>66</v>
      </c>
      <c r="U315" s="64" t="s">
        <v>66</v>
      </c>
      <c r="W315" s="198">
        <v>284800</v>
      </c>
      <c r="X315" s="198">
        <f t="shared" si="622"/>
        <v>54112</v>
      </c>
      <c r="Y315" s="198">
        <f t="shared" si="623"/>
        <v>338912</v>
      </c>
      <c r="Z315" s="198">
        <v>284800</v>
      </c>
      <c r="AA315" s="198">
        <f t="shared" si="624"/>
        <v>54112</v>
      </c>
      <c r="AB315" s="198">
        <f t="shared" si="625"/>
        <v>338912</v>
      </c>
      <c r="AC315" s="198">
        <v>365000</v>
      </c>
      <c r="AD315" s="198">
        <f t="shared" si="626"/>
        <v>69350</v>
      </c>
      <c r="AE315" s="198">
        <f t="shared" si="627"/>
        <v>434350</v>
      </c>
      <c r="AG315" s="67" t="str">
        <f t="shared" si="628"/>
        <v>DIFUSORES</v>
      </c>
      <c r="AH315" s="58" t="str">
        <f t="shared" si="629"/>
        <v>ÚNICO</v>
      </c>
      <c r="AI315" s="58" t="str">
        <f t="shared" si="630"/>
        <v>DIFERENTE</v>
      </c>
      <c r="AJ315" s="58" t="str">
        <f t="shared" si="631"/>
        <v>DIFERENTE</v>
      </c>
      <c r="AK315" s="58" t="str">
        <f t="shared" si="632"/>
        <v>REVISAR</v>
      </c>
      <c r="AL315" s="68" t="str">
        <f t="shared" si="633"/>
        <v/>
      </c>
      <c r="AM315" s="68">
        <f t="shared" si="634"/>
        <v>8400</v>
      </c>
      <c r="AN315" s="60">
        <f t="shared" si="635"/>
        <v>5000</v>
      </c>
      <c r="AP315" s="68">
        <f t="shared" si="636"/>
        <v>311533</v>
      </c>
      <c r="AQ315" s="61">
        <f t="shared" si="637"/>
        <v>284800</v>
      </c>
      <c r="AR315" s="61">
        <f t="shared" si="638"/>
        <v>46303</v>
      </c>
      <c r="AS315" s="199">
        <f t="shared" si="639"/>
        <v>0.14862951918416348</v>
      </c>
      <c r="AT315" s="61">
        <f t="shared" si="640"/>
        <v>284800</v>
      </c>
      <c r="AU315" s="61">
        <f t="shared" si="641"/>
        <v>365000</v>
      </c>
      <c r="AV315" s="61">
        <f>IF(NOT(ISNUMBER(A315)),"",ROUND(_xlfn.QUARTILE.INC(CHOOSE({1;2;3},W315,Z315,AC315),1),0))</f>
        <v>284800</v>
      </c>
      <c r="AW315" s="61">
        <f>IF(NOT(ISNUMBER(A315)),"",ROUND(_xlfn.QUARTILE.INC(CHOOSE({1;2;3},W315,Z315,AC315),3),0))</f>
        <v>324900</v>
      </c>
      <c r="AX315" s="61">
        <f t="shared" si="642"/>
        <v>40100</v>
      </c>
      <c r="AY315" s="61">
        <f t="shared" si="643"/>
        <v>284800</v>
      </c>
      <c r="AZ315" s="61">
        <f t="shared" si="644"/>
        <v>54112</v>
      </c>
      <c r="BA315" s="61">
        <f t="shared" si="645"/>
        <v>338912</v>
      </c>
      <c r="BB315" s="61" t="str">
        <f t="shared" si="646"/>
        <v>MENOR VALOR</v>
      </c>
      <c r="BD315" s="58" t="str">
        <f t="shared" si="647"/>
        <v>DIFUSORES</v>
      </c>
      <c r="BE315" s="58" t="str">
        <f t="shared" si="648"/>
        <v>REPETIDO</v>
      </c>
      <c r="BF315" s="58" t="str" cm="1">
        <f t="array" ref="BF315">IF(BE315&lt;&gt;"REPETIDO","",A315&amp;IFERROR(", "&amp;_xlfn.AGGREGATE(15,6,$A$13:$A$500/(($BD$13:$BD$500=BD315)*($A$13:$A$500&lt;&gt;A315)),1),"")&amp;IFERROR(", "&amp;_xlfn.AGGREGATE(15,6,$A$13:$A$500/(($BD$13:$BD$500=BD315)*($A$13:$A$500&lt;&gt;A315)),2),"")&amp;IFERROR(", "&amp;_xlfn.AGGREGATE(15,6,$A$13:$A$500/(($BD$13:$BD$500=BD315)*($A$13:$A$500&lt;&gt;A315)),3),""))</f>
        <v>286, 123</v>
      </c>
      <c r="BG315" s="58" t="str">
        <f t="shared" si="649"/>
        <v>MISMO PRECIO REF.</v>
      </c>
      <c r="BH315" s="58" t="str">
        <f t="shared" si="650"/>
        <v>OK</v>
      </c>
    </row>
    <row r="316" spans="1:60" ht="25.5" customHeight="1" x14ac:dyDescent="0.45">
      <c r="A316" s="64">
        <f>IF(D316="","",COUNTIF($D$13:D316,"&lt;&gt;"))</f>
        <v>287</v>
      </c>
      <c r="B316" s="64">
        <v>4394107</v>
      </c>
      <c r="C316" s="65" t="s">
        <v>972</v>
      </c>
      <c r="D316" s="64" t="s">
        <v>873</v>
      </c>
      <c r="E316" s="64">
        <v>0</v>
      </c>
      <c r="F316" s="64">
        <v>1</v>
      </c>
      <c r="G316" s="64">
        <v>0</v>
      </c>
      <c r="H316" s="64">
        <v>0</v>
      </c>
      <c r="I316" s="64">
        <v>0</v>
      </c>
      <c r="J316" s="64">
        <v>0</v>
      </c>
      <c r="K316" s="64">
        <v>0</v>
      </c>
      <c r="L316" s="64">
        <v>0</v>
      </c>
      <c r="M316" s="64">
        <v>0</v>
      </c>
      <c r="N316" s="64">
        <v>0</v>
      </c>
      <c r="O316" s="64">
        <v>0</v>
      </c>
      <c r="P316" s="64">
        <v>0</v>
      </c>
      <c r="Q316" s="64">
        <v>0</v>
      </c>
      <c r="R316" s="64">
        <f t="shared" si="621"/>
        <v>1</v>
      </c>
      <c r="S316" s="64">
        <v>73152108</v>
      </c>
      <c r="T316" s="64" t="s">
        <v>66</v>
      </c>
      <c r="U316" s="64" t="s">
        <v>66</v>
      </c>
      <c r="W316" s="198">
        <v>114800</v>
      </c>
      <c r="X316" s="198">
        <f t="shared" si="622"/>
        <v>21812</v>
      </c>
      <c r="Y316" s="198">
        <f t="shared" si="623"/>
        <v>136612</v>
      </c>
      <c r="Z316" s="198">
        <v>119000</v>
      </c>
      <c r="AA316" s="198">
        <f t="shared" si="624"/>
        <v>22610</v>
      </c>
      <c r="AB316" s="198">
        <f t="shared" si="625"/>
        <v>141610</v>
      </c>
      <c r="AC316" s="198">
        <v>140000</v>
      </c>
      <c r="AD316" s="198">
        <f t="shared" si="626"/>
        <v>26600</v>
      </c>
      <c r="AE316" s="198">
        <f t="shared" si="627"/>
        <v>166600</v>
      </c>
      <c r="AG316" s="67" t="str">
        <f t="shared" si="628"/>
        <v>TERMÓMETRO DIGITAL</v>
      </c>
      <c r="AH316" s="58" t="str">
        <f t="shared" si="629"/>
        <v>ÚNICO</v>
      </c>
      <c r="AI316" s="58" t="str">
        <f t="shared" si="630"/>
        <v>DIFERENTE</v>
      </c>
      <c r="AJ316" s="58" t="str">
        <f t="shared" si="631"/>
        <v>ÚNICO</v>
      </c>
      <c r="AK316" s="58" t="str">
        <f t="shared" si="632"/>
        <v>REVISAR</v>
      </c>
      <c r="AL316" s="68" t="str">
        <f t="shared" si="633"/>
        <v/>
      </c>
      <c r="AM316" s="68">
        <f t="shared" si="634"/>
        <v>4200</v>
      </c>
      <c r="AN316" s="60" t="str">
        <f t="shared" si="635"/>
        <v/>
      </c>
      <c r="AP316" s="68">
        <f t="shared" si="636"/>
        <v>124600</v>
      </c>
      <c r="AQ316" s="61">
        <f t="shared" si="637"/>
        <v>119000</v>
      </c>
      <c r="AR316" s="61">
        <f t="shared" si="638"/>
        <v>13501</v>
      </c>
      <c r="AS316" s="199">
        <f t="shared" si="639"/>
        <v>0.10835473515248796</v>
      </c>
      <c r="AT316" s="61">
        <f t="shared" si="640"/>
        <v>114800</v>
      </c>
      <c r="AU316" s="61">
        <f t="shared" si="641"/>
        <v>140000</v>
      </c>
      <c r="AV316" s="61">
        <f>IF(NOT(ISNUMBER(A316)),"",ROUND(_xlfn.QUARTILE.INC(CHOOSE({1;2;3},W316,Z316,AC316),1),0))</f>
        <v>116900</v>
      </c>
      <c r="AW316" s="61">
        <f>IF(NOT(ISNUMBER(A316)),"",ROUND(_xlfn.QUARTILE.INC(CHOOSE({1;2;3},W316,Z316,AC316),3),0))</f>
        <v>129500</v>
      </c>
      <c r="AX316" s="61">
        <f t="shared" si="642"/>
        <v>12600</v>
      </c>
      <c r="AY316" s="61">
        <f t="shared" si="643"/>
        <v>114800</v>
      </c>
      <c r="AZ316" s="61">
        <f t="shared" si="644"/>
        <v>21812</v>
      </c>
      <c r="BA316" s="61">
        <f t="shared" si="645"/>
        <v>136612</v>
      </c>
      <c r="BB316" s="61" t="str">
        <f t="shared" si="646"/>
        <v>MENOR VALOR</v>
      </c>
      <c r="BD316" s="58" t="str">
        <f t="shared" si="647"/>
        <v>TERMÓMETRO DIGITAL</v>
      </c>
      <c r="BE316" s="58" t="str">
        <f t="shared" si="648"/>
        <v>REPETIDO</v>
      </c>
      <c r="BF316" s="58" t="str" cm="1">
        <f t="array" ref="BF316">IF(BE316&lt;&gt;"REPETIDO","",A316&amp;IFERROR(", "&amp;_xlfn.AGGREGATE(15,6,$A$13:$A$500/(($BD$13:$BD$500=BD316)*($A$13:$A$500&lt;&gt;A316)),1),"")&amp;IFERROR(", "&amp;_xlfn.AGGREGATE(15,6,$A$13:$A$500/(($BD$13:$BD$500=BD316)*($A$13:$A$500&lt;&gt;A316)),2),"")&amp;IFERROR(", "&amp;_xlfn.AGGREGATE(15,6,$A$13:$A$500/(($BD$13:$BD$500=BD316)*($A$13:$A$500&lt;&gt;A316)),3),""))</f>
        <v>287, 124</v>
      </c>
      <c r="BG316" s="58" t="str">
        <f t="shared" si="649"/>
        <v>MISMO PRECIO REF.</v>
      </c>
      <c r="BH316" s="58" t="str">
        <f t="shared" si="650"/>
        <v>OK</v>
      </c>
    </row>
    <row r="317" spans="1:60" ht="51" customHeight="1" x14ac:dyDescent="0.45">
      <c r="A317" s="64">
        <f>IF(D317="","",COUNTIF($D$13:D317,"&lt;&gt;"))</f>
        <v>288</v>
      </c>
      <c r="B317" s="64">
        <v>4394107</v>
      </c>
      <c r="C317" s="65" t="s">
        <v>815</v>
      </c>
      <c r="D317" s="64" t="s">
        <v>873</v>
      </c>
      <c r="E317" s="64">
        <v>0</v>
      </c>
      <c r="F317" s="64">
        <v>1</v>
      </c>
      <c r="G317" s="64">
        <v>0</v>
      </c>
      <c r="H317" s="64">
        <v>0</v>
      </c>
      <c r="I317" s="64">
        <v>0</v>
      </c>
      <c r="J317" s="64">
        <v>0</v>
      </c>
      <c r="K317" s="64">
        <v>0</v>
      </c>
      <c r="L317" s="64">
        <v>0</v>
      </c>
      <c r="M317" s="64">
        <v>0</v>
      </c>
      <c r="N317" s="64">
        <v>0</v>
      </c>
      <c r="O317" s="64">
        <v>0</v>
      </c>
      <c r="P317" s="64">
        <v>0</v>
      </c>
      <c r="Q317" s="64">
        <v>0</v>
      </c>
      <c r="R317" s="64">
        <f t="shared" si="621"/>
        <v>1</v>
      </c>
      <c r="S317" s="64">
        <v>73152108</v>
      </c>
      <c r="T317" s="64" t="s">
        <v>66</v>
      </c>
      <c r="U317" s="64" t="s">
        <v>66</v>
      </c>
      <c r="W317" s="198">
        <v>72200</v>
      </c>
      <c r="X317" s="198">
        <f t="shared" si="622"/>
        <v>13718</v>
      </c>
      <c r="Y317" s="198">
        <f t="shared" si="623"/>
        <v>85918</v>
      </c>
      <c r="Z317" s="198">
        <v>72200</v>
      </c>
      <c r="AA317" s="198">
        <f t="shared" si="624"/>
        <v>13718</v>
      </c>
      <c r="AB317" s="198">
        <f t="shared" si="625"/>
        <v>85918</v>
      </c>
      <c r="AC317" s="198">
        <v>105000</v>
      </c>
      <c r="AD317" s="198">
        <f t="shared" si="626"/>
        <v>19950</v>
      </c>
      <c r="AE317" s="198">
        <f t="shared" si="627"/>
        <v>124950</v>
      </c>
      <c r="AG317" s="67" t="str">
        <f t="shared" si="628"/>
        <v>EMPAQUETADURA DE LA PUERTA Y CORTINA</v>
      </c>
      <c r="AH317" s="58" t="str">
        <f t="shared" si="629"/>
        <v>ÚNICO</v>
      </c>
      <c r="AI317" s="58" t="str">
        <f t="shared" si="630"/>
        <v>DIFERENTE</v>
      </c>
      <c r="AJ317" s="58" t="str">
        <f t="shared" si="631"/>
        <v>ÚNICO</v>
      </c>
      <c r="AK317" s="58" t="str">
        <f t="shared" si="632"/>
        <v>REVISAR</v>
      </c>
      <c r="AL317" s="68" t="str">
        <f t="shared" si="633"/>
        <v/>
      </c>
      <c r="AM317" s="68">
        <f t="shared" si="634"/>
        <v>4300</v>
      </c>
      <c r="AN317" s="60" t="str">
        <f t="shared" si="635"/>
        <v/>
      </c>
      <c r="AP317" s="68">
        <f t="shared" si="636"/>
        <v>83133</v>
      </c>
      <c r="AQ317" s="61">
        <f t="shared" si="637"/>
        <v>72200</v>
      </c>
      <c r="AR317" s="61">
        <f t="shared" si="638"/>
        <v>18937</v>
      </c>
      <c r="AS317" s="199">
        <f t="shared" si="639"/>
        <v>0.22779161103292314</v>
      </c>
      <c r="AT317" s="61">
        <f t="shared" si="640"/>
        <v>72200</v>
      </c>
      <c r="AU317" s="61">
        <f t="shared" si="641"/>
        <v>105000</v>
      </c>
      <c r="AV317" s="61">
        <f>IF(NOT(ISNUMBER(A317)),"",ROUND(_xlfn.QUARTILE.INC(CHOOSE({1;2;3},W317,Z317,AC317),1),0))</f>
        <v>72200</v>
      </c>
      <c r="AW317" s="61">
        <f>IF(NOT(ISNUMBER(A317)),"",ROUND(_xlfn.QUARTILE.INC(CHOOSE({1;2;3},W317,Z317,AC317),3),0))</f>
        <v>88600</v>
      </c>
      <c r="AX317" s="61">
        <f t="shared" si="642"/>
        <v>16400</v>
      </c>
      <c r="AY317" s="61">
        <f t="shared" si="643"/>
        <v>72200</v>
      </c>
      <c r="AZ317" s="61">
        <f t="shared" si="644"/>
        <v>13718</v>
      </c>
      <c r="BA317" s="61">
        <f t="shared" si="645"/>
        <v>85918</v>
      </c>
      <c r="BB317" s="61" t="str">
        <f t="shared" si="646"/>
        <v>PROMEDIO 2 MENORES</v>
      </c>
      <c r="BD317" s="58" t="str">
        <f t="shared" si="647"/>
        <v>EMPAQUETADURA DE LA PUERTA Y CORTINA</v>
      </c>
      <c r="BE317" s="58" t="str">
        <f t="shared" si="648"/>
        <v>REPETIDO</v>
      </c>
      <c r="BF317" s="58" t="str" cm="1">
        <f t="array" ref="BF317">IF(BE317&lt;&gt;"REPETIDO","",A317&amp;IFERROR(", "&amp;_xlfn.AGGREGATE(15,6,$A$13:$A$500/(($BD$13:$BD$500=BD317)*($A$13:$A$500&lt;&gt;A317)),1),"")&amp;IFERROR(", "&amp;_xlfn.AGGREGATE(15,6,$A$13:$A$500/(($BD$13:$BD$500=BD317)*($A$13:$A$500&lt;&gt;A317)),2),"")&amp;IFERROR(", "&amp;_xlfn.AGGREGATE(15,6,$A$13:$A$500/(($BD$13:$BD$500=BD317)*($A$13:$A$500&lt;&gt;A317)),3),""))</f>
        <v>288, 125</v>
      </c>
      <c r="BG317" s="58" t="str">
        <f t="shared" si="649"/>
        <v>PRECIO REF. DIFERENTE</v>
      </c>
      <c r="BH317" s="58" t="str">
        <f t="shared" si="650"/>
        <v>CRÍTICO - PRECIO REF. INCONSISTENTE</v>
      </c>
    </row>
    <row r="318" spans="1:60" ht="25.5" customHeight="1" x14ac:dyDescent="0.45">
      <c r="A318" s="64">
        <f>IF(D318="","",COUNTIF($D$13:D318,"&lt;&gt;"))</f>
        <v>289</v>
      </c>
      <c r="B318" s="64">
        <v>4394107</v>
      </c>
      <c r="C318" s="65" t="s">
        <v>973</v>
      </c>
      <c r="D318" s="64" t="s">
        <v>873</v>
      </c>
      <c r="E318" s="64">
        <v>0</v>
      </c>
      <c r="F318" s="64">
        <v>1</v>
      </c>
      <c r="G318" s="64">
        <v>0</v>
      </c>
      <c r="H318" s="64">
        <v>0</v>
      </c>
      <c r="I318" s="64">
        <v>0</v>
      </c>
      <c r="J318" s="64">
        <v>0</v>
      </c>
      <c r="K318" s="64">
        <v>0</v>
      </c>
      <c r="L318" s="64">
        <v>0</v>
      </c>
      <c r="M318" s="64">
        <v>0</v>
      </c>
      <c r="N318" s="64">
        <v>0</v>
      </c>
      <c r="O318" s="64">
        <v>0</v>
      </c>
      <c r="P318" s="64">
        <v>0</v>
      </c>
      <c r="Q318" s="64">
        <v>0</v>
      </c>
      <c r="R318" s="64">
        <f t="shared" si="621"/>
        <v>1</v>
      </c>
      <c r="S318" s="64">
        <v>73152108</v>
      </c>
      <c r="T318" s="64" t="s">
        <v>66</v>
      </c>
      <c r="U318" s="64" t="s">
        <v>66</v>
      </c>
      <c r="W318" s="198">
        <v>59500</v>
      </c>
      <c r="X318" s="198">
        <f t="shared" si="622"/>
        <v>11305</v>
      </c>
      <c r="Y318" s="198">
        <f t="shared" si="623"/>
        <v>70805</v>
      </c>
      <c r="Z318" s="198">
        <v>59500</v>
      </c>
      <c r="AA318" s="198">
        <f t="shared" si="624"/>
        <v>11305</v>
      </c>
      <c r="AB318" s="198">
        <f t="shared" si="625"/>
        <v>70805</v>
      </c>
      <c r="AC318" s="198">
        <v>85000</v>
      </c>
      <c r="AD318" s="198">
        <f t="shared" si="626"/>
        <v>16150</v>
      </c>
      <c r="AE318" s="198">
        <f t="shared" si="627"/>
        <v>101150</v>
      </c>
      <c r="AG318" s="67" t="str">
        <f t="shared" si="628"/>
        <v>FILTRO SECADOR</v>
      </c>
      <c r="AH318" s="58" t="str">
        <f t="shared" si="629"/>
        <v>ÚNICO</v>
      </c>
      <c r="AI318" s="58" t="str">
        <f t="shared" si="630"/>
        <v>ÚNICO</v>
      </c>
      <c r="AJ318" s="58" t="str">
        <f t="shared" si="631"/>
        <v>ÚNICO</v>
      </c>
      <c r="AK318" s="58" t="str">
        <f t="shared" si="632"/>
        <v>ÚNICO</v>
      </c>
      <c r="AL318" s="68" t="str">
        <f t="shared" si="633"/>
        <v/>
      </c>
      <c r="AM318" s="68" t="str">
        <f t="shared" si="634"/>
        <v/>
      </c>
      <c r="AN318" s="60" t="str">
        <f t="shared" si="635"/>
        <v/>
      </c>
      <c r="AP318" s="68">
        <f t="shared" si="636"/>
        <v>68000</v>
      </c>
      <c r="AQ318" s="61">
        <f t="shared" si="637"/>
        <v>59500</v>
      </c>
      <c r="AR318" s="61">
        <f t="shared" si="638"/>
        <v>14722</v>
      </c>
      <c r="AS318" s="199">
        <f t="shared" si="639"/>
        <v>0.2165</v>
      </c>
      <c r="AT318" s="61">
        <f t="shared" si="640"/>
        <v>59500</v>
      </c>
      <c r="AU318" s="61">
        <f t="shared" si="641"/>
        <v>85000</v>
      </c>
      <c r="AV318" s="61">
        <f>IF(NOT(ISNUMBER(A318)),"",ROUND(_xlfn.QUARTILE.INC(CHOOSE({1;2;3},W318,Z318,AC318),1),0))</f>
        <v>59500</v>
      </c>
      <c r="AW318" s="61">
        <f>IF(NOT(ISNUMBER(A318)),"",ROUND(_xlfn.QUARTILE.INC(CHOOSE({1;2;3},W318,Z318,AC318),3),0))</f>
        <v>72250</v>
      </c>
      <c r="AX318" s="61">
        <f t="shared" si="642"/>
        <v>12750</v>
      </c>
      <c r="AY318" s="61">
        <f t="shared" si="643"/>
        <v>59500</v>
      </c>
      <c r="AZ318" s="61">
        <f t="shared" si="644"/>
        <v>11305</v>
      </c>
      <c r="BA318" s="61">
        <f t="shared" si="645"/>
        <v>70805</v>
      </c>
      <c r="BB318" s="61" t="str">
        <f t="shared" si="646"/>
        <v>PROMEDIO 2 MENORES</v>
      </c>
      <c r="BD318" s="58" t="str">
        <f t="shared" si="647"/>
        <v>FILTRO SECADOR</v>
      </c>
      <c r="BE318" s="58" t="str">
        <f t="shared" si="648"/>
        <v>REPETIDO</v>
      </c>
      <c r="BF318" s="58" t="str" cm="1">
        <f t="array" ref="BF318">IF(BE318&lt;&gt;"REPETIDO","",A318&amp;IFERROR(", "&amp;_xlfn.AGGREGATE(15,6,$A$13:$A$500/(($BD$13:$BD$500=BD318)*($A$13:$A$500&lt;&gt;A318)),1),"")&amp;IFERROR(", "&amp;_xlfn.AGGREGATE(15,6,$A$13:$A$500/(($BD$13:$BD$500=BD318)*($A$13:$A$500&lt;&gt;A318)),2),"")&amp;IFERROR(", "&amp;_xlfn.AGGREGATE(15,6,$A$13:$A$500/(($BD$13:$BD$500=BD318)*($A$13:$A$500&lt;&gt;A318)),3),""))</f>
        <v>289, 126</v>
      </c>
      <c r="BG318" s="58" t="str">
        <f t="shared" si="649"/>
        <v>MISMO PRECIO REF.</v>
      </c>
      <c r="BH318" s="58" t="str">
        <f t="shared" si="650"/>
        <v>OK</v>
      </c>
    </row>
    <row r="319" spans="1:60" ht="38.25" customHeight="1" x14ac:dyDescent="0.45">
      <c r="A319" s="64">
        <f>IF(D319="","",COUNTIF($D$13:D319,"&lt;&gt;"))</f>
        <v>290</v>
      </c>
      <c r="B319" s="64">
        <v>4315100</v>
      </c>
      <c r="C319" s="65" t="s">
        <v>974</v>
      </c>
      <c r="D319" s="64" t="s">
        <v>873</v>
      </c>
      <c r="E319" s="64">
        <v>0</v>
      </c>
      <c r="F319" s="64">
        <v>1</v>
      </c>
      <c r="G319" s="64">
        <v>0</v>
      </c>
      <c r="H319" s="64">
        <v>0</v>
      </c>
      <c r="I319" s="64">
        <v>0</v>
      </c>
      <c r="J319" s="64">
        <v>0</v>
      </c>
      <c r="K319" s="64">
        <v>0</v>
      </c>
      <c r="L319" s="64">
        <v>0</v>
      </c>
      <c r="M319" s="64">
        <v>0</v>
      </c>
      <c r="N319" s="64">
        <v>0</v>
      </c>
      <c r="O319" s="64">
        <v>0</v>
      </c>
      <c r="P319" s="64">
        <v>0</v>
      </c>
      <c r="Q319" s="64">
        <v>0</v>
      </c>
      <c r="R319" s="64">
        <f t="shared" si="621"/>
        <v>1</v>
      </c>
      <c r="S319" s="64">
        <v>23181805</v>
      </c>
      <c r="T319" s="64" t="s">
        <v>66</v>
      </c>
      <c r="U319" s="64" t="s">
        <v>66</v>
      </c>
      <c r="W319" s="198">
        <v>76500</v>
      </c>
      <c r="X319" s="198">
        <f t="shared" si="622"/>
        <v>14535</v>
      </c>
      <c r="Y319" s="198">
        <f t="shared" si="623"/>
        <v>91035</v>
      </c>
      <c r="Z319" s="198">
        <v>76500</v>
      </c>
      <c r="AA319" s="198">
        <f t="shared" si="624"/>
        <v>14535</v>
      </c>
      <c r="AB319" s="198">
        <f t="shared" si="625"/>
        <v>91035</v>
      </c>
      <c r="AC319" s="198">
        <v>245000</v>
      </c>
      <c r="AD319" s="198">
        <f t="shared" si="626"/>
        <v>46550</v>
      </c>
      <c r="AE319" s="198">
        <f t="shared" si="627"/>
        <v>291550</v>
      </c>
      <c r="AG319" s="67" t="str">
        <f t="shared" si="628"/>
        <v>PRESOSTATO DUAL DE ALTA Y BAJA</v>
      </c>
      <c r="AH319" s="58" t="str">
        <f t="shared" si="629"/>
        <v>ÚNICO</v>
      </c>
      <c r="AI319" s="58" t="str">
        <f t="shared" si="630"/>
        <v>ÚNICO</v>
      </c>
      <c r="AJ319" s="58" t="str">
        <f t="shared" si="631"/>
        <v>ÚNICO</v>
      </c>
      <c r="AK319" s="58" t="str">
        <f t="shared" si="632"/>
        <v>ÚNICO</v>
      </c>
      <c r="AL319" s="68" t="str">
        <f t="shared" si="633"/>
        <v/>
      </c>
      <c r="AM319" s="68" t="str">
        <f t="shared" si="634"/>
        <v/>
      </c>
      <c r="AN319" s="60" t="str">
        <f t="shared" si="635"/>
        <v/>
      </c>
      <c r="AP319" s="68">
        <f t="shared" si="636"/>
        <v>132667</v>
      </c>
      <c r="AQ319" s="61">
        <f t="shared" si="637"/>
        <v>76500</v>
      </c>
      <c r="AR319" s="61">
        <f t="shared" si="638"/>
        <v>97284</v>
      </c>
      <c r="AS319" s="199">
        <f t="shared" si="639"/>
        <v>0.7332946399632162</v>
      </c>
      <c r="AT319" s="61">
        <f t="shared" si="640"/>
        <v>76500</v>
      </c>
      <c r="AU319" s="61">
        <f t="shared" si="641"/>
        <v>245000</v>
      </c>
      <c r="AV319" s="61">
        <f>IF(NOT(ISNUMBER(A319)),"",ROUND(_xlfn.QUARTILE.INC(CHOOSE({1;2;3},W319,Z319,AC319),1),0))</f>
        <v>76500</v>
      </c>
      <c r="AW319" s="61">
        <f>IF(NOT(ISNUMBER(A319)),"",ROUND(_xlfn.QUARTILE.INC(CHOOSE({1;2;3},W319,Z319,AC319),3),0))</f>
        <v>160750</v>
      </c>
      <c r="AX319" s="61">
        <f t="shared" si="642"/>
        <v>84250</v>
      </c>
      <c r="AY319" s="61">
        <f t="shared" si="643"/>
        <v>76500</v>
      </c>
      <c r="AZ319" s="61">
        <f t="shared" si="644"/>
        <v>14535</v>
      </c>
      <c r="BA319" s="61">
        <f t="shared" si="645"/>
        <v>91035</v>
      </c>
      <c r="BB319" s="61" t="str">
        <f t="shared" si="646"/>
        <v>MEDIANA</v>
      </c>
      <c r="BD319" s="58" t="str">
        <f t="shared" si="647"/>
        <v>PRESOSTATO DUAL DE ALTA Y BAJA</v>
      </c>
      <c r="BE319" s="58" t="str">
        <f t="shared" si="648"/>
        <v>ÚNICO</v>
      </c>
      <c r="BF319" s="58" t="str" cm="1">
        <f t="array" ref="BF319">IF(BE319&lt;&gt;"REPETIDO","",A319&amp;IFERROR(", "&amp;_xlfn.AGGREGATE(15,6,$A$13:$A$500/(($BD$13:$BD$500=BD319)*($A$13:$A$500&lt;&gt;A319)),1),"")&amp;IFERROR(", "&amp;_xlfn.AGGREGATE(15,6,$A$13:$A$500/(($BD$13:$BD$500=BD319)*($A$13:$A$500&lt;&gt;A319)),2),"")&amp;IFERROR(", "&amp;_xlfn.AGGREGATE(15,6,$A$13:$A$500/(($BD$13:$BD$500=BD319)*($A$13:$A$500&lt;&gt;A319)),3),""))</f>
        <v/>
      </c>
      <c r="BG319" s="58" t="str">
        <f t="shared" si="649"/>
        <v>NO APLICA</v>
      </c>
      <c r="BH319" s="58" t="str">
        <f t="shared" si="650"/>
        <v>OK</v>
      </c>
    </row>
    <row r="320" spans="1:60" x14ac:dyDescent="0.45">
      <c r="A320" s="191" t="s">
        <v>975</v>
      </c>
      <c r="B320" s="191"/>
      <c r="C320" s="191"/>
      <c r="D320" s="191"/>
      <c r="E320" s="191"/>
      <c r="F320" s="191"/>
      <c r="G320" s="191"/>
      <c r="H320" s="191"/>
      <c r="I320" s="191"/>
      <c r="J320" s="191"/>
      <c r="K320" s="191"/>
      <c r="L320" s="191"/>
      <c r="M320" s="191"/>
      <c r="N320" s="191"/>
      <c r="O320" s="191"/>
      <c r="P320" s="191"/>
      <c r="Q320" s="191"/>
      <c r="R320" s="191"/>
      <c r="S320" s="191"/>
      <c r="T320" s="191"/>
      <c r="U320" s="191"/>
      <c r="W320" s="198"/>
      <c r="X320" s="198"/>
      <c r="Y320" s="198"/>
      <c r="Z320" s="198"/>
      <c r="AA320" s="198"/>
      <c r="AB320" s="198"/>
      <c r="AC320" s="198"/>
      <c r="AD320" s="198"/>
      <c r="AE320" s="198"/>
      <c r="AG320" s="67" t="str">
        <f>IF(NOT(ISNUMBER(#REF!)),"",LEFT(#REF!,200))</f>
        <v/>
      </c>
      <c r="AH320" s="58" t="str">
        <f t="shared" ref="AH320" si="651">IF(AG320="","",IF(COUNTIF($AG:$AG,AG320)=1,"ÚNICO",IF(_xlfn.MAXIFS($Y:$Y,$AG:$AG,AG320)&lt;&gt;_xlfn.MINIFS($Y:$Y,$AG:$AG,AG320),"PRECIO DIFERENTE","MISMO PRECIO")))</f>
        <v/>
      </c>
      <c r="AI320" s="58" t="str">
        <f t="shared" ref="AI320:AI383" si="652">IF(AG320="","",IF(COUNTIF($AG:$AG,AG320)=1,"ÚNICO",IF(_xlfn.MAXIFS($AB:$AB,$AG:$AG,AG320)&lt;&gt;_xlfn.MINIFS($AB:$AB,$AG:$AG,AG320),"PRECIO DIFERENTE","MISMO PRECIO")))</f>
        <v/>
      </c>
      <c r="AJ320" s="58" t="str">
        <f t="shared" ref="AJ320:AJ383" si="653">IF(AG320="","",IF(COUNTIF($AG:$AG,AG320)=1,"ÚNICO",IF(_xlfn.MAXIFS($AE:$AE,$AG:$AG,AG320)&lt;&gt;_xlfn.MINIFS($AE:$AE,$AG:$AG,AG320),"PRECIO DIFERENTE","MISMO PRECIO")))</f>
        <v/>
      </c>
      <c r="AK320" s="58" t="str">
        <f t="shared" ref="AK320" si="654">IF(AG320="","",IF(COUNTIF($AG:$AG,AG320)=1,"ÚNICO",IF(OR(AH320="PRECIO DIFERENTE",AI320="PRECIO DIFERENTE",AJ320="PRECIO DIFERENTE"),"REVISAR","VALIDADO")))</f>
        <v/>
      </c>
      <c r="AL320" s="68" t="str">
        <f t="shared" ref="AL320:AL383" si="655">IF(OR(AG320="",COUNTIF($AG:$AG,AG320)=1),"",_xlfn.MAXIFS($Y:$Y,$AG:$AG,AG320)-_xlfn.MINIFS($Y:$Y,$AG:$AG,AG320))</f>
        <v/>
      </c>
      <c r="AM320" s="68" t="str">
        <f t="shared" ref="AM320:AM383" si="656">IF(OR(AG320="",COUNTIF($AG:$AG,AG320)=1),"",_xlfn.MAXIFS($AB:$AB,$AG:$AG,AG320)-_xlfn.MINIFS($AB:$AB,$AG:$AG,AG320))</f>
        <v/>
      </c>
      <c r="AN320" s="60" t="str">
        <f t="shared" ref="AN320:AN383" si="657">IF(OR(AG320="",COUNTIF($AG:$AG,AG320)=1),"",_xlfn.MAXIFS($AE:$AE,$AG:$AG,AG320)-_xlfn.MINIFS($AE:$AE,$AG:$AG,AG320))</f>
        <v/>
      </c>
      <c r="AP320" s="75"/>
      <c r="AQ320" s="75"/>
      <c r="AR320" s="75"/>
      <c r="AS320" s="76"/>
      <c r="AT320" s="75"/>
      <c r="AU320" s="75"/>
      <c r="AV320" s="75"/>
      <c r="AW320" s="75"/>
      <c r="AX320" s="75"/>
      <c r="AY320" s="75"/>
      <c r="AZ320" s="75"/>
      <c r="BA320" s="75"/>
      <c r="BB320" s="75"/>
      <c r="BD320" s="203"/>
      <c r="BE320" s="203"/>
      <c r="BF320" s="203"/>
      <c r="BG320" s="203"/>
      <c r="BH320" s="203"/>
    </row>
    <row r="321" spans="1:60" ht="25.5" customHeight="1" x14ac:dyDescent="0.45">
      <c r="A321" s="64">
        <f>IF(D321="","",COUNTIF($D$13:D321,"&lt;&gt;"))</f>
        <v>291</v>
      </c>
      <c r="B321" s="78">
        <v>4394401</v>
      </c>
      <c r="C321" s="65" t="s">
        <v>976</v>
      </c>
      <c r="D321" s="64" t="s">
        <v>873</v>
      </c>
      <c r="E321" s="64">
        <v>0</v>
      </c>
      <c r="F321" s="64">
        <v>1</v>
      </c>
      <c r="G321" s="64">
        <v>0</v>
      </c>
      <c r="H321" s="64">
        <v>0</v>
      </c>
      <c r="I321" s="64">
        <v>0</v>
      </c>
      <c r="J321" s="64">
        <v>0</v>
      </c>
      <c r="K321" s="64">
        <v>0</v>
      </c>
      <c r="L321" s="64">
        <v>0</v>
      </c>
      <c r="M321" s="64">
        <v>0</v>
      </c>
      <c r="N321" s="64">
        <v>0</v>
      </c>
      <c r="O321" s="64">
        <v>0</v>
      </c>
      <c r="P321" s="64">
        <v>0</v>
      </c>
      <c r="Q321" s="64">
        <v>0</v>
      </c>
      <c r="R321" s="64">
        <f t="shared" ref="R321:R343" si="658">SUM(F321:M321)</f>
        <v>1</v>
      </c>
      <c r="S321" s="64">
        <v>24101723</v>
      </c>
      <c r="T321" s="64" t="s">
        <v>66</v>
      </c>
      <c r="U321" s="64" t="s">
        <v>66</v>
      </c>
      <c r="W321" s="198">
        <v>2006000</v>
      </c>
      <c r="X321" s="198">
        <f t="shared" ref="X321:X343" si="659">ROUND(W321*19%,0)</f>
        <v>381140</v>
      </c>
      <c r="Y321" s="198">
        <f t="shared" ref="Y321:Y343" si="660">ROUND(W321+X321,0)</f>
        <v>2387140</v>
      </c>
      <c r="Z321" s="198">
        <v>2006000</v>
      </c>
      <c r="AA321" s="198">
        <f t="shared" ref="AA321:AA343" si="661">Z321*19%</f>
        <v>381140</v>
      </c>
      <c r="AB321" s="198">
        <f t="shared" ref="AB321:AB343" si="662">Z321+AA321</f>
        <v>2387140</v>
      </c>
      <c r="AC321" s="198">
        <v>2435000</v>
      </c>
      <c r="AD321" s="198">
        <f t="shared" ref="AD321:AD343" si="663">AC321*19%</f>
        <v>462650</v>
      </c>
      <c r="AE321" s="198">
        <f t="shared" ref="AE321:AE343" si="664">AC321+AD321</f>
        <v>2897650</v>
      </c>
      <c r="AG321" s="67" t="str">
        <f t="shared" ref="AG321:AG343" si="665">IF(NOT(ISNUMBER(A321)),"",UPPER(TRIM(CLEAN(C321))))</f>
        <v>MOTOR ELECRTRICO</v>
      </c>
      <c r="AH321" s="58" t="str">
        <f t="shared" ref="AH321:AH343" si="666">IF($AG321="","",IF(COUNTIFS($AG:$AG,$AG321,$W:$W,"&lt;&gt;"&amp;$W321)&gt;0,"DIFERENTE","ÚNICO"))</f>
        <v>ÚNICO</v>
      </c>
      <c r="AI321" s="58" t="str">
        <f t="shared" ref="AI321:AI343" si="667">IF($AG321="","",IF(COUNTIFS($AG:$AG,$AG321,$Z:$Z,"&lt;&gt;"&amp;$Z321)&gt;0,"DIFERENTE","ÚNICO"))</f>
        <v>ÚNICO</v>
      </c>
      <c r="AJ321" s="58" t="str">
        <f t="shared" ref="AJ321:AJ343" si="668">IF($AG321="","",IF(COUNTIFS($AG:$AG,$AG321,$AC:$AC,"&lt;&gt;"&amp;$AC321)&gt;0,"DIFERENTE","ÚNICO"))</f>
        <v>ÚNICO</v>
      </c>
      <c r="AK321" s="58" t="str">
        <f t="shared" ref="AK321:AK343" si="669">IF($AG321="","",IF(OR(AH321="DIFERENTE",AI321="DIFERENTE",AJ321="DIFERENTE"),"REVISAR","ÚNICO"))</f>
        <v>ÚNICO</v>
      </c>
      <c r="AL321" s="68" t="str">
        <f t="shared" ref="AL321:AL343" si="670">IF(AH321="DIFERENTE",_xlfn.MAXIFS($W:$W,$AG:$AG,$AG321)-_xlfn.MINIFS($W:$W,$AG:$AG,$AG321),"")</f>
        <v/>
      </c>
      <c r="AM321" s="68" t="str">
        <f t="shared" ref="AM321:AM343" si="671">IF(AI321="DIFERENTE",_xlfn.MAXIFS($Z:$Z,$AG:$AG,$AG321)-_xlfn.MINIFS($Z:$Z,$AG:$AG,$AG321),"")</f>
        <v/>
      </c>
      <c r="AN321" s="60" t="str">
        <f t="shared" ref="AN321:AN343" si="672">IF(AJ321="DIFERENTE",_xlfn.MAXIFS($AC:$AC,$AG:$AG,$AG321)-_xlfn.MINIFS($AC:$AC,$AG:$AG,$AG321),"")</f>
        <v/>
      </c>
      <c r="AP321" s="68">
        <f t="shared" ref="AP321:AP343" si="673">IF(NOT(ISNUMBER(A321)),"",ROUND(AVERAGE(W321,Z321,AC321),0))</f>
        <v>2149000</v>
      </c>
      <c r="AQ321" s="61">
        <f t="shared" ref="AQ321:AQ343" si="674">IF(NOT(ISNUMBER(A321)),"",ROUND(MEDIAN(W321,Z321,AC321),0))</f>
        <v>2006000</v>
      </c>
      <c r="AR321" s="61">
        <f t="shared" ref="AR321:AR343" si="675">IF(NOT(ISNUMBER(A321)),"",ROUND(_xlfn.STDEV.S(W321,Z321,AC321),0))</f>
        <v>247683</v>
      </c>
      <c r="AS321" s="199">
        <f t="shared" ref="AS321:AS343" si="676">IF(NOT(ISNUMBER(A321)),"",IFERROR(AR321/AP321,0))</f>
        <v>0.11525500232666357</v>
      </c>
      <c r="AT321" s="61">
        <f t="shared" ref="AT321:AT343" si="677">IF(NOT(ISNUMBER(A321)),"",MIN(W321,Z321,AC321))</f>
        <v>2006000</v>
      </c>
      <c r="AU321" s="61">
        <f t="shared" ref="AU321:AU343" si="678">IF(NOT(ISNUMBER(A321)),"",MAX(W321,Z321,AC321))</f>
        <v>2435000</v>
      </c>
      <c r="AV321" s="61">
        <f>IF(NOT(ISNUMBER(A321)),"",ROUND(_xlfn.QUARTILE.INC(CHOOSE({1;2;3},W321,Z321,AC321),1),0))</f>
        <v>2006000</v>
      </c>
      <c r="AW321" s="61">
        <f>IF(NOT(ISNUMBER(A321)),"",ROUND(_xlfn.QUARTILE.INC(CHOOSE({1;2;3},W321,Z321,AC321),3),0))</f>
        <v>2220500</v>
      </c>
      <c r="AX321" s="61">
        <f t="shared" ref="AX321:AX343" si="679">IF(NOT(ISNUMBER(A321)),"",AW321-AV321)</f>
        <v>214500</v>
      </c>
      <c r="AY321" s="61">
        <f t="shared" ref="AY321:AY343" si="680">IF(NOT(ISNUMBER(A321)),"",IF(BB321="MENOR VALOR",MIN(W321,Z321,AC321),IF(BB321="PROMEDIO 2 MENORES",ROUND((SUM(W321,Z321,AC321)-MAX(W321,Z321,AC321))/2,0),IF(BB321="MEDIANA",MEDIAN(W321,Z321,AC321),""))))</f>
        <v>2006000</v>
      </c>
      <c r="AZ321" s="61">
        <f t="shared" ref="AZ321:AZ343" si="681">+AY321*19%</f>
        <v>381140</v>
      </c>
      <c r="BA321" s="61">
        <f t="shared" ref="BA321:BA343" si="682">+AY321+AZ321</f>
        <v>2387140</v>
      </c>
      <c r="BB321" s="61" t="str">
        <f t="shared" ref="BB321:BB343" si="683">IF(NOT(ISNUMBER(A321)),"",IF(AS321&lt;=20%,"MENOR VALOR",IF(AS321&lt;=40%,"PROMEDIO 2 MENORES","MEDIANA")))</f>
        <v>MENOR VALOR</v>
      </c>
      <c r="BD321" s="58" t="str">
        <f t="shared" ref="BD321:BD343" si="684">IF(NOT(ISNUMBER(A321)),"",TRIM(CLEAN(C321)))</f>
        <v>MOTOR ELECRTRICO</v>
      </c>
      <c r="BE321" s="58" t="str">
        <f t="shared" ref="BE321:BE343" si="685">IF(BD321="","",IF(COUNTIF($BD:$BD,BD321)&gt;1,"REPETIDO","ÚNICO"))</f>
        <v>ÚNICO</v>
      </c>
      <c r="BF321" s="58" t="str" cm="1">
        <f t="array" ref="BF321">IF(BE321&lt;&gt;"REPETIDO","",A321&amp;IFERROR(", "&amp;_xlfn.AGGREGATE(15,6,$A$13:$A$500/(($BD$13:$BD$500=BD321)*($A$13:$A$500&lt;&gt;A321)),1),"")&amp;IFERROR(", "&amp;_xlfn.AGGREGATE(15,6,$A$13:$A$500/(($BD$13:$BD$500=BD321)*($A$13:$A$500&lt;&gt;A321)),2),"")&amp;IFERROR(", "&amp;_xlfn.AGGREGATE(15,6,$A$13:$A$500/(($BD$13:$BD$500=BD321)*($A$13:$A$500&lt;&gt;A321)),3),""))</f>
        <v/>
      </c>
      <c r="BG321" s="58" t="str">
        <f t="shared" ref="BG321:BG343" si="686">IF(BD321="","",IF(BE321&lt;&gt;"REPETIDO","NO APLICA",IF(_xlfn.MAXIFS($AY:$AY,$BD:$BD,BD321)=_xlfn.MINIFS($AY:$AY,$BD:$BD,BD321),"MISMO PRECIO REF.","PRECIO REF. DIFERENTE")))</f>
        <v>NO APLICA</v>
      </c>
      <c r="BH321" s="58" t="str">
        <f t="shared" ref="BH321:BH343" si="687">IF(BD321="","",IF(BG321="PRECIO REF. DIFERENTE","CRÍTICO - PRECIO REF. INCONSISTENTE","OK"))</f>
        <v>OK</v>
      </c>
    </row>
    <row r="322" spans="1:60" ht="25.5" customHeight="1" x14ac:dyDescent="0.45">
      <c r="A322" s="64">
        <f>IF(D322="","",COUNTIF($D$13:D322,"&lt;&gt;"))</f>
        <v>292</v>
      </c>
      <c r="B322" s="78">
        <v>4394401</v>
      </c>
      <c r="C322" s="65" t="s">
        <v>701</v>
      </c>
      <c r="D322" s="64" t="s">
        <v>873</v>
      </c>
      <c r="E322" s="64">
        <v>0</v>
      </c>
      <c r="F322" s="64">
        <v>1</v>
      </c>
      <c r="G322" s="64">
        <v>0</v>
      </c>
      <c r="H322" s="64">
        <v>0</v>
      </c>
      <c r="I322" s="64">
        <v>0</v>
      </c>
      <c r="J322" s="64">
        <v>0</v>
      </c>
      <c r="K322" s="64">
        <v>0</v>
      </c>
      <c r="L322" s="64">
        <v>0</v>
      </c>
      <c r="M322" s="64">
        <v>0</v>
      </c>
      <c r="N322" s="64">
        <v>0</v>
      </c>
      <c r="O322" s="64">
        <v>0</v>
      </c>
      <c r="P322" s="64">
        <v>0</v>
      </c>
      <c r="Q322" s="64">
        <v>0</v>
      </c>
      <c r="R322" s="64">
        <f t="shared" si="658"/>
        <v>1</v>
      </c>
      <c r="S322" s="64">
        <v>31411904</v>
      </c>
      <c r="T322" s="64" t="s">
        <v>66</v>
      </c>
      <c r="U322" s="64" t="s">
        <v>66</v>
      </c>
      <c r="W322" s="198">
        <v>34000</v>
      </c>
      <c r="X322" s="198">
        <f t="shared" si="659"/>
        <v>6460</v>
      </c>
      <c r="Y322" s="198">
        <f t="shared" si="660"/>
        <v>40460</v>
      </c>
      <c r="Z322" s="198">
        <v>34000</v>
      </c>
      <c r="AA322" s="198">
        <f t="shared" si="661"/>
        <v>6460</v>
      </c>
      <c r="AB322" s="198">
        <f t="shared" si="662"/>
        <v>40460</v>
      </c>
      <c r="AC322" s="198">
        <v>40000</v>
      </c>
      <c r="AD322" s="198">
        <f t="shared" si="663"/>
        <v>7600</v>
      </c>
      <c r="AE322" s="198">
        <f t="shared" si="664"/>
        <v>47600</v>
      </c>
      <c r="AG322" s="67" t="str">
        <f t="shared" si="665"/>
        <v>RODAMIENTOS DEL MOTOR</v>
      </c>
      <c r="AH322" s="58" t="str">
        <f t="shared" si="666"/>
        <v>ÚNICO</v>
      </c>
      <c r="AI322" s="58" t="str">
        <f t="shared" si="667"/>
        <v>ÚNICO</v>
      </c>
      <c r="AJ322" s="58" t="str">
        <f t="shared" si="668"/>
        <v>ÚNICO</v>
      </c>
      <c r="AK322" s="58" t="str">
        <f t="shared" si="669"/>
        <v>ÚNICO</v>
      </c>
      <c r="AL322" s="68" t="str">
        <f t="shared" si="670"/>
        <v/>
      </c>
      <c r="AM322" s="68" t="str">
        <f t="shared" si="671"/>
        <v/>
      </c>
      <c r="AN322" s="60" t="str">
        <f t="shared" si="672"/>
        <v/>
      </c>
      <c r="AP322" s="68">
        <f t="shared" si="673"/>
        <v>36000</v>
      </c>
      <c r="AQ322" s="61">
        <f t="shared" si="674"/>
        <v>34000</v>
      </c>
      <c r="AR322" s="61">
        <f t="shared" si="675"/>
        <v>3464</v>
      </c>
      <c r="AS322" s="199">
        <f t="shared" si="676"/>
        <v>9.6222222222222223E-2</v>
      </c>
      <c r="AT322" s="61">
        <f t="shared" si="677"/>
        <v>34000</v>
      </c>
      <c r="AU322" s="61">
        <f t="shared" si="678"/>
        <v>40000</v>
      </c>
      <c r="AV322" s="61">
        <f>IF(NOT(ISNUMBER(A322)),"",ROUND(_xlfn.QUARTILE.INC(CHOOSE({1;2;3},W322,Z322,AC322),1),0))</f>
        <v>34000</v>
      </c>
      <c r="AW322" s="61">
        <f>IF(NOT(ISNUMBER(A322)),"",ROUND(_xlfn.QUARTILE.INC(CHOOSE({1;2;3},W322,Z322,AC322),3),0))</f>
        <v>37000</v>
      </c>
      <c r="AX322" s="61">
        <f t="shared" si="679"/>
        <v>3000</v>
      </c>
      <c r="AY322" s="61">
        <f t="shared" si="680"/>
        <v>34000</v>
      </c>
      <c r="AZ322" s="61">
        <f t="shared" si="681"/>
        <v>6460</v>
      </c>
      <c r="BA322" s="61">
        <f t="shared" si="682"/>
        <v>40460</v>
      </c>
      <c r="BB322" s="61" t="str">
        <f t="shared" si="683"/>
        <v>MENOR VALOR</v>
      </c>
      <c r="BD322" s="58" t="str">
        <f t="shared" si="684"/>
        <v>RODAMIENTOS DEL MOTOR</v>
      </c>
      <c r="BE322" s="58" t="str">
        <f t="shared" si="685"/>
        <v>REPETIDO</v>
      </c>
      <c r="BF322" s="58" t="str" cm="1">
        <f t="array" ref="BF322">IF(BE322&lt;&gt;"REPETIDO","",A322&amp;IFERROR(", "&amp;_xlfn.AGGREGATE(15,6,$A$13:$A$500/(($BD$13:$BD$500=BD322)*($A$13:$A$500&lt;&gt;A322)),1),"")&amp;IFERROR(", "&amp;_xlfn.AGGREGATE(15,6,$A$13:$A$500/(($BD$13:$BD$500=BD322)*($A$13:$A$500&lt;&gt;A322)),2),"")&amp;IFERROR(", "&amp;_xlfn.AGGREGATE(15,6,$A$13:$A$500/(($BD$13:$BD$500=BD322)*($A$13:$A$500&lt;&gt;A322)),3),""))</f>
        <v>292, 8, 218</v>
      </c>
      <c r="BG322" s="58" t="str">
        <f t="shared" si="686"/>
        <v>MISMO PRECIO REF.</v>
      </c>
      <c r="BH322" s="58" t="str">
        <f t="shared" si="687"/>
        <v>OK</v>
      </c>
    </row>
    <row r="323" spans="1:60" ht="25.5" customHeight="1" x14ac:dyDescent="0.45">
      <c r="A323" s="64">
        <f>IF(D323="","",COUNTIF($D$13:D323,"&lt;&gt;"))</f>
        <v>293</v>
      </c>
      <c r="B323" s="78">
        <v>4394401</v>
      </c>
      <c r="C323" s="65" t="s">
        <v>977</v>
      </c>
      <c r="D323" s="64" t="s">
        <v>873</v>
      </c>
      <c r="E323" s="64">
        <v>0</v>
      </c>
      <c r="F323" s="64">
        <v>1</v>
      </c>
      <c r="G323" s="64">
        <v>0</v>
      </c>
      <c r="H323" s="64">
        <v>0</v>
      </c>
      <c r="I323" s="64">
        <v>0</v>
      </c>
      <c r="J323" s="64">
        <v>0</v>
      </c>
      <c r="K323" s="64">
        <v>0</v>
      </c>
      <c r="L323" s="64">
        <v>0</v>
      </c>
      <c r="M323" s="64">
        <v>0</v>
      </c>
      <c r="N323" s="64">
        <v>0</v>
      </c>
      <c r="O323" s="64">
        <v>0</v>
      </c>
      <c r="P323" s="64">
        <v>0</v>
      </c>
      <c r="Q323" s="64">
        <v>0</v>
      </c>
      <c r="R323" s="64">
        <f t="shared" si="658"/>
        <v>1</v>
      </c>
      <c r="S323" s="64">
        <v>31411904</v>
      </c>
      <c r="T323" s="64" t="s">
        <v>66</v>
      </c>
      <c r="U323" s="64" t="s">
        <v>66</v>
      </c>
      <c r="W323" s="198">
        <v>51000</v>
      </c>
      <c r="X323" s="198">
        <f t="shared" si="659"/>
        <v>9690</v>
      </c>
      <c r="Y323" s="198">
        <f t="shared" si="660"/>
        <v>60690</v>
      </c>
      <c r="Z323" s="198">
        <v>51000</v>
      </c>
      <c r="AA323" s="198">
        <f t="shared" si="661"/>
        <v>9690</v>
      </c>
      <c r="AB323" s="198">
        <f t="shared" si="662"/>
        <v>60690</v>
      </c>
      <c r="AC323" s="198">
        <v>80000</v>
      </c>
      <c r="AD323" s="198">
        <f t="shared" si="663"/>
        <v>15200</v>
      </c>
      <c r="AE323" s="198">
        <f t="shared" si="664"/>
        <v>95200</v>
      </c>
      <c r="AG323" s="67" t="str">
        <f t="shared" si="665"/>
        <v>RODAMIENTOS DEL TAMBOR</v>
      </c>
      <c r="AH323" s="58" t="str">
        <f t="shared" si="666"/>
        <v>ÚNICO</v>
      </c>
      <c r="AI323" s="58" t="str">
        <f t="shared" si="667"/>
        <v>ÚNICO</v>
      </c>
      <c r="AJ323" s="58" t="str">
        <f t="shared" si="668"/>
        <v>ÚNICO</v>
      </c>
      <c r="AK323" s="58" t="str">
        <f t="shared" si="669"/>
        <v>ÚNICO</v>
      </c>
      <c r="AL323" s="68" t="str">
        <f t="shared" si="670"/>
        <v/>
      </c>
      <c r="AM323" s="68" t="str">
        <f t="shared" si="671"/>
        <v/>
      </c>
      <c r="AN323" s="60" t="str">
        <f t="shared" si="672"/>
        <v/>
      </c>
      <c r="AP323" s="68">
        <f t="shared" si="673"/>
        <v>60667</v>
      </c>
      <c r="AQ323" s="61">
        <f t="shared" si="674"/>
        <v>51000</v>
      </c>
      <c r="AR323" s="61">
        <f t="shared" si="675"/>
        <v>16743</v>
      </c>
      <c r="AS323" s="199">
        <f t="shared" si="676"/>
        <v>0.27598200009890056</v>
      </c>
      <c r="AT323" s="61">
        <f t="shared" si="677"/>
        <v>51000</v>
      </c>
      <c r="AU323" s="61">
        <f t="shared" si="678"/>
        <v>80000</v>
      </c>
      <c r="AV323" s="61">
        <f>IF(NOT(ISNUMBER(A323)),"",ROUND(_xlfn.QUARTILE.INC(CHOOSE({1;2;3},W323,Z323,AC323),1),0))</f>
        <v>51000</v>
      </c>
      <c r="AW323" s="61">
        <f>IF(NOT(ISNUMBER(A323)),"",ROUND(_xlfn.QUARTILE.INC(CHOOSE({1;2;3},W323,Z323,AC323),3),0))</f>
        <v>65500</v>
      </c>
      <c r="AX323" s="61">
        <f t="shared" si="679"/>
        <v>14500</v>
      </c>
      <c r="AY323" s="61">
        <f t="shared" si="680"/>
        <v>51000</v>
      </c>
      <c r="AZ323" s="61">
        <f t="shared" si="681"/>
        <v>9690</v>
      </c>
      <c r="BA323" s="61">
        <f t="shared" si="682"/>
        <v>60690</v>
      </c>
      <c r="BB323" s="61" t="str">
        <f t="shared" si="683"/>
        <v>PROMEDIO 2 MENORES</v>
      </c>
      <c r="BD323" s="58" t="str">
        <f t="shared" si="684"/>
        <v>RODAMIENTOS DEL TAMBOR</v>
      </c>
      <c r="BE323" s="58" t="str">
        <f t="shared" si="685"/>
        <v>ÚNICO</v>
      </c>
      <c r="BF323" s="58" t="str" cm="1">
        <f t="array" ref="BF323">IF(BE323&lt;&gt;"REPETIDO","",A323&amp;IFERROR(", "&amp;_xlfn.AGGREGATE(15,6,$A$13:$A$500/(($BD$13:$BD$500=BD323)*($A$13:$A$500&lt;&gt;A323)),1),"")&amp;IFERROR(", "&amp;_xlfn.AGGREGATE(15,6,$A$13:$A$500/(($BD$13:$BD$500=BD323)*($A$13:$A$500&lt;&gt;A323)),2),"")&amp;IFERROR(", "&amp;_xlfn.AGGREGATE(15,6,$A$13:$A$500/(($BD$13:$BD$500=BD323)*($A$13:$A$500&lt;&gt;A323)),3),""))</f>
        <v/>
      </c>
      <c r="BG323" s="58" t="str">
        <f t="shared" si="686"/>
        <v>NO APLICA</v>
      </c>
      <c r="BH323" s="58" t="str">
        <f t="shared" si="687"/>
        <v>OK</v>
      </c>
    </row>
    <row r="324" spans="1:60" ht="25.5" customHeight="1" x14ac:dyDescent="0.45">
      <c r="A324" s="64">
        <f>IF(D324="","",COUNTIF($D$13:D324,"&lt;&gt;"))</f>
        <v>294</v>
      </c>
      <c r="B324" s="78">
        <v>4394401</v>
      </c>
      <c r="C324" s="65" t="s">
        <v>978</v>
      </c>
      <c r="D324" s="64" t="s">
        <v>873</v>
      </c>
      <c r="E324" s="64">
        <v>0</v>
      </c>
      <c r="F324" s="64">
        <v>1</v>
      </c>
      <c r="G324" s="64">
        <v>0</v>
      </c>
      <c r="H324" s="64">
        <v>0</v>
      </c>
      <c r="I324" s="64">
        <v>0</v>
      </c>
      <c r="J324" s="64">
        <v>0</v>
      </c>
      <c r="K324" s="64">
        <v>0</v>
      </c>
      <c r="L324" s="64">
        <v>0</v>
      </c>
      <c r="M324" s="64">
        <v>0</v>
      </c>
      <c r="N324" s="64">
        <v>0</v>
      </c>
      <c r="O324" s="64">
        <v>0</v>
      </c>
      <c r="P324" s="64">
        <v>0</v>
      </c>
      <c r="Q324" s="64">
        <v>0</v>
      </c>
      <c r="R324" s="64">
        <f t="shared" si="658"/>
        <v>1</v>
      </c>
      <c r="S324" s="64">
        <v>60101318</v>
      </c>
      <c r="T324" s="64" t="s">
        <v>66</v>
      </c>
      <c r="U324" s="64" t="s">
        <v>66</v>
      </c>
      <c r="W324" s="198">
        <v>80800</v>
      </c>
      <c r="X324" s="198">
        <f t="shared" si="659"/>
        <v>15352</v>
      </c>
      <c r="Y324" s="198">
        <f t="shared" si="660"/>
        <v>96152</v>
      </c>
      <c r="Z324" s="198">
        <v>80800</v>
      </c>
      <c r="AA324" s="198">
        <f t="shared" si="661"/>
        <v>15352</v>
      </c>
      <c r="AB324" s="198">
        <f t="shared" si="662"/>
        <v>96152</v>
      </c>
      <c r="AC324" s="198">
        <v>95000</v>
      </c>
      <c r="AD324" s="198">
        <f t="shared" si="663"/>
        <v>18050</v>
      </c>
      <c r="AE324" s="198">
        <f t="shared" si="664"/>
        <v>113050</v>
      </c>
      <c r="AG324" s="67" t="str">
        <f t="shared" si="665"/>
        <v>CORREAS DE TRASMISIÓN</v>
      </c>
      <c r="AH324" s="58" t="str">
        <f t="shared" si="666"/>
        <v>ÚNICO</v>
      </c>
      <c r="AI324" s="58" t="str">
        <f t="shared" si="667"/>
        <v>ÚNICO</v>
      </c>
      <c r="AJ324" s="58" t="str">
        <f t="shared" si="668"/>
        <v>ÚNICO</v>
      </c>
      <c r="AK324" s="58" t="str">
        <f t="shared" si="669"/>
        <v>ÚNICO</v>
      </c>
      <c r="AL324" s="68" t="str">
        <f t="shared" si="670"/>
        <v/>
      </c>
      <c r="AM324" s="68" t="str">
        <f t="shared" si="671"/>
        <v/>
      </c>
      <c r="AN324" s="60" t="str">
        <f t="shared" si="672"/>
        <v/>
      </c>
      <c r="AP324" s="68">
        <f t="shared" si="673"/>
        <v>85533</v>
      </c>
      <c r="AQ324" s="61">
        <f t="shared" si="674"/>
        <v>80800</v>
      </c>
      <c r="AR324" s="61">
        <f t="shared" si="675"/>
        <v>8198</v>
      </c>
      <c r="AS324" s="199">
        <f t="shared" si="676"/>
        <v>9.5846047724270161E-2</v>
      </c>
      <c r="AT324" s="61">
        <f t="shared" si="677"/>
        <v>80800</v>
      </c>
      <c r="AU324" s="61">
        <f t="shared" si="678"/>
        <v>95000</v>
      </c>
      <c r="AV324" s="61">
        <f>IF(NOT(ISNUMBER(A324)),"",ROUND(_xlfn.QUARTILE.INC(CHOOSE({1;2;3},W324,Z324,AC324),1),0))</f>
        <v>80800</v>
      </c>
      <c r="AW324" s="61">
        <f>IF(NOT(ISNUMBER(A324)),"",ROUND(_xlfn.QUARTILE.INC(CHOOSE({1;2;3},W324,Z324,AC324),3),0))</f>
        <v>87900</v>
      </c>
      <c r="AX324" s="61">
        <f t="shared" si="679"/>
        <v>7100</v>
      </c>
      <c r="AY324" s="61">
        <f t="shared" si="680"/>
        <v>80800</v>
      </c>
      <c r="AZ324" s="61">
        <f t="shared" si="681"/>
        <v>15352</v>
      </c>
      <c r="BA324" s="61">
        <f t="shared" si="682"/>
        <v>96152</v>
      </c>
      <c r="BB324" s="61" t="str">
        <f t="shared" si="683"/>
        <v>MENOR VALOR</v>
      </c>
      <c r="BD324" s="58" t="str">
        <f t="shared" si="684"/>
        <v>CORREAS DE TRASMISIÓN</v>
      </c>
      <c r="BE324" s="58" t="str">
        <f t="shared" si="685"/>
        <v>ÚNICO</v>
      </c>
      <c r="BF324" s="58" t="str" cm="1">
        <f t="array" ref="BF324">IF(BE324&lt;&gt;"REPETIDO","",A324&amp;IFERROR(", "&amp;_xlfn.AGGREGATE(15,6,$A$13:$A$500/(($BD$13:$BD$500=BD324)*($A$13:$A$500&lt;&gt;A324)),1),"")&amp;IFERROR(", "&amp;_xlfn.AGGREGATE(15,6,$A$13:$A$500/(($BD$13:$BD$500=BD324)*($A$13:$A$500&lt;&gt;A324)),2),"")&amp;IFERROR(", "&amp;_xlfn.AGGREGATE(15,6,$A$13:$A$500/(($BD$13:$BD$500=BD324)*($A$13:$A$500&lt;&gt;A324)),3),""))</f>
        <v/>
      </c>
      <c r="BG324" s="58" t="str">
        <f t="shared" si="686"/>
        <v>NO APLICA</v>
      </c>
      <c r="BH324" s="58" t="str">
        <f t="shared" si="687"/>
        <v>OK</v>
      </c>
    </row>
    <row r="325" spans="1:60" x14ac:dyDescent="0.45">
      <c r="A325" s="64">
        <f>IF(D325="","",COUNTIF($D$13:D325,"&lt;&gt;"))</f>
        <v>295</v>
      </c>
      <c r="B325" s="78">
        <v>4394401</v>
      </c>
      <c r="C325" s="65" t="s">
        <v>852</v>
      </c>
      <c r="D325" s="64" t="s">
        <v>873</v>
      </c>
      <c r="E325" s="64">
        <v>0</v>
      </c>
      <c r="F325" s="64">
        <v>1</v>
      </c>
      <c r="G325" s="64">
        <v>0</v>
      </c>
      <c r="H325" s="64">
        <v>0</v>
      </c>
      <c r="I325" s="64">
        <v>0</v>
      </c>
      <c r="J325" s="64">
        <v>0</v>
      </c>
      <c r="K325" s="64">
        <v>0</v>
      </c>
      <c r="L325" s="64">
        <v>0</v>
      </c>
      <c r="M325" s="64">
        <v>0</v>
      </c>
      <c r="N325" s="64">
        <v>0</v>
      </c>
      <c r="O325" s="64">
        <v>0</v>
      </c>
      <c r="P325" s="64">
        <v>0</v>
      </c>
      <c r="Q325" s="64">
        <v>0</v>
      </c>
      <c r="R325" s="64">
        <f t="shared" si="658"/>
        <v>1</v>
      </c>
      <c r="S325" s="64">
        <v>39121311</v>
      </c>
      <c r="T325" s="64" t="s">
        <v>66</v>
      </c>
      <c r="U325" s="64" t="s">
        <v>66</v>
      </c>
      <c r="W325" s="198">
        <v>114800</v>
      </c>
      <c r="X325" s="198">
        <f t="shared" si="659"/>
        <v>21812</v>
      </c>
      <c r="Y325" s="198">
        <f t="shared" si="660"/>
        <v>136612</v>
      </c>
      <c r="Z325" s="198">
        <v>119000</v>
      </c>
      <c r="AA325" s="198">
        <f t="shared" si="661"/>
        <v>22610</v>
      </c>
      <c r="AB325" s="198">
        <f t="shared" si="662"/>
        <v>141610</v>
      </c>
      <c r="AC325" s="198">
        <v>150000</v>
      </c>
      <c r="AD325" s="198">
        <f t="shared" si="663"/>
        <v>28500</v>
      </c>
      <c r="AE325" s="198">
        <f t="shared" si="664"/>
        <v>178500</v>
      </c>
      <c r="AG325" s="67" t="str">
        <f t="shared" si="665"/>
        <v>POLEAS</v>
      </c>
      <c r="AH325" s="58" t="str">
        <f t="shared" si="666"/>
        <v>ÚNICO</v>
      </c>
      <c r="AI325" s="58" t="str">
        <f t="shared" si="667"/>
        <v>DIFERENTE</v>
      </c>
      <c r="AJ325" s="58" t="str">
        <f t="shared" si="668"/>
        <v>DIFERENTE</v>
      </c>
      <c r="AK325" s="58" t="str">
        <f t="shared" si="669"/>
        <v>REVISAR</v>
      </c>
      <c r="AL325" s="68" t="str">
        <f t="shared" si="670"/>
        <v/>
      </c>
      <c r="AM325" s="68">
        <f t="shared" si="671"/>
        <v>12700</v>
      </c>
      <c r="AN325" s="60">
        <f t="shared" si="672"/>
        <v>5000</v>
      </c>
      <c r="AP325" s="68">
        <f t="shared" si="673"/>
        <v>127933</v>
      </c>
      <c r="AQ325" s="61">
        <f t="shared" si="674"/>
        <v>119000</v>
      </c>
      <c r="AR325" s="61">
        <f t="shared" si="675"/>
        <v>19225</v>
      </c>
      <c r="AS325" s="199">
        <f t="shared" si="676"/>
        <v>0.15027397153197378</v>
      </c>
      <c r="AT325" s="61">
        <f t="shared" si="677"/>
        <v>114800</v>
      </c>
      <c r="AU325" s="61">
        <f t="shared" si="678"/>
        <v>150000</v>
      </c>
      <c r="AV325" s="61">
        <f>IF(NOT(ISNUMBER(A325)),"",ROUND(_xlfn.QUARTILE.INC(CHOOSE({1;2;3},W325,Z325,AC325),1),0))</f>
        <v>116900</v>
      </c>
      <c r="AW325" s="61">
        <f>IF(NOT(ISNUMBER(A325)),"",ROUND(_xlfn.QUARTILE.INC(CHOOSE({1;2;3},W325,Z325,AC325),3),0))</f>
        <v>134500</v>
      </c>
      <c r="AX325" s="61">
        <f t="shared" si="679"/>
        <v>17600</v>
      </c>
      <c r="AY325" s="61">
        <f t="shared" si="680"/>
        <v>114800</v>
      </c>
      <c r="AZ325" s="61">
        <f t="shared" si="681"/>
        <v>21812</v>
      </c>
      <c r="BA325" s="61">
        <f t="shared" si="682"/>
        <v>136612</v>
      </c>
      <c r="BB325" s="61" t="str">
        <f t="shared" si="683"/>
        <v>MENOR VALOR</v>
      </c>
      <c r="BD325" s="58" t="str">
        <f t="shared" si="684"/>
        <v>POLEAS</v>
      </c>
      <c r="BE325" s="58" t="str">
        <f t="shared" si="685"/>
        <v>REPETIDO</v>
      </c>
      <c r="BF325" s="58" t="str" cm="1">
        <f t="array" ref="BF325">IF(BE325&lt;&gt;"REPETIDO","",A325&amp;IFERROR(", "&amp;_xlfn.AGGREGATE(15,6,$A$13:$A$500/(($BD$13:$BD$500=BD325)*($A$13:$A$500&lt;&gt;A325)),1),"")&amp;IFERROR(", "&amp;_xlfn.AGGREGATE(15,6,$A$13:$A$500/(($BD$13:$BD$500=BD325)*($A$13:$A$500&lt;&gt;A325)),2),"")&amp;IFERROR(", "&amp;_xlfn.AGGREGATE(15,6,$A$13:$A$500/(($BD$13:$BD$500=BD325)*($A$13:$A$500&lt;&gt;A325)),3),""))</f>
        <v>295, 80, 160, 221</v>
      </c>
      <c r="BG325" s="58" t="str">
        <f t="shared" si="686"/>
        <v>MISMO PRECIO REF.</v>
      </c>
      <c r="BH325" s="58" t="str">
        <f t="shared" si="687"/>
        <v>OK</v>
      </c>
    </row>
    <row r="326" spans="1:60" x14ac:dyDescent="0.45">
      <c r="A326" s="64">
        <f>IF(D326="","",COUNTIF($D$13:D326,"&lt;&gt;"))</f>
        <v>296</v>
      </c>
      <c r="B326" s="78">
        <v>4394401</v>
      </c>
      <c r="C326" s="65" t="s">
        <v>979</v>
      </c>
      <c r="D326" s="64" t="s">
        <v>873</v>
      </c>
      <c r="E326" s="64">
        <v>0</v>
      </c>
      <c r="F326" s="64">
        <v>1</v>
      </c>
      <c r="G326" s="64">
        <v>0</v>
      </c>
      <c r="H326" s="64">
        <v>0</v>
      </c>
      <c r="I326" s="64">
        <v>0</v>
      </c>
      <c r="J326" s="64">
        <v>0</v>
      </c>
      <c r="K326" s="64">
        <v>0</v>
      </c>
      <c r="L326" s="64">
        <v>0</v>
      </c>
      <c r="M326" s="64">
        <v>0</v>
      </c>
      <c r="N326" s="64">
        <v>0</v>
      </c>
      <c r="O326" s="64">
        <v>0</v>
      </c>
      <c r="P326" s="64">
        <v>0</v>
      </c>
      <c r="Q326" s="64">
        <v>0</v>
      </c>
      <c r="R326" s="64">
        <f t="shared" si="658"/>
        <v>1</v>
      </c>
      <c r="S326" s="64">
        <v>31171557</v>
      </c>
      <c r="T326" s="64" t="s">
        <v>66</v>
      </c>
      <c r="U326" s="64" t="s">
        <v>66</v>
      </c>
      <c r="W326" s="198">
        <v>85000</v>
      </c>
      <c r="X326" s="198">
        <f t="shared" si="659"/>
        <v>16150</v>
      </c>
      <c r="Y326" s="198">
        <f t="shared" si="660"/>
        <v>101150</v>
      </c>
      <c r="Z326" s="198">
        <v>85000</v>
      </c>
      <c r="AA326" s="198">
        <f t="shared" si="661"/>
        <v>16150</v>
      </c>
      <c r="AB326" s="198">
        <f t="shared" si="662"/>
        <v>101150</v>
      </c>
      <c r="AC326" s="198">
        <v>135000</v>
      </c>
      <c r="AD326" s="198">
        <f t="shared" si="663"/>
        <v>25650</v>
      </c>
      <c r="AE326" s="198">
        <f t="shared" si="664"/>
        <v>160650</v>
      </c>
      <c r="AG326" s="67" t="str">
        <f t="shared" si="665"/>
        <v>CHUMACERAS</v>
      </c>
      <c r="AH326" s="58" t="str">
        <f t="shared" si="666"/>
        <v>ÚNICO</v>
      </c>
      <c r="AI326" s="58" t="str">
        <f t="shared" si="667"/>
        <v>ÚNICO</v>
      </c>
      <c r="AJ326" s="58" t="str">
        <f t="shared" si="668"/>
        <v>ÚNICO</v>
      </c>
      <c r="AK326" s="58" t="str">
        <f t="shared" si="669"/>
        <v>ÚNICO</v>
      </c>
      <c r="AL326" s="68" t="str">
        <f t="shared" si="670"/>
        <v/>
      </c>
      <c r="AM326" s="68" t="str">
        <f t="shared" si="671"/>
        <v/>
      </c>
      <c r="AN326" s="60" t="str">
        <f t="shared" si="672"/>
        <v/>
      </c>
      <c r="AP326" s="68">
        <f t="shared" si="673"/>
        <v>101667</v>
      </c>
      <c r="AQ326" s="61">
        <f t="shared" si="674"/>
        <v>85000</v>
      </c>
      <c r="AR326" s="61">
        <f t="shared" si="675"/>
        <v>28868</v>
      </c>
      <c r="AS326" s="199">
        <f t="shared" si="676"/>
        <v>0.28394661001111471</v>
      </c>
      <c r="AT326" s="61">
        <f t="shared" si="677"/>
        <v>85000</v>
      </c>
      <c r="AU326" s="61">
        <f t="shared" si="678"/>
        <v>135000</v>
      </c>
      <c r="AV326" s="61">
        <f>IF(NOT(ISNUMBER(A326)),"",ROUND(_xlfn.QUARTILE.INC(CHOOSE({1;2;3},W326,Z326,AC326),1),0))</f>
        <v>85000</v>
      </c>
      <c r="AW326" s="61">
        <f>IF(NOT(ISNUMBER(A326)),"",ROUND(_xlfn.QUARTILE.INC(CHOOSE({1;2;3},W326,Z326,AC326),3),0))</f>
        <v>110000</v>
      </c>
      <c r="AX326" s="61">
        <f t="shared" si="679"/>
        <v>25000</v>
      </c>
      <c r="AY326" s="61">
        <f t="shared" si="680"/>
        <v>85000</v>
      </c>
      <c r="AZ326" s="61">
        <f t="shared" si="681"/>
        <v>16150</v>
      </c>
      <c r="BA326" s="61">
        <f t="shared" si="682"/>
        <v>101150</v>
      </c>
      <c r="BB326" s="61" t="str">
        <f t="shared" si="683"/>
        <v>PROMEDIO 2 MENORES</v>
      </c>
      <c r="BD326" s="58" t="str">
        <f t="shared" si="684"/>
        <v>CHUMACERAS</v>
      </c>
      <c r="BE326" s="58" t="str">
        <f t="shared" si="685"/>
        <v>REPETIDO</v>
      </c>
      <c r="BF326" s="58" t="str" cm="1">
        <f t="array" ref="BF326">IF(BE326&lt;&gt;"REPETIDO","",A326&amp;IFERROR(", "&amp;_xlfn.AGGREGATE(15,6,$A$13:$A$500/(($BD$13:$BD$500=BD326)*($A$13:$A$500&lt;&gt;A326)),1),"")&amp;IFERROR(", "&amp;_xlfn.AGGREGATE(15,6,$A$13:$A$500/(($BD$13:$BD$500=BD326)*($A$13:$A$500&lt;&gt;A326)),2),"")&amp;IFERROR(", "&amp;_xlfn.AGGREGATE(15,6,$A$13:$A$500/(($BD$13:$BD$500=BD326)*($A$13:$A$500&lt;&gt;A326)),3),""))</f>
        <v>296, 62</v>
      </c>
      <c r="BG326" s="58" t="str">
        <f t="shared" si="686"/>
        <v>MISMO PRECIO REF.</v>
      </c>
      <c r="BH326" s="58" t="str">
        <f t="shared" si="687"/>
        <v>OK</v>
      </c>
    </row>
    <row r="327" spans="1:60" x14ac:dyDescent="0.45">
      <c r="A327" s="64">
        <f>IF(D327="","",COUNTIF($D$13:D327,"&lt;&gt;"))</f>
        <v>297</v>
      </c>
      <c r="B327" s="78">
        <v>4394401</v>
      </c>
      <c r="C327" s="65" t="s">
        <v>980</v>
      </c>
      <c r="D327" s="64" t="s">
        <v>873</v>
      </c>
      <c r="E327" s="64">
        <v>0</v>
      </c>
      <c r="F327" s="64">
        <v>1</v>
      </c>
      <c r="G327" s="64">
        <v>0</v>
      </c>
      <c r="H327" s="64">
        <v>0</v>
      </c>
      <c r="I327" s="64">
        <v>0</v>
      </c>
      <c r="J327" s="64">
        <v>0</v>
      </c>
      <c r="K327" s="64">
        <v>0</v>
      </c>
      <c r="L327" s="64">
        <v>0</v>
      </c>
      <c r="M327" s="64">
        <v>0</v>
      </c>
      <c r="N327" s="64">
        <v>0</v>
      </c>
      <c r="O327" s="64">
        <v>0</v>
      </c>
      <c r="P327" s="64">
        <v>0</v>
      </c>
      <c r="Q327" s="64">
        <v>0</v>
      </c>
      <c r="R327" s="64">
        <f t="shared" si="658"/>
        <v>1</v>
      </c>
      <c r="S327" s="64">
        <v>25173811</v>
      </c>
      <c r="T327" s="64" t="s">
        <v>66</v>
      </c>
      <c r="U327" s="64" t="s">
        <v>66</v>
      </c>
      <c r="W327" s="198">
        <v>344200</v>
      </c>
      <c r="X327" s="198">
        <f t="shared" si="659"/>
        <v>65398</v>
      </c>
      <c r="Y327" s="198">
        <f t="shared" si="660"/>
        <v>409598</v>
      </c>
      <c r="Z327" s="198">
        <v>344200</v>
      </c>
      <c r="AA327" s="198">
        <f t="shared" si="661"/>
        <v>65398</v>
      </c>
      <c r="AB327" s="198">
        <f t="shared" si="662"/>
        <v>409598</v>
      </c>
      <c r="AC327" s="198">
        <v>435000</v>
      </c>
      <c r="AD327" s="198">
        <f t="shared" si="663"/>
        <v>82650</v>
      </c>
      <c r="AE327" s="198">
        <f t="shared" si="664"/>
        <v>517650</v>
      </c>
      <c r="AG327" s="67" t="str">
        <f t="shared" si="665"/>
        <v>EJE DE TAMBOR</v>
      </c>
      <c r="AH327" s="58" t="str">
        <f t="shared" si="666"/>
        <v>ÚNICO</v>
      </c>
      <c r="AI327" s="58" t="str">
        <f t="shared" si="667"/>
        <v>ÚNICO</v>
      </c>
      <c r="AJ327" s="58" t="str">
        <f t="shared" si="668"/>
        <v>ÚNICO</v>
      </c>
      <c r="AK327" s="58" t="str">
        <f t="shared" si="669"/>
        <v>ÚNICO</v>
      </c>
      <c r="AL327" s="68" t="str">
        <f t="shared" si="670"/>
        <v/>
      </c>
      <c r="AM327" s="68" t="str">
        <f t="shared" si="671"/>
        <v/>
      </c>
      <c r="AN327" s="60" t="str">
        <f t="shared" si="672"/>
        <v/>
      </c>
      <c r="AP327" s="68">
        <f t="shared" si="673"/>
        <v>374467</v>
      </c>
      <c r="AQ327" s="61">
        <f t="shared" si="674"/>
        <v>344200</v>
      </c>
      <c r="AR327" s="61">
        <f t="shared" si="675"/>
        <v>52423</v>
      </c>
      <c r="AS327" s="199">
        <f t="shared" si="676"/>
        <v>0.13999364429976474</v>
      </c>
      <c r="AT327" s="61">
        <f t="shared" si="677"/>
        <v>344200</v>
      </c>
      <c r="AU327" s="61">
        <f t="shared" si="678"/>
        <v>435000</v>
      </c>
      <c r="AV327" s="61">
        <f>IF(NOT(ISNUMBER(A327)),"",ROUND(_xlfn.QUARTILE.INC(CHOOSE({1;2;3},W327,Z327,AC327),1),0))</f>
        <v>344200</v>
      </c>
      <c r="AW327" s="61">
        <f>IF(NOT(ISNUMBER(A327)),"",ROUND(_xlfn.QUARTILE.INC(CHOOSE({1;2;3},W327,Z327,AC327),3),0))</f>
        <v>389600</v>
      </c>
      <c r="AX327" s="61">
        <f t="shared" si="679"/>
        <v>45400</v>
      </c>
      <c r="AY327" s="61">
        <f t="shared" si="680"/>
        <v>344200</v>
      </c>
      <c r="AZ327" s="61">
        <f t="shared" si="681"/>
        <v>65398</v>
      </c>
      <c r="BA327" s="61">
        <f t="shared" si="682"/>
        <v>409598</v>
      </c>
      <c r="BB327" s="61" t="str">
        <f t="shared" si="683"/>
        <v>MENOR VALOR</v>
      </c>
      <c r="BD327" s="58" t="str">
        <f t="shared" si="684"/>
        <v>EJE DE TAMBOR</v>
      </c>
      <c r="BE327" s="58" t="str">
        <f t="shared" si="685"/>
        <v>ÚNICO</v>
      </c>
      <c r="BF327" s="58" t="str" cm="1">
        <f t="array" ref="BF327">IF(BE327&lt;&gt;"REPETIDO","",A327&amp;IFERROR(", "&amp;_xlfn.AGGREGATE(15,6,$A$13:$A$500/(($BD$13:$BD$500=BD327)*($A$13:$A$500&lt;&gt;A327)),1),"")&amp;IFERROR(", "&amp;_xlfn.AGGREGATE(15,6,$A$13:$A$500/(($BD$13:$BD$500=BD327)*($A$13:$A$500&lt;&gt;A327)),2),"")&amp;IFERROR(", "&amp;_xlfn.AGGREGATE(15,6,$A$13:$A$500/(($BD$13:$BD$500=BD327)*($A$13:$A$500&lt;&gt;A327)),3),""))</f>
        <v/>
      </c>
      <c r="BG327" s="58" t="str">
        <f t="shared" si="686"/>
        <v>NO APLICA</v>
      </c>
      <c r="BH327" s="58" t="str">
        <f t="shared" si="687"/>
        <v>OK</v>
      </c>
    </row>
    <row r="328" spans="1:60" ht="25.5" customHeight="1" x14ac:dyDescent="0.45">
      <c r="A328" s="64">
        <f>IF(D328="","",COUNTIF($D$13:D328,"&lt;&gt;"))</f>
        <v>298</v>
      </c>
      <c r="B328" s="78">
        <v>4394401</v>
      </c>
      <c r="C328" s="65" t="s">
        <v>981</v>
      </c>
      <c r="D328" s="64" t="s">
        <v>873</v>
      </c>
      <c r="E328" s="64">
        <v>0</v>
      </c>
      <c r="F328" s="64">
        <v>1</v>
      </c>
      <c r="G328" s="64">
        <v>0</v>
      </c>
      <c r="H328" s="64">
        <v>0</v>
      </c>
      <c r="I328" s="64">
        <v>0</v>
      </c>
      <c r="J328" s="64">
        <v>0</v>
      </c>
      <c r="K328" s="64">
        <v>0</v>
      </c>
      <c r="L328" s="64">
        <v>0</v>
      </c>
      <c r="M328" s="64">
        <v>0</v>
      </c>
      <c r="N328" s="64">
        <v>0</v>
      </c>
      <c r="O328" s="64">
        <v>0</v>
      </c>
      <c r="P328" s="64">
        <v>0</v>
      </c>
      <c r="Q328" s="64">
        <v>0</v>
      </c>
      <c r="R328" s="64">
        <f t="shared" si="658"/>
        <v>1</v>
      </c>
      <c r="S328" s="64">
        <v>31163005</v>
      </c>
      <c r="T328" s="64" t="s">
        <v>66</v>
      </c>
      <c r="U328" s="64" t="s">
        <v>66</v>
      </c>
      <c r="W328" s="198">
        <v>148800</v>
      </c>
      <c r="X328" s="198">
        <f t="shared" si="659"/>
        <v>28272</v>
      </c>
      <c r="Y328" s="198">
        <f t="shared" si="660"/>
        <v>177072</v>
      </c>
      <c r="Z328" s="198">
        <v>148800</v>
      </c>
      <c r="AA328" s="198">
        <f t="shared" si="661"/>
        <v>28272</v>
      </c>
      <c r="AB328" s="198">
        <f t="shared" si="662"/>
        <v>177072</v>
      </c>
      <c r="AC328" s="198">
        <v>185000</v>
      </c>
      <c r="AD328" s="198">
        <f t="shared" si="663"/>
        <v>35150</v>
      </c>
      <c r="AE328" s="198">
        <f t="shared" si="664"/>
        <v>220150</v>
      </c>
      <c r="AG328" s="67" t="str">
        <f t="shared" si="665"/>
        <v>ACOPLAMIENTOS</v>
      </c>
      <c r="AH328" s="58" t="str">
        <f t="shared" si="666"/>
        <v>ÚNICO</v>
      </c>
      <c r="AI328" s="58" t="str">
        <f t="shared" si="667"/>
        <v>ÚNICO</v>
      </c>
      <c r="AJ328" s="58" t="str">
        <f t="shared" si="668"/>
        <v>ÚNICO</v>
      </c>
      <c r="AK328" s="58" t="str">
        <f t="shared" si="669"/>
        <v>ÚNICO</v>
      </c>
      <c r="AL328" s="68" t="str">
        <f t="shared" si="670"/>
        <v/>
      </c>
      <c r="AM328" s="68" t="str">
        <f t="shared" si="671"/>
        <v/>
      </c>
      <c r="AN328" s="60" t="str">
        <f t="shared" si="672"/>
        <v/>
      </c>
      <c r="AP328" s="68">
        <f t="shared" si="673"/>
        <v>160867</v>
      </c>
      <c r="AQ328" s="61">
        <f t="shared" si="674"/>
        <v>148800</v>
      </c>
      <c r="AR328" s="61">
        <f t="shared" si="675"/>
        <v>20900</v>
      </c>
      <c r="AS328" s="199">
        <f t="shared" si="676"/>
        <v>0.12992099063201279</v>
      </c>
      <c r="AT328" s="61">
        <f t="shared" si="677"/>
        <v>148800</v>
      </c>
      <c r="AU328" s="61">
        <f t="shared" si="678"/>
        <v>185000</v>
      </c>
      <c r="AV328" s="61">
        <f>IF(NOT(ISNUMBER(A328)),"",ROUND(_xlfn.QUARTILE.INC(CHOOSE({1;2;3},W328,Z328,AC328),1),0))</f>
        <v>148800</v>
      </c>
      <c r="AW328" s="61">
        <f>IF(NOT(ISNUMBER(A328)),"",ROUND(_xlfn.QUARTILE.INC(CHOOSE({1;2;3},W328,Z328,AC328),3),0))</f>
        <v>166900</v>
      </c>
      <c r="AX328" s="61">
        <f t="shared" si="679"/>
        <v>18100</v>
      </c>
      <c r="AY328" s="61">
        <f t="shared" si="680"/>
        <v>148800</v>
      </c>
      <c r="AZ328" s="61">
        <f t="shared" si="681"/>
        <v>28272</v>
      </c>
      <c r="BA328" s="61">
        <f t="shared" si="682"/>
        <v>177072</v>
      </c>
      <c r="BB328" s="61" t="str">
        <f t="shared" si="683"/>
        <v>MENOR VALOR</v>
      </c>
      <c r="BD328" s="58" t="str">
        <f t="shared" si="684"/>
        <v>ACOPLAMIENTOS</v>
      </c>
      <c r="BE328" s="58" t="str">
        <f t="shared" si="685"/>
        <v>ÚNICO</v>
      </c>
      <c r="BF328" s="58" t="str" cm="1">
        <f t="array" ref="BF328">IF(BE328&lt;&gt;"REPETIDO","",A328&amp;IFERROR(", "&amp;_xlfn.AGGREGATE(15,6,$A$13:$A$500/(($BD$13:$BD$500=BD328)*($A$13:$A$500&lt;&gt;A328)),1),"")&amp;IFERROR(", "&amp;_xlfn.AGGREGATE(15,6,$A$13:$A$500/(($BD$13:$BD$500=BD328)*($A$13:$A$500&lt;&gt;A328)),2),"")&amp;IFERROR(", "&amp;_xlfn.AGGREGATE(15,6,$A$13:$A$500/(($BD$13:$BD$500=BD328)*($A$13:$A$500&lt;&gt;A328)),3),""))</f>
        <v/>
      </c>
      <c r="BG328" s="58" t="str">
        <f t="shared" si="686"/>
        <v>NO APLICA</v>
      </c>
      <c r="BH328" s="58" t="str">
        <f t="shared" si="687"/>
        <v>OK</v>
      </c>
    </row>
    <row r="329" spans="1:60" ht="25.5" customHeight="1" x14ac:dyDescent="0.45">
      <c r="A329" s="64">
        <f>IF(D329="","",COUNTIF($D$13:D329,"&lt;&gt;"))</f>
        <v>299</v>
      </c>
      <c r="B329" s="78">
        <v>4394401</v>
      </c>
      <c r="C329" s="65" t="s">
        <v>982</v>
      </c>
      <c r="D329" s="64" t="s">
        <v>873</v>
      </c>
      <c r="E329" s="64">
        <v>0</v>
      </c>
      <c r="F329" s="64">
        <v>1</v>
      </c>
      <c r="G329" s="64">
        <v>0</v>
      </c>
      <c r="H329" s="64">
        <v>0</v>
      </c>
      <c r="I329" s="64">
        <v>0</v>
      </c>
      <c r="J329" s="64">
        <v>0</v>
      </c>
      <c r="K329" s="64">
        <v>0</v>
      </c>
      <c r="L329" s="64">
        <v>0</v>
      </c>
      <c r="M329" s="64">
        <v>0</v>
      </c>
      <c r="N329" s="64">
        <v>0</v>
      </c>
      <c r="O329" s="64">
        <v>0</v>
      </c>
      <c r="P329" s="64">
        <v>0</v>
      </c>
      <c r="Q329" s="64">
        <v>0</v>
      </c>
      <c r="R329" s="64">
        <f t="shared" si="658"/>
        <v>1</v>
      </c>
      <c r="S329" s="64">
        <v>31162405</v>
      </c>
      <c r="T329" s="64" t="s">
        <v>66</v>
      </c>
      <c r="U329" s="64" t="s">
        <v>66</v>
      </c>
      <c r="W329" s="198">
        <v>72200</v>
      </c>
      <c r="X329" s="198">
        <f t="shared" si="659"/>
        <v>13718</v>
      </c>
      <c r="Y329" s="198">
        <f t="shared" si="660"/>
        <v>85918</v>
      </c>
      <c r="Z329" s="198">
        <v>72200</v>
      </c>
      <c r="AA329" s="198">
        <f t="shared" si="661"/>
        <v>13718</v>
      </c>
      <c r="AB329" s="198">
        <f t="shared" si="662"/>
        <v>85918</v>
      </c>
      <c r="AC329" s="198">
        <v>90000</v>
      </c>
      <c r="AD329" s="198">
        <f t="shared" si="663"/>
        <v>17100</v>
      </c>
      <c r="AE329" s="198">
        <f t="shared" si="664"/>
        <v>107100</v>
      </c>
      <c r="AG329" s="67" t="str">
        <f t="shared" si="665"/>
        <v>TENSOR DE CORREA</v>
      </c>
      <c r="AH329" s="58" t="str">
        <f t="shared" si="666"/>
        <v>ÚNICO</v>
      </c>
      <c r="AI329" s="58" t="str">
        <f t="shared" si="667"/>
        <v>ÚNICO</v>
      </c>
      <c r="AJ329" s="58" t="str">
        <f t="shared" si="668"/>
        <v>ÚNICO</v>
      </c>
      <c r="AK329" s="58" t="str">
        <f t="shared" si="669"/>
        <v>ÚNICO</v>
      </c>
      <c r="AL329" s="68" t="str">
        <f t="shared" si="670"/>
        <v/>
      </c>
      <c r="AM329" s="68" t="str">
        <f t="shared" si="671"/>
        <v/>
      </c>
      <c r="AN329" s="60" t="str">
        <f t="shared" si="672"/>
        <v/>
      </c>
      <c r="AP329" s="68">
        <f t="shared" si="673"/>
        <v>78133</v>
      </c>
      <c r="AQ329" s="61">
        <f t="shared" si="674"/>
        <v>72200</v>
      </c>
      <c r="AR329" s="61">
        <f t="shared" si="675"/>
        <v>10277</v>
      </c>
      <c r="AS329" s="199">
        <f t="shared" si="676"/>
        <v>0.13153213110977435</v>
      </c>
      <c r="AT329" s="61">
        <f t="shared" si="677"/>
        <v>72200</v>
      </c>
      <c r="AU329" s="61">
        <f t="shared" si="678"/>
        <v>90000</v>
      </c>
      <c r="AV329" s="61">
        <f>IF(NOT(ISNUMBER(A329)),"",ROUND(_xlfn.QUARTILE.INC(CHOOSE({1;2;3},W329,Z329,AC329),1),0))</f>
        <v>72200</v>
      </c>
      <c r="AW329" s="61">
        <f>IF(NOT(ISNUMBER(A329)),"",ROUND(_xlfn.QUARTILE.INC(CHOOSE({1;2;3},W329,Z329,AC329),3),0))</f>
        <v>81100</v>
      </c>
      <c r="AX329" s="61">
        <f t="shared" si="679"/>
        <v>8900</v>
      </c>
      <c r="AY329" s="61">
        <f t="shared" si="680"/>
        <v>72200</v>
      </c>
      <c r="AZ329" s="61">
        <f t="shared" si="681"/>
        <v>13718</v>
      </c>
      <c r="BA329" s="61">
        <f t="shared" si="682"/>
        <v>85918</v>
      </c>
      <c r="BB329" s="61" t="str">
        <f t="shared" si="683"/>
        <v>MENOR VALOR</v>
      </c>
      <c r="BD329" s="58" t="str">
        <f t="shared" si="684"/>
        <v>TENSOR DE CORREA</v>
      </c>
      <c r="BE329" s="58" t="str">
        <f t="shared" si="685"/>
        <v>ÚNICO</v>
      </c>
      <c r="BF329" s="58" t="str" cm="1">
        <f t="array" ref="BF329">IF(BE329&lt;&gt;"REPETIDO","",A329&amp;IFERROR(", "&amp;_xlfn.AGGREGATE(15,6,$A$13:$A$500/(($BD$13:$BD$500=BD329)*($A$13:$A$500&lt;&gt;A329)),1),"")&amp;IFERROR(", "&amp;_xlfn.AGGREGATE(15,6,$A$13:$A$500/(($BD$13:$BD$500=BD329)*($A$13:$A$500&lt;&gt;A329)),2),"")&amp;IFERROR(", "&amp;_xlfn.AGGREGATE(15,6,$A$13:$A$500/(($BD$13:$BD$500=BD329)*($A$13:$A$500&lt;&gt;A329)),3),""))</f>
        <v/>
      </c>
      <c r="BG329" s="58" t="str">
        <f t="shared" si="686"/>
        <v>NO APLICA</v>
      </c>
      <c r="BH329" s="58" t="str">
        <f t="shared" si="687"/>
        <v>OK</v>
      </c>
    </row>
    <row r="330" spans="1:60" ht="25.5" customHeight="1" x14ac:dyDescent="0.45">
      <c r="A330" s="64">
        <f>IF(D330="","",COUNTIF($D$13:D330,"&lt;&gt;"))</f>
        <v>300</v>
      </c>
      <c r="B330" s="78">
        <v>4394401</v>
      </c>
      <c r="C330" s="65" t="s">
        <v>983</v>
      </c>
      <c r="D330" s="64" t="s">
        <v>873</v>
      </c>
      <c r="E330" s="64">
        <v>0</v>
      </c>
      <c r="F330" s="64">
        <v>1</v>
      </c>
      <c r="G330" s="64">
        <v>0</v>
      </c>
      <c r="H330" s="64">
        <v>0</v>
      </c>
      <c r="I330" s="64">
        <v>0</v>
      </c>
      <c r="J330" s="64">
        <v>0</v>
      </c>
      <c r="K330" s="64">
        <v>0</v>
      </c>
      <c r="L330" s="64">
        <v>0</v>
      </c>
      <c r="M330" s="64">
        <v>0</v>
      </c>
      <c r="N330" s="64">
        <v>0</v>
      </c>
      <c r="O330" s="64">
        <v>0</v>
      </c>
      <c r="P330" s="64">
        <v>0</v>
      </c>
      <c r="Q330" s="64">
        <v>0</v>
      </c>
      <c r="R330" s="64">
        <f t="shared" si="658"/>
        <v>1</v>
      </c>
      <c r="S330" s="64">
        <v>41102401</v>
      </c>
      <c r="T330" s="64" t="s">
        <v>66</v>
      </c>
      <c r="U330" s="64" t="s">
        <v>66</v>
      </c>
      <c r="W330" s="198">
        <v>429200</v>
      </c>
      <c r="X330" s="198">
        <f t="shared" si="659"/>
        <v>81548</v>
      </c>
      <c r="Y330" s="198">
        <f t="shared" si="660"/>
        <v>510748</v>
      </c>
      <c r="Z330" s="198">
        <v>429200</v>
      </c>
      <c r="AA330" s="198">
        <f t="shared" si="661"/>
        <v>81548</v>
      </c>
      <c r="AB330" s="198">
        <f t="shared" si="662"/>
        <v>510748</v>
      </c>
      <c r="AC330" s="198">
        <v>515000</v>
      </c>
      <c r="AD330" s="198">
        <f t="shared" si="663"/>
        <v>97850</v>
      </c>
      <c r="AE330" s="198">
        <f t="shared" si="664"/>
        <v>612850</v>
      </c>
      <c r="AG330" s="67" t="str">
        <f t="shared" si="665"/>
        <v>QUEMADOR DE GAS</v>
      </c>
      <c r="AH330" s="58" t="str">
        <f t="shared" si="666"/>
        <v>ÚNICO</v>
      </c>
      <c r="AI330" s="58" t="str">
        <f t="shared" si="667"/>
        <v>ÚNICO</v>
      </c>
      <c r="AJ330" s="58" t="str">
        <f t="shared" si="668"/>
        <v>ÚNICO</v>
      </c>
      <c r="AK330" s="58" t="str">
        <f t="shared" si="669"/>
        <v>ÚNICO</v>
      </c>
      <c r="AL330" s="68" t="str">
        <f t="shared" si="670"/>
        <v/>
      </c>
      <c r="AM330" s="68" t="str">
        <f t="shared" si="671"/>
        <v/>
      </c>
      <c r="AN330" s="60" t="str">
        <f t="shared" si="672"/>
        <v/>
      </c>
      <c r="AP330" s="68">
        <f t="shared" si="673"/>
        <v>457800</v>
      </c>
      <c r="AQ330" s="61">
        <f t="shared" si="674"/>
        <v>429200</v>
      </c>
      <c r="AR330" s="61">
        <f t="shared" si="675"/>
        <v>49537</v>
      </c>
      <c r="AS330" s="199">
        <f t="shared" si="676"/>
        <v>0.10820664045434687</v>
      </c>
      <c r="AT330" s="61">
        <f t="shared" si="677"/>
        <v>429200</v>
      </c>
      <c r="AU330" s="61">
        <f t="shared" si="678"/>
        <v>515000</v>
      </c>
      <c r="AV330" s="61">
        <f>IF(NOT(ISNUMBER(A330)),"",ROUND(_xlfn.QUARTILE.INC(CHOOSE({1;2;3},W330,Z330,AC330),1),0))</f>
        <v>429200</v>
      </c>
      <c r="AW330" s="61">
        <f>IF(NOT(ISNUMBER(A330)),"",ROUND(_xlfn.QUARTILE.INC(CHOOSE({1;2;3},W330,Z330,AC330),3),0))</f>
        <v>472100</v>
      </c>
      <c r="AX330" s="61">
        <f t="shared" si="679"/>
        <v>42900</v>
      </c>
      <c r="AY330" s="61">
        <f t="shared" si="680"/>
        <v>429200</v>
      </c>
      <c r="AZ330" s="61">
        <f t="shared" si="681"/>
        <v>81548</v>
      </c>
      <c r="BA330" s="61">
        <f t="shared" si="682"/>
        <v>510748</v>
      </c>
      <c r="BB330" s="61" t="str">
        <f t="shared" si="683"/>
        <v>MENOR VALOR</v>
      </c>
      <c r="BD330" s="58" t="str">
        <f t="shared" si="684"/>
        <v>QUEMADOR DE GAS</v>
      </c>
      <c r="BE330" s="58" t="str">
        <f t="shared" si="685"/>
        <v>ÚNICO</v>
      </c>
      <c r="BF330" s="58" t="str" cm="1">
        <f t="array" ref="BF330">IF(BE330&lt;&gt;"REPETIDO","",A330&amp;IFERROR(", "&amp;_xlfn.AGGREGATE(15,6,$A$13:$A$500/(($BD$13:$BD$500=BD330)*($A$13:$A$500&lt;&gt;A330)),1),"")&amp;IFERROR(", "&amp;_xlfn.AGGREGATE(15,6,$A$13:$A$500/(($BD$13:$BD$500=BD330)*($A$13:$A$500&lt;&gt;A330)),2),"")&amp;IFERROR(", "&amp;_xlfn.AGGREGATE(15,6,$A$13:$A$500/(($BD$13:$BD$500=BD330)*($A$13:$A$500&lt;&gt;A330)),3),""))</f>
        <v/>
      </c>
      <c r="BG330" s="58" t="str">
        <f t="shared" si="686"/>
        <v>NO APLICA</v>
      </c>
      <c r="BH330" s="58" t="str">
        <f t="shared" si="687"/>
        <v>OK</v>
      </c>
    </row>
    <row r="331" spans="1:60" ht="25.5" customHeight="1" x14ac:dyDescent="0.45">
      <c r="A331" s="64">
        <f>IF(D331="","",COUNTIF($D$13:D331,"&lt;&gt;"))</f>
        <v>301</v>
      </c>
      <c r="B331" s="78">
        <v>4394401</v>
      </c>
      <c r="C331" s="65" t="s">
        <v>984</v>
      </c>
      <c r="D331" s="64" t="s">
        <v>873</v>
      </c>
      <c r="E331" s="64">
        <v>0</v>
      </c>
      <c r="F331" s="64">
        <v>1</v>
      </c>
      <c r="G331" s="64">
        <v>0</v>
      </c>
      <c r="H331" s="64">
        <v>0</v>
      </c>
      <c r="I331" s="64">
        <v>0</v>
      </c>
      <c r="J331" s="64">
        <v>0</v>
      </c>
      <c r="K331" s="64">
        <v>0</v>
      </c>
      <c r="L331" s="64">
        <v>0</v>
      </c>
      <c r="M331" s="64">
        <v>0</v>
      </c>
      <c r="N331" s="64">
        <v>0</v>
      </c>
      <c r="O331" s="64">
        <v>0</v>
      </c>
      <c r="P331" s="64">
        <v>0</v>
      </c>
      <c r="Q331" s="64">
        <v>0</v>
      </c>
      <c r="R331" s="64">
        <f t="shared" si="658"/>
        <v>1</v>
      </c>
      <c r="S331" s="64">
        <v>40141654</v>
      </c>
      <c r="T331" s="64" t="s">
        <v>66</v>
      </c>
      <c r="U331" s="64" t="s">
        <v>66</v>
      </c>
      <c r="W331" s="198">
        <v>187000</v>
      </c>
      <c r="X331" s="198">
        <f t="shared" si="659"/>
        <v>35530</v>
      </c>
      <c r="Y331" s="198">
        <f t="shared" si="660"/>
        <v>222530</v>
      </c>
      <c r="Z331" s="198">
        <v>187000</v>
      </c>
      <c r="AA331" s="198">
        <f t="shared" si="661"/>
        <v>35530</v>
      </c>
      <c r="AB331" s="198">
        <f t="shared" si="662"/>
        <v>222530</v>
      </c>
      <c r="AC331" s="198">
        <v>245000</v>
      </c>
      <c r="AD331" s="198">
        <f t="shared" si="663"/>
        <v>46550</v>
      </c>
      <c r="AE331" s="198">
        <f t="shared" si="664"/>
        <v>291550</v>
      </c>
      <c r="AG331" s="67" t="str">
        <f t="shared" si="665"/>
        <v>VALVULA DE GAS</v>
      </c>
      <c r="AH331" s="58" t="str">
        <f t="shared" si="666"/>
        <v>ÚNICO</v>
      </c>
      <c r="AI331" s="58" t="str">
        <f t="shared" si="667"/>
        <v>ÚNICO</v>
      </c>
      <c r="AJ331" s="58" t="str">
        <f t="shared" si="668"/>
        <v>ÚNICO</v>
      </c>
      <c r="AK331" s="58" t="str">
        <f t="shared" si="669"/>
        <v>ÚNICO</v>
      </c>
      <c r="AL331" s="68" t="str">
        <f t="shared" si="670"/>
        <v/>
      </c>
      <c r="AM331" s="68" t="str">
        <f t="shared" si="671"/>
        <v/>
      </c>
      <c r="AN331" s="60" t="str">
        <f t="shared" si="672"/>
        <v/>
      </c>
      <c r="AP331" s="68">
        <f t="shared" si="673"/>
        <v>206333</v>
      </c>
      <c r="AQ331" s="61">
        <f t="shared" si="674"/>
        <v>187000</v>
      </c>
      <c r="AR331" s="61">
        <f t="shared" si="675"/>
        <v>33486</v>
      </c>
      <c r="AS331" s="199">
        <f t="shared" si="676"/>
        <v>0.16229105378199318</v>
      </c>
      <c r="AT331" s="61">
        <f t="shared" si="677"/>
        <v>187000</v>
      </c>
      <c r="AU331" s="61">
        <f t="shared" si="678"/>
        <v>245000</v>
      </c>
      <c r="AV331" s="61">
        <f>IF(NOT(ISNUMBER(A331)),"",ROUND(_xlfn.QUARTILE.INC(CHOOSE({1;2;3},W331,Z331,AC331),1),0))</f>
        <v>187000</v>
      </c>
      <c r="AW331" s="61">
        <f>IF(NOT(ISNUMBER(A331)),"",ROUND(_xlfn.QUARTILE.INC(CHOOSE({1;2;3},W331,Z331,AC331),3),0))</f>
        <v>216000</v>
      </c>
      <c r="AX331" s="61">
        <f t="shared" si="679"/>
        <v>29000</v>
      </c>
      <c r="AY331" s="61">
        <f t="shared" si="680"/>
        <v>187000</v>
      </c>
      <c r="AZ331" s="61">
        <f t="shared" si="681"/>
        <v>35530</v>
      </c>
      <c r="BA331" s="61">
        <f t="shared" si="682"/>
        <v>222530</v>
      </c>
      <c r="BB331" s="61" t="str">
        <f t="shared" si="683"/>
        <v>MENOR VALOR</v>
      </c>
      <c r="BD331" s="58" t="str">
        <f t="shared" si="684"/>
        <v>VALVULA DE GAS</v>
      </c>
      <c r="BE331" s="58" t="str">
        <f t="shared" si="685"/>
        <v>ÚNICO</v>
      </c>
      <c r="BF331" s="58" t="str" cm="1">
        <f t="array" ref="BF331">IF(BE331&lt;&gt;"REPETIDO","",A331&amp;IFERROR(", "&amp;_xlfn.AGGREGATE(15,6,$A$13:$A$500/(($BD$13:$BD$500=BD331)*($A$13:$A$500&lt;&gt;A331)),1),"")&amp;IFERROR(", "&amp;_xlfn.AGGREGATE(15,6,$A$13:$A$500/(($BD$13:$BD$500=BD331)*($A$13:$A$500&lt;&gt;A331)),2),"")&amp;IFERROR(", "&amp;_xlfn.AGGREGATE(15,6,$A$13:$A$500/(($BD$13:$BD$500=BD331)*($A$13:$A$500&lt;&gt;A331)),3),""))</f>
        <v/>
      </c>
      <c r="BG331" s="58" t="str">
        <f t="shared" si="686"/>
        <v>NO APLICA</v>
      </c>
      <c r="BH331" s="58" t="str">
        <f t="shared" si="687"/>
        <v>OK</v>
      </c>
    </row>
    <row r="332" spans="1:60" ht="25.5" customHeight="1" x14ac:dyDescent="0.45">
      <c r="A332" s="64">
        <f>IF(D332="","",COUNTIF($D$13:D332,"&lt;&gt;"))</f>
        <v>302</v>
      </c>
      <c r="B332" s="78">
        <v>4394401</v>
      </c>
      <c r="C332" s="65" t="s">
        <v>985</v>
      </c>
      <c r="D332" s="64" t="s">
        <v>873</v>
      </c>
      <c r="E332" s="64">
        <v>0</v>
      </c>
      <c r="F332" s="64">
        <v>1</v>
      </c>
      <c r="G332" s="64">
        <v>0</v>
      </c>
      <c r="H332" s="64">
        <v>0</v>
      </c>
      <c r="I332" s="64">
        <v>0</v>
      </c>
      <c r="J332" s="64">
        <v>0</v>
      </c>
      <c r="K332" s="64">
        <v>0</v>
      </c>
      <c r="L332" s="64">
        <v>0</v>
      </c>
      <c r="M332" s="64">
        <v>0</v>
      </c>
      <c r="N332" s="64">
        <v>0</v>
      </c>
      <c r="O332" s="64">
        <v>0</v>
      </c>
      <c r="P332" s="64">
        <v>0</v>
      </c>
      <c r="Q332" s="64">
        <v>0</v>
      </c>
      <c r="R332" s="64">
        <f t="shared" si="658"/>
        <v>1</v>
      </c>
      <c r="S332" s="64">
        <v>40142201</v>
      </c>
      <c r="T332" s="64" t="s">
        <v>66</v>
      </c>
      <c r="U332" s="64" t="s">
        <v>66</v>
      </c>
      <c r="W332" s="198">
        <v>195500</v>
      </c>
      <c r="X332" s="198">
        <f t="shared" si="659"/>
        <v>37145</v>
      </c>
      <c r="Y332" s="198">
        <f t="shared" si="660"/>
        <v>232645</v>
      </c>
      <c r="Z332" s="198">
        <v>195500</v>
      </c>
      <c r="AA332" s="198">
        <f t="shared" si="661"/>
        <v>37145</v>
      </c>
      <c r="AB332" s="198">
        <f t="shared" si="662"/>
        <v>232645</v>
      </c>
      <c r="AC332" s="198">
        <v>230000</v>
      </c>
      <c r="AD332" s="198">
        <f t="shared" si="663"/>
        <v>43700</v>
      </c>
      <c r="AE332" s="198">
        <f t="shared" si="664"/>
        <v>273700</v>
      </c>
      <c r="AG332" s="67" t="str">
        <f t="shared" si="665"/>
        <v>REGULADOR DE GAS</v>
      </c>
      <c r="AH332" s="58" t="str">
        <f t="shared" si="666"/>
        <v>ÚNICO</v>
      </c>
      <c r="AI332" s="58" t="str">
        <f t="shared" si="667"/>
        <v>ÚNICO</v>
      </c>
      <c r="AJ332" s="58" t="str">
        <f t="shared" si="668"/>
        <v>ÚNICO</v>
      </c>
      <c r="AK332" s="58" t="str">
        <f t="shared" si="669"/>
        <v>ÚNICO</v>
      </c>
      <c r="AL332" s="68" t="str">
        <f t="shared" si="670"/>
        <v/>
      </c>
      <c r="AM332" s="68" t="str">
        <f t="shared" si="671"/>
        <v/>
      </c>
      <c r="AN332" s="60" t="str">
        <f t="shared" si="672"/>
        <v/>
      </c>
      <c r="AP332" s="68">
        <f t="shared" si="673"/>
        <v>207000</v>
      </c>
      <c r="AQ332" s="61">
        <f t="shared" si="674"/>
        <v>195500</v>
      </c>
      <c r="AR332" s="61">
        <f t="shared" si="675"/>
        <v>19919</v>
      </c>
      <c r="AS332" s="199">
        <f t="shared" si="676"/>
        <v>9.6227053140096622E-2</v>
      </c>
      <c r="AT332" s="61">
        <f t="shared" si="677"/>
        <v>195500</v>
      </c>
      <c r="AU332" s="61">
        <f t="shared" si="678"/>
        <v>230000</v>
      </c>
      <c r="AV332" s="61">
        <f>IF(NOT(ISNUMBER(A332)),"",ROUND(_xlfn.QUARTILE.INC(CHOOSE({1;2;3},W332,Z332,AC332),1),0))</f>
        <v>195500</v>
      </c>
      <c r="AW332" s="61">
        <f>IF(NOT(ISNUMBER(A332)),"",ROUND(_xlfn.QUARTILE.INC(CHOOSE({1;2;3},W332,Z332,AC332),3),0))</f>
        <v>212750</v>
      </c>
      <c r="AX332" s="61">
        <f t="shared" si="679"/>
        <v>17250</v>
      </c>
      <c r="AY332" s="61">
        <f t="shared" si="680"/>
        <v>195500</v>
      </c>
      <c r="AZ332" s="61">
        <f t="shared" si="681"/>
        <v>37145</v>
      </c>
      <c r="BA332" s="61">
        <f t="shared" si="682"/>
        <v>232645</v>
      </c>
      <c r="BB332" s="61" t="str">
        <f t="shared" si="683"/>
        <v>MENOR VALOR</v>
      </c>
      <c r="BD332" s="58" t="str">
        <f t="shared" si="684"/>
        <v>REGULADOR DE GAS</v>
      </c>
      <c r="BE332" s="58" t="str">
        <f t="shared" si="685"/>
        <v>ÚNICO</v>
      </c>
      <c r="BF332" s="58" t="str" cm="1">
        <f t="array" ref="BF332">IF(BE332&lt;&gt;"REPETIDO","",A332&amp;IFERROR(", "&amp;_xlfn.AGGREGATE(15,6,$A$13:$A$500/(($BD$13:$BD$500=BD332)*($A$13:$A$500&lt;&gt;A332)),1),"")&amp;IFERROR(", "&amp;_xlfn.AGGREGATE(15,6,$A$13:$A$500/(($BD$13:$BD$500=BD332)*($A$13:$A$500&lt;&gt;A332)),2),"")&amp;IFERROR(", "&amp;_xlfn.AGGREGATE(15,6,$A$13:$A$500/(($BD$13:$BD$500=BD332)*($A$13:$A$500&lt;&gt;A332)),3),""))</f>
        <v/>
      </c>
      <c r="BG332" s="58" t="str">
        <f t="shared" si="686"/>
        <v>NO APLICA</v>
      </c>
      <c r="BH332" s="58" t="str">
        <f t="shared" si="687"/>
        <v>OK</v>
      </c>
    </row>
    <row r="333" spans="1:60" ht="25.5" customHeight="1" x14ac:dyDescent="0.45">
      <c r="A333" s="64">
        <f>IF(D333="","",COUNTIF($D$13:D333,"&lt;&gt;"))</f>
        <v>303</v>
      </c>
      <c r="B333" s="78">
        <v>4394401</v>
      </c>
      <c r="C333" s="65" t="s">
        <v>986</v>
      </c>
      <c r="D333" s="64" t="s">
        <v>873</v>
      </c>
      <c r="E333" s="64">
        <v>0</v>
      </c>
      <c r="F333" s="64">
        <v>1</v>
      </c>
      <c r="G333" s="64">
        <v>0</v>
      </c>
      <c r="H333" s="64">
        <v>0</v>
      </c>
      <c r="I333" s="64">
        <v>0</v>
      </c>
      <c r="J333" s="64">
        <v>0</v>
      </c>
      <c r="K333" s="64">
        <v>0</v>
      </c>
      <c r="L333" s="64">
        <v>0</v>
      </c>
      <c r="M333" s="64">
        <v>0</v>
      </c>
      <c r="N333" s="64">
        <v>0</v>
      </c>
      <c r="O333" s="64">
        <v>0</v>
      </c>
      <c r="P333" s="64">
        <v>0</v>
      </c>
      <c r="Q333" s="64">
        <v>0</v>
      </c>
      <c r="R333" s="64">
        <f t="shared" si="658"/>
        <v>1</v>
      </c>
      <c r="S333" s="64">
        <v>39121528</v>
      </c>
      <c r="T333" s="64" t="s">
        <v>66</v>
      </c>
      <c r="U333" s="64" t="s">
        <v>66</v>
      </c>
      <c r="W333" s="198">
        <v>106200</v>
      </c>
      <c r="X333" s="198">
        <f t="shared" si="659"/>
        <v>20178</v>
      </c>
      <c r="Y333" s="198">
        <f t="shared" si="660"/>
        <v>126378</v>
      </c>
      <c r="Z333" s="198">
        <v>106200</v>
      </c>
      <c r="AA333" s="198">
        <f t="shared" si="661"/>
        <v>20178</v>
      </c>
      <c r="AB333" s="198">
        <f t="shared" si="662"/>
        <v>126378</v>
      </c>
      <c r="AC333" s="198">
        <v>155000</v>
      </c>
      <c r="AD333" s="198">
        <f t="shared" si="663"/>
        <v>29450</v>
      </c>
      <c r="AE333" s="198">
        <f t="shared" si="664"/>
        <v>184450</v>
      </c>
      <c r="AG333" s="67" t="str">
        <f t="shared" si="665"/>
        <v>SENSOR DE LLAMA</v>
      </c>
      <c r="AH333" s="58" t="str">
        <f t="shared" si="666"/>
        <v>ÚNICO</v>
      </c>
      <c r="AI333" s="58" t="str">
        <f t="shared" si="667"/>
        <v>ÚNICO</v>
      </c>
      <c r="AJ333" s="58" t="str">
        <f t="shared" si="668"/>
        <v>ÚNICO</v>
      </c>
      <c r="AK333" s="58" t="str">
        <f t="shared" si="669"/>
        <v>ÚNICO</v>
      </c>
      <c r="AL333" s="68" t="str">
        <f t="shared" si="670"/>
        <v/>
      </c>
      <c r="AM333" s="68" t="str">
        <f t="shared" si="671"/>
        <v/>
      </c>
      <c r="AN333" s="60" t="str">
        <f t="shared" si="672"/>
        <v/>
      </c>
      <c r="AP333" s="68">
        <f t="shared" si="673"/>
        <v>122467</v>
      </c>
      <c r="AQ333" s="61">
        <f t="shared" si="674"/>
        <v>106200</v>
      </c>
      <c r="AR333" s="61">
        <f t="shared" si="675"/>
        <v>28175</v>
      </c>
      <c r="AS333" s="199">
        <f t="shared" si="676"/>
        <v>0.23006197587921645</v>
      </c>
      <c r="AT333" s="61">
        <f t="shared" si="677"/>
        <v>106200</v>
      </c>
      <c r="AU333" s="61">
        <f t="shared" si="678"/>
        <v>155000</v>
      </c>
      <c r="AV333" s="61">
        <f>IF(NOT(ISNUMBER(A333)),"",ROUND(_xlfn.QUARTILE.INC(CHOOSE({1;2;3},W333,Z333,AC333),1),0))</f>
        <v>106200</v>
      </c>
      <c r="AW333" s="61">
        <f>IF(NOT(ISNUMBER(A333)),"",ROUND(_xlfn.QUARTILE.INC(CHOOSE({1;2;3},W333,Z333,AC333),3),0))</f>
        <v>130600</v>
      </c>
      <c r="AX333" s="61">
        <f t="shared" si="679"/>
        <v>24400</v>
      </c>
      <c r="AY333" s="61">
        <f t="shared" si="680"/>
        <v>106200</v>
      </c>
      <c r="AZ333" s="61">
        <f t="shared" si="681"/>
        <v>20178</v>
      </c>
      <c r="BA333" s="61">
        <f t="shared" si="682"/>
        <v>126378</v>
      </c>
      <c r="BB333" s="61" t="str">
        <f t="shared" si="683"/>
        <v>PROMEDIO 2 MENORES</v>
      </c>
      <c r="BD333" s="58" t="str">
        <f t="shared" si="684"/>
        <v>SENSOR DE LLAMA</v>
      </c>
      <c r="BE333" s="58" t="str">
        <f t="shared" si="685"/>
        <v>ÚNICO</v>
      </c>
      <c r="BF333" s="58" t="str" cm="1">
        <f t="array" ref="BF333">IF(BE333&lt;&gt;"REPETIDO","",A333&amp;IFERROR(", "&amp;_xlfn.AGGREGATE(15,6,$A$13:$A$500/(($BD$13:$BD$500=BD333)*($A$13:$A$500&lt;&gt;A333)),1),"")&amp;IFERROR(", "&amp;_xlfn.AGGREGATE(15,6,$A$13:$A$500/(($BD$13:$BD$500=BD333)*($A$13:$A$500&lt;&gt;A333)),2),"")&amp;IFERROR(", "&amp;_xlfn.AGGREGATE(15,6,$A$13:$A$500/(($BD$13:$BD$500=BD333)*($A$13:$A$500&lt;&gt;A333)),3),""))</f>
        <v/>
      </c>
      <c r="BG333" s="58" t="str">
        <f t="shared" si="686"/>
        <v>NO APLICA</v>
      </c>
      <c r="BH333" s="58" t="str">
        <f t="shared" si="687"/>
        <v>OK</v>
      </c>
    </row>
    <row r="334" spans="1:60" ht="25.5" x14ac:dyDescent="0.45">
      <c r="A334" s="64">
        <f>IF(D334="","",COUNTIF($D$13:D334,"&lt;&gt;"))</f>
        <v>304</v>
      </c>
      <c r="B334" s="78">
        <v>4394401</v>
      </c>
      <c r="C334" s="65" t="s">
        <v>987</v>
      </c>
      <c r="D334" s="64" t="s">
        <v>873</v>
      </c>
      <c r="E334" s="64">
        <v>0</v>
      </c>
      <c r="F334" s="64">
        <v>1</v>
      </c>
      <c r="G334" s="64">
        <v>0</v>
      </c>
      <c r="H334" s="64">
        <v>0</v>
      </c>
      <c r="I334" s="64">
        <v>0</v>
      </c>
      <c r="J334" s="64">
        <v>0</v>
      </c>
      <c r="K334" s="64">
        <v>0</v>
      </c>
      <c r="L334" s="64">
        <v>0</v>
      </c>
      <c r="M334" s="64">
        <v>0</v>
      </c>
      <c r="N334" s="64">
        <v>0</v>
      </c>
      <c r="O334" s="64">
        <v>0</v>
      </c>
      <c r="P334" s="64">
        <v>0</v>
      </c>
      <c r="Q334" s="64">
        <v>0</v>
      </c>
      <c r="R334" s="64">
        <f t="shared" si="658"/>
        <v>1</v>
      </c>
      <c r="S334" s="64">
        <v>41112209</v>
      </c>
      <c r="T334" s="64" t="s">
        <v>66</v>
      </c>
      <c r="U334" s="64" t="s">
        <v>66</v>
      </c>
      <c r="W334" s="198">
        <v>68000</v>
      </c>
      <c r="X334" s="198">
        <f t="shared" si="659"/>
        <v>12920</v>
      </c>
      <c r="Y334" s="198">
        <f t="shared" si="660"/>
        <v>80920</v>
      </c>
      <c r="Z334" s="198">
        <v>72200</v>
      </c>
      <c r="AA334" s="198">
        <f t="shared" si="661"/>
        <v>13718</v>
      </c>
      <c r="AB334" s="198">
        <f t="shared" si="662"/>
        <v>85918</v>
      </c>
      <c r="AC334" s="198">
        <v>315000</v>
      </c>
      <c r="AD334" s="198">
        <f t="shared" si="663"/>
        <v>59850</v>
      </c>
      <c r="AE334" s="198">
        <f t="shared" si="664"/>
        <v>374850</v>
      </c>
      <c r="AG334" s="67" t="str">
        <f t="shared" si="665"/>
        <v>TERMOSTATO</v>
      </c>
      <c r="AH334" s="58" t="str">
        <f t="shared" si="666"/>
        <v>ÚNICO</v>
      </c>
      <c r="AI334" s="58" t="str">
        <f t="shared" si="667"/>
        <v>DIFERENTE</v>
      </c>
      <c r="AJ334" s="58" t="str">
        <f t="shared" si="668"/>
        <v>DIFERENTE</v>
      </c>
      <c r="AK334" s="58" t="str">
        <f t="shared" si="669"/>
        <v>REVISAR</v>
      </c>
      <c r="AL334" s="68" t="str">
        <f t="shared" si="670"/>
        <v/>
      </c>
      <c r="AM334" s="68">
        <f t="shared" si="671"/>
        <v>4200</v>
      </c>
      <c r="AN334" s="60">
        <f t="shared" si="672"/>
        <v>15000</v>
      </c>
      <c r="AP334" s="68">
        <f t="shared" si="673"/>
        <v>151733</v>
      </c>
      <c r="AQ334" s="61">
        <f t="shared" si="674"/>
        <v>72200</v>
      </c>
      <c r="AR334" s="61">
        <f t="shared" si="675"/>
        <v>141409</v>
      </c>
      <c r="AS334" s="199">
        <f t="shared" si="676"/>
        <v>0.93195942873336712</v>
      </c>
      <c r="AT334" s="61">
        <f t="shared" si="677"/>
        <v>68000</v>
      </c>
      <c r="AU334" s="61">
        <f t="shared" si="678"/>
        <v>315000</v>
      </c>
      <c r="AV334" s="61">
        <f>IF(NOT(ISNUMBER(A334)),"",ROUND(_xlfn.QUARTILE.INC(CHOOSE({1;2;3},W334,Z334,AC334),1),0))</f>
        <v>70100</v>
      </c>
      <c r="AW334" s="61">
        <f>IF(NOT(ISNUMBER(A334)),"",ROUND(_xlfn.QUARTILE.INC(CHOOSE({1;2;3},W334,Z334,AC334),3),0))</f>
        <v>193600</v>
      </c>
      <c r="AX334" s="61">
        <f t="shared" si="679"/>
        <v>123500</v>
      </c>
      <c r="AY334" s="61">
        <f t="shared" si="680"/>
        <v>72200</v>
      </c>
      <c r="AZ334" s="61">
        <f t="shared" si="681"/>
        <v>13718</v>
      </c>
      <c r="BA334" s="61">
        <f t="shared" si="682"/>
        <v>85918</v>
      </c>
      <c r="BB334" s="61" t="str">
        <f t="shared" si="683"/>
        <v>MEDIANA</v>
      </c>
      <c r="BD334" s="58" t="str">
        <f t="shared" si="684"/>
        <v>TERMOSTATO</v>
      </c>
      <c r="BE334" s="58" t="str">
        <f t="shared" si="685"/>
        <v>REPETIDO</v>
      </c>
      <c r="BF334" s="58" t="str" cm="1">
        <f t="array" ref="BF334">IF(BE334&lt;&gt;"REPETIDO","",A334&amp;IFERROR(", "&amp;_xlfn.AGGREGATE(15,6,$A$13:$A$500/(($BD$13:$BD$500=BD334)*($A$13:$A$500&lt;&gt;A334)),1),"")&amp;IFERROR(", "&amp;_xlfn.AGGREGATE(15,6,$A$13:$A$500/(($BD$13:$BD$500=BD334)*($A$13:$A$500&lt;&gt;A334)),2),"")&amp;IFERROR(", "&amp;_xlfn.AGGREGATE(15,6,$A$13:$A$500/(($BD$13:$BD$500=BD334)*($A$13:$A$500&lt;&gt;A334)),3),""))</f>
        <v>304, 117, 275</v>
      </c>
      <c r="BG334" s="58" t="str">
        <f t="shared" si="686"/>
        <v>PRECIO REF. DIFERENTE</v>
      </c>
      <c r="BH334" s="58" t="str">
        <f t="shared" si="687"/>
        <v>CRÍTICO - PRECIO REF. INCONSISTENTE</v>
      </c>
    </row>
    <row r="335" spans="1:60" ht="25.5" customHeight="1" x14ac:dyDescent="0.45">
      <c r="A335" s="64">
        <f>IF(D335="","",COUNTIF($D$13:D335,"&lt;&gt;"))</f>
        <v>305</v>
      </c>
      <c r="B335" s="78">
        <v>4394401</v>
      </c>
      <c r="C335" s="65" t="s">
        <v>988</v>
      </c>
      <c r="D335" s="64" t="s">
        <v>873</v>
      </c>
      <c r="E335" s="64">
        <v>0</v>
      </c>
      <c r="F335" s="64">
        <v>1</v>
      </c>
      <c r="G335" s="64">
        <v>0</v>
      </c>
      <c r="H335" s="64">
        <v>0</v>
      </c>
      <c r="I335" s="64">
        <v>0</v>
      </c>
      <c r="J335" s="64">
        <v>0</v>
      </c>
      <c r="K335" s="64">
        <v>0</v>
      </c>
      <c r="L335" s="64">
        <v>0</v>
      </c>
      <c r="M335" s="64">
        <v>0</v>
      </c>
      <c r="N335" s="64">
        <v>0</v>
      </c>
      <c r="O335" s="64">
        <v>0</v>
      </c>
      <c r="P335" s="64">
        <v>0</v>
      </c>
      <c r="Q335" s="64">
        <v>0</v>
      </c>
      <c r="R335" s="64">
        <f t="shared" si="658"/>
        <v>1</v>
      </c>
      <c r="S335" s="64">
        <v>41113633</v>
      </c>
      <c r="T335" s="64" t="s">
        <v>66</v>
      </c>
      <c r="U335" s="64" t="s">
        <v>66</v>
      </c>
      <c r="W335" s="198">
        <v>429200</v>
      </c>
      <c r="X335" s="198">
        <f t="shared" si="659"/>
        <v>81548</v>
      </c>
      <c r="Y335" s="198">
        <f t="shared" si="660"/>
        <v>510748</v>
      </c>
      <c r="Z335" s="198">
        <v>429200</v>
      </c>
      <c r="AA335" s="198">
        <f t="shared" si="661"/>
        <v>81548</v>
      </c>
      <c r="AB335" s="198">
        <f t="shared" si="662"/>
        <v>510748</v>
      </c>
      <c r="AC335" s="198">
        <v>525000</v>
      </c>
      <c r="AD335" s="198">
        <f t="shared" si="663"/>
        <v>99750</v>
      </c>
      <c r="AE335" s="198">
        <f t="shared" si="664"/>
        <v>624750</v>
      </c>
      <c r="AG335" s="67" t="str">
        <f t="shared" si="665"/>
        <v>RESISTENCIAS ELECTRICAS</v>
      </c>
      <c r="AH335" s="58" t="str">
        <f t="shared" si="666"/>
        <v>ÚNICO</v>
      </c>
      <c r="AI335" s="58" t="str">
        <f t="shared" si="667"/>
        <v>ÚNICO</v>
      </c>
      <c r="AJ335" s="58" t="str">
        <f t="shared" si="668"/>
        <v>ÚNICO</v>
      </c>
      <c r="AK335" s="58" t="str">
        <f t="shared" si="669"/>
        <v>ÚNICO</v>
      </c>
      <c r="AL335" s="68" t="str">
        <f t="shared" si="670"/>
        <v/>
      </c>
      <c r="AM335" s="68" t="str">
        <f t="shared" si="671"/>
        <v/>
      </c>
      <c r="AN335" s="60" t="str">
        <f t="shared" si="672"/>
        <v/>
      </c>
      <c r="AP335" s="68">
        <f t="shared" si="673"/>
        <v>461133</v>
      </c>
      <c r="AQ335" s="61">
        <f t="shared" si="674"/>
        <v>429200</v>
      </c>
      <c r="AR335" s="61">
        <f t="shared" si="675"/>
        <v>55310</v>
      </c>
      <c r="AS335" s="199">
        <f t="shared" si="676"/>
        <v>0.11994370387718944</v>
      </c>
      <c r="AT335" s="61">
        <f t="shared" si="677"/>
        <v>429200</v>
      </c>
      <c r="AU335" s="61">
        <f t="shared" si="678"/>
        <v>525000</v>
      </c>
      <c r="AV335" s="61">
        <f>IF(NOT(ISNUMBER(A335)),"",ROUND(_xlfn.QUARTILE.INC(CHOOSE({1;2;3},W335,Z335,AC335),1),0))</f>
        <v>429200</v>
      </c>
      <c r="AW335" s="61">
        <f>IF(NOT(ISNUMBER(A335)),"",ROUND(_xlfn.QUARTILE.INC(CHOOSE({1;2;3},W335,Z335,AC335),3),0))</f>
        <v>477100</v>
      </c>
      <c r="AX335" s="61">
        <f t="shared" si="679"/>
        <v>47900</v>
      </c>
      <c r="AY335" s="61">
        <f t="shared" si="680"/>
        <v>429200</v>
      </c>
      <c r="AZ335" s="61">
        <f t="shared" si="681"/>
        <v>81548</v>
      </c>
      <c r="BA335" s="61">
        <f t="shared" si="682"/>
        <v>510748</v>
      </c>
      <c r="BB335" s="61" t="str">
        <f t="shared" si="683"/>
        <v>MENOR VALOR</v>
      </c>
      <c r="BD335" s="58" t="str">
        <f t="shared" si="684"/>
        <v>RESISTENCIAS ELECTRICAS</v>
      </c>
      <c r="BE335" s="58" t="str">
        <f t="shared" si="685"/>
        <v>ÚNICO</v>
      </c>
      <c r="BF335" s="58" t="str" cm="1">
        <f t="array" ref="BF335">IF(BE335&lt;&gt;"REPETIDO","",A335&amp;IFERROR(", "&amp;_xlfn.AGGREGATE(15,6,$A$13:$A$500/(($BD$13:$BD$500=BD335)*($A$13:$A$500&lt;&gt;A335)),1),"")&amp;IFERROR(", "&amp;_xlfn.AGGREGATE(15,6,$A$13:$A$500/(($BD$13:$BD$500=BD335)*($A$13:$A$500&lt;&gt;A335)),2),"")&amp;IFERROR(", "&amp;_xlfn.AGGREGATE(15,6,$A$13:$A$500/(($BD$13:$BD$500=BD335)*($A$13:$A$500&lt;&gt;A335)),3),""))</f>
        <v/>
      </c>
      <c r="BG335" s="58" t="str">
        <f t="shared" si="686"/>
        <v>NO APLICA</v>
      </c>
      <c r="BH335" s="58" t="str">
        <f t="shared" si="687"/>
        <v>OK</v>
      </c>
    </row>
    <row r="336" spans="1:60" ht="25.5" customHeight="1" x14ac:dyDescent="0.45">
      <c r="A336" s="64">
        <f>IF(D336="","",COUNTIF($D$13:D336,"&lt;&gt;"))</f>
        <v>306</v>
      </c>
      <c r="B336" s="78">
        <v>4394401</v>
      </c>
      <c r="C336" s="65" t="s">
        <v>989</v>
      </c>
      <c r="D336" s="64" t="s">
        <v>873</v>
      </c>
      <c r="E336" s="64">
        <v>0</v>
      </c>
      <c r="F336" s="64">
        <v>1</v>
      </c>
      <c r="G336" s="64">
        <v>0</v>
      </c>
      <c r="H336" s="64">
        <v>0</v>
      </c>
      <c r="I336" s="64">
        <v>0</v>
      </c>
      <c r="J336" s="64">
        <v>0</v>
      </c>
      <c r="K336" s="64">
        <v>0</v>
      </c>
      <c r="L336" s="64">
        <v>0</v>
      </c>
      <c r="M336" s="64">
        <v>0</v>
      </c>
      <c r="N336" s="64">
        <v>0</v>
      </c>
      <c r="O336" s="64">
        <v>0</v>
      </c>
      <c r="P336" s="64">
        <v>0</v>
      </c>
      <c r="Q336" s="64">
        <v>0</v>
      </c>
      <c r="R336" s="64">
        <f t="shared" si="658"/>
        <v>1</v>
      </c>
      <c r="S336" s="64">
        <v>40101604</v>
      </c>
      <c r="T336" s="64" t="s">
        <v>66</v>
      </c>
      <c r="U336" s="64" t="s">
        <v>66</v>
      </c>
      <c r="W336" s="198">
        <v>212500</v>
      </c>
      <c r="X336" s="198">
        <f t="shared" si="659"/>
        <v>40375</v>
      </c>
      <c r="Y336" s="198">
        <f t="shared" si="660"/>
        <v>252875</v>
      </c>
      <c r="Z336" s="198">
        <v>212500</v>
      </c>
      <c r="AA336" s="198">
        <f t="shared" si="661"/>
        <v>40375</v>
      </c>
      <c r="AB336" s="198">
        <f t="shared" si="662"/>
        <v>252875</v>
      </c>
      <c r="AC336" s="198">
        <v>280000</v>
      </c>
      <c r="AD336" s="198">
        <f t="shared" si="663"/>
        <v>53200</v>
      </c>
      <c r="AE336" s="198">
        <f t="shared" si="664"/>
        <v>333200</v>
      </c>
      <c r="AG336" s="67" t="str">
        <f t="shared" si="665"/>
        <v>VENTILADOR/ EXTRACCTOR</v>
      </c>
      <c r="AH336" s="58" t="str">
        <f t="shared" si="666"/>
        <v>ÚNICO</v>
      </c>
      <c r="AI336" s="58" t="str">
        <f t="shared" si="667"/>
        <v>ÚNICO</v>
      </c>
      <c r="AJ336" s="58" t="str">
        <f t="shared" si="668"/>
        <v>ÚNICO</v>
      </c>
      <c r="AK336" s="58" t="str">
        <f t="shared" si="669"/>
        <v>ÚNICO</v>
      </c>
      <c r="AL336" s="68" t="str">
        <f t="shared" si="670"/>
        <v/>
      </c>
      <c r="AM336" s="68" t="str">
        <f t="shared" si="671"/>
        <v/>
      </c>
      <c r="AN336" s="60" t="str">
        <f t="shared" si="672"/>
        <v/>
      </c>
      <c r="AP336" s="68">
        <f t="shared" si="673"/>
        <v>235000</v>
      </c>
      <c r="AQ336" s="61">
        <f t="shared" si="674"/>
        <v>212500</v>
      </c>
      <c r="AR336" s="61">
        <f t="shared" si="675"/>
        <v>38971</v>
      </c>
      <c r="AS336" s="199">
        <f t="shared" si="676"/>
        <v>0.16583404255319148</v>
      </c>
      <c r="AT336" s="61">
        <f t="shared" si="677"/>
        <v>212500</v>
      </c>
      <c r="AU336" s="61">
        <f t="shared" si="678"/>
        <v>280000</v>
      </c>
      <c r="AV336" s="61">
        <f>IF(NOT(ISNUMBER(A336)),"",ROUND(_xlfn.QUARTILE.INC(CHOOSE({1;2;3},W336,Z336,AC336),1),0))</f>
        <v>212500</v>
      </c>
      <c r="AW336" s="61">
        <f>IF(NOT(ISNUMBER(A336)),"",ROUND(_xlfn.QUARTILE.INC(CHOOSE({1;2;3},W336,Z336,AC336),3),0))</f>
        <v>246250</v>
      </c>
      <c r="AX336" s="61">
        <f t="shared" si="679"/>
        <v>33750</v>
      </c>
      <c r="AY336" s="61">
        <f t="shared" si="680"/>
        <v>212500</v>
      </c>
      <c r="AZ336" s="61">
        <f t="shared" si="681"/>
        <v>40375</v>
      </c>
      <c r="BA336" s="61">
        <f t="shared" si="682"/>
        <v>252875</v>
      </c>
      <c r="BB336" s="61" t="str">
        <f t="shared" si="683"/>
        <v>MENOR VALOR</v>
      </c>
      <c r="BD336" s="58" t="str">
        <f t="shared" si="684"/>
        <v>VENTILADOR/ EXTRACCTOR</v>
      </c>
      <c r="BE336" s="58" t="str">
        <f t="shared" si="685"/>
        <v>ÚNICO</v>
      </c>
      <c r="BF336" s="58" t="str" cm="1">
        <f t="array" ref="BF336">IF(BE336&lt;&gt;"REPETIDO","",A336&amp;IFERROR(", "&amp;_xlfn.AGGREGATE(15,6,$A$13:$A$500/(($BD$13:$BD$500=BD336)*($A$13:$A$500&lt;&gt;A336)),1),"")&amp;IFERROR(", "&amp;_xlfn.AGGREGATE(15,6,$A$13:$A$500/(($BD$13:$BD$500=BD336)*($A$13:$A$500&lt;&gt;A336)),2),"")&amp;IFERROR(", "&amp;_xlfn.AGGREGATE(15,6,$A$13:$A$500/(($BD$13:$BD$500=BD336)*($A$13:$A$500&lt;&gt;A336)),3),""))</f>
        <v/>
      </c>
      <c r="BG336" s="58" t="str">
        <f t="shared" si="686"/>
        <v>NO APLICA</v>
      </c>
      <c r="BH336" s="58" t="str">
        <f t="shared" si="687"/>
        <v>OK</v>
      </c>
    </row>
    <row r="337" spans="1:60" ht="25.5" customHeight="1" x14ac:dyDescent="0.45">
      <c r="A337" s="64">
        <f>IF(D337="","",COUNTIF($D$13:D337,"&lt;&gt;"))</f>
        <v>307</v>
      </c>
      <c r="B337" s="78">
        <v>4394401</v>
      </c>
      <c r="C337" s="65" t="s">
        <v>990</v>
      </c>
      <c r="D337" s="64" t="s">
        <v>873</v>
      </c>
      <c r="E337" s="64">
        <v>0</v>
      </c>
      <c r="F337" s="64">
        <v>1</v>
      </c>
      <c r="G337" s="64">
        <v>0</v>
      </c>
      <c r="H337" s="64">
        <v>0</v>
      </c>
      <c r="I337" s="64">
        <v>0</v>
      </c>
      <c r="J337" s="64">
        <v>0</v>
      </c>
      <c r="K337" s="64">
        <v>0</v>
      </c>
      <c r="L337" s="64">
        <v>0</v>
      </c>
      <c r="M337" s="64">
        <v>0</v>
      </c>
      <c r="N337" s="64">
        <v>0</v>
      </c>
      <c r="O337" s="64">
        <v>0</v>
      </c>
      <c r="P337" s="64">
        <v>0</v>
      </c>
      <c r="Q337" s="64">
        <v>0</v>
      </c>
      <c r="R337" s="64">
        <f t="shared" si="658"/>
        <v>1</v>
      </c>
      <c r="S337" s="64">
        <v>24121504</v>
      </c>
      <c r="T337" s="64" t="s">
        <v>66</v>
      </c>
      <c r="U337" s="64" t="s">
        <v>66</v>
      </c>
      <c r="W337" s="198">
        <v>72200</v>
      </c>
      <c r="X337" s="198">
        <f t="shared" si="659"/>
        <v>13718</v>
      </c>
      <c r="Y337" s="198">
        <f t="shared" si="660"/>
        <v>85918</v>
      </c>
      <c r="Z337" s="198">
        <v>72200</v>
      </c>
      <c r="AA337" s="198">
        <f t="shared" si="661"/>
        <v>13718</v>
      </c>
      <c r="AB337" s="198">
        <f t="shared" si="662"/>
        <v>85918</v>
      </c>
      <c r="AC337" s="198">
        <v>100000</v>
      </c>
      <c r="AD337" s="198">
        <f t="shared" si="663"/>
        <v>19000</v>
      </c>
      <c r="AE337" s="198">
        <f t="shared" si="664"/>
        <v>119000</v>
      </c>
      <c r="AG337" s="67" t="str">
        <f t="shared" si="665"/>
        <v>EMPAQUES DUCTOS</v>
      </c>
      <c r="AH337" s="58" t="str">
        <f t="shared" si="666"/>
        <v>ÚNICO</v>
      </c>
      <c r="AI337" s="58" t="str">
        <f t="shared" si="667"/>
        <v>ÚNICO</v>
      </c>
      <c r="AJ337" s="58" t="str">
        <f t="shared" si="668"/>
        <v>ÚNICO</v>
      </c>
      <c r="AK337" s="58" t="str">
        <f t="shared" si="669"/>
        <v>ÚNICO</v>
      </c>
      <c r="AL337" s="68" t="str">
        <f t="shared" si="670"/>
        <v/>
      </c>
      <c r="AM337" s="68" t="str">
        <f t="shared" si="671"/>
        <v/>
      </c>
      <c r="AN337" s="60" t="str">
        <f t="shared" si="672"/>
        <v/>
      </c>
      <c r="AP337" s="68">
        <f t="shared" si="673"/>
        <v>81467</v>
      </c>
      <c r="AQ337" s="61">
        <f t="shared" si="674"/>
        <v>72200</v>
      </c>
      <c r="AR337" s="61">
        <f t="shared" si="675"/>
        <v>16050</v>
      </c>
      <c r="AS337" s="199">
        <f t="shared" si="676"/>
        <v>0.19701228718376765</v>
      </c>
      <c r="AT337" s="61">
        <f t="shared" si="677"/>
        <v>72200</v>
      </c>
      <c r="AU337" s="61">
        <f t="shared" si="678"/>
        <v>100000</v>
      </c>
      <c r="AV337" s="61">
        <f>IF(NOT(ISNUMBER(A337)),"",ROUND(_xlfn.QUARTILE.INC(CHOOSE({1;2;3},W337,Z337,AC337),1),0))</f>
        <v>72200</v>
      </c>
      <c r="AW337" s="61">
        <f>IF(NOT(ISNUMBER(A337)),"",ROUND(_xlfn.QUARTILE.INC(CHOOSE({1;2;3},W337,Z337,AC337),3),0))</f>
        <v>86100</v>
      </c>
      <c r="AX337" s="61">
        <f t="shared" si="679"/>
        <v>13900</v>
      </c>
      <c r="AY337" s="61">
        <f t="shared" si="680"/>
        <v>72200</v>
      </c>
      <c r="AZ337" s="61">
        <f t="shared" si="681"/>
        <v>13718</v>
      </c>
      <c r="BA337" s="61">
        <f t="shared" si="682"/>
        <v>85918</v>
      </c>
      <c r="BB337" s="61" t="str">
        <f t="shared" si="683"/>
        <v>MENOR VALOR</v>
      </c>
      <c r="BD337" s="58" t="str">
        <f t="shared" si="684"/>
        <v>EMPAQUES DUCTOS</v>
      </c>
      <c r="BE337" s="58" t="str">
        <f t="shared" si="685"/>
        <v>ÚNICO</v>
      </c>
      <c r="BF337" s="58" t="str" cm="1">
        <f t="array" ref="BF337">IF(BE337&lt;&gt;"REPETIDO","",A337&amp;IFERROR(", "&amp;_xlfn.AGGREGATE(15,6,$A$13:$A$500/(($BD$13:$BD$500=BD337)*($A$13:$A$500&lt;&gt;A337)),1),"")&amp;IFERROR(", "&amp;_xlfn.AGGREGATE(15,6,$A$13:$A$500/(($BD$13:$BD$500=BD337)*($A$13:$A$500&lt;&gt;A337)),2),"")&amp;IFERROR(", "&amp;_xlfn.AGGREGATE(15,6,$A$13:$A$500/(($BD$13:$BD$500=BD337)*($A$13:$A$500&lt;&gt;A337)),3),""))</f>
        <v/>
      </c>
      <c r="BG337" s="58" t="str">
        <f t="shared" si="686"/>
        <v>NO APLICA</v>
      </c>
      <c r="BH337" s="58" t="str">
        <f t="shared" si="687"/>
        <v>OK</v>
      </c>
    </row>
    <row r="338" spans="1:60" ht="25.5" customHeight="1" x14ac:dyDescent="0.45">
      <c r="A338" s="64">
        <f>IF(D338="","",COUNTIF($D$13:D338,"&lt;&gt;"))</f>
        <v>308</v>
      </c>
      <c r="B338" s="78">
        <v>4394401</v>
      </c>
      <c r="C338" s="65" t="s">
        <v>991</v>
      </c>
      <c r="D338" s="64" t="s">
        <v>873</v>
      </c>
      <c r="E338" s="64">
        <v>0</v>
      </c>
      <c r="F338" s="64">
        <v>1</v>
      </c>
      <c r="G338" s="64">
        <v>0</v>
      </c>
      <c r="H338" s="64">
        <v>0</v>
      </c>
      <c r="I338" s="64">
        <v>0</v>
      </c>
      <c r="J338" s="64">
        <v>0</v>
      </c>
      <c r="K338" s="64">
        <v>0</v>
      </c>
      <c r="L338" s="64">
        <v>0</v>
      </c>
      <c r="M338" s="64">
        <v>0</v>
      </c>
      <c r="N338" s="64">
        <v>0</v>
      </c>
      <c r="O338" s="64">
        <v>0</v>
      </c>
      <c r="P338" s="64">
        <v>0</v>
      </c>
      <c r="Q338" s="64">
        <v>0</v>
      </c>
      <c r="R338" s="64">
        <f t="shared" si="658"/>
        <v>1</v>
      </c>
      <c r="S338" s="64">
        <v>40161532</v>
      </c>
      <c r="T338" s="64" t="s">
        <v>66</v>
      </c>
      <c r="U338" s="64" t="s">
        <v>66</v>
      </c>
      <c r="W338" s="198">
        <v>80800</v>
      </c>
      <c r="X338" s="198">
        <f t="shared" si="659"/>
        <v>15352</v>
      </c>
      <c r="Y338" s="198">
        <f t="shared" si="660"/>
        <v>96152</v>
      </c>
      <c r="Z338" s="198">
        <v>80800</v>
      </c>
      <c r="AA338" s="198">
        <f t="shared" si="661"/>
        <v>15352</v>
      </c>
      <c r="AB338" s="198">
        <f t="shared" si="662"/>
        <v>96152</v>
      </c>
      <c r="AC338" s="198">
        <v>100000</v>
      </c>
      <c r="AD338" s="198">
        <f t="shared" si="663"/>
        <v>19000</v>
      </c>
      <c r="AE338" s="198">
        <f t="shared" si="664"/>
        <v>119000</v>
      </c>
      <c r="AG338" s="67" t="str">
        <f t="shared" si="665"/>
        <v>FILTROS O MALLAS</v>
      </c>
      <c r="AH338" s="58" t="str">
        <f t="shared" si="666"/>
        <v>ÚNICO</v>
      </c>
      <c r="AI338" s="58" t="str">
        <f t="shared" si="667"/>
        <v>ÚNICO</v>
      </c>
      <c r="AJ338" s="58" t="str">
        <f t="shared" si="668"/>
        <v>ÚNICO</v>
      </c>
      <c r="AK338" s="58" t="str">
        <f t="shared" si="669"/>
        <v>ÚNICO</v>
      </c>
      <c r="AL338" s="68" t="str">
        <f t="shared" si="670"/>
        <v/>
      </c>
      <c r="AM338" s="68" t="str">
        <f t="shared" si="671"/>
        <v/>
      </c>
      <c r="AN338" s="60" t="str">
        <f t="shared" si="672"/>
        <v/>
      </c>
      <c r="AP338" s="68">
        <f t="shared" si="673"/>
        <v>87200</v>
      </c>
      <c r="AQ338" s="61">
        <f t="shared" si="674"/>
        <v>80800</v>
      </c>
      <c r="AR338" s="61">
        <f t="shared" si="675"/>
        <v>11085</v>
      </c>
      <c r="AS338" s="199">
        <f t="shared" si="676"/>
        <v>0.12712155963302751</v>
      </c>
      <c r="AT338" s="61">
        <f t="shared" si="677"/>
        <v>80800</v>
      </c>
      <c r="AU338" s="61">
        <f t="shared" si="678"/>
        <v>100000</v>
      </c>
      <c r="AV338" s="61">
        <f>IF(NOT(ISNUMBER(A338)),"",ROUND(_xlfn.QUARTILE.INC(CHOOSE({1;2;3},W338,Z338,AC338),1),0))</f>
        <v>80800</v>
      </c>
      <c r="AW338" s="61">
        <f>IF(NOT(ISNUMBER(A338)),"",ROUND(_xlfn.QUARTILE.INC(CHOOSE({1;2;3},W338,Z338,AC338),3),0))</f>
        <v>90400</v>
      </c>
      <c r="AX338" s="61">
        <f t="shared" si="679"/>
        <v>9600</v>
      </c>
      <c r="AY338" s="61">
        <f t="shared" si="680"/>
        <v>80800</v>
      </c>
      <c r="AZ338" s="61">
        <f t="shared" si="681"/>
        <v>15352</v>
      </c>
      <c r="BA338" s="61">
        <f t="shared" si="682"/>
        <v>96152</v>
      </c>
      <c r="BB338" s="61" t="str">
        <f t="shared" si="683"/>
        <v>MENOR VALOR</v>
      </c>
      <c r="BD338" s="58" t="str">
        <f t="shared" si="684"/>
        <v>FILTROS O MALLAS</v>
      </c>
      <c r="BE338" s="58" t="str">
        <f t="shared" si="685"/>
        <v>ÚNICO</v>
      </c>
      <c r="BF338" s="58" t="str" cm="1">
        <f t="array" ref="BF338">IF(BE338&lt;&gt;"REPETIDO","",A338&amp;IFERROR(", "&amp;_xlfn.AGGREGATE(15,6,$A$13:$A$500/(($BD$13:$BD$500=BD338)*($A$13:$A$500&lt;&gt;A338)),1),"")&amp;IFERROR(", "&amp;_xlfn.AGGREGATE(15,6,$A$13:$A$500/(($BD$13:$BD$500=BD338)*($A$13:$A$500&lt;&gt;A338)),2),"")&amp;IFERROR(", "&amp;_xlfn.AGGREGATE(15,6,$A$13:$A$500/(($BD$13:$BD$500=BD338)*($A$13:$A$500&lt;&gt;A338)),3),""))</f>
        <v/>
      </c>
      <c r="BG338" s="58" t="str">
        <f t="shared" si="686"/>
        <v>NO APLICA</v>
      </c>
      <c r="BH338" s="58" t="str">
        <f t="shared" si="687"/>
        <v>OK</v>
      </c>
    </row>
    <row r="339" spans="1:60" x14ac:dyDescent="0.45">
      <c r="A339" s="64">
        <f>IF(D339="","",COUNTIF($D$13:D339,"&lt;&gt;"))</f>
        <v>309</v>
      </c>
      <c r="B339" s="78">
        <v>4394401</v>
      </c>
      <c r="C339" s="65" t="s">
        <v>992</v>
      </c>
      <c r="D339" s="64" t="s">
        <v>873</v>
      </c>
      <c r="E339" s="64">
        <v>0</v>
      </c>
      <c r="F339" s="64">
        <v>1</v>
      </c>
      <c r="G339" s="64">
        <v>0</v>
      </c>
      <c r="H339" s="64">
        <v>0</v>
      </c>
      <c r="I339" s="64">
        <v>0</v>
      </c>
      <c r="J339" s="64">
        <v>0</v>
      </c>
      <c r="K339" s="64">
        <v>0</v>
      </c>
      <c r="L339" s="64">
        <v>0</v>
      </c>
      <c r="M339" s="64">
        <v>0</v>
      </c>
      <c r="N339" s="64">
        <v>0</v>
      </c>
      <c r="O339" s="64">
        <v>0</v>
      </c>
      <c r="P339" s="64">
        <v>0</v>
      </c>
      <c r="Q339" s="64">
        <v>0</v>
      </c>
      <c r="R339" s="64">
        <f t="shared" si="658"/>
        <v>1</v>
      </c>
      <c r="S339" s="64">
        <v>31191519</v>
      </c>
      <c r="T339" s="64" t="s">
        <v>66</v>
      </c>
      <c r="U339" s="64" t="s">
        <v>66</v>
      </c>
      <c r="W339" s="198">
        <v>3442500</v>
      </c>
      <c r="X339" s="198">
        <f t="shared" si="659"/>
        <v>654075</v>
      </c>
      <c r="Y339" s="198">
        <f t="shared" si="660"/>
        <v>4096575</v>
      </c>
      <c r="Z339" s="198">
        <v>3442500</v>
      </c>
      <c r="AA339" s="198">
        <f t="shared" si="661"/>
        <v>654075</v>
      </c>
      <c r="AB339" s="198">
        <f t="shared" si="662"/>
        <v>4096575</v>
      </c>
      <c r="AC339" s="198">
        <v>4215000</v>
      </c>
      <c r="AD339" s="198">
        <f t="shared" si="663"/>
        <v>800850</v>
      </c>
      <c r="AE339" s="198">
        <f t="shared" si="664"/>
        <v>5015850</v>
      </c>
      <c r="AG339" s="67" t="str">
        <f t="shared" si="665"/>
        <v>TAMBOR</v>
      </c>
      <c r="AH339" s="58" t="str">
        <f t="shared" si="666"/>
        <v>ÚNICO</v>
      </c>
      <c r="AI339" s="58" t="str">
        <f t="shared" si="667"/>
        <v>ÚNICO</v>
      </c>
      <c r="AJ339" s="58" t="str">
        <f t="shared" si="668"/>
        <v>ÚNICO</v>
      </c>
      <c r="AK339" s="58" t="str">
        <f t="shared" si="669"/>
        <v>ÚNICO</v>
      </c>
      <c r="AL339" s="68" t="str">
        <f t="shared" si="670"/>
        <v/>
      </c>
      <c r="AM339" s="68" t="str">
        <f t="shared" si="671"/>
        <v/>
      </c>
      <c r="AN339" s="60" t="str">
        <f t="shared" si="672"/>
        <v/>
      </c>
      <c r="AP339" s="68">
        <f t="shared" si="673"/>
        <v>3700000</v>
      </c>
      <c r="AQ339" s="61">
        <f t="shared" si="674"/>
        <v>3442500</v>
      </c>
      <c r="AR339" s="61">
        <f t="shared" si="675"/>
        <v>446003</v>
      </c>
      <c r="AS339" s="199">
        <f t="shared" si="676"/>
        <v>0.12054135135135136</v>
      </c>
      <c r="AT339" s="61">
        <f t="shared" si="677"/>
        <v>3442500</v>
      </c>
      <c r="AU339" s="61">
        <f t="shared" si="678"/>
        <v>4215000</v>
      </c>
      <c r="AV339" s="61">
        <f>IF(NOT(ISNUMBER(A339)),"",ROUND(_xlfn.QUARTILE.INC(CHOOSE({1;2;3},W339,Z339,AC339),1),0))</f>
        <v>3442500</v>
      </c>
      <c r="AW339" s="61">
        <f>IF(NOT(ISNUMBER(A339)),"",ROUND(_xlfn.QUARTILE.INC(CHOOSE({1;2;3},W339,Z339,AC339),3),0))</f>
        <v>3828750</v>
      </c>
      <c r="AX339" s="61">
        <f t="shared" si="679"/>
        <v>386250</v>
      </c>
      <c r="AY339" s="61">
        <f t="shared" si="680"/>
        <v>3442500</v>
      </c>
      <c r="AZ339" s="61">
        <f t="shared" si="681"/>
        <v>654075</v>
      </c>
      <c r="BA339" s="61">
        <f t="shared" si="682"/>
        <v>4096575</v>
      </c>
      <c r="BB339" s="61" t="str">
        <f t="shared" si="683"/>
        <v>MENOR VALOR</v>
      </c>
      <c r="BD339" s="58" t="str">
        <f t="shared" si="684"/>
        <v>TAMBOR</v>
      </c>
      <c r="BE339" s="58" t="str">
        <f t="shared" si="685"/>
        <v>ÚNICO</v>
      </c>
      <c r="BF339" s="58" t="str" cm="1">
        <f t="array" ref="BF339">IF(BE339&lt;&gt;"REPETIDO","",A339&amp;IFERROR(", "&amp;_xlfn.AGGREGATE(15,6,$A$13:$A$500/(($BD$13:$BD$500=BD339)*($A$13:$A$500&lt;&gt;A339)),1),"")&amp;IFERROR(", "&amp;_xlfn.AGGREGATE(15,6,$A$13:$A$500/(($BD$13:$BD$500=BD339)*($A$13:$A$500&lt;&gt;A339)),2),"")&amp;IFERROR(", "&amp;_xlfn.AGGREGATE(15,6,$A$13:$A$500/(($BD$13:$BD$500=BD339)*($A$13:$A$500&lt;&gt;A339)),3),""))</f>
        <v/>
      </c>
      <c r="BG339" s="58" t="str">
        <f t="shared" si="686"/>
        <v>NO APLICA</v>
      </c>
      <c r="BH339" s="58" t="str">
        <f t="shared" si="687"/>
        <v>OK</v>
      </c>
    </row>
    <row r="340" spans="1:60" s="192" customFormat="1" ht="14.25" customHeight="1" x14ac:dyDescent="0.45">
      <c r="A340" s="64">
        <f>IF(D340="","",COUNTIF($D$13:D340,"&lt;&gt;"))</f>
        <v>310</v>
      </c>
      <c r="B340" s="78">
        <v>4394401</v>
      </c>
      <c r="C340" s="65" t="s">
        <v>993</v>
      </c>
      <c r="D340" s="64" t="s">
        <v>873</v>
      </c>
      <c r="E340" s="64">
        <v>0</v>
      </c>
      <c r="F340" s="64">
        <v>1</v>
      </c>
      <c r="G340" s="64">
        <v>0</v>
      </c>
      <c r="H340" s="64">
        <v>0</v>
      </c>
      <c r="I340" s="64">
        <v>0</v>
      </c>
      <c r="J340" s="64">
        <v>0</v>
      </c>
      <c r="K340" s="64">
        <v>0</v>
      </c>
      <c r="L340" s="64">
        <v>0</v>
      </c>
      <c r="M340" s="64">
        <v>0</v>
      </c>
      <c r="N340" s="64">
        <v>0</v>
      </c>
      <c r="O340" s="64">
        <v>0</v>
      </c>
      <c r="P340" s="64">
        <v>0</v>
      </c>
      <c r="Q340" s="64">
        <v>0</v>
      </c>
      <c r="R340" s="64">
        <f t="shared" si="658"/>
        <v>1</v>
      </c>
      <c r="S340" s="64">
        <v>39121529</v>
      </c>
      <c r="T340" s="64" t="s">
        <v>66</v>
      </c>
      <c r="U340" s="64" t="s">
        <v>66</v>
      </c>
      <c r="W340" s="198">
        <v>8500</v>
      </c>
      <c r="X340" s="198">
        <f t="shared" si="659"/>
        <v>1615</v>
      </c>
      <c r="Y340" s="198">
        <f t="shared" si="660"/>
        <v>10115</v>
      </c>
      <c r="Z340" s="198">
        <v>8500</v>
      </c>
      <c r="AA340" s="198">
        <f t="shared" si="661"/>
        <v>1615</v>
      </c>
      <c r="AB340" s="198">
        <f t="shared" si="662"/>
        <v>10115</v>
      </c>
      <c r="AC340" s="198">
        <v>65000</v>
      </c>
      <c r="AD340" s="198">
        <f t="shared" si="663"/>
        <v>12350</v>
      </c>
      <c r="AE340" s="198">
        <f t="shared" si="664"/>
        <v>77350</v>
      </c>
      <c r="AG340" s="67" t="str">
        <f t="shared" si="665"/>
        <v>TORNILLERIA</v>
      </c>
      <c r="AH340" s="58" t="str">
        <f t="shared" si="666"/>
        <v>ÚNICO</v>
      </c>
      <c r="AI340" s="58" t="str">
        <f t="shared" si="667"/>
        <v>ÚNICO</v>
      </c>
      <c r="AJ340" s="58" t="str">
        <f t="shared" si="668"/>
        <v>ÚNICO</v>
      </c>
      <c r="AK340" s="58" t="str">
        <f t="shared" si="669"/>
        <v>ÚNICO</v>
      </c>
      <c r="AL340" s="68" t="str">
        <f t="shared" si="670"/>
        <v/>
      </c>
      <c r="AM340" s="68" t="str">
        <f t="shared" si="671"/>
        <v/>
      </c>
      <c r="AN340" s="60" t="str">
        <f t="shared" si="672"/>
        <v/>
      </c>
      <c r="AO340" s="160"/>
      <c r="AP340" s="68">
        <f t="shared" si="673"/>
        <v>27333</v>
      </c>
      <c r="AQ340" s="61">
        <f t="shared" si="674"/>
        <v>8500</v>
      </c>
      <c r="AR340" s="61">
        <f t="shared" si="675"/>
        <v>32620</v>
      </c>
      <c r="AS340" s="199">
        <f t="shared" si="676"/>
        <v>1.1934291881608312</v>
      </c>
      <c r="AT340" s="61">
        <f t="shared" si="677"/>
        <v>8500</v>
      </c>
      <c r="AU340" s="61">
        <f t="shared" si="678"/>
        <v>65000</v>
      </c>
      <c r="AV340" s="61">
        <f>IF(NOT(ISNUMBER(A340)),"",ROUND(_xlfn.QUARTILE.INC(CHOOSE({1;2;3},W340,Z340,AC340),1),0))</f>
        <v>8500</v>
      </c>
      <c r="AW340" s="61">
        <f>IF(NOT(ISNUMBER(A340)),"",ROUND(_xlfn.QUARTILE.INC(CHOOSE({1;2;3},W340,Z340,AC340),3),0))</f>
        <v>36750</v>
      </c>
      <c r="AX340" s="61">
        <f t="shared" si="679"/>
        <v>28250</v>
      </c>
      <c r="AY340" s="61">
        <f t="shared" si="680"/>
        <v>8500</v>
      </c>
      <c r="AZ340" s="61">
        <f t="shared" si="681"/>
        <v>1615</v>
      </c>
      <c r="BA340" s="61">
        <f t="shared" si="682"/>
        <v>10115</v>
      </c>
      <c r="BB340" s="61" t="str">
        <f t="shared" si="683"/>
        <v>MEDIANA</v>
      </c>
      <c r="BC340" s="160"/>
      <c r="BD340" s="58" t="str">
        <f t="shared" si="684"/>
        <v>TORNILLERIA</v>
      </c>
      <c r="BE340" s="58" t="str">
        <f t="shared" si="685"/>
        <v>ÚNICO</v>
      </c>
      <c r="BF340" s="58" t="str" cm="1">
        <f t="array" ref="BF340">IF(BE340&lt;&gt;"REPETIDO","",A340&amp;IFERROR(", "&amp;_xlfn.AGGREGATE(15,6,$A$13:$A$500/(($BD$13:$BD$500=BD340)*($A$13:$A$500&lt;&gt;A340)),1),"")&amp;IFERROR(", "&amp;_xlfn.AGGREGATE(15,6,$A$13:$A$500/(($BD$13:$BD$500=BD340)*($A$13:$A$500&lt;&gt;A340)),2),"")&amp;IFERROR(", "&amp;_xlfn.AGGREGATE(15,6,$A$13:$A$500/(($BD$13:$BD$500=BD340)*($A$13:$A$500&lt;&gt;A340)),3),""))</f>
        <v/>
      </c>
      <c r="BG340" s="58" t="str">
        <f t="shared" si="686"/>
        <v>NO APLICA</v>
      </c>
      <c r="BH340" s="58" t="str">
        <f t="shared" si="687"/>
        <v>OK</v>
      </c>
    </row>
    <row r="341" spans="1:60" ht="25.5" x14ac:dyDescent="0.45">
      <c r="A341" s="64">
        <f>IF(D341="","",COUNTIF($D$13:D341,"&lt;&gt;"))</f>
        <v>311</v>
      </c>
      <c r="B341" s="78">
        <v>4394401</v>
      </c>
      <c r="C341" s="65" t="s">
        <v>845</v>
      </c>
      <c r="D341" s="64" t="s">
        <v>873</v>
      </c>
      <c r="E341" s="64">
        <v>0</v>
      </c>
      <c r="F341" s="64">
        <v>1</v>
      </c>
      <c r="G341" s="64">
        <v>0</v>
      </c>
      <c r="H341" s="64">
        <v>0</v>
      </c>
      <c r="I341" s="64">
        <v>0</v>
      </c>
      <c r="J341" s="64">
        <v>0</v>
      </c>
      <c r="K341" s="64">
        <v>0</v>
      </c>
      <c r="L341" s="64">
        <v>0</v>
      </c>
      <c r="M341" s="64">
        <v>0</v>
      </c>
      <c r="N341" s="64">
        <v>0</v>
      </c>
      <c r="O341" s="64">
        <v>0</v>
      </c>
      <c r="P341" s="64">
        <v>0</v>
      </c>
      <c r="Q341" s="64">
        <v>0</v>
      </c>
      <c r="R341" s="64">
        <f t="shared" si="658"/>
        <v>1</v>
      </c>
      <c r="S341" s="64">
        <v>39121623</v>
      </c>
      <c r="T341" s="64" t="s">
        <v>66</v>
      </c>
      <c r="U341" s="64" t="s">
        <v>66</v>
      </c>
      <c r="W341" s="198">
        <v>17000</v>
      </c>
      <c r="X341" s="198">
        <f t="shared" si="659"/>
        <v>3230</v>
      </c>
      <c r="Y341" s="198">
        <f t="shared" si="660"/>
        <v>20230</v>
      </c>
      <c r="Z341" s="198">
        <v>17000</v>
      </c>
      <c r="AA341" s="198">
        <f t="shared" si="661"/>
        <v>3230</v>
      </c>
      <c r="AB341" s="198">
        <f t="shared" si="662"/>
        <v>20230</v>
      </c>
      <c r="AC341" s="198">
        <v>30000</v>
      </c>
      <c r="AD341" s="198">
        <f t="shared" si="663"/>
        <v>5700</v>
      </c>
      <c r="AE341" s="198">
        <f t="shared" si="664"/>
        <v>35700</v>
      </c>
      <c r="AG341" s="67" t="str">
        <f t="shared" si="665"/>
        <v>FUSIBLES.</v>
      </c>
      <c r="AH341" s="58" t="str">
        <f t="shared" si="666"/>
        <v>ÚNICO</v>
      </c>
      <c r="AI341" s="58" t="str">
        <f t="shared" si="667"/>
        <v>DIFERENTE</v>
      </c>
      <c r="AJ341" s="58" t="str">
        <f t="shared" si="668"/>
        <v>ÚNICO</v>
      </c>
      <c r="AK341" s="58" t="str">
        <f t="shared" si="669"/>
        <v>REVISAR</v>
      </c>
      <c r="AL341" s="68" t="str">
        <f t="shared" si="670"/>
        <v/>
      </c>
      <c r="AM341" s="68">
        <f t="shared" si="671"/>
        <v>4200</v>
      </c>
      <c r="AN341" s="60" t="str">
        <f t="shared" si="672"/>
        <v/>
      </c>
      <c r="AP341" s="68">
        <f t="shared" si="673"/>
        <v>21333</v>
      </c>
      <c r="AQ341" s="61">
        <f t="shared" si="674"/>
        <v>17000</v>
      </c>
      <c r="AR341" s="61">
        <f t="shared" si="675"/>
        <v>7506</v>
      </c>
      <c r="AS341" s="199">
        <f t="shared" si="676"/>
        <v>0.35184924764449443</v>
      </c>
      <c r="AT341" s="61">
        <f t="shared" si="677"/>
        <v>17000</v>
      </c>
      <c r="AU341" s="61">
        <f t="shared" si="678"/>
        <v>30000</v>
      </c>
      <c r="AV341" s="61">
        <f>IF(NOT(ISNUMBER(A341)),"",ROUND(_xlfn.QUARTILE.INC(CHOOSE({1;2;3},W341,Z341,AC341),1),0))</f>
        <v>17000</v>
      </c>
      <c r="AW341" s="61">
        <f>IF(NOT(ISNUMBER(A341)),"",ROUND(_xlfn.QUARTILE.INC(CHOOSE({1;2;3},W341,Z341,AC341),3),0))</f>
        <v>23500</v>
      </c>
      <c r="AX341" s="61">
        <f t="shared" si="679"/>
        <v>6500</v>
      </c>
      <c r="AY341" s="61">
        <f t="shared" si="680"/>
        <v>17000</v>
      </c>
      <c r="AZ341" s="61">
        <f t="shared" si="681"/>
        <v>3230</v>
      </c>
      <c r="BA341" s="61">
        <f t="shared" si="682"/>
        <v>20230</v>
      </c>
      <c r="BB341" s="61" t="str">
        <f t="shared" si="683"/>
        <v>PROMEDIO 2 MENORES</v>
      </c>
      <c r="BD341" s="58" t="str">
        <f t="shared" si="684"/>
        <v>FUSIBLES.</v>
      </c>
      <c r="BE341" s="58" t="str">
        <f t="shared" si="685"/>
        <v>REPETIDO</v>
      </c>
      <c r="BF341" s="58" t="str" cm="1">
        <f t="array" ref="BF341">IF(BE341&lt;&gt;"REPETIDO","",A341&amp;IFERROR(", "&amp;_xlfn.AGGREGATE(15,6,$A$13:$A$500/(($BD$13:$BD$500=BD341)*($A$13:$A$500&lt;&gt;A341)),1),"")&amp;IFERROR(", "&amp;_xlfn.AGGREGATE(15,6,$A$13:$A$500/(($BD$13:$BD$500=BD341)*($A$13:$A$500&lt;&gt;A341)),2),"")&amp;IFERROR(", "&amp;_xlfn.AGGREGATE(15,6,$A$13:$A$500/(($BD$13:$BD$500=BD341)*($A$13:$A$500&lt;&gt;A341)),3),""))</f>
        <v>311, 153</v>
      </c>
      <c r="BG341" s="58" t="str">
        <f t="shared" si="686"/>
        <v>PRECIO REF. DIFERENTE</v>
      </c>
      <c r="BH341" s="58" t="str">
        <f t="shared" si="687"/>
        <v>CRÍTICO - PRECIO REF. INCONSISTENTE</v>
      </c>
    </row>
    <row r="342" spans="1:60" x14ac:dyDescent="0.45">
      <c r="A342" s="64">
        <f>IF(D342="","",COUNTIF($D$13:D342,"&lt;&gt;"))</f>
        <v>312</v>
      </c>
      <c r="B342" s="78">
        <v>4394401</v>
      </c>
      <c r="C342" s="65" t="s">
        <v>994</v>
      </c>
      <c r="D342" s="64" t="s">
        <v>873</v>
      </c>
      <c r="E342" s="64">
        <v>0</v>
      </c>
      <c r="F342" s="64">
        <v>1</v>
      </c>
      <c r="G342" s="64">
        <v>0</v>
      </c>
      <c r="H342" s="64">
        <v>0</v>
      </c>
      <c r="I342" s="64">
        <v>0</v>
      </c>
      <c r="J342" s="64">
        <v>0</v>
      </c>
      <c r="K342" s="64">
        <v>0</v>
      </c>
      <c r="L342" s="64">
        <v>0</v>
      </c>
      <c r="M342" s="64">
        <v>0</v>
      </c>
      <c r="N342" s="64">
        <v>0</v>
      </c>
      <c r="O342" s="64">
        <v>0</v>
      </c>
      <c r="P342" s="64">
        <v>0</v>
      </c>
      <c r="Q342" s="64">
        <v>0</v>
      </c>
      <c r="R342" s="64">
        <f t="shared" si="658"/>
        <v>1</v>
      </c>
      <c r="S342" s="64">
        <v>31162403</v>
      </c>
      <c r="T342" s="64" t="s">
        <v>66</v>
      </c>
      <c r="U342" s="64" t="s">
        <v>66</v>
      </c>
      <c r="W342" s="198">
        <v>63800</v>
      </c>
      <c r="X342" s="198">
        <f t="shared" si="659"/>
        <v>12122</v>
      </c>
      <c r="Y342" s="198">
        <f t="shared" si="660"/>
        <v>75922</v>
      </c>
      <c r="Z342" s="198">
        <v>63800</v>
      </c>
      <c r="AA342" s="198">
        <f t="shared" si="661"/>
        <v>12122</v>
      </c>
      <c r="AB342" s="198">
        <f t="shared" si="662"/>
        <v>75922</v>
      </c>
      <c r="AC342" s="198">
        <v>85000</v>
      </c>
      <c r="AD342" s="198">
        <f t="shared" si="663"/>
        <v>16150</v>
      </c>
      <c r="AE342" s="198">
        <f t="shared" si="664"/>
        <v>101150</v>
      </c>
      <c r="AG342" s="67" t="str">
        <f t="shared" si="665"/>
        <v>BISAGRAS</v>
      </c>
      <c r="AH342" s="58" t="str">
        <f t="shared" si="666"/>
        <v>ÚNICO</v>
      </c>
      <c r="AI342" s="58" t="str">
        <f t="shared" si="667"/>
        <v>ÚNICO</v>
      </c>
      <c r="AJ342" s="58" t="str">
        <f t="shared" si="668"/>
        <v>ÚNICO</v>
      </c>
      <c r="AK342" s="58" t="str">
        <f t="shared" si="669"/>
        <v>ÚNICO</v>
      </c>
      <c r="AL342" s="68" t="str">
        <f t="shared" si="670"/>
        <v/>
      </c>
      <c r="AM342" s="68" t="str">
        <f t="shared" si="671"/>
        <v/>
      </c>
      <c r="AN342" s="60" t="str">
        <f t="shared" si="672"/>
        <v/>
      </c>
      <c r="AP342" s="68">
        <f t="shared" si="673"/>
        <v>70867</v>
      </c>
      <c r="AQ342" s="61">
        <f t="shared" si="674"/>
        <v>63800</v>
      </c>
      <c r="AR342" s="61">
        <f t="shared" si="675"/>
        <v>12240</v>
      </c>
      <c r="AS342" s="199">
        <f t="shared" si="676"/>
        <v>0.17271790819422297</v>
      </c>
      <c r="AT342" s="61">
        <f t="shared" si="677"/>
        <v>63800</v>
      </c>
      <c r="AU342" s="61">
        <f t="shared" si="678"/>
        <v>85000</v>
      </c>
      <c r="AV342" s="61">
        <f>IF(NOT(ISNUMBER(A342)),"",ROUND(_xlfn.QUARTILE.INC(CHOOSE({1;2;3},W342,Z342,AC342),1),0))</f>
        <v>63800</v>
      </c>
      <c r="AW342" s="61">
        <f>IF(NOT(ISNUMBER(A342)),"",ROUND(_xlfn.QUARTILE.INC(CHOOSE({1;2;3},W342,Z342,AC342),3),0))</f>
        <v>74400</v>
      </c>
      <c r="AX342" s="61">
        <f t="shared" si="679"/>
        <v>10600</v>
      </c>
      <c r="AY342" s="61">
        <f t="shared" si="680"/>
        <v>63800</v>
      </c>
      <c r="AZ342" s="61">
        <f t="shared" si="681"/>
        <v>12122</v>
      </c>
      <c r="BA342" s="61">
        <f t="shared" si="682"/>
        <v>75922</v>
      </c>
      <c r="BB342" s="61" t="str">
        <f t="shared" si="683"/>
        <v>MENOR VALOR</v>
      </c>
      <c r="BD342" s="58" t="str">
        <f t="shared" si="684"/>
        <v>BISAGRAS</v>
      </c>
      <c r="BE342" s="58" t="str">
        <f t="shared" si="685"/>
        <v>ÚNICO</v>
      </c>
      <c r="BF342" s="58" t="str" cm="1">
        <f t="array" ref="BF342">IF(BE342&lt;&gt;"REPETIDO","",A342&amp;IFERROR(", "&amp;_xlfn.AGGREGATE(15,6,$A$13:$A$500/(($BD$13:$BD$500=BD342)*($A$13:$A$500&lt;&gt;A342)),1),"")&amp;IFERROR(", "&amp;_xlfn.AGGREGATE(15,6,$A$13:$A$500/(($BD$13:$BD$500=BD342)*($A$13:$A$500&lt;&gt;A342)),2),"")&amp;IFERROR(", "&amp;_xlfn.AGGREGATE(15,6,$A$13:$A$500/(($BD$13:$BD$500=BD342)*($A$13:$A$500&lt;&gt;A342)),3),""))</f>
        <v/>
      </c>
      <c r="BG342" s="58" t="str">
        <f t="shared" si="686"/>
        <v>NO APLICA</v>
      </c>
      <c r="BH342" s="58" t="str">
        <f t="shared" si="687"/>
        <v>OK</v>
      </c>
    </row>
    <row r="343" spans="1:60" x14ac:dyDescent="0.45">
      <c r="A343" s="64">
        <f>IF(D343="","",COUNTIF($D$13:D343,"&lt;&gt;"))</f>
        <v>313</v>
      </c>
      <c r="B343" s="78">
        <v>4394401</v>
      </c>
      <c r="C343" s="65" t="s">
        <v>995</v>
      </c>
      <c r="D343" s="64" t="s">
        <v>873</v>
      </c>
      <c r="E343" s="64">
        <v>0</v>
      </c>
      <c r="F343" s="64">
        <v>1</v>
      </c>
      <c r="G343" s="64">
        <v>0</v>
      </c>
      <c r="H343" s="64">
        <v>0</v>
      </c>
      <c r="I343" s="64">
        <v>0</v>
      </c>
      <c r="J343" s="64">
        <v>0</v>
      </c>
      <c r="K343" s="64">
        <v>0</v>
      </c>
      <c r="L343" s="64">
        <v>0</v>
      </c>
      <c r="M343" s="64">
        <v>0</v>
      </c>
      <c r="N343" s="64">
        <v>0</v>
      </c>
      <c r="O343" s="64">
        <v>0</v>
      </c>
      <c r="P343" s="64">
        <v>0</v>
      </c>
      <c r="Q343" s="64">
        <v>0</v>
      </c>
      <c r="R343" s="64">
        <f t="shared" si="658"/>
        <v>1</v>
      </c>
      <c r="S343" s="64">
        <v>31162403</v>
      </c>
      <c r="T343" s="64" t="s">
        <v>66</v>
      </c>
      <c r="U343" s="64" t="s">
        <v>66</v>
      </c>
      <c r="W343" s="198">
        <v>68000</v>
      </c>
      <c r="X343" s="198">
        <f t="shared" si="659"/>
        <v>12920</v>
      </c>
      <c r="Y343" s="198">
        <f t="shared" si="660"/>
        <v>80920</v>
      </c>
      <c r="Z343" s="198">
        <v>68000</v>
      </c>
      <c r="AA343" s="198">
        <f t="shared" si="661"/>
        <v>12920</v>
      </c>
      <c r="AB343" s="198">
        <f t="shared" si="662"/>
        <v>80920</v>
      </c>
      <c r="AC343" s="198">
        <v>85000</v>
      </c>
      <c r="AD343" s="198">
        <f t="shared" si="663"/>
        <v>16150</v>
      </c>
      <c r="AE343" s="198">
        <f t="shared" si="664"/>
        <v>101150</v>
      </c>
      <c r="AG343" s="67" t="str">
        <f t="shared" si="665"/>
        <v>MANIJAS</v>
      </c>
      <c r="AH343" s="58" t="str">
        <f t="shared" si="666"/>
        <v>ÚNICO</v>
      </c>
      <c r="AI343" s="58" t="str">
        <f t="shared" si="667"/>
        <v>ÚNICO</v>
      </c>
      <c r="AJ343" s="58" t="str">
        <f t="shared" si="668"/>
        <v>ÚNICO</v>
      </c>
      <c r="AK343" s="58" t="str">
        <f t="shared" si="669"/>
        <v>ÚNICO</v>
      </c>
      <c r="AL343" s="68" t="str">
        <f t="shared" si="670"/>
        <v/>
      </c>
      <c r="AM343" s="68" t="str">
        <f t="shared" si="671"/>
        <v/>
      </c>
      <c r="AN343" s="60" t="str">
        <f t="shared" si="672"/>
        <v/>
      </c>
      <c r="AP343" s="68">
        <f t="shared" si="673"/>
        <v>73667</v>
      </c>
      <c r="AQ343" s="61">
        <f t="shared" si="674"/>
        <v>68000</v>
      </c>
      <c r="AR343" s="61">
        <f t="shared" si="675"/>
        <v>9815</v>
      </c>
      <c r="AS343" s="199">
        <f t="shared" si="676"/>
        <v>0.13323469124574097</v>
      </c>
      <c r="AT343" s="61">
        <f t="shared" si="677"/>
        <v>68000</v>
      </c>
      <c r="AU343" s="61">
        <f t="shared" si="678"/>
        <v>85000</v>
      </c>
      <c r="AV343" s="61">
        <f>IF(NOT(ISNUMBER(A343)),"",ROUND(_xlfn.QUARTILE.INC(CHOOSE({1;2;3},W343,Z343,AC343),1),0))</f>
        <v>68000</v>
      </c>
      <c r="AW343" s="61">
        <f>IF(NOT(ISNUMBER(A343)),"",ROUND(_xlfn.QUARTILE.INC(CHOOSE({1;2;3},W343,Z343,AC343),3),0))</f>
        <v>76500</v>
      </c>
      <c r="AX343" s="61">
        <f t="shared" si="679"/>
        <v>8500</v>
      </c>
      <c r="AY343" s="61">
        <f t="shared" si="680"/>
        <v>68000</v>
      </c>
      <c r="AZ343" s="61">
        <f t="shared" si="681"/>
        <v>12920</v>
      </c>
      <c r="BA343" s="61">
        <f t="shared" si="682"/>
        <v>80920</v>
      </c>
      <c r="BB343" s="61" t="str">
        <f t="shared" si="683"/>
        <v>MENOR VALOR</v>
      </c>
      <c r="BD343" s="58" t="str">
        <f t="shared" si="684"/>
        <v>MANIJAS</v>
      </c>
      <c r="BE343" s="58" t="str">
        <f t="shared" si="685"/>
        <v>ÚNICO</v>
      </c>
      <c r="BF343" s="58" t="str" cm="1">
        <f t="array" ref="BF343">IF(BE343&lt;&gt;"REPETIDO","",A343&amp;IFERROR(", "&amp;_xlfn.AGGREGATE(15,6,$A$13:$A$500/(($BD$13:$BD$500=BD343)*($A$13:$A$500&lt;&gt;A343)),1),"")&amp;IFERROR(", "&amp;_xlfn.AGGREGATE(15,6,$A$13:$A$500/(($BD$13:$BD$500=BD343)*($A$13:$A$500&lt;&gt;A343)),2),"")&amp;IFERROR(", "&amp;_xlfn.AGGREGATE(15,6,$A$13:$A$500/(($BD$13:$BD$500=BD343)*($A$13:$A$500&lt;&gt;A343)),3),""))</f>
        <v/>
      </c>
      <c r="BG343" s="58" t="str">
        <f t="shared" si="686"/>
        <v>NO APLICA</v>
      </c>
      <c r="BH343" s="58" t="str">
        <f t="shared" si="687"/>
        <v>OK</v>
      </c>
    </row>
    <row r="344" spans="1:60" x14ac:dyDescent="0.45">
      <c r="A344" s="208" t="s">
        <v>417</v>
      </c>
      <c r="B344" s="208"/>
      <c r="C344" s="208"/>
      <c r="D344" s="208"/>
      <c r="E344" s="208"/>
      <c r="F344" s="208"/>
      <c r="G344" s="208"/>
      <c r="H344" s="208"/>
      <c r="I344" s="208"/>
      <c r="J344" s="208"/>
      <c r="K344" s="208"/>
      <c r="L344" s="208"/>
      <c r="M344" s="208"/>
      <c r="N344" s="208"/>
      <c r="O344" s="208"/>
      <c r="P344" s="208"/>
      <c r="Q344" s="208"/>
      <c r="R344" s="208"/>
      <c r="S344" s="208"/>
      <c r="T344" s="208"/>
      <c r="U344" s="208"/>
      <c r="W344" s="198"/>
      <c r="X344" s="198"/>
      <c r="Y344" s="198"/>
      <c r="Z344" s="198"/>
      <c r="AA344" s="198"/>
      <c r="AB344" s="198"/>
      <c r="AC344" s="198"/>
      <c r="AD344" s="198"/>
      <c r="AE344" s="198"/>
      <c r="AG344" s="67" t="str">
        <f>IF(NOT(ISNUMBER(#REF!)),"",LEFT(#REF!,200))</f>
        <v/>
      </c>
      <c r="AH344" s="58" t="str">
        <f t="shared" ref="AH344" si="688">IF(AG344="","",IF(COUNTIF($AG:$AG,AG344)=1,"ÚNICO",IF(_xlfn.MAXIFS($Y:$Y,$AG:$AG,AG344)&lt;&gt;_xlfn.MINIFS($Y:$Y,$AG:$AG,AG344),"PRECIO DIFERENTE","MISMO PRECIO")))</f>
        <v/>
      </c>
      <c r="AI344" s="58" t="str">
        <f t="shared" ref="AI344:AI407" si="689">IF(AG344="","",IF(COUNTIF($AG:$AG,AG344)=1,"ÚNICO",IF(_xlfn.MAXIFS($AB:$AB,$AG:$AG,AG344)&lt;&gt;_xlfn.MINIFS($AB:$AB,$AG:$AG,AG344),"PRECIO DIFERENTE","MISMO PRECIO")))</f>
        <v/>
      </c>
      <c r="AJ344" s="58" t="str">
        <f t="shared" ref="AJ344:AJ407" si="690">IF(AG344="","",IF(COUNTIF($AG:$AG,AG344)=1,"ÚNICO",IF(_xlfn.MAXIFS($AE:$AE,$AG:$AG,AG344)&lt;&gt;_xlfn.MINIFS($AE:$AE,$AG:$AG,AG344),"PRECIO DIFERENTE","MISMO PRECIO")))</f>
        <v/>
      </c>
      <c r="AK344" s="58" t="str">
        <f t="shared" ref="AK344" si="691">IF(AG344="","",IF(COUNTIF($AG:$AG,AG344)=1,"ÚNICO",IF(OR(AH344="PRECIO DIFERENTE",AI344="PRECIO DIFERENTE",AJ344="PRECIO DIFERENTE"),"REVISAR","VALIDADO")))</f>
        <v/>
      </c>
      <c r="AL344" s="68" t="str">
        <f t="shared" ref="AL344:AL407" si="692">IF(OR(AG344="",COUNTIF($AG:$AG,AG344)=1),"",_xlfn.MAXIFS($Y:$Y,$AG:$AG,AG344)-_xlfn.MINIFS($Y:$Y,$AG:$AG,AG344))</f>
        <v/>
      </c>
      <c r="AM344" s="68" t="str">
        <f t="shared" ref="AM344:AM407" si="693">IF(OR(AG344="",COUNTIF($AG:$AG,AG344)=1),"",_xlfn.MAXIFS($AB:$AB,$AG:$AG,AG344)-_xlfn.MINIFS($AB:$AB,$AG:$AG,AG344))</f>
        <v/>
      </c>
      <c r="AN344" s="60" t="str">
        <f t="shared" ref="AN344:AN407" si="694">IF(OR(AG344="",COUNTIF($AG:$AG,AG344)=1),"",_xlfn.MAXIFS($AE:$AE,$AG:$AG,AG344)-_xlfn.MINIFS($AE:$AE,$AG:$AG,AG344))</f>
        <v/>
      </c>
      <c r="AP344" s="75"/>
      <c r="AQ344" s="75"/>
      <c r="AR344" s="75"/>
      <c r="AS344" s="76"/>
      <c r="AT344" s="75"/>
      <c r="AU344" s="75"/>
      <c r="AV344" s="75"/>
      <c r="AW344" s="75"/>
      <c r="AX344" s="75"/>
      <c r="AY344" s="75"/>
      <c r="AZ344" s="75"/>
      <c r="BA344" s="75"/>
      <c r="BB344" s="75"/>
      <c r="BD344" s="203"/>
      <c r="BE344" s="203"/>
      <c r="BF344" s="203"/>
      <c r="BG344" s="203"/>
      <c r="BH344" s="203"/>
    </row>
    <row r="345" spans="1:60" ht="25.5" customHeight="1" x14ac:dyDescent="0.45">
      <c r="A345" s="64">
        <f>IF(D345="","",COUNTIF($D$13:D345,"&lt;&gt;"))</f>
        <v>314</v>
      </c>
      <c r="B345" s="64">
        <v>4391501</v>
      </c>
      <c r="C345" s="65" t="s">
        <v>996</v>
      </c>
      <c r="D345" s="64" t="s">
        <v>881</v>
      </c>
      <c r="E345" s="64">
        <v>0</v>
      </c>
      <c r="F345" s="64">
        <v>0</v>
      </c>
      <c r="G345" s="64">
        <v>0</v>
      </c>
      <c r="H345" s="64">
        <v>0</v>
      </c>
      <c r="I345" s="64">
        <v>0</v>
      </c>
      <c r="J345" s="64">
        <v>0</v>
      </c>
      <c r="K345" s="64">
        <v>0</v>
      </c>
      <c r="L345" s="64">
        <v>1</v>
      </c>
      <c r="M345" s="64">
        <v>0</v>
      </c>
      <c r="N345" s="64">
        <v>0</v>
      </c>
      <c r="O345" s="64">
        <v>0</v>
      </c>
      <c r="P345" s="64">
        <v>0</v>
      </c>
      <c r="Q345" s="64">
        <v>0</v>
      </c>
      <c r="R345" s="64">
        <f t="shared" ref="R345:R382" si="695">SUM(F345:M345)</f>
        <v>1</v>
      </c>
      <c r="S345" s="64">
        <v>40161504</v>
      </c>
      <c r="T345" s="64" t="s">
        <v>66</v>
      </c>
      <c r="U345" s="64" t="s">
        <v>66</v>
      </c>
      <c r="W345" s="198">
        <v>76500</v>
      </c>
      <c r="X345" s="198">
        <f t="shared" ref="X345:X402" si="696">ROUND(W345*19%,0)</f>
        <v>14535</v>
      </c>
      <c r="Y345" s="198">
        <f t="shared" ref="Y345:Y402" si="697">ROUND(W345+X345,0)</f>
        <v>91035</v>
      </c>
      <c r="Z345" s="198">
        <v>76500</v>
      </c>
      <c r="AA345" s="198">
        <f t="shared" ref="AA345:AA402" si="698">Z345*19%</f>
        <v>14535</v>
      </c>
      <c r="AB345" s="198">
        <f t="shared" ref="AB345:AB402" si="699">Z345+AA345</f>
        <v>91035</v>
      </c>
      <c r="AC345" s="198">
        <v>105000</v>
      </c>
      <c r="AD345" s="198">
        <f t="shared" ref="AD345:AD402" si="700">AC345*19%</f>
        <v>19950</v>
      </c>
      <c r="AE345" s="198">
        <f t="shared" ref="AE345:AE402" si="701">AC345+AD345</f>
        <v>124950</v>
      </c>
      <c r="AG345" s="67" t="str">
        <f t="shared" ref="AG345:AG402" si="702">IF(NOT(ISNUMBER(A345)),"",UPPER(TRIM(CLEAN(C345))))</f>
        <v>FILTRO TRAMPA DE COMBUSTIBLE,</v>
      </c>
      <c r="AH345" s="58" t="str">
        <f t="shared" ref="AH345:AH402" si="703">IF($AG345="","",IF(COUNTIFS($AG:$AG,$AG345,$W:$W,"&lt;&gt;"&amp;$W345)&gt;0,"DIFERENTE","ÚNICO"))</f>
        <v>ÚNICO</v>
      </c>
      <c r="AI345" s="58" t="str">
        <f t="shared" ref="AI345:AI402" si="704">IF($AG345="","",IF(COUNTIFS($AG:$AG,$AG345,$Z:$Z,"&lt;&gt;"&amp;$Z345)&gt;0,"DIFERENTE","ÚNICO"))</f>
        <v>ÚNICO</v>
      </c>
      <c r="AJ345" s="58" t="str">
        <f t="shared" ref="AJ345:AJ402" si="705">IF($AG345="","",IF(COUNTIFS($AG:$AG,$AG345,$AC:$AC,"&lt;&gt;"&amp;$AC345)&gt;0,"DIFERENTE","ÚNICO"))</f>
        <v>ÚNICO</v>
      </c>
      <c r="AK345" s="58" t="str">
        <f t="shared" ref="AK345:AK402" si="706">IF($AG345="","",IF(OR(AH345="DIFERENTE",AI345="DIFERENTE",AJ345="DIFERENTE"),"REVISAR","ÚNICO"))</f>
        <v>ÚNICO</v>
      </c>
      <c r="AL345" s="68" t="str">
        <f t="shared" ref="AL345:AL402" si="707">IF(AH345="DIFERENTE",_xlfn.MAXIFS($W:$W,$AG:$AG,$AG345)-_xlfn.MINIFS($W:$W,$AG:$AG,$AG345),"")</f>
        <v/>
      </c>
      <c r="AM345" s="68" t="str">
        <f t="shared" ref="AM345:AM402" si="708">IF(AI345="DIFERENTE",_xlfn.MAXIFS($Z:$Z,$AG:$AG,$AG345)-_xlfn.MINIFS($Z:$Z,$AG:$AG,$AG345),"")</f>
        <v/>
      </c>
      <c r="AN345" s="60" t="str">
        <f t="shared" ref="AN345:AN402" si="709">IF(AJ345="DIFERENTE",_xlfn.MAXIFS($AC:$AC,$AG:$AG,$AG345)-_xlfn.MINIFS($AC:$AC,$AG:$AG,$AG345),"")</f>
        <v/>
      </c>
      <c r="AP345" s="68">
        <f t="shared" ref="AP345:AP402" si="710">IF(NOT(ISNUMBER(A345)),"",ROUND(AVERAGE(W345,Z345,AC345),0))</f>
        <v>86000</v>
      </c>
      <c r="AQ345" s="61">
        <f t="shared" ref="AQ345:AQ402" si="711">IF(NOT(ISNUMBER(A345)),"",ROUND(MEDIAN(W345,Z345,AC345),0))</f>
        <v>76500</v>
      </c>
      <c r="AR345" s="61">
        <f t="shared" ref="AR345:AR402" si="712">IF(NOT(ISNUMBER(A345)),"",ROUND(_xlfn.STDEV.S(W345,Z345,AC345),0))</f>
        <v>16454</v>
      </c>
      <c r="AS345" s="199">
        <f t="shared" ref="AS345:AS402" si="713">IF(NOT(ISNUMBER(A345)),"",IFERROR(AR345/AP345,0))</f>
        <v>0.19132558139534883</v>
      </c>
      <c r="AT345" s="61">
        <f t="shared" ref="AT345:AT402" si="714">IF(NOT(ISNUMBER(A345)),"",MIN(W345,Z345,AC345))</f>
        <v>76500</v>
      </c>
      <c r="AU345" s="61">
        <f t="shared" ref="AU345:AU402" si="715">IF(NOT(ISNUMBER(A345)),"",MAX(W345,Z345,AC345))</f>
        <v>105000</v>
      </c>
      <c r="AV345" s="61">
        <f>IF(NOT(ISNUMBER(A345)),"",ROUND(_xlfn.QUARTILE.INC(CHOOSE({1;2;3},W345,Z345,AC345),1),0))</f>
        <v>76500</v>
      </c>
      <c r="AW345" s="61">
        <f>IF(NOT(ISNUMBER(A345)),"",ROUND(_xlfn.QUARTILE.INC(CHOOSE({1;2;3},W345,Z345,AC345),3),0))</f>
        <v>90750</v>
      </c>
      <c r="AX345" s="61">
        <f t="shared" ref="AX345:AX402" si="716">IF(NOT(ISNUMBER(A345)),"",AW345-AV345)</f>
        <v>14250</v>
      </c>
      <c r="AY345" s="61">
        <f t="shared" ref="AY345:AY402" si="717">IF(NOT(ISNUMBER(A345)),"",IF(BB345="MENOR VALOR",MIN(W345,Z345,AC345),IF(BB345="PROMEDIO 2 MENORES",ROUND((SUM(W345,Z345,AC345)-MAX(W345,Z345,AC345))/2,0),IF(BB345="MEDIANA",MEDIAN(W345,Z345,AC345),""))))</f>
        <v>76500</v>
      </c>
      <c r="AZ345" s="61">
        <f t="shared" ref="AZ345:AZ402" si="718">+AY345*19%</f>
        <v>14535</v>
      </c>
      <c r="BA345" s="61">
        <f t="shared" ref="BA345:BA402" si="719">+AY345+AZ345</f>
        <v>91035</v>
      </c>
      <c r="BB345" s="61" t="str">
        <f t="shared" ref="BB345:BB402" si="720">IF(NOT(ISNUMBER(A345)),"",IF(AS345&lt;=20%,"MENOR VALOR",IF(AS345&lt;=40%,"PROMEDIO 2 MENORES","MEDIANA")))</f>
        <v>MENOR VALOR</v>
      </c>
      <c r="BD345" s="58" t="str">
        <f t="shared" ref="BD345:BD402" si="721">IF(NOT(ISNUMBER(A345)),"",TRIM(CLEAN(C345)))</f>
        <v>Filtro trampa de combustible,</v>
      </c>
      <c r="BE345" s="58" t="str">
        <f t="shared" ref="BE345:BE402" si="722">IF(BD345="","",IF(COUNTIF($BD:$BD,BD345)&gt;1,"REPETIDO","ÚNICO"))</f>
        <v>ÚNICO</v>
      </c>
      <c r="BF345" s="58" t="str" cm="1">
        <f t="array" ref="BF345">IF(BE345&lt;&gt;"REPETIDO","",A345&amp;IFERROR(", "&amp;_xlfn.AGGREGATE(15,6,$A$13:$A$500/(($BD$13:$BD$500=BD345)*($A$13:$A$500&lt;&gt;A345)),1),"")&amp;IFERROR(", "&amp;_xlfn.AGGREGATE(15,6,$A$13:$A$500/(($BD$13:$BD$500=BD345)*($A$13:$A$500&lt;&gt;A345)),2),"")&amp;IFERROR(", "&amp;_xlfn.AGGREGATE(15,6,$A$13:$A$500/(($BD$13:$BD$500=BD345)*($A$13:$A$500&lt;&gt;A345)),3),""))</f>
        <v/>
      </c>
      <c r="BG345" s="58" t="str">
        <f t="shared" ref="BG345:BG402" si="723">IF(BD345="","",IF(BE345&lt;&gt;"REPETIDO","NO APLICA",IF(_xlfn.MAXIFS($AY:$AY,$BD:$BD,BD345)=_xlfn.MINIFS($AY:$AY,$BD:$BD,BD345),"MISMO PRECIO REF.","PRECIO REF. DIFERENTE")))</f>
        <v>NO APLICA</v>
      </c>
      <c r="BH345" s="58" t="str">
        <f t="shared" ref="BH345:BH402" si="724">IF(BD345="","",IF(BG345="PRECIO REF. DIFERENTE","CRÍTICO - PRECIO REF. INCONSISTENTE","OK"))</f>
        <v>OK</v>
      </c>
    </row>
    <row r="346" spans="1:60" ht="25.5" customHeight="1" x14ac:dyDescent="0.45">
      <c r="A346" s="64">
        <f>IF(D346="","",COUNTIF($D$13:D346,"&lt;&gt;"))</f>
        <v>315</v>
      </c>
      <c r="B346" s="64">
        <v>4391501</v>
      </c>
      <c r="C346" s="65" t="s">
        <v>997</v>
      </c>
      <c r="D346" s="64" t="s">
        <v>881</v>
      </c>
      <c r="E346" s="64">
        <v>0</v>
      </c>
      <c r="F346" s="64">
        <v>0</v>
      </c>
      <c r="G346" s="64">
        <v>0</v>
      </c>
      <c r="H346" s="64">
        <v>0</v>
      </c>
      <c r="I346" s="64">
        <v>0</v>
      </c>
      <c r="J346" s="64">
        <v>0</v>
      </c>
      <c r="K346" s="64">
        <v>0</v>
      </c>
      <c r="L346" s="64">
        <v>1</v>
      </c>
      <c r="M346" s="64">
        <v>0</v>
      </c>
      <c r="N346" s="64">
        <v>0</v>
      </c>
      <c r="O346" s="64">
        <v>0</v>
      </c>
      <c r="P346" s="64">
        <v>0</v>
      </c>
      <c r="Q346" s="64">
        <v>0</v>
      </c>
      <c r="R346" s="64">
        <f t="shared" si="695"/>
        <v>1</v>
      </c>
      <c r="S346" s="64">
        <v>40142502</v>
      </c>
      <c r="T346" s="64" t="s">
        <v>66</v>
      </c>
      <c r="U346" s="64" t="s">
        <v>66</v>
      </c>
      <c r="W346" s="198">
        <v>76500</v>
      </c>
      <c r="X346" s="198">
        <f t="shared" si="696"/>
        <v>14535</v>
      </c>
      <c r="Y346" s="198">
        <f t="shared" si="697"/>
        <v>91035</v>
      </c>
      <c r="Z346" s="198">
        <v>76500</v>
      </c>
      <c r="AA346" s="198">
        <f t="shared" si="698"/>
        <v>14535</v>
      </c>
      <c r="AB346" s="198">
        <f t="shared" si="699"/>
        <v>91035</v>
      </c>
      <c r="AC346" s="198">
        <v>105000</v>
      </c>
      <c r="AD346" s="198">
        <f t="shared" si="700"/>
        <v>19950</v>
      </c>
      <c r="AE346" s="198">
        <f t="shared" si="701"/>
        <v>124950</v>
      </c>
      <c r="AG346" s="67" t="str">
        <f t="shared" si="702"/>
        <v>FILTRO PRIMARIO DE COMBUSTBLE</v>
      </c>
      <c r="AH346" s="58" t="str">
        <f t="shared" si="703"/>
        <v>ÚNICO</v>
      </c>
      <c r="AI346" s="58" t="str">
        <f t="shared" si="704"/>
        <v>ÚNICO</v>
      </c>
      <c r="AJ346" s="58" t="str">
        <f t="shared" si="705"/>
        <v>ÚNICO</v>
      </c>
      <c r="AK346" s="58" t="str">
        <f t="shared" si="706"/>
        <v>ÚNICO</v>
      </c>
      <c r="AL346" s="68" t="str">
        <f t="shared" si="707"/>
        <v/>
      </c>
      <c r="AM346" s="68" t="str">
        <f t="shared" si="708"/>
        <v/>
      </c>
      <c r="AN346" s="60" t="str">
        <f t="shared" si="709"/>
        <v/>
      </c>
      <c r="AP346" s="68">
        <f t="shared" si="710"/>
        <v>86000</v>
      </c>
      <c r="AQ346" s="61">
        <f t="shared" si="711"/>
        <v>76500</v>
      </c>
      <c r="AR346" s="61">
        <f t="shared" si="712"/>
        <v>16454</v>
      </c>
      <c r="AS346" s="199">
        <f t="shared" si="713"/>
        <v>0.19132558139534883</v>
      </c>
      <c r="AT346" s="61">
        <f t="shared" si="714"/>
        <v>76500</v>
      </c>
      <c r="AU346" s="61">
        <f t="shared" si="715"/>
        <v>105000</v>
      </c>
      <c r="AV346" s="61">
        <f>IF(NOT(ISNUMBER(A346)),"",ROUND(_xlfn.QUARTILE.INC(CHOOSE({1;2;3},W346,Z346,AC346),1),0))</f>
        <v>76500</v>
      </c>
      <c r="AW346" s="61">
        <f>IF(NOT(ISNUMBER(A346)),"",ROUND(_xlfn.QUARTILE.INC(CHOOSE({1;2;3},W346,Z346,AC346),3),0))</f>
        <v>90750</v>
      </c>
      <c r="AX346" s="61">
        <f t="shared" si="716"/>
        <v>14250</v>
      </c>
      <c r="AY346" s="61">
        <f t="shared" si="717"/>
        <v>76500</v>
      </c>
      <c r="AZ346" s="61">
        <f t="shared" si="718"/>
        <v>14535</v>
      </c>
      <c r="BA346" s="61">
        <f t="shared" si="719"/>
        <v>91035</v>
      </c>
      <c r="BB346" s="61" t="str">
        <f t="shared" si="720"/>
        <v>MENOR VALOR</v>
      </c>
      <c r="BD346" s="58" t="str">
        <f t="shared" si="721"/>
        <v>Filtro primario de combustble</v>
      </c>
      <c r="BE346" s="58" t="str">
        <f t="shared" si="722"/>
        <v>ÚNICO</v>
      </c>
      <c r="BF346" s="58" t="str" cm="1">
        <f t="array" ref="BF346">IF(BE346&lt;&gt;"REPETIDO","",A346&amp;IFERROR(", "&amp;_xlfn.AGGREGATE(15,6,$A$13:$A$500/(($BD$13:$BD$500=BD346)*($A$13:$A$500&lt;&gt;A346)),1),"")&amp;IFERROR(", "&amp;_xlfn.AGGREGATE(15,6,$A$13:$A$500/(($BD$13:$BD$500=BD346)*($A$13:$A$500&lt;&gt;A346)),2),"")&amp;IFERROR(", "&amp;_xlfn.AGGREGATE(15,6,$A$13:$A$500/(($BD$13:$BD$500=BD346)*($A$13:$A$500&lt;&gt;A346)),3),""))</f>
        <v/>
      </c>
      <c r="BG346" s="58" t="str">
        <f t="shared" si="723"/>
        <v>NO APLICA</v>
      </c>
      <c r="BH346" s="58" t="str">
        <f t="shared" si="724"/>
        <v>OK</v>
      </c>
    </row>
    <row r="347" spans="1:60" ht="25.5" customHeight="1" x14ac:dyDescent="0.45">
      <c r="A347" s="64">
        <f>IF(D347="","",COUNTIF($D$13:D347,"&lt;&gt;"))</f>
        <v>316</v>
      </c>
      <c r="B347" s="64">
        <v>4391503</v>
      </c>
      <c r="C347" s="65" t="s">
        <v>998</v>
      </c>
      <c r="D347" s="64" t="s">
        <v>881</v>
      </c>
      <c r="E347" s="64">
        <v>0</v>
      </c>
      <c r="F347" s="64">
        <v>0</v>
      </c>
      <c r="G347" s="64">
        <v>0</v>
      </c>
      <c r="H347" s="64">
        <v>0</v>
      </c>
      <c r="I347" s="64">
        <v>0</v>
      </c>
      <c r="J347" s="64">
        <v>0</v>
      </c>
      <c r="K347" s="64">
        <v>0</v>
      </c>
      <c r="L347" s="64">
        <v>1</v>
      </c>
      <c r="M347" s="64">
        <v>0</v>
      </c>
      <c r="N347" s="64">
        <v>0</v>
      </c>
      <c r="O347" s="64">
        <v>0</v>
      </c>
      <c r="P347" s="64">
        <v>0</v>
      </c>
      <c r="Q347" s="64">
        <v>0</v>
      </c>
      <c r="R347" s="64">
        <f t="shared" si="695"/>
        <v>1</v>
      </c>
      <c r="S347" s="64">
        <v>40161505</v>
      </c>
      <c r="T347" s="64" t="s">
        <v>66</v>
      </c>
      <c r="U347" s="64" t="s">
        <v>66</v>
      </c>
      <c r="W347" s="198">
        <v>80800</v>
      </c>
      <c r="X347" s="198">
        <f t="shared" si="696"/>
        <v>15352</v>
      </c>
      <c r="Y347" s="198">
        <f t="shared" si="697"/>
        <v>96152</v>
      </c>
      <c r="Z347" s="198">
        <v>80800</v>
      </c>
      <c r="AA347" s="198">
        <f t="shared" si="698"/>
        <v>15352</v>
      </c>
      <c r="AB347" s="198">
        <f t="shared" si="699"/>
        <v>96152</v>
      </c>
      <c r="AC347" s="198">
        <v>125000</v>
      </c>
      <c r="AD347" s="198">
        <f t="shared" si="700"/>
        <v>23750</v>
      </c>
      <c r="AE347" s="198">
        <f t="shared" si="701"/>
        <v>148750</v>
      </c>
      <c r="AG347" s="67" t="str">
        <f t="shared" si="702"/>
        <v>FILTROS DE AIRE PRIMARIO</v>
      </c>
      <c r="AH347" s="58" t="str">
        <f t="shared" si="703"/>
        <v>ÚNICO</v>
      </c>
      <c r="AI347" s="58" t="str">
        <f t="shared" si="704"/>
        <v>DIFERENTE</v>
      </c>
      <c r="AJ347" s="58" t="str">
        <f t="shared" si="705"/>
        <v>DIFERENTE</v>
      </c>
      <c r="AK347" s="58" t="str">
        <f t="shared" si="706"/>
        <v>REVISAR</v>
      </c>
      <c r="AL347" s="68" t="str">
        <f t="shared" si="707"/>
        <v/>
      </c>
      <c r="AM347" s="68">
        <f t="shared" si="708"/>
        <v>4200</v>
      </c>
      <c r="AN347" s="60">
        <f t="shared" si="709"/>
        <v>10000</v>
      </c>
      <c r="AP347" s="68">
        <f t="shared" si="710"/>
        <v>95533</v>
      </c>
      <c r="AQ347" s="61">
        <f t="shared" si="711"/>
        <v>80800</v>
      </c>
      <c r="AR347" s="61">
        <f t="shared" si="712"/>
        <v>25519</v>
      </c>
      <c r="AS347" s="199">
        <f t="shared" si="713"/>
        <v>0.26712235562580472</v>
      </c>
      <c r="AT347" s="61">
        <f t="shared" si="714"/>
        <v>80800</v>
      </c>
      <c r="AU347" s="61">
        <f t="shared" si="715"/>
        <v>125000</v>
      </c>
      <c r="AV347" s="61">
        <f>IF(NOT(ISNUMBER(A347)),"",ROUND(_xlfn.QUARTILE.INC(CHOOSE({1;2;3},W347,Z347,AC347),1),0))</f>
        <v>80800</v>
      </c>
      <c r="AW347" s="61">
        <f>IF(NOT(ISNUMBER(A347)),"",ROUND(_xlfn.QUARTILE.INC(CHOOSE({1;2;3},W347,Z347,AC347),3),0))</f>
        <v>102900</v>
      </c>
      <c r="AX347" s="61">
        <f t="shared" si="716"/>
        <v>22100</v>
      </c>
      <c r="AY347" s="61">
        <f t="shared" si="717"/>
        <v>80800</v>
      </c>
      <c r="AZ347" s="61">
        <f t="shared" si="718"/>
        <v>15352</v>
      </c>
      <c r="BA347" s="61">
        <f t="shared" si="719"/>
        <v>96152</v>
      </c>
      <c r="BB347" s="61" t="str">
        <f t="shared" si="720"/>
        <v>PROMEDIO 2 MENORES</v>
      </c>
      <c r="BD347" s="58" t="str">
        <f t="shared" si="721"/>
        <v>Filtros de aire primario</v>
      </c>
      <c r="BE347" s="58" t="str">
        <f t="shared" si="722"/>
        <v>REPETIDO</v>
      </c>
      <c r="BF347" s="58" t="str" cm="1">
        <f t="array" ref="BF347">IF(BE347&lt;&gt;"REPETIDO","",A347&amp;IFERROR(", "&amp;_xlfn.AGGREGATE(15,6,$A$13:$A$500/(($BD$13:$BD$500=BD347)*($A$13:$A$500&lt;&gt;A347)),1),"")&amp;IFERROR(", "&amp;_xlfn.AGGREGATE(15,6,$A$13:$A$500/(($BD$13:$BD$500=BD347)*($A$13:$A$500&lt;&gt;A347)),2),"")&amp;IFERROR(", "&amp;_xlfn.AGGREGATE(15,6,$A$13:$A$500/(($BD$13:$BD$500=BD347)*($A$13:$A$500&lt;&gt;A347)),3),""))</f>
        <v>316, 372</v>
      </c>
      <c r="BG347" s="58" t="str">
        <f t="shared" si="723"/>
        <v>MISMO PRECIO REF.</v>
      </c>
      <c r="BH347" s="58" t="str">
        <f t="shared" si="724"/>
        <v>OK</v>
      </c>
    </row>
    <row r="348" spans="1:60" x14ac:dyDescent="0.45">
      <c r="A348" s="64">
        <f>IF(D348="","",COUNTIF($D$13:D348,"&lt;&gt;"))</f>
        <v>317</v>
      </c>
      <c r="B348" s="64">
        <v>4315202</v>
      </c>
      <c r="C348" s="65" t="s">
        <v>999</v>
      </c>
      <c r="D348" s="64" t="s">
        <v>881</v>
      </c>
      <c r="E348" s="64">
        <v>0</v>
      </c>
      <c r="F348" s="64">
        <v>0</v>
      </c>
      <c r="G348" s="64">
        <v>0</v>
      </c>
      <c r="H348" s="64">
        <v>0</v>
      </c>
      <c r="I348" s="64">
        <v>0</v>
      </c>
      <c r="J348" s="64">
        <v>0</v>
      </c>
      <c r="K348" s="64">
        <v>0</v>
      </c>
      <c r="L348" s="64">
        <v>1</v>
      </c>
      <c r="M348" s="64">
        <v>0</v>
      </c>
      <c r="N348" s="64">
        <v>0</v>
      </c>
      <c r="O348" s="64">
        <v>0</v>
      </c>
      <c r="P348" s="64">
        <v>0</v>
      </c>
      <c r="Q348" s="64">
        <v>0</v>
      </c>
      <c r="R348" s="64">
        <f t="shared" si="695"/>
        <v>1</v>
      </c>
      <c r="S348" s="64">
        <v>39121640</v>
      </c>
      <c r="T348" s="64" t="s">
        <v>66</v>
      </c>
      <c r="U348" s="64" t="s">
        <v>66</v>
      </c>
      <c r="W348" s="198">
        <v>412200</v>
      </c>
      <c r="X348" s="198">
        <f t="shared" si="696"/>
        <v>78318</v>
      </c>
      <c r="Y348" s="198">
        <f t="shared" si="697"/>
        <v>490518</v>
      </c>
      <c r="Z348" s="198">
        <v>412200</v>
      </c>
      <c r="AA348" s="198">
        <f t="shared" si="698"/>
        <v>78318</v>
      </c>
      <c r="AB348" s="198">
        <f t="shared" si="699"/>
        <v>490518</v>
      </c>
      <c r="AC348" s="198">
        <v>500000</v>
      </c>
      <c r="AD348" s="198">
        <f t="shared" si="700"/>
        <v>95000</v>
      </c>
      <c r="AE348" s="198">
        <f t="shared" si="701"/>
        <v>595000</v>
      </c>
      <c r="AG348" s="67" t="str">
        <f t="shared" si="702"/>
        <v>CORONAS</v>
      </c>
      <c r="AH348" s="58" t="str">
        <f t="shared" si="703"/>
        <v>ÚNICO</v>
      </c>
      <c r="AI348" s="58" t="str">
        <f t="shared" si="704"/>
        <v>ÚNICO</v>
      </c>
      <c r="AJ348" s="58" t="str">
        <f t="shared" si="705"/>
        <v>ÚNICO</v>
      </c>
      <c r="AK348" s="58" t="str">
        <f t="shared" si="706"/>
        <v>ÚNICO</v>
      </c>
      <c r="AL348" s="68" t="str">
        <f t="shared" si="707"/>
        <v/>
      </c>
      <c r="AM348" s="68" t="str">
        <f t="shared" si="708"/>
        <v/>
      </c>
      <c r="AN348" s="60" t="str">
        <f t="shared" si="709"/>
        <v/>
      </c>
      <c r="AP348" s="68">
        <f t="shared" si="710"/>
        <v>441467</v>
      </c>
      <c r="AQ348" s="61">
        <f t="shared" si="711"/>
        <v>412200</v>
      </c>
      <c r="AR348" s="61">
        <f t="shared" si="712"/>
        <v>50691</v>
      </c>
      <c r="AS348" s="199">
        <f t="shared" si="713"/>
        <v>0.11482398457868878</v>
      </c>
      <c r="AT348" s="61">
        <f t="shared" si="714"/>
        <v>412200</v>
      </c>
      <c r="AU348" s="61">
        <f t="shared" si="715"/>
        <v>500000</v>
      </c>
      <c r="AV348" s="61">
        <f>IF(NOT(ISNUMBER(A348)),"",ROUND(_xlfn.QUARTILE.INC(CHOOSE({1;2;3},W348,Z348,AC348),1),0))</f>
        <v>412200</v>
      </c>
      <c r="AW348" s="61">
        <f>IF(NOT(ISNUMBER(A348)),"",ROUND(_xlfn.QUARTILE.INC(CHOOSE({1;2;3},W348,Z348,AC348),3),0))</f>
        <v>456100</v>
      </c>
      <c r="AX348" s="61">
        <f t="shared" si="716"/>
        <v>43900</v>
      </c>
      <c r="AY348" s="61">
        <f t="shared" si="717"/>
        <v>412200</v>
      </c>
      <c r="AZ348" s="61">
        <f t="shared" si="718"/>
        <v>78318</v>
      </c>
      <c r="BA348" s="61">
        <f t="shared" si="719"/>
        <v>490518</v>
      </c>
      <c r="BB348" s="61" t="str">
        <f t="shared" si="720"/>
        <v>MENOR VALOR</v>
      </c>
      <c r="BD348" s="58" t="str">
        <f t="shared" si="721"/>
        <v>Coronas</v>
      </c>
      <c r="BE348" s="58" t="str">
        <f t="shared" si="722"/>
        <v>ÚNICO</v>
      </c>
      <c r="BF348" s="58" t="str" cm="1">
        <f t="array" ref="BF348">IF(BE348&lt;&gt;"REPETIDO","",A348&amp;IFERROR(", "&amp;_xlfn.AGGREGATE(15,6,$A$13:$A$500/(($BD$13:$BD$500=BD348)*($A$13:$A$500&lt;&gt;A348)),1),"")&amp;IFERROR(", "&amp;_xlfn.AGGREGATE(15,6,$A$13:$A$500/(($BD$13:$BD$500=BD348)*($A$13:$A$500&lt;&gt;A348)),2),"")&amp;IFERROR(", "&amp;_xlfn.AGGREGATE(15,6,$A$13:$A$500/(($BD$13:$BD$500=BD348)*($A$13:$A$500&lt;&gt;A348)),3),""))</f>
        <v/>
      </c>
      <c r="BG348" s="58" t="str">
        <f t="shared" si="723"/>
        <v>NO APLICA</v>
      </c>
      <c r="BH348" s="58" t="str">
        <f t="shared" si="724"/>
        <v>OK</v>
      </c>
    </row>
    <row r="349" spans="1:60" x14ac:dyDescent="0.45">
      <c r="A349" s="64">
        <f>IF(D349="","",COUNTIF($D$13:D349,"&lt;&gt;"))</f>
        <v>318</v>
      </c>
      <c r="B349" s="64">
        <v>4315400</v>
      </c>
      <c r="C349" s="65" t="s">
        <v>1000</v>
      </c>
      <c r="D349" s="64" t="s">
        <v>881</v>
      </c>
      <c r="E349" s="64">
        <v>0</v>
      </c>
      <c r="F349" s="64">
        <v>0</v>
      </c>
      <c r="G349" s="64">
        <v>0</v>
      </c>
      <c r="H349" s="64">
        <v>0</v>
      </c>
      <c r="I349" s="64">
        <v>0</v>
      </c>
      <c r="J349" s="64">
        <v>0</v>
      </c>
      <c r="K349" s="64">
        <v>0</v>
      </c>
      <c r="L349" s="64">
        <v>1</v>
      </c>
      <c r="M349" s="64">
        <v>0</v>
      </c>
      <c r="N349" s="64">
        <v>0</v>
      </c>
      <c r="O349" s="64">
        <v>0</v>
      </c>
      <c r="P349" s="64">
        <v>0</v>
      </c>
      <c r="Q349" s="64">
        <v>0</v>
      </c>
      <c r="R349" s="64">
        <f t="shared" si="695"/>
        <v>1</v>
      </c>
      <c r="S349" s="64">
        <v>26101400</v>
      </c>
      <c r="T349" s="64" t="s">
        <v>66</v>
      </c>
      <c r="U349" s="64" t="s">
        <v>66</v>
      </c>
      <c r="W349" s="198">
        <v>42500</v>
      </c>
      <c r="X349" s="198">
        <f t="shared" si="696"/>
        <v>8075</v>
      </c>
      <c r="Y349" s="198">
        <f t="shared" si="697"/>
        <v>50575</v>
      </c>
      <c r="Z349" s="198">
        <v>42500</v>
      </c>
      <c r="AA349" s="198">
        <f t="shared" si="698"/>
        <v>8075</v>
      </c>
      <c r="AB349" s="198">
        <f t="shared" si="699"/>
        <v>50575</v>
      </c>
      <c r="AC349" s="198">
        <v>55000</v>
      </c>
      <c r="AD349" s="198">
        <f t="shared" si="700"/>
        <v>10450</v>
      </c>
      <c r="AE349" s="198">
        <f t="shared" si="701"/>
        <v>65450</v>
      </c>
      <c r="AG349" s="67" t="str">
        <f t="shared" si="702"/>
        <v>ESCOBILLAS</v>
      </c>
      <c r="AH349" s="58" t="str">
        <f t="shared" si="703"/>
        <v>ÚNICO</v>
      </c>
      <c r="AI349" s="58" t="str">
        <f t="shared" si="704"/>
        <v>ÚNICO</v>
      </c>
      <c r="AJ349" s="58" t="str">
        <f t="shared" si="705"/>
        <v>ÚNICO</v>
      </c>
      <c r="AK349" s="58" t="str">
        <f t="shared" si="706"/>
        <v>ÚNICO</v>
      </c>
      <c r="AL349" s="68" t="str">
        <f t="shared" si="707"/>
        <v/>
      </c>
      <c r="AM349" s="68" t="str">
        <f t="shared" si="708"/>
        <v/>
      </c>
      <c r="AN349" s="60" t="str">
        <f t="shared" si="709"/>
        <v/>
      </c>
      <c r="AP349" s="68">
        <f t="shared" si="710"/>
        <v>46667</v>
      </c>
      <c r="AQ349" s="61">
        <f t="shared" si="711"/>
        <v>42500</v>
      </c>
      <c r="AR349" s="61">
        <f t="shared" si="712"/>
        <v>7217</v>
      </c>
      <c r="AS349" s="199">
        <f t="shared" si="713"/>
        <v>0.1546488953650331</v>
      </c>
      <c r="AT349" s="61">
        <f t="shared" si="714"/>
        <v>42500</v>
      </c>
      <c r="AU349" s="61">
        <f t="shared" si="715"/>
        <v>55000</v>
      </c>
      <c r="AV349" s="61">
        <f>IF(NOT(ISNUMBER(A349)),"",ROUND(_xlfn.QUARTILE.INC(CHOOSE({1;2;3},W349,Z349,AC349),1),0))</f>
        <v>42500</v>
      </c>
      <c r="AW349" s="61">
        <f>IF(NOT(ISNUMBER(A349)),"",ROUND(_xlfn.QUARTILE.INC(CHOOSE({1;2;3},W349,Z349,AC349),3),0))</f>
        <v>48750</v>
      </c>
      <c r="AX349" s="61">
        <f t="shared" si="716"/>
        <v>6250</v>
      </c>
      <c r="AY349" s="61">
        <f t="shared" si="717"/>
        <v>42500</v>
      </c>
      <c r="AZ349" s="61">
        <f t="shared" si="718"/>
        <v>8075</v>
      </c>
      <c r="BA349" s="61">
        <f t="shared" si="719"/>
        <v>50575</v>
      </c>
      <c r="BB349" s="61" t="str">
        <f t="shared" si="720"/>
        <v>MENOR VALOR</v>
      </c>
      <c r="BD349" s="58" t="str">
        <f t="shared" si="721"/>
        <v>Escobillas</v>
      </c>
      <c r="BE349" s="58" t="str">
        <f t="shared" si="722"/>
        <v>REPETIDO</v>
      </c>
      <c r="BF349" s="58" t="str" cm="1">
        <f t="array" ref="BF349">IF(BE349&lt;&gt;"REPETIDO","",A349&amp;IFERROR(", "&amp;_xlfn.AGGREGATE(15,6,$A$13:$A$500/(($BD$13:$BD$500=BD349)*($A$13:$A$500&lt;&gt;A349)),1),"")&amp;IFERROR(", "&amp;_xlfn.AGGREGATE(15,6,$A$13:$A$500/(($BD$13:$BD$500=BD349)*($A$13:$A$500&lt;&gt;A349)),2),"")&amp;IFERROR(", "&amp;_xlfn.AGGREGATE(15,6,$A$13:$A$500/(($BD$13:$BD$500=BD349)*($A$13:$A$500&lt;&gt;A349)),3),""))</f>
        <v>318, 284</v>
      </c>
      <c r="BG349" s="58" t="str">
        <f t="shared" si="723"/>
        <v>MISMO PRECIO REF.</v>
      </c>
      <c r="BH349" s="58" t="str">
        <f t="shared" si="724"/>
        <v>OK</v>
      </c>
    </row>
    <row r="350" spans="1:60" ht="25.5" x14ac:dyDescent="0.45">
      <c r="A350" s="64">
        <f>IF(D350="","",COUNTIF($D$13:D350,"&lt;&gt;"))</f>
        <v>319</v>
      </c>
      <c r="B350" s="64">
        <v>4331001</v>
      </c>
      <c r="C350" s="65" t="s">
        <v>1001</v>
      </c>
      <c r="D350" s="64" t="s">
        <v>881</v>
      </c>
      <c r="E350" s="64">
        <v>0</v>
      </c>
      <c r="F350" s="64">
        <v>0</v>
      </c>
      <c r="G350" s="64">
        <v>0</v>
      </c>
      <c r="H350" s="64">
        <v>0</v>
      </c>
      <c r="I350" s="64">
        <v>0</v>
      </c>
      <c r="J350" s="64">
        <v>0</v>
      </c>
      <c r="K350" s="64">
        <v>0</v>
      </c>
      <c r="L350" s="64">
        <v>1</v>
      </c>
      <c r="M350" s="64">
        <v>0</v>
      </c>
      <c r="N350" s="64">
        <v>0</v>
      </c>
      <c r="O350" s="64">
        <v>0</v>
      </c>
      <c r="P350" s="64">
        <v>0</v>
      </c>
      <c r="Q350" s="64">
        <v>0</v>
      </c>
      <c r="R350" s="64">
        <f t="shared" si="695"/>
        <v>1</v>
      </c>
      <c r="S350" s="64">
        <v>26101404</v>
      </c>
      <c r="T350" s="64" t="s">
        <v>66</v>
      </c>
      <c r="U350" s="64" t="s">
        <v>66</v>
      </c>
      <c r="W350" s="198">
        <v>34000</v>
      </c>
      <c r="X350" s="198">
        <f t="shared" si="696"/>
        <v>6460</v>
      </c>
      <c r="Y350" s="198">
        <f t="shared" si="697"/>
        <v>40460</v>
      </c>
      <c r="Z350" s="198">
        <v>34000</v>
      </c>
      <c r="AA350" s="198">
        <f t="shared" si="698"/>
        <v>6460</v>
      </c>
      <c r="AB350" s="198">
        <f t="shared" si="699"/>
        <v>40460</v>
      </c>
      <c r="AC350" s="198">
        <v>45000</v>
      </c>
      <c r="AD350" s="198">
        <f t="shared" si="700"/>
        <v>8550</v>
      </c>
      <c r="AE350" s="198">
        <f t="shared" si="701"/>
        <v>53550</v>
      </c>
      <c r="AG350" s="67" t="str">
        <f t="shared" si="702"/>
        <v>RODAMIENTOS</v>
      </c>
      <c r="AH350" s="58" t="str">
        <f t="shared" si="703"/>
        <v>ÚNICO</v>
      </c>
      <c r="AI350" s="58" t="str">
        <f t="shared" si="704"/>
        <v>DIFERENTE</v>
      </c>
      <c r="AJ350" s="58" t="str">
        <f t="shared" si="705"/>
        <v>DIFERENTE</v>
      </c>
      <c r="AK350" s="58" t="str">
        <f t="shared" si="706"/>
        <v>REVISAR</v>
      </c>
      <c r="AL350" s="68" t="str">
        <f t="shared" si="707"/>
        <v/>
      </c>
      <c r="AM350" s="68">
        <f t="shared" si="708"/>
        <v>21200</v>
      </c>
      <c r="AN350" s="60">
        <f t="shared" si="709"/>
        <v>25000</v>
      </c>
      <c r="AP350" s="68">
        <f t="shared" si="710"/>
        <v>37667</v>
      </c>
      <c r="AQ350" s="61">
        <f t="shared" si="711"/>
        <v>34000</v>
      </c>
      <c r="AR350" s="61">
        <f t="shared" si="712"/>
        <v>6351</v>
      </c>
      <c r="AS350" s="199">
        <f t="shared" si="713"/>
        <v>0.1686091273528553</v>
      </c>
      <c r="AT350" s="61">
        <f t="shared" si="714"/>
        <v>34000</v>
      </c>
      <c r="AU350" s="61">
        <f t="shared" si="715"/>
        <v>45000</v>
      </c>
      <c r="AV350" s="61">
        <f>IF(NOT(ISNUMBER(A350)),"",ROUND(_xlfn.QUARTILE.INC(CHOOSE({1;2;3},W350,Z350,AC350),1),0))</f>
        <v>34000</v>
      </c>
      <c r="AW350" s="61">
        <f>IF(NOT(ISNUMBER(A350)),"",ROUND(_xlfn.QUARTILE.INC(CHOOSE({1;2;3},W350,Z350,AC350),3),0))</f>
        <v>39500</v>
      </c>
      <c r="AX350" s="61">
        <f t="shared" si="716"/>
        <v>5500</v>
      </c>
      <c r="AY350" s="61">
        <f t="shared" si="717"/>
        <v>34000</v>
      </c>
      <c r="AZ350" s="61">
        <f t="shared" si="718"/>
        <v>6460</v>
      </c>
      <c r="BA350" s="61">
        <f t="shared" si="719"/>
        <v>40460</v>
      </c>
      <c r="BB350" s="61" t="str">
        <f t="shared" si="720"/>
        <v>MENOR VALOR</v>
      </c>
      <c r="BD350" s="58" t="str">
        <f t="shared" si="721"/>
        <v>Rodamientos</v>
      </c>
      <c r="BE350" s="58" t="str">
        <f t="shared" si="722"/>
        <v>REPETIDO</v>
      </c>
      <c r="BF350" s="58" t="str" cm="1">
        <f t="array" ref="BF350">IF(BE350&lt;&gt;"REPETIDO","",A350&amp;IFERROR(", "&amp;_xlfn.AGGREGATE(15,6,$A$13:$A$500/(($BD$13:$BD$500=BD350)*($A$13:$A$500&lt;&gt;A350)),1),"")&amp;IFERROR(", "&amp;_xlfn.AGGREGATE(15,6,$A$13:$A$500/(($BD$13:$BD$500=BD350)*($A$13:$A$500&lt;&gt;A350)),2),"")&amp;IFERROR(", "&amp;_xlfn.AGGREGATE(15,6,$A$13:$A$500/(($BD$13:$BD$500=BD350)*($A$13:$A$500&lt;&gt;A350)),3),""))</f>
        <v>319, 79, 99, 138</v>
      </c>
      <c r="BG350" s="58" t="str">
        <f t="shared" si="723"/>
        <v>PRECIO REF. DIFERENTE</v>
      </c>
      <c r="BH350" s="58" t="str">
        <f t="shared" si="724"/>
        <v>CRÍTICO - PRECIO REF. INCONSISTENTE</v>
      </c>
    </row>
    <row r="351" spans="1:60" x14ac:dyDescent="0.45">
      <c r="A351" s="64">
        <f>IF(D351="","",COUNTIF($D$13:D351,"&lt;&gt;"))</f>
        <v>320</v>
      </c>
      <c r="B351" s="64">
        <v>4315400</v>
      </c>
      <c r="C351" s="65" t="s">
        <v>1002</v>
      </c>
      <c r="D351" s="64" t="s">
        <v>881</v>
      </c>
      <c r="E351" s="64">
        <v>0</v>
      </c>
      <c r="F351" s="64">
        <v>0</v>
      </c>
      <c r="G351" s="64">
        <v>0</v>
      </c>
      <c r="H351" s="64">
        <v>0</v>
      </c>
      <c r="I351" s="64">
        <v>0</v>
      </c>
      <c r="J351" s="64">
        <v>0</v>
      </c>
      <c r="K351" s="64">
        <v>0</v>
      </c>
      <c r="L351" s="64">
        <v>1</v>
      </c>
      <c r="M351" s="64">
        <v>0</v>
      </c>
      <c r="N351" s="64">
        <v>0</v>
      </c>
      <c r="O351" s="64">
        <v>0</v>
      </c>
      <c r="P351" s="64">
        <v>0</v>
      </c>
      <c r="Q351" s="64">
        <v>0</v>
      </c>
      <c r="R351" s="64">
        <f t="shared" si="695"/>
        <v>1</v>
      </c>
      <c r="S351" s="64">
        <v>31171504</v>
      </c>
      <c r="T351" s="64" t="s">
        <v>66</v>
      </c>
      <c r="U351" s="64" t="s">
        <v>66</v>
      </c>
      <c r="W351" s="198">
        <v>140200</v>
      </c>
      <c r="X351" s="198">
        <f t="shared" si="696"/>
        <v>26638</v>
      </c>
      <c r="Y351" s="198">
        <f t="shared" si="697"/>
        <v>166838</v>
      </c>
      <c r="Z351" s="198">
        <v>140200</v>
      </c>
      <c r="AA351" s="198">
        <f t="shared" si="698"/>
        <v>26638</v>
      </c>
      <c r="AB351" s="198">
        <f t="shared" si="699"/>
        <v>166838</v>
      </c>
      <c r="AC351" s="198">
        <v>185000</v>
      </c>
      <c r="AD351" s="198">
        <f t="shared" si="700"/>
        <v>35150</v>
      </c>
      <c r="AE351" s="198">
        <f t="shared" si="701"/>
        <v>220150</v>
      </c>
      <c r="AG351" s="67" t="str">
        <f t="shared" si="702"/>
        <v>BREAKER 40 AMP</v>
      </c>
      <c r="AH351" s="58" t="str">
        <f t="shared" si="703"/>
        <v>ÚNICO</v>
      </c>
      <c r="AI351" s="58" t="str">
        <f t="shared" si="704"/>
        <v>DIFERENTE</v>
      </c>
      <c r="AJ351" s="58" t="str">
        <f t="shared" si="705"/>
        <v>DIFERENTE</v>
      </c>
      <c r="AK351" s="58" t="str">
        <f t="shared" si="706"/>
        <v>REVISAR</v>
      </c>
      <c r="AL351" s="68" t="str">
        <f t="shared" si="707"/>
        <v/>
      </c>
      <c r="AM351" s="68">
        <f t="shared" si="708"/>
        <v>8600</v>
      </c>
      <c r="AN351" s="60">
        <f t="shared" si="709"/>
        <v>5000</v>
      </c>
      <c r="AP351" s="68">
        <f t="shared" si="710"/>
        <v>155133</v>
      </c>
      <c r="AQ351" s="61">
        <f t="shared" si="711"/>
        <v>140200</v>
      </c>
      <c r="AR351" s="61">
        <f t="shared" si="712"/>
        <v>25865</v>
      </c>
      <c r="AS351" s="199">
        <f t="shared" si="713"/>
        <v>0.16672790444328414</v>
      </c>
      <c r="AT351" s="61">
        <f t="shared" si="714"/>
        <v>140200</v>
      </c>
      <c r="AU351" s="61">
        <f t="shared" si="715"/>
        <v>185000</v>
      </c>
      <c r="AV351" s="61">
        <f>IF(NOT(ISNUMBER(A351)),"",ROUND(_xlfn.QUARTILE.INC(CHOOSE({1;2;3},W351,Z351,AC351),1),0))</f>
        <v>140200</v>
      </c>
      <c r="AW351" s="61">
        <f>IF(NOT(ISNUMBER(A351)),"",ROUND(_xlfn.QUARTILE.INC(CHOOSE({1;2;3},W351,Z351,AC351),3),0))</f>
        <v>162600</v>
      </c>
      <c r="AX351" s="61">
        <f t="shared" si="716"/>
        <v>22400</v>
      </c>
      <c r="AY351" s="61">
        <f t="shared" si="717"/>
        <v>140200</v>
      </c>
      <c r="AZ351" s="61">
        <f t="shared" si="718"/>
        <v>26638</v>
      </c>
      <c r="BA351" s="61">
        <f t="shared" si="719"/>
        <v>166838</v>
      </c>
      <c r="BB351" s="61" t="str">
        <f t="shared" si="720"/>
        <v>MENOR VALOR</v>
      </c>
      <c r="BD351" s="58" t="str">
        <f t="shared" si="721"/>
        <v>Breaker 40 amp</v>
      </c>
      <c r="BE351" s="58" t="str">
        <f t="shared" si="722"/>
        <v>REPETIDO</v>
      </c>
      <c r="BF351" s="58" t="str" cm="1">
        <f t="array" ref="BF351">IF(BE351&lt;&gt;"REPETIDO","",A351&amp;IFERROR(", "&amp;_xlfn.AGGREGATE(15,6,$A$13:$A$500/(($BD$13:$BD$500=BD351)*($A$13:$A$500&lt;&gt;A351)),1),"")&amp;IFERROR(", "&amp;_xlfn.AGGREGATE(15,6,$A$13:$A$500/(($BD$13:$BD$500=BD351)*($A$13:$A$500&lt;&gt;A351)),2),"")&amp;IFERROR(", "&amp;_xlfn.AGGREGATE(15,6,$A$13:$A$500/(($BD$13:$BD$500=BD351)*($A$13:$A$500&lt;&gt;A351)),3),""))</f>
        <v>320, 377</v>
      </c>
      <c r="BG351" s="58" t="str">
        <f t="shared" si="723"/>
        <v>MISMO PRECIO REF.</v>
      </c>
      <c r="BH351" s="58" t="str">
        <f t="shared" si="724"/>
        <v>OK</v>
      </c>
    </row>
    <row r="352" spans="1:60" x14ac:dyDescent="0.45">
      <c r="A352" s="64">
        <f>IF(D352="","",COUNTIF($D$13:D352,"&lt;&gt;"))</f>
        <v>321</v>
      </c>
      <c r="B352" s="64">
        <v>4315400</v>
      </c>
      <c r="C352" s="65" t="s">
        <v>1003</v>
      </c>
      <c r="D352" s="64" t="s">
        <v>881</v>
      </c>
      <c r="E352" s="64">
        <v>0</v>
      </c>
      <c r="F352" s="64">
        <v>0</v>
      </c>
      <c r="G352" s="64">
        <v>0</v>
      </c>
      <c r="H352" s="64">
        <v>0</v>
      </c>
      <c r="I352" s="64">
        <v>0</v>
      </c>
      <c r="J352" s="64">
        <v>0</v>
      </c>
      <c r="K352" s="64">
        <v>0</v>
      </c>
      <c r="L352" s="64">
        <v>1</v>
      </c>
      <c r="M352" s="64">
        <v>0</v>
      </c>
      <c r="N352" s="64">
        <v>0</v>
      </c>
      <c r="O352" s="64">
        <v>0</v>
      </c>
      <c r="P352" s="64">
        <v>0</v>
      </c>
      <c r="Q352" s="64">
        <v>0</v>
      </c>
      <c r="R352" s="64">
        <f t="shared" si="695"/>
        <v>1</v>
      </c>
      <c r="S352" s="64">
        <v>39121640</v>
      </c>
      <c r="T352" s="64" t="s">
        <v>66</v>
      </c>
      <c r="U352" s="64" t="s">
        <v>66</v>
      </c>
      <c r="W352" s="198">
        <v>2915500</v>
      </c>
      <c r="X352" s="198">
        <f t="shared" si="696"/>
        <v>553945</v>
      </c>
      <c r="Y352" s="198">
        <f t="shared" si="697"/>
        <v>3469445</v>
      </c>
      <c r="Z352" s="198">
        <v>2915500</v>
      </c>
      <c r="AA352" s="198">
        <f t="shared" si="698"/>
        <v>553945</v>
      </c>
      <c r="AB352" s="198">
        <f t="shared" si="699"/>
        <v>3469445</v>
      </c>
      <c r="AC352" s="198">
        <v>3495000</v>
      </c>
      <c r="AD352" s="198">
        <f t="shared" si="700"/>
        <v>664050</v>
      </c>
      <c r="AE352" s="198">
        <f t="shared" si="701"/>
        <v>4159050</v>
      </c>
      <c r="AG352" s="67" t="str">
        <f t="shared" si="702"/>
        <v>ALTERNADOR</v>
      </c>
      <c r="AH352" s="58" t="str">
        <f t="shared" si="703"/>
        <v>ÚNICO</v>
      </c>
      <c r="AI352" s="58" t="str">
        <f t="shared" si="704"/>
        <v>ÚNICO</v>
      </c>
      <c r="AJ352" s="58" t="str">
        <f t="shared" si="705"/>
        <v>ÚNICO</v>
      </c>
      <c r="AK352" s="58" t="str">
        <f t="shared" si="706"/>
        <v>ÚNICO</v>
      </c>
      <c r="AL352" s="68" t="str">
        <f t="shared" si="707"/>
        <v/>
      </c>
      <c r="AM352" s="68" t="str">
        <f t="shared" si="708"/>
        <v/>
      </c>
      <c r="AN352" s="60" t="str">
        <f t="shared" si="709"/>
        <v/>
      </c>
      <c r="AP352" s="68">
        <f t="shared" si="710"/>
        <v>3108667</v>
      </c>
      <c r="AQ352" s="61">
        <f t="shared" si="711"/>
        <v>2915500</v>
      </c>
      <c r="AR352" s="61">
        <f t="shared" si="712"/>
        <v>334574</v>
      </c>
      <c r="AS352" s="199">
        <f t="shared" si="713"/>
        <v>0.1076261947645084</v>
      </c>
      <c r="AT352" s="61">
        <f t="shared" si="714"/>
        <v>2915500</v>
      </c>
      <c r="AU352" s="61">
        <f t="shared" si="715"/>
        <v>3495000</v>
      </c>
      <c r="AV352" s="61">
        <f>IF(NOT(ISNUMBER(A352)),"",ROUND(_xlfn.QUARTILE.INC(CHOOSE({1;2;3},W352,Z352,AC352),1),0))</f>
        <v>2915500</v>
      </c>
      <c r="AW352" s="61">
        <f>IF(NOT(ISNUMBER(A352)),"",ROUND(_xlfn.QUARTILE.INC(CHOOSE({1;2;3},W352,Z352,AC352),3),0))</f>
        <v>3205250</v>
      </c>
      <c r="AX352" s="61">
        <f t="shared" si="716"/>
        <v>289750</v>
      </c>
      <c r="AY352" s="61">
        <f t="shared" si="717"/>
        <v>2915500</v>
      </c>
      <c r="AZ352" s="61">
        <f t="shared" si="718"/>
        <v>553945</v>
      </c>
      <c r="BA352" s="61">
        <f t="shared" si="719"/>
        <v>3469445</v>
      </c>
      <c r="BB352" s="61" t="str">
        <f t="shared" si="720"/>
        <v>MENOR VALOR</v>
      </c>
      <c r="BD352" s="58" t="str">
        <f t="shared" si="721"/>
        <v>Alternador</v>
      </c>
      <c r="BE352" s="58" t="str">
        <f t="shared" si="722"/>
        <v>ÚNICO</v>
      </c>
      <c r="BF352" s="58" t="str" cm="1">
        <f t="array" ref="BF352">IF(BE352&lt;&gt;"REPETIDO","",A352&amp;IFERROR(", "&amp;_xlfn.AGGREGATE(15,6,$A$13:$A$500/(($BD$13:$BD$500=BD352)*($A$13:$A$500&lt;&gt;A352)),1),"")&amp;IFERROR(", "&amp;_xlfn.AGGREGATE(15,6,$A$13:$A$500/(($BD$13:$BD$500=BD352)*($A$13:$A$500&lt;&gt;A352)),2),"")&amp;IFERROR(", "&amp;_xlfn.AGGREGATE(15,6,$A$13:$A$500/(($BD$13:$BD$500=BD352)*($A$13:$A$500&lt;&gt;A352)),3),""))</f>
        <v/>
      </c>
      <c r="BG352" s="58" t="str">
        <f t="shared" si="723"/>
        <v>NO APLICA</v>
      </c>
      <c r="BH352" s="58" t="str">
        <f t="shared" si="724"/>
        <v>OK</v>
      </c>
    </row>
    <row r="353" spans="1:60" x14ac:dyDescent="0.45">
      <c r="A353" s="64">
        <f>IF(D353="","",COUNTIF($D$13:D353,"&lt;&gt;"))</f>
        <v>322</v>
      </c>
      <c r="B353" s="64">
        <v>4324000</v>
      </c>
      <c r="C353" s="65" t="s">
        <v>1004</v>
      </c>
      <c r="D353" s="64" t="s">
        <v>881</v>
      </c>
      <c r="E353" s="64">
        <v>0</v>
      </c>
      <c r="F353" s="64">
        <v>0</v>
      </c>
      <c r="G353" s="64">
        <v>0</v>
      </c>
      <c r="H353" s="64">
        <v>0</v>
      </c>
      <c r="I353" s="64">
        <v>0</v>
      </c>
      <c r="J353" s="64">
        <v>0</v>
      </c>
      <c r="K353" s="64">
        <v>0</v>
      </c>
      <c r="L353" s="64">
        <v>1</v>
      </c>
      <c r="M353" s="64">
        <v>0</v>
      </c>
      <c r="N353" s="64">
        <v>0</v>
      </c>
      <c r="O353" s="64">
        <v>0</v>
      </c>
      <c r="P353" s="64">
        <v>0</v>
      </c>
      <c r="Q353" s="64">
        <v>0</v>
      </c>
      <c r="R353" s="64">
        <f t="shared" si="695"/>
        <v>1</v>
      </c>
      <c r="S353" s="64">
        <v>26101302</v>
      </c>
      <c r="T353" s="64" t="s">
        <v>66</v>
      </c>
      <c r="U353" s="64" t="s">
        <v>66</v>
      </c>
      <c r="W353" s="198">
        <v>2448000</v>
      </c>
      <c r="X353" s="198">
        <f t="shared" si="696"/>
        <v>465120</v>
      </c>
      <c r="Y353" s="198">
        <f t="shared" si="697"/>
        <v>2913120</v>
      </c>
      <c r="Z353" s="198">
        <v>2448000</v>
      </c>
      <c r="AA353" s="198">
        <f t="shared" si="698"/>
        <v>465120</v>
      </c>
      <c r="AB353" s="198">
        <f t="shared" si="699"/>
        <v>2913120</v>
      </c>
      <c r="AC353" s="198">
        <v>2910000</v>
      </c>
      <c r="AD353" s="198">
        <f t="shared" si="700"/>
        <v>552900</v>
      </c>
      <c r="AE353" s="198">
        <f t="shared" si="701"/>
        <v>3462900</v>
      </c>
      <c r="AG353" s="67" t="str">
        <f t="shared" si="702"/>
        <v>RADIADOR</v>
      </c>
      <c r="AH353" s="58" t="str">
        <f t="shared" si="703"/>
        <v>ÚNICO</v>
      </c>
      <c r="AI353" s="58" t="str">
        <f t="shared" si="704"/>
        <v>ÚNICO</v>
      </c>
      <c r="AJ353" s="58" t="str">
        <f t="shared" si="705"/>
        <v>ÚNICO</v>
      </c>
      <c r="AK353" s="58" t="str">
        <f t="shared" si="706"/>
        <v>ÚNICO</v>
      </c>
      <c r="AL353" s="68" t="str">
        <f t="shared" si="707"/>
        <v/>
      </c>
      <c r="AM353" s="68" t="str">
        <f t="shared" si="708"/>
        <v/>
      </c>
      <c r="AN353" s="60" t="str">
        <f t="shared" si="709"/>
        <v/>
      </c>
      <c r="AP353" s="68">
        <f t="shared" si="710"/>
        <v>2602000</v>
      </c>
      <c r="AQ353" s="61">
        <f t="shared" si="711"/>
        <v>2448000</v>
      </c>
      <c r="AR353" s="61">
        <f t="shared" si="712"/>
        <v>266736</v>
      </c>
      <c r="AS353" s="199">
        <f t="shared" si="713"/>
        <v>0.1025119139123751</v>
      </c>
      <c r="AT353" s="61">
        <f t="shared" si="714"/>
        <v>2448000</v>
      </c>
      <c r="AU353" s="61">
        <f t="shared" si="715"/>
        <v>2910000</v>
      </c>
      <c r="AV353" s="61">
        <f>IF(NOT(ISNUMBER(A353)),"",ROUND(_xlfn.QUARTILE.INC(CHOOSE({1;2;3},W353,Z353,AC353),1),0))</f>
        <v>2448000</v>
      </c>
      <c r="AW353" s="61">
        <f>IF(NOT(ISNUMBER(A353)),"",ROUND(_xlfn.QUARTILE.INC(CHOOSE({1;2;3},W353,Z353,AC353),3),0))</f>
        <v>2679000</v>
      </c>
      <c r="AX353" s="61">
        <f t="shared" si="716"/>
        <v>231000</v>
      </c>
      <c r="AY353" s="61">
        <f t="shared" si="717"/>
        <v>2448000</v>
      </c>
      <c r="AZ353" s="61">
        <f t="shared" si="718"/>
        <v>465120</v>
      </c>
      <c r="BA353" s="61">
        <f t="shared" si="719"/>
        <v>2913120</v>
      </c>
      <c r="BB353" s="61" t="str">
        <f t="shared" si="720"/>
        <v>MENOR VALOR</v>
      </c>
      <c r="BD353" s="58" t="str">
        <f t="shared" si="721"/>
        <v>Radiador</v>
      </c>
      <c r="BE353" s="58" t="str">
        <f t="shared" si="722"/>
        <v>ÚNICO</v>
      </c>
      <c r="BF353" s="58" t="str" cm="1">
        <f t="array" ref="BF353">IF(BE353&lt;&gt;"REPETIDO","",A353&amp;IFERROR(", "&amp;_xlfn.AGGREGATE(15,6,$A$13:$A$500/(($BD$13:$BD$500=BD353)*($A$13:$A$500&lt;&gt;A353)),1),"")&amp;IFERROR(", "&amp;_xlfn.AGGREGATE(15,6,$A$13:$A$500/(($BD$13:$BD$500=BD353)*($A$13:$A$500&lt;&gt;A353)),2),"")&amp;IFERROR(", "&amp;_xlfn.AGGREGATE(15,6,$A$13:$A$500/(($BD$13:$BD$500=BD353)*($A$13:$A$500&lt;&gt;A353)),3),""))</f>
        <v/>
      </c>
      <c r="BG353" s="58" t="str">
        <f t="shared" si="723"/>
        <v>NO APLICA</v>
      </c>
      <c r="BH353" s="58" t="str">
        <f t="shared" si="724"/>
        <v>OK</v>
      </c>
    </row>
    <row r="354" spans="1:60" x14ac:dyDescent="0.45">
      <c r="A354" s="64">
        <f>IF(D354="","",COUNTIF($D$13:D354,"&lt;&gt;"))</f>
        <v>323</v>
      </c>
      <c r="B354" s="64">
        <v>4324000</v>
      </c>
      <c r="C354" s="65" t="s">
        <v>1005</v>
      </c>
      <c r="D354" s="64" t="s">
        <v>881</v>
      </c>
      <c r="E354" s="64">
        <v>0</v>
      </c>
      <c r="F354" s="64">
        <v>0</v>
      </c>
      <c r="G354" s="64">
        <v>0</v>
      </c>
      <c r="H354" s="64">
        <v>0</v>
      </c>
      <c r="I354" s="64">
        <v>0</v>
      </c>
      <c r="J354" s="64">
        <v>0</v>
      </c>
      <c r="K354" s="64">
        <v>0</v>
      </c>
      <c r="L354" s="64">
        <v>1</v>
      </c>
      <c r="M354" s="64">
        <v>0</v>
      </c>
      <c r="N354" s="64">
        <v>0</v>
      </c>
      <c r="O354" s="64">
        <v>0</v>
      </c>
      <c r="P354" s="64">
        <v>0</v>
      </c>
      <c r="Q354" s="64">
        <v>0</v>
      </c>
      <c r="R354" s="64">
        <f t="shared" si="695"/>
        <v>1</v>
      </c>
      <c r="S354" s="64">
        <v>25174002</v>
      </c>
      <c r="T354" s="64" t="s">
        <v>66</v>
      </c>
      <c r="U354" s="64" t="s">
        <v>66</v>
      </c>
      <c r="W354" s="198">
        <v>55200</v>
      </c>
      <c r="X354" s="198">
        <f t="shared" si="696"/>
        <v>10488</v>
      </c>
      <c r="Y354" s="198">
        <f t="shared" si="697"/>
        <v>65688</v>
      </c>
      <c r="Z354" s="198">
        <v>55200</v>
      </c>
      <c r="AA354" s="198">
        <f t="shared" si="698"/>
        <v>10488</v>
      </c>
      <c r="AB354" s="198">
        <f t="shared" si="699"/>
        <v>65688</v>
      </c>
      <c r="AC354" s="198">
        <v>70000</v>
      </c>
      <c r="AD354" s="198">
        <f t="shared" si="700"/>
        <v>13300</v>
      </c>
      <c r="AE354" s="198">
        <f t="shared" si="701"/>
        <v>83300</v>
      </c>
      <c r="AG354" s="67" t="str">
        <f t="shared" si="702"/>
        <v>TAPA DEL RADIADOR</v>
      </c>
      <c r="AH354" s="58" t="str">
        <f t="shared" si="703"/>
        <v>ÚNICO</v>
      </c>
      <c r="AI354" s="58" t="str">
        <f t="shared" si="704"/>
        <v>ÚNICO</v>
      </c>
      <c r="AJ354" s="58" t="str">
        <f t="shared" si="705"/>
        <v>ÚNICO</v>
      </c>
      <c r="AK354" s="58" t="str">
        <f t="shared" si="706"/>
        <v>ÚNICO</v>
      </c>
      <c r="AL354" s="68" t="str">
        <f t="shared" si="707"/>
        <v/>
      </c>
      <c r="AM354" s="68" t="str">
        <f t="shared" si="708"/>
        <v/>
      </c>
      <c r="AN354" s="60" t="str">
        <f t="shared" si="709"/>
        <v/>
      </c>
      <c r="AP354" s="68">
        <f t="shared" si="710"/>
        <v>60133</v>
      </c>
      <c r="AQ354" s="61">
        <f t="shared" si="711"/>
        <v>55200</v>
      </c>
      <c r="AR354" s="61">
        <f t="shared" si="712"/>
        <v>8545</v>
      </c>
      <c r="AS354" s="199">
        <f t="shared" si="713"/>
        <v>0.14210167462125622</v>
      </c>
      <c r="AT354" s="61">
        <f t="shared" si="714"/>
        <v>55200</v>
      </c>
      <c r="AU354" s="61">
        <f t="shared" si="715"/>
        <v>70000</v>
      </c>
      <c r="AV354" s="61">
        <f>IF(NOT(ISNUMBER(A354)),"",ROUND(_xlfn.QUARTILE.INC(CHOOSE({1;2;3},W354,Z354,AC354),1),0))</f>
        <v>55200</v>
      </c>
      <c r="AW354" s="61">
        <f>IF(NOT(ISNUMBER(A354)),"",ROUND(_xlfn.QUARTILE.INC(CHOOSE({1;2;3},W354,Z354,AC354),3),0))</f>
        <v>62600</v>
      </c>
      <c r="AX354" s="61">
        <f t="shared" si="716"/>
        <v>7400</v>
      </c>
      <c r="AY354" s="61">
        <f t="shared" si="717"/>
        <v>55200</v>
      </c>
      <c r="AZ354" s="61">
        <f t="shared" si="718"/>
        <v>10488</v>
      </c>
      <c r="BA354" s="61">
        <f t="shared" si="719"/>
        <v>65688</v>
      </c>
      <c r="BB354" s="61" t="str">
        <f t="shared" si="720"/>
        <v>MENOR VALOR</v>
      </c>
      <c r="BD354" s="58" t="str">
        <f t="shared" si="721"/>
        <v>Tapa del radiador</v>
      </c>
      <c r="BE354" s="58" t="str">
        <f t="shared" si="722"/>
        <v>ÚNICO</v>
      </c>
      <c r="BF354" s="58" t="str" cm="1">
        <f t="array" ref="BF354">IF(BE354&lt;&gt;"REPETIDO","",A354&amp;IFERROR(", "&amp;_xlfn.AGGREGATE(15,6,$A$13:$A$500/(($BD$13:$BD$500=BD354)*($A$13:$A$500&lt;&gt;A354)),1),"")&amp;IFERROR(", "&amp;_xlfn.AGGREGATE(15,6,$A$13:$A$500/(($BD$13:$BD$500=BD354)*($A$13:$A$500&lt;&gt;A354)),2),"")&amp;IFERROR(", "&amp;_xlfn.AGGREGATE(15,6,$A$13:$A$500/(($BD$13:$BD$500=BD354)*($A$13:$A$500&lt;&gt;A354)),3),""))</f>
        <v/>
      </c>
      <c r="BG354" s="58" t="str">
        <f t="shared" si="723"/>
        <v>NO APLICA</v>
      </c>
      <c r="BH354" s="58" t="str">
        <f t="shared" si="724"/>
        <v>OK</v>
      </c>
    </row>
    <row r="355" spans="1:60" x14ac:dyDescent="0.45">
      <c r="A355" s="64">
        <f>IF(D355="","",COUNTIF($D$13:D355,"&lt;&gt;"))</f>
        <v>324</v>
      </c>
      <c r="B355" s="64">
        <v>4315400</v>
      </c>
      <c r="C355" s="65" t="s">
        <v>1006</v>
      </c>
      <c r="D355" s="64" t="s">
        <v>881</v>
      </c>
      <c r="E355" s="64">
        <v>0</v>
      </c>
      <c r="F355" s="64">
        <v>0</v>
      </c>
      <c r="G355" s="64">
        <v>0</v>
      </c>
      <c r="H355" s="64">
        <v>0</v>
      </c>
      <c r="I355" s="64">
        <v>0</v>
      </c>
      <c r="J355" s="64">
        <v>0</v>
      </c>
      <c r="K355" s="64">
        <v>0</v>
      </c>
      <c r="L355" s="64">
        <v>1</v>
      </c>
      <c r="M355" s="64">
        <v>0</v>
      </c>
      <c r="N355" s="64">
        <v>0</v>
      </c>
      <c r="O355" s="64">
        <v>0</v>
      </c>
      <c r="P355" s="64">
        <v>0</v>
      </c>
      <c r="Q355" s="64">
        <v>0</v>
      </c>
      <c r="R355" s="64">
        <f t="shared" si="695"/>
        <v>1</v>
      </c>
      <c r="S355" s="64">
        <v>25174003</v>
      </c>
      <c r="T355" s="64" t="s">
        <v>66</v>
      </c>
      <c r="U355" s="64" t="s">
        <v>66</v>
      </c>
      <c r="W355" s="198">
        <v>1156000</v>
      </c>
      <c r="X355" s="198">
        <f t="shared" si="696"/>
        <v>219640</v>
      </c>
      <c r="Y355" s="198">
        <f t="shared" si="697"/>
        <v>1375640</v>
      </c>
      <c r="Z355" s="198">
        <v>1156000</v>
      </c>
      <c r="AA355" s="198">
        <f t="shared" si="698"/>
        <v>219640</v>
      </c>
      <c r="AB355" s="198">
        <f t="shared" si="699"/>
        <v>1375640</v>
      </c>
      <c r="AC355" s="198">
        <v>1355000</v>
      </c>
      <c r="AD355" s="198">
        <f t="shared" si="700"/>
        <v>257450</v>
      </c>
      <c r="AE355" s="198">
        <f t="shared" si="701"/>
        <v>1612450</v>
      </c>
      <c r="AG355" s="67" t="str">
        <f t="shared" si="702"/>
        <v>MOTOR DE ARRANQUE</v>
      </c>
      <c r="AH355" s="58" t="str">
        <f t="shared" si="703"/>
        <v>ÚNICO</v>
      </c>
      <c r="AI355" s="58" t="str">
        <f t="shared" si="704"/>
        <v>ÚNICO</v>
      </c>
      <c r="AJ355" s="58" t="str">
        <f t="shared" si="705"/>
        <v>ÚNICO</v>
      </c>
      <c r="AK355" s="58" t="str">
        <f t="shared" si="706"/>
        <v>ÚNICO</v>
      </c>
      <c r="AL355" s="68" t="str">
        <f t="shared" si="707"/>
        <v/>
      </c>
      <c r="AM355" s="68" t="str">
        <f t="shared" si="708"/>
        <v/>
      </c>
      <c r="AN355" s="60" t="str">
        <f t="shared" si="709"/>
        <v/>
      </c>
      <c r="AP355" s="68">
        <f t="shared" si="710"/>
        <v>1222333</v>
      </c>
      <c r="AQ355" s="61">
        <f t="shared" si="711"/>
        <v>1156000</v>
      </c>
      <c r="AR355" s="61">
        <f t="shared" si="712"/>
        <v>114893</v>
      </c>
      <c r="AS355" s="199">
        <f t="shared" si="713"/>
        <v>9.3994844285477039E-2</v>
      </c>
      <c r="AT355" s="61">
        <f t="shared" si="714"/>
        <v>1156000</v>
      </c>
      <c r="AU355" s="61">
        <f t="shared" si="715"/>
        <v>1355000</v>
      </c>
      <c r="AV355" s="61">
        <f>IF(NOT(ISNUMBER(A355)),"",ROUND(_xlfn.QUARTILE.INC(CHOOSE({1;2;3},W355,Z355,AC355),1),0))</f>
        <v>1156000</v>
      </c>
      <c r="AW355" s="61">
        <f>IF(NOT(ISNUMBER(A355)),"",ROUND(_xlfn.QUARTILE.INC(CHOOSE({1;2;3},W355,Z355,AC355),3),0))</f>
        <v>1255500</v>
      </c>
      <c r="AX355" s="61">
        <f t="shared" si="716"/>
        <v>99500</v>
      </c>
      <c r="AY355" s="61">
        <f t="shared" si="717"/>
        <v>1156000</v>
      </c>
      <c r="AZ355" s="61">
        <f t="shared" si="718"/>
        <v>219640</v>
      </c>
      <c r="BA355" s="61">
        <f t="shared" si="719"/>
        <v>1375640</v>
      </c>
      <c r="BB355" s="61" t="str">
        <f t="shared" si="720"/>
        <v>MENOR VALOR</v>
      </c>
      <c r="BD355" s="58" t="str">
        <f t="shared" si="721"/>
        <v>Motor de arranque</v>
      </c>
      <c r="BE355" s="58" t="str">
        <f t="shared" si="722"/>
        <v>ÚNICO</v>
      </c>
      <c r="BF355" s="58" t="str" cm="1">
        <f t="array" ref="BF355">IF(BE355&lt;&gt;"REPETIDO","",A355&amp;IFERROR(", "&amp;_xlfn.AGGREGATE(15,6,$A$13:$A$500/(($BD$13:$BD$500=BD355)*($A$13:$A$500&lt;&gt;A355)),1),"")&amp;IFERROR(", "&amp;_xlfn.AGGREGATE(15,6,$A$13:$A$500/(($BD$13:$BD$500=BD355)*($A$13:$A$500&lt;&gt;A355)),2),"")&amp;IFERROR(", "&amp;_xlfn.AGGREGATE(15,6,$A$13:$A$500/(($BD$13:$BD$500=BD355)*($A$13:$A$500&lt;&gt;A355)),3),""))</f>
        <v/>
      </c>
      <c r="BG355" s="58" t="str">
        <f t="shared" si="723"/>
        <v>NO APLICA</v>
      </c>
      <c r="BH355" s="58" t="str">
        <f t="shared" si="724"/>
        <v>OK</v>
      </c>
    </row>
    <row r="356" spans="1:60" ht="38.25" customHeight="1" x14ac:dyDescent="0.45">
      <c r="A356" s="64">
        <f>IF(D356="","",COUNTIF($D$13:D356,"&lt;&gt;"))</f>
        <v>325</v>
      </c>
      <c r="B356" s="64">
        <v>4324000</v>
      </c>
      <c r="C356" s="65" t="s">
        <v>1007</v>
      </c>
      <c r="D356" s="64" t="s">
        <v>881</v>
      </c>
      <c r="E356" s="64">
        <v>0</v>
      </c>
      <c r="F356" s="64">
        <v>0</v>
      </c>
      <c r="G356" s="64">
        <v>0</v>
      </c>
      <c r="H356" s="64">
        <v>0</v>
      </c>
      <c r="I356" s="64">
        <v>0</v>
      </c>
      <c r="J356" s="64">
        <v>0</v>
      </c>
      <c r="K356" s="64">
        <v>0</v>
      </c>
      <c r="L356" s="64">
        <v>1</v>
      </c>
      <c r="M356" s="64">
        <v>0</v>
      </c>
      <c r="N356" s="64">
        <v>0</v>
      </c>
      <c r="O356" s="64">
        <v>0</v>
      </c>
      <c r="P356" s="64">
        <v>0</v>
      </c>
      <c r="Q356" s="64">
        <v>0</v>
      </c>
      <c r="R356" s="64">
        <f t="shared" si="695"/>
        <v>1</v>
      </c>
      <c r="S356" s="64">
        <v>25173902</v>
      </c>
      <c r="T356" s="64" t="s">
        <v>66</v>
      </c>
      <c r="U356" s="64" t="s">
        <v>66</v>
      </c>
      <c r="W356" s="198">
        <v>106200</v>
      </c>
      <c r="X356" s="198">
        <f t="shared" si="696"/>
        <v>20178</v>
      </c>
      <c r="Y356" s="198">
        <f t="shared" si="697"/>
        <v>126378</v>
      </c>
      <c r="Z356" s="198">
        <v>110500</v>
      </c>
      <c r="AA356" s="198">
        <f t="shared" si="698"/>
        <v>20995</v>
      </c>
      <c r="AB356" s="198">
        <f t="shared" si="699"/>
        <v>131495</v>
      </c>
      <c r="AC356" s="198">
        <v>135000</v>
      </c>
      <c r="AD356" s="198">
        <f t="shared" si="700"/>
        <v>25650</v>
      </c>
      <c r="AE356" s="198">
        <f t="shared" si="701"/>
        <v>160650</v>
      </c>
      <c r="AG356" s="67" t="str">
        <f t="shared" si="702"/>
        <v>MANGUERAS DE ENTRADA Y SALIDA AL RADIADOR</v>
      </c>
      <c r="AH356" s="58" t="str">
        <f t="shared" si="703"/>
        <v>ÚNICO</v>
      </c>
      <c r="AI356" s="58" t="str">
        <f t="shared" si="704"/>
        <v>DIFERENTE</v>
      </c>
      <c r="AJ356" s="58" t="str">
        <f t="shared" si="705"/>
        <v>ÚNICO</v>
      </c>
      <c r="AK356" s="58" t="str">
        <f t="shared" si="706"/>
        <v>REVISAR</v>
      </c>
      <c r="AL356" s="68" t="str">
        <f t="shared" si="707"/>
        <v/>
      </c>
      <c r="AM356" s="68">
        <f t="shared" si="708"/>
        <v>4300</v>
      </c>
      <c r="AN356" s="60" t="str">
        <f t="shared" si="709"/>
        <v/>
      </c>
      <c r="AP356" s="68">
        <f t="shared" si="710"/>
        <v>117233</v>
      </c>
      <c r="AQ356" s="61">
        <f t="shared" si="711"/>
        <v>110500</v>
      </c>
      <c r="AR356" s="61">
        <f t="shared" si="712"/>
        <v>15536</v>
      </c>
      <c r="AS356" s="199">
        <f t="shared" si="713"/>
        <v>0.13252241263125569</v>
      </c>
      <c r="AT356" s="61">
        <f t="shared" si="714"/>
        <v>106200</v>
      </c>
      <c r="AU356" s="61">
        <f t="shared" si="715"/>
        <v>135000</v>
      </c>
      <c r="AV356" s="61">
        <f>IF(NOT(ISNUMBER(A356)),"",ROUND(_xlfn.QUARTILE.INC(CHOOSE({1;2;3},W356,Z356,AC356),1),0))</f>
        <v>108350</v>
      </c>
      <c r="AW356" s="61">
        <f>IF(NOT(ISNUMBER(A356)),"",ROUND(_xlfn.QUARTILE.INC(CHOOSE({1;2;3},W356,Z356,AC356),3),0))</f>
        <v>122750</v>
      </c>
      <c r="AX356" s="61">
        <f t="shared" si="716"/>
        <v>14400</v>
      </c>
      <c r="AY356" s="61">
        <f t="shared" si="717"/>
        <v>106200</v>
      </c>
      <c r="AZ356" s="61">
        <f t="shared" si="718"/>
        <v>20178</v>
      </c>
      <c r="BA356" s="61">
        <f t="shared" si="719"/>
        <v>126378</v>
      </c>
      <c r="BB356" s="61" t="str">
        <f t="shared" si="720"/>
        <v>MENOR VALOR</v>
      </c>
      <c r="BD356" s="58" t="str">
        <f t="shared" si="721"/>
        <v>Mangueras de entrada y salida al radiador</v>
      </c>
      <c r="BE356" s="58" t="str">
        <f t="shared" si="722"/>
        <v>REPETIDO</v>
      </c>
      <c r="BF356" s="58" t="str" cm="1">
        <f t="array" ref="BF356">IF(BE356&lt;&gt;"REPETIDO","",A356&amp;IFERROR(", "&amp;_xlfn.AGGREGATE(15,6,$A$13:$A$500/(($BD$13:$BD$500=BD356)*($A$13:$A$500&lt;&gt;A356)),1),"")&amp;IFERROR(", "&amp;_xlfn.AGGREGATE(15,6,$A$13:$A$500/(($BD$13:$BD$500=BD356)*($A$13:$A$500&lt;&gt;A356)),2),"")&amp;IFERROR(", "&amp;_xlfn.AGGREGATE(15,6,$A$13:$A$500/(($BD$13:$BD$500=BD356)*($A$13:$A$500&lt;&gt;A356)),3),""))</f>
        <v>325, 386</v>
      </c>
      <c r="BG356" s="58" t="str">
        <f t="shared" si="723"/>
        <v>MISMO PRECIO REF.</v>
      </c>
      <c r="BH356" s="58" t="str">
        <f t="shared" si="724"/>
        <v>OK</v>
      </c>
    </row>
    <row r="357" spans="1:60" x14ac:dyDescent="0.45">
      <c r="A357" s="64">
        <f>IF(D357="","",COUNTIF($D$13:D357,"&lt;&gt;"))</f>
        <v>326</v>
      </c>
      <c r="B357" s="64">
        <v>4315106</v>
      </c>
      <c r="C357" s="65" t="s">
        <v>1008</v>
      </c>
      <c r="D357" s="64" t="s">
        <v>881</v>
      </c>
      <c r="E357" s="64">
        <v>0</v>
      </c>
      <c r="F357" s="64">
        <v>0</v>
      </c>
      <c r="G357" s="64">
        <v>0</v>
      </c>
      <c r="H357" s="64">
        <v>0</v>
      </c>
      <c r="I357" s="64">
        <v>0</v>
      </c>
      <c r="J357" s="64">
        <v>0</v>
      </c>
      <c r="K357" s="64">
        <v>0</v>
      </c>
      <c r="L357" s="64">
        <v>1</v>
      </c>
      <c r="M357" s="64">
        <v>0</v>
      </c>
      <c r="N357" s="64">
        <v>0</v>
      </c>
      <c r="O357" s="64">
        <v>0</v>
      </c>
      <c r="P357" s="64">
        <v>0</v>
      </c>
      <c r="Q357" s="64">
        <v>0</v>
      </c>
      <c r="R357" s="64">
        <f t="shared" si="695"/>
        <v>1</v>
      </c>
      <c r="S357" s="64">
        <v>26101736</v>
      </c>
      <c r="T357" s="64" t="s">
        <v>66</v>
      </c>
      <c r="U357" s="64" t="s">
        <v>66</v>
      </c>
      <c r="W357" s="198">
        <v>1249500</v>
      </c>
      <c r="X357" s="198">
        <f t="shared" si="696"/>
        <v>237405</v>
      </c>
      <c r="Y357" s="198">
        <f t="shared" si="697"/>
        <v>1486905</v>
      </c>
      <c r="Z357" s="198">
        <v>1249500</v>
      </c>
      <c r="AA357" s="198">
        <f t="shared" si="698"/>
        <v>237405</v>
      </c>
      <c r="AB357" s="198">
        <f t="shared" si="699"/>
        <v>1486905</v>
      </c>
      <c r="AC357" s="198">
        <v>1505000</v>
      </c>
      <c r="AD357" s="198">
        <f t="shared" si="700"/>
        <v>285950</v>
      </c>
      <c r="AE357" s="198">
        <f t="shared" si="701"/>
        <v>1790950</v>
      </c>
      <c r="AG357" s="67" t="str">
        <f t="shared" si="702"/>
        <v>CAMISAS</v>
      </c>
      <c r="AH357" s="58" t="str">
        <f t="shared" si="703"/>
        <v>ÚNICO</v>
      </c>
      <c r="AI357" s="58" t="str">
        <f t="shared" si="704"/>
        <v>ÚNICO</v>
      </c>
      <c r="AJ357" s="58" t="str">
        <f t="shared" si="705"/>
        <v>ÚNICO</v>
      </c>
      <c r="AK357" s="58" t="str">
        <f t="shared" si="706"/>
        <v>ÚNICO</v>
      </c>
      <c r="AL357" s="68" t="str">
        <f t="shared" si="707"/>
        <v/>
      </c>
      <c r="AM357" s="68" t="str">
        <f t="shared" si="708"/>
        <v/>
      </c>
      <c r="AN357" s="60" t="str">
        <f t="shared" si="709"/>
        <v/>
      </c>
      <c r="AP357" s="68">
        <f t="shared" si="710"/>
        <v>1334667</v>
      </c>
      <c r="AQ357" s="61">
        <f t="shared" si="711"/>
        <v>1249500</v>
      </c>
      <c r="AR357" s="61">
        <f t="shared" si="712"/>
        <v>147513</v>
      </c>
      <c r="AS357" s="199">
        <f t="shared" si="713"/>
        <v>0.11052419817077967</v>
      </c>
      <c r="AT357" s="61">
        <f t="shared" si="714"/>
        <v>1249500</v>
      </c>
      <c r="AU357" s="61">
        <f t="shared" si="715"/>
        <v>1505000</v>
      </c>
      <c r="AV357" s="61">
        <f>IF(NOT(ISNUMBER(A357)),"",ROUND(_xlfn.QUARTILE.INC(CHOOSE({1;2;3},W357,Z357,AC357),1),0))</f>
        <v>1249500</v>
      </c>
      <c r="AW357" s="61">
        <f>IF(NOT(ISNUMBER(A357)),"",ROUND(_xlfn.QUARTILE.INC(CHOOSE({1;2;3},W357,Z357,AC357),3),0))</f>
        <v>1377250</v>
      </c>
      <c r="AX357" s="61">
        <f t="shared" si="716"/>
        <v>127750</v>
      </c>
      <c r="AY357" s="61">
        <f t="shared" si="717"/>
        <v>1249500</v>
      </c>
      <c r="AZ357" s="61">
        <f t="shared" si="718"/>
        <v>237405</v>
      </c>
      <c r="BA357" s="61">
        <f t="shared" si="719"/>
        <v>1486905</v>
      </c>
      <c r="BB357" s="61" t="str">
        <f t="shared" si="720"/>
        <v>MENOR VALOR</v>
      </c>
      <c r="BD357" s="58" t="str">
        <f t="shared" si="721"/>
        <v>Camisas</v>
      </c>
      <c r="BE357" s="58" t="str">
        <f t="shared" si="722"/>
        <v>ÚNICO</v>
      </c>
      <c r="BF357" s="58" t="str" cm="1">
        <f t="array" ref="BF357">IF(BE357&lt;&gt;"REPETIDO","",A357&amp;IFERROR(", "&amp;_xlfn.AGGREGATE(15,6,$A$13:$A$500/(($BD$13:$BD$500=BD357)*($A$13:$A$500&lt;&gt;A357)),1),"")&amp;IFERROR(", "&amp;_xlfn.AGGREGATE(15,6,$A$13:$A$500/(($BD$13:$BD$500=BD357)*($A$13:$A$500&lt;&gt;A357)),2),"")&amp;IFERROR(", "&amp;_xlfn.AGGREGATE(15,6,$A$13:$A$500/(($BD$13:$BD$500=BD357)*($A$13:$A$500&lt;&gt;A357)),3),""))</f>
        <v/>
      </c>
      <c r="BG357" s="58" t="str">
        <f t="shared" si="723"/>
        <v>NO APLICA</v>
      </c>
      <c r="BH357" s="58" t="str">
        <f t="shared" si="724"/>
        <v>OK</v>
      </c>
    </row>
    <row r="358" spans="1:60" x14ac:dyDescent="0.45">
      <c r="A358" s="64">
        <f>IF(D358="","",COUNTIF($D$13:D358,"&lt;&gt;"))</f>
        <v>327</v>
      </c>
      <c r="B358" s="64">
        <v>4315100</v>
      </c>
      <c r="C358" s="65" t="s">
        <v>1009</v>
      </c>
      <c r="D358" s="64" t="s">
        <v>881</v>
      </c>
      <c r="E358" s="64">
        <v>0</v>
      </c>
      <c r="F358" s="64">
        <v>0</v>
      </c>
      <c r="G358" s="64">
        <v>0</v>
      </c>
      <c r="H358" s="64">
        <v>0</v>
      </c>
      <c r="I358" s="64">
        <v>0</v>
      </c>
      <c r="J358" s="64">
        <v>0</v>
      </c>
      <c r="K358" s="64">
        <v>0</v>
      </c>
      <c r="L358" s="64">
        <v>1</v>
      </c>
      <c r="M358" s="64">
        <v>0</v>
      </c>
      <c r="N358" s="64">
        <v>0</v>
      </c>
      <c r="O358" s="64">
        <v>0</v>
      </c>
      <c r="P358" s="64">
        <v>0</v>
      </c>
      <c r="Q358" s="64">
        <v>0</v>
      </c>
      <c r="R358" s="64">
        <f t="shared" si="695"/>
        <v>1</v>
      </c>
      <c r="S358" s="64">
        <v>26101700</v>
      </c>
      <c r="T358" s="64" t="s">
        <v>66</v>
      </c>
      <c r="U358" s="64" t="s">
        <v>66</v>
      </c>
      <c r="W358" s="198">
        <v>926500</v>
      </c>
      <c r="X358" s="198">
        <f t="shared" si="696"/>
        <v>176035</v>
      </c>
      <c r="Y358" s="198">
        <f t="shared" si="697"/>
        <v>1102535</v>
      </c>
      <c r="Z358" s="198">
        <v>926500</v>
      </c>
      <c r="AA358" s="198">
        <f t="shared" si="698"/>
        <v>176035</v>
      </c>
      <c r="AB358" s="198">
        <f t="shared" si="699"/>
        <v>1102535</v>
      </c>
      <c r="AC358" s="198">
        <v>1100000</v>
      </c>
      <c r="AD358" s="198">
        <f t="shared" si="700"/>
        <v>209000</v>
      </c>
      <c r="AE358" s="198">
        <f t="shared" si="701"/>
        <v>1309000</v>
      </c>
      <c r="AG358" s="67" t="str">
        <f t="shared" si="702"/>
        <v>KIT REPARACIÓN</v>
      </c>
      <c r="AH358" s="58" t="str">
        <f t="shared" si="703"/>
        <v>ÚNICO</v>
      </c>
      <c r="AI358" s="58" t="str">
        <f t="shared" si="704"/>
        <v>ÚNICO</v>
      </c>
      <c r="AJ358" s="58" t="str">
        <f t="shared" si="705"/>
        <v>ÚNICO</v>
      </c>
      <c r="AK358" s="58" t="str">
        <f t="shared" si="706"/>
        <v>ÚNICO</v>
      </c>
      <c r="AL358" s="68" t="str">
        <f t="shared" si="707"/>
        <v/>
      </c>
      <c r="AM358" s="68" t="str">
        <f t="shared" si="708"/>
        <v/>
      </c>
      <c r="AN358" s="60" t="str">
        <f t="shared" si="709"/>
        <v/>
      </c>
      <c r="AP358" s="68">
        <f t="shared" si="710"/>
        <v>984333</v>
      </c>
      <c r="AQ358" s="61">
        <f t="shared" si="711"/>
        <v>926500</v>
      </c>
      <c r="AR358" s="61">
        <f t="shared" si="712"/>
        <v>100170</v>
      </c>
      <c r="AS358" s="199">
        <f t="shared" si="713"/>
        <v>0.10176434194525633</v>
      </c>
      <c r="AT358" s="61">
        <f t="shared" si="714"/>
        <v>926500</v>
      </c>
      <c r="AU358" s="61">
        <f t="shared" si="715"/>
        <v>1100000</v>
      </c>
      <c r="AV358" s="61">
        <f>IF(NOT(ISNUMBER(A358)),"",ROUND(_xlfn.QUARTILE.INC(CHOOSE({1;2;3},W358,Z358,AC358),1),0))</f>
        <v>926500</v>
      </c>
      <c r="AW358" s="61">
        <f>IF(NOT(ISNUMBER(A358)),"",ROUND(_xlfn.QUARTILE.INC(CHOOSE({1;2;3},W358,Z358,AC358),3),0))</f>
        <v>1013250</v>
      </c>
      <c r="AX358" s="61">
        <f t="shared" si="716"/>
        <v>86750</v>
      </c>
      <c r="AY358" s="61">
        <f t="shared" si="717"/>
        <v>926500</v>
      </c>
      <c r="AZ358" s="61">
        <f t="shared" si="718"/>
        <v>176035</v>
      </c>
      <c r="BA358" s="61">
        <f t="shared" si="719"/>
        <v>1102535</v>
      </c>
      <c r="BB358" s="61" t="str">
        <f t="shared" si="720"/>
        <v>MENOR VALOR</v>
      </c>
      <c r="BD358" s="58" t="str">
        <f t="shared" si="721"/>
        <v>Kit reparación</v>
      </c>
      <c r="BE358" s="58" t="str">
        <f t="shared" si="722"/>
        <v>ÚNICO</v>
      </c>
      <c r="BF358" s="58" t="str" cm="1">
        <f t="array" ref="BF358">IF(BE358&lt;&gt;"REPETIDO","",A358&amp;IFERROR(", "&amp;_xlfn.AGGREGATE(15,6,$A$13:$A$500/(($BD$13:$BD$500=BD358)*($A$13:$A$500&lt;&gt;A358)),1),"")&amp;IFERROR(", "&amp;_xlfn.AGGREGATE(15,6,$A$13:$A$500/(($BD$13:$BD$500=BD358)*($A$13:$A$500&lt;&gt;A358)),2),"")&amp;IFERROR(", "&amp;_xlfn.AGGREGATE(15,6,$A$13:$A$500/(($BD$13:$BD$500=BD358)*($A$13:$A$500&lt;&gt;A358)),3),""))</f>
        <v/>
      </c>
      <c r="BG358" s="58" t="str">
        <f t="shared" si="723"/>
        <v>NO APLICA</v>
      </c>
      <c r="BH358" s="58" t="str">
        <f t="shared" si="724"/>
        <v>OK</v>
      </c>
    </row>
    <row r="359" spans="1:60" x14ac:dyDescent="0.45">
      <c r="A359" s="64">
        <f>IF(D359="","",COUNTIF($D$13:D359,"&lt;&gt;"))</f>
        <v>328</v>
      </c>
      <c r="B359" s="64">
        <v>4315103</v>
      </c>
      <c r="C359" s="65" t="s">
        <v>1010</v>
      </c>
      <c r="D359" s="64" t="s">
        <v>881</v>
      </c>
      <c r="E359" s="64">
        <v>0</v>
      </c>
      <c r="F359" s="64">
        <v>0</v>
      </c>
      <c r="G359" s="64">
        <v>0</v>
      </c>
      <c r="H359" s="64">
        <v>0</v>
      </c>
      <c r="I359" s="64">
        <v>0</v>
      </c>
      <c r="J359" s="64">
        <v>0</v>
      </c>
      <c r="K359" s="64">
        <v>0</v>
      </c>
      <c r="L359" s="64">
        <v>1</v>
      </c>
      <c r="M359" s="64">
        <v>0</v>
      </c>
      <c r="N359" s="64">
        <v>0</v>
      </c>
      <c r="O359" s="64">
        <v>0</v>
      </c>
      <c r="P359" s="64">
        <v>0</v>
      </c>
      <c r="Q359" s="64">
        <v>0</v>
      </c>
      <c r="R359" s="64">
        <f t="shared" si="695"/>
        <v>1</v>
      </c>
      <c r="S359" s="64">
        <v>26101412</v>
      </c>
      <c r="T359" s="64" t="s">
        <v>66</v>
      </c>
      <c r="U359" s="64" t="s">
        <v>66</v>
      </c>
      <c r="W359" s="198">
        <v>403800</v>
      </c>
      <c r="X359" s="198">
        <f t="shared" si="696"/>
        <v>76722</v>
      </c>
      <c r="Y359" s="198">
        <f t="shared" si="697"/>
        <v>480522</v>
      </c>
      <c r="Z359" s="198">
        <v>403800</v>
      </c>
      <c r="AA359" s="198">
        <f t="shared" si="698"/>
        <v>76722</v>
      </c>
      <c r="AB359" s="198">
        <f t="shared" si="699"/>
        <v>480522</v>
      </c>
      <c r="AC359" s="198">
        <v>490000</v>
      </c>
      <c r="AD359" s="198">
        <f t="shared" si="700"/>
        <v>93100</v>
      </c>
      <c r="AE359" s="198">
        <f t="shared" si="701"/>
        <v>583100</v>
      </c>
      <c r="AG359" s="67" t="str">
        <f t="shared" si="702"/>
        <v>ANILLOS</v>
      </c>
      <c r="AH359" s="58" t="str">
        <f t="shared" si="703"/>
        <v>ÚNICO</v>
      </c>
      <c r="AI359" s="58" t="str">
        <f t="shared" si="704"/>
        <v>DIFERENTE</v>
      </c>
      <c r="AJ359" s="58" t="str">
        <f t="shared" si="705"/>
        <v>DIFERENTE</v>
      </c>
      <c r="AK359" s="58" t="str">
        <f t="shared" si="706"/>
        <v>REVISAR</v>
      </c>
      <c r="AL359" s="68" t="str">
        <f t="shared" si="707"/>
        <v/>
      </c>
      <c r="AM359" s="68">
        <f t="shared" si="708"/>
        <v>34000</v>
      </c>
      <c r="AN359" s="60">
        <f t="shared" si="709"/>
        <v>25000</v>
      </c>
      <c r="AP359" s="68">
        <f t="shared" si="710"/>
        <v>432533</v>
      </c>
      <c r="AQ359" s="61">
        <f t="shared" si="711"/>
        <v>403800</v>
      </c>
      <c r="AR359" s="61">
        <f t="shared" si="712"/>
        <v>49768</v>
      </c>
      <c r="AS359" s="199">
        <f t="shared" si="713"/>
        <v>0.11506174095386941</v>
      </c>
      <c r="AT359" s="61">
        <f t="shared" si="714"/>
        <v>403800</v>
      </c>
      <c r="AU359" s="61">
        <f t="shared" si="715"/>
        <v>490000</v>
      </c>
      <c r="AV359" s="61">
        <f>IF(NOT(ISNUMBER(A359)),"",ROUND(_xlfn.QUARTILE.INC(CHOOSE({1;2;3},W359,Z359,AC359),1),0))</f>
        <v>403800</v>
      </c>
      <c r="AW359" s="61">
        <f>IF(NOT(ISNUMBER(A359)),"",ROUND(_xlfn.QUARTILE.INC(CHOOSE({1;2;3},W359,Z359,AC359),3),0))</f>
        <v>446900</v>
      </c>
      <c r="AX359" s="61">
        <f t="shared" si="716"/>
        <v>43100</v>
      </c>
      <c r="AY359" s="61">
        <f t="shared" si="717"/>
        <v>403800</v>
      </c>
      <c r="AZ359" s="61">
        <f t="shared" si="718"/>
        <v>76722</v>
      </c>
      <c r="BA359" s="61">
        <f t="shared" si="719"/>
        <v>480522</v>
      </c>
      <c r="BB359" s="61" t="str">
        <f t="shared" si="720"/>
        <v>MENOR VALOR</v>
      </c>
      <c r="BD359" s="58" t="str">
        <f t="shared" si="721"/>
        <v>Anillos</v>
      </c>
      <c r="BE359" s="58" t="str">
        <f t="shared" si="722"/>
        <v>REPETIDO</v>
      </c>
      <c r="BF359" s="58" t="str" cm="1">
        <f t="array" ref="BF359">IF(BE359&lt;&gt;"REPETIDO","",A359&amp;IFERROR(", "&amp;_xlfn.AGGREGATE(15,6,$A$13:$A$500/(($BD$13:$BD$500=BD359)*($A$13:$A$500&lt;&gt;A359)),1),"")&amp;IFERROR(", "&amp;_xlfn.AGGREGATE(15,6,$A$13:$A$500/(($BD$13:$BD$500=BD359)*($A$13:$A$500&lt;&gt;A359)),2),"")&amp;IFERROR(", "&amp;_xlfn.AGGREGATE(15,6,$A$13:$A$500/(($BD$13:$BD$500=BD359)*($A$13:$A$500&lt;&gt;A359)),3),""))</f>
        <v>328, 396</v>
      </c>
      <c r="BG359" s="58" t="str">
        <f t="shared" si="723"/>
        <v>MISMO PRECIO REF.</v>
      </c>
      <c r="BH359" s="58" t="str">
        <f t="shared" si="724"/>
        <v>OK</v>
      </c>
    </row>
    <row r="360" spans="1:60" x14ac:dyDescent="0.45">
      <c r="A360" s="64">
        <f>IF(D360="","",COUNTIF($D$13:D360,"&lt;&gt;"))</f>
        <v>329</v>
      </c>
      <c r="B360" s="64">
        <v>4333203</v>
      </c>
      <c r="C360" s="65" t="s">
        <v>1011</v>
      </c>
      <c r="D360" s="64" t="s">
        <v>881</v>
      </c>
      <c r="E360" s="64">
        <v>0</v>
      </c>
      <c r="F360" s="64">
        <v>0</v>
      </c>
      <c r="G360" s="64">
        <v>0</v>
      </c>
      <c r="H360" s="64">
        <v>0</v>
      </c>
      <c r="I360" s="64">
        <v>0</v>
      </c>
      <c r="J360" s="64">
        <v>0</v>
      </c>
      <c r="K360" s="64">
        <v>0</v>
      </c>
      <c r="L360" s="64">
        <v>1</v>
      </c>
      <c r="M360" s="64">
        <v>0</v>
      </c>
      <c r="N360" s="64">
        <v>0</v>
      </c>
      <c r="O360" s="64">
        <v>0</v>
      </c>
      <c r="P360" s="64">
        <v>0</v>
      </c>
      <c r="Q360" s="64">
        <v>0</v>
      </c>
      <c r="R360" s="64">
        <f t="shared" si="695"/>
        <v>1</v>
      </c>
      <c r="S360" s="64">
        <v>26101727</v>
      </c>
      <c r="T360" s="64" t="s">
        <v>66</v>
      </c>
      <c r="U360" s="64" t="s">
        <v>66</v>
      </c>
      <c r="W360" s="198">
        <v>72200</v>
      </c>
      <c r="X360" s="198">
        <f t="shared" si="696"/>
        <v>13718</v>
      </c>
      <c r="Y360" s="198">
        <f t="shared" si="697"/>
        <v>85918</v>
      </c>
      <c r="Z360" s="198">
        <v>72200</v>
      </c>
      <c r="AA360" s="198">
        <f t="shared" si="698"/>
        <v>13718</v>
      </c>
      <c r="AB360" s="198">
        <f t="shared" si="699"/>
        <v>85918</v>
      </c>
      <c r="AC360" s="198">
        <v>105000</v>
      </c>
      <c r="AD360" s="198">
        <f t="shared" si="700"/>
        <v>19950</v>
      </c>
      <c r="AE360" s="198">
        <f t="shared" si="701"/>
        <v>124950</v>
      </c>
      <c r="AG360" s="67" t="str">
        <f t="shared" si="702"/>
        <v>EMPAQUETADURAS</v>
      </c>
      <c r="AH360" s="58" t="str">
        <f t="shared" si="703"/>
        <v>ÚNICO</v>
      </c>
      <c r="AI360" s="58" t="str">
        <f t="shared" si="704"/>
        <v>ÚNICO</v>
      </c>
      <c r="AJ360" s="58" t="str">
        <f t="shared" si="705"/>
        <v>ÚNICO</v>
      </c>
      <c r="AK360" s="58" t="str">
        <f t="shared" si="706"/>
        <v>ÚNICO</v>
      </c>
      <c r="AL360" s="68" t="str">
        <f t="shared" si="707"/>
        <v/>
      </c>
      <c r="AM360" s="68" t="str">
        <f t="shared" si="708"/>
        <v/>
      </c>
      <c r="AN360" s="60" t="str">
        <f t="shared" si="709"/>
        <v/>
      </c>
      <c r="AP360" s="68">
        <f t="shared" si="710"/>
        <v>83133</v>
      </c>
      <c r="AQ360" s="61">
        <f t="shared" si="711"/>
        <v>72200</v>
      </c>
      <c r="AR360" s="61">
        <f t="shared" si="712"/>
        <v>18937</v>
      </c>
      <c r="AS360" s="199">
        <f t="shared" si="713"/>
        <v>0.22779161103292314</v>
      </c>
      <c r="AT360" s="61">
        <f t="shared" si="714"/>
        <v>72200</v>
      </c>
      <c r="AU360" s="61">
        <f t="shared" si="715"/>
        <v>105000</v>
      </c>
      <c r="AV360" s="61">
        <f>IF(NOT(ISNUMBER(A360)),"",ROUND(_xlfn.QUARTILE.INC(CHOOSE({1;2;3},W360,Z360,AC360),1),0))</f>
        <v>72200</v>
      </c>
      <c r="AW360" s="61">
        <f>IF(NOT(ISNUMBER(A360)),"",ROUND(_xlfn.QUARTILE.INC(CHOOSE({1;2;3},W360,Z360,AC360),3),0))</f>
        <v>88600</v>
      </c>
      <c r="AX360" s="61">
        <f t="shared" si="716"/>
        <v>16400</v>
      </c>
      <c r="AY360" s="61">
        <f t="shared" si="717"/>
        <v>72200</v>
      </c>
      <c r="AZ360" s="61">
        <f t="shared" si="718"/>
        <v>13718</v>
      </c>
      <c r="BA360" s="61">
        <f t="shared" si="719"/>
        <v>85918</v>
      </c>
      <c r="BB360" s="61" t="str">
        <f t="shared" si="720"/>
        <v>PROMEDIO 2 MENORES</v>
      </c>
      <c r="BD360" s="58" t="str">
        <f t="shared" si="721"/>
        <v>Empaquetaduras</v>
      </c>
      <c r="BE360" s="58" t="str">
        <f t="shared" si="722"/>
        <v>ÚNICO</v>
      </c>
      <c r="BF360" s="58" t="str" cm="1">
        <f t="array" ref="BF360">IF(BE360&lt;&gt;"REPETIDO","",A360&amp;IFERROR(", "&amp;_xlfn.AGGREGATE(15,6,$A$13:$A$500/(($BD$13:$BD$500=BD360)*($A$13:$A$500&lt;&gt;A360)),1),"")&amp;IFERROR(", "&amp;_xlfn.AGGREGATE(15,6,$A$13:$A$500/(($BD$13:$BD$500=BD360)*($A$13:$A$500&lt;&gt;A360)),2),"")&amp;IFERROR(", "&amp;_xlfn.AGGREGATE(15,6,$A$13:$A$500/(($BD$13:$BD$500=BD360)*($A$13:$A$500&lt;&gt;A360)),3),""))</f>
        <v/>
      </c>
      <c r="BG360" s="58" t="str">
        <f t="shared" si="723"/>
        <v>NO APLICA</v>
      </c>
      <c r="BH360" s="58" t="str">
        <f t="shared" si="724"/>
        <v>OK</v>
      </c>
    </row>
    <row r="361" spans="1:60" ht="25.5" customHeight="1" x14ac:dyDescent="0.45">
      <c r="A361" s="64">
        <f>IF(D361="","",COUNTIF($D$13:D361,"&lt;&gt;"))</f>
        <v>330</v>
      </c>
      <c r="B361" s="64">
        <v>4315202</v>
      </c>
      <c r="C361" s="65" t="s">
        <v>1012</v>
      </c>
      <c r="D361" s="64" t="s">
        <v>881</v>
      </c>
      <c r="E361" s="64">
        <v>0</v>
      </c>
      <c r="F361" s="64">
        <v>0</v>
      </c>
      <c r="G361" s="64">
        <v>0</v>
      </c>
      <c r="H361" s="64">
        <v>0</v>
      </c>
      <c r="I361" s="64">
        <v>0</v>
      </c>
      <c r="J361" s="64">
        <v>0</v>
      </c>
      <c r="K361" s="64">
        <v>0</v>
      </c>
      <c r="L361" s="64">
        <v>1</v>
      </c>
      <c r="M361" s="64">
        <v>0</v>
      </c>
      <c r="N361" s="64">
        <v>0</v>
      </c>
      <c r="O361" s="64">
        <v>0</v>
      </c>
      <c r="P361" s="64">
        <v>0</v>
      </c>
      <c r="Q361" s="64">
        <v>0</v>
      </c>
      <c r="R361" s="64">
        <f t="shared" si="695"/>
        <v>1</v>
      </c>
      <c r="S361" s="64">
        <v>26101700</v>
      </c>
      <c r="T361" s="64" t="s">
        <v>66</v>
      </c>
      <c r="U361" s="64" t="s">
        <v>66</v>
      </c>
      <c r="W361" s="198">
        <v>170000</v>
      </c>
      <c r="X361" s="198">
        <f t="shared" si="696"/>
        <v>32300</v>
      </c>
      <c r="Y361" s="198">
        <f t="shared" si="697"/>
        <v>202300</v>
      </c>
      <c r="Z361" s="198">
        <v>170000</v>
      </c>
      <c r="AA361" s="198">
        <f t="shared" si="698"/>
        <v>32300</v>
      </c>
      <c r="AB361" s="198">
        <f t="shared" si="699"/>
        <v>202300</v>
      </c>
      <c r="AC361" s="198">
        <v>220000</v>
      </c>
      <c r="AD361" s="198">
        <f t="shared" si="700"/>
        <v>41800</v>
      </c>
      <c r="AE361" s="198">
        <f t="shared" si="701"/>
        <v>261800</v>
      </c>
      <c r="AG361" s="67" t="str">
        <f t="shared" si="702"/>
        <v>VÁLVULAS ADMISIÓN Y ESCAPE</v>
      </c>
      <c r="AH361" s="58" t="str">
        <f t="shared" si="703"/>
        <v>ÚNICO</v>
      </c>
      <c r="AI361" s="58" t="str">
        <f t="shared" si="704"/>
        <v>ÚNICO</v>
      </c>
      <c r="AJ361" s="58" t="str">
        <f t="shared" si="705"/>
        <v>ÚNICO</v>
      </c>
      <c r="AK361" s="58" t="str">
        <f t="shared" si="706"/>
        <v>ÚNICO</v>
      </c>
      <c r="AL361" s="68" t="str">
        <f t="shared" si="707"/>
        <v/>
      </c>
      <c r="AM361" s="68" t="str">
        <f t="shared" si="708"/>
        <v/>
      </c>
      <c r="AN361" s="60" t="str">
        <f t="shared" si="709"/>
        <v/>
      </c>
      <c r="AP361" s="68">
        <f t="shared" si="710"/>
        <v>186667</v>
      </c>
      <c r="AQ361" s="61">
        <f t="shared" si="711"/>
        <v>170000</v>
      </c>
      <c r="AR361" s="61">
        <f t="shared" si="712"/>
        <v>28868</v>
      </c>
      <c r="AS361" s="199">
        <f t="shared" si="713"/>
        <v>0.15464972383977885</v>
      </c>
      <c r="AT361" s="61">
        <f t="shared" si="714"/>
        <v>170000</v>
      </c>
      <c r="AU361" s="61">
        <f t="shared" si="715"/>
        <v>220000</v>
      </c>
      <c r="AV361" s="61">
        <f>IF(NOT(ISNUMBER(A361)),"",ROUND(_xlfn.QUARTILE.INC(CHOOSE({1;2;3},W361,Z361,AC361),1),0))</f>
        <v>170000</v>
      </c>
      <c r="AW361" s="61">
        <f>IF(NOT(ISNUMBER(A361)),"",ROUND(_xlfn.QUARTILE.INC(CHOOSE({1;2;3},W361,Z361,AC361),3),0))</f>
        <v>195000</v>
      </c>
      <c r="AX361" s="61">
        <f t="shared" si="716"/>
        <v>25000</v>
      </c>
      <c r="AY361" s="61">
        <f t="shared" si="717"/>
        <v>170000</v>
      </c>
      <c r="AZ361" s="61">
        <f t="shared" si="718"/>
        <v>32300</v>
      </c>
      <c r="BA361" s="61">
        <f t="shared" si="719"/>
        <v>202300</v>
      </c>
      <c r="BB361" s="61" t="str">
        <f t="shared" si="720"/>
        <v>MENOR VALOR</v>
      </c>
      <c r="BD361" s="58" t="str">
        <f t="shared" si="721"/>
        <v>Válvulas admisión y escape</v>
      </c>
      <c r="BE361" s="58" t="str">
        <f t="shared" si="722"/>
        <v>ÚNICO</v>
      </c>
      <c r="BF361" s="58" t="str" cm="1">
        <f t="array" ref="BF361">IF(BE361&lt;&gt;"REPETIDO","",A361&amp;IFERROR(", "&amp;_xlfn.AGGREGATE(15,6,$A$13:$A$500/(($BD$13:$BD$500=BD361)*($A$13:$A$500&lt;&gt;A361)),1),"")&amp;IFERROR(", "&amp;_xlfn.AGGREGATE(15,6,$A$13:$A$500/(($BD$13:$BD$500=BD361)*($A$13:$A$500&lt;&gt;A361)),2),"")&amp;IFERROR(", "&amp;_xlfn.AGGREGATE(15,6,$A$13:$A$500/(($BD$13:$BD$500=BD361)*($A$13:$A$500&lt;&gt;A361)),3),""))</f>
        <v/>
      </c>
      <c r="BG361" s="58" t="str">
        <f t="shared" si="723"/>
        <v>NO APLICA</v>
      </c>
      <c r="BH361" s="58" t="str">
        <f t="shared" si="724"/>
        <v>OK</v>
      </c>
    </row>
    <row r="362" spans="1:60" x14ac:dyDescent="0.45">
      <c r="A362" s="64">
        <f>IF(D362="","",COUNTIF($D$13:D362,"&lt;&gt;"))</f>
        <v>331</v>
      </c>
      <c r="B362" s="64">
        <v>4315202</v>
      </c>
      <c r="C362" s="65" t="s">
        <v>1013</v>
      </c>
      <c r="D362" s="64" t="s">
        <v>881</v>
      </c>
      <c r="E362" s="64">
        <v>0</v>
      </c>
      <c r="F362" s="64">
        <v>0</v>
      </c>
      <c r="G362" s="64">
        <v>0</v>
      </c>
      <c r="H362" s="64">
        <v>0</v>
      </c>
      <c r="I362" s="64">
        <v>0</v>
      </c>
      <c r="J362" s="64">
        <v>0</v>
      </c>
      <c r="K362" s="64">
        <v>0</v>
      </c>
      <c r="L362" s="64">
        <v>1</v>
      </c>
      <c r="M362" s="64">
        <v>0</v>
      </c>
      <c r="N362" s="64">
        <v>0</v>
      </c>
      <c r="O362" s="64">
        <v>0</v>
      </c>
      <c r="P362" s="64">
        <v>0</v>
      </c>
      <c r="Q362" s="64">
        <v>0</v>
      </c>
      <c r="R362" s="64">
        <f t="shared" si="695"/>
        <v>1</v>
      </c>
      <c r="S362" s="64">
        <v>26101743</v>
      </c>
      <c r="T362" s="64" t="s">
        <v>66</v>
      </c>
      <c r="U362" s="64" t="s">
        <v>66</v>
      </c>
      <c r="W362" s="198">
        <v>731000</v>
      </c>
      <c r="X362" s="198">
        <f t="shared" si="696"/>
        <v>138890</v>
      </c>
      <c r="Y362" s="198">
        <f t="shared" si="697"/>
        <v>869890</v>
      </c>
      <c r="Z362" s="198">
        <v>731000</v>
      </c>
      <c r="AA362" s="198">
        <f t="shared" si="698"/>
        <v>138890</v>
      </c>
      <c r="AB362" s="198">
        <f t="shared" si="699"/>
        <v>869890</v>
      </c>
      <c r="AC362" s="198">
        <v>905000</v>
      </c>
      <c r="AD362" s="198">
        <f t="shared" si="700"/>
        <v>171950</v>
      </c>
      <c r="AE362" s="198">
        <f t="shared" si="701"/>
        <v>1076950</v>
      </c>
      <c r="AG362" s="67" t="str">
        <f t="shared" si="702"/>
        <v>BIELA</v>
      </c>
      <c r="AH362" s="58" t="str">
        <f t="shared" si="703"/>
        <v>ÚNICO</v>
      </c>
      <c r="AI362" s="58" t="str">
        <f t="shared" si="704"/>
        <v>ÚNICO</v>
      </c>
      <c r="AJ362" s="58" t="str">
        <f t="shared" si="705"/>
        <v>ÚNICO</v>
      </c>
      <c r="AK362" s="58" t="str">
        <f t="shared" si="706"/>
        <v>ÚNICO</v>
      </c>
      <c r="AL362" s="68" t="str">
        <f t="shared" si="707"/>
        <v/>
      </c>
      <c r="AM362" s="68" t="str">
        <f t="shared" si="708"/>
        <v/>
      </c>
      <c r="AN362" s="60" t="str">
        <f t="shared" si="709"/>
        <v/>
      </c>
      <c r="AP362" s="68">
        <f t="shared" si="710"/>
        <v>789000</v>
      </c>
      <c r="AQ362" s="61">
        <f t="shared" si="711"/>
        <v>731000</v>
      </c>
      <c r="AR362" s="61">
        <f t="shared" si="712"/>
        <v>100459</v>
      </c>
      <c r="AS362" s="199">
        <f t="shared" si="713"/>
        <v>0.12732446134347275</v>
      </c>
      <c r="AT362" s="61">
        <f t="shared" si="714"/>
        <v>731000</v>
      </c>
      <c r="AU362" s="61">
        <f t="shared" si="715"/>
        <v>905000</v>
      </c>
      <c r="AV362" s="61">
        <f>IF(NOT(ISNUMBER(A362)),"",ROUND(_xlfn.QUARTILE.INC(CHOOSE({1;2;3},W362,Z362,AC362),1),0))</f>
        <v>731000</v>
      </c>
      <c r="AW362" s="61">
        <f>IF(NOT(ISNUMBER(A362)),"",ROUND(_xlfn.QUARTILE.INC(CHOOSE({1;2;3},W362,Z362,AC362),3),0))</f>
        <v>818000</v>
      </c>
      <c r="AX362" s="61">
        <f t="shared" si="716"/>
        <v>87000</v>
      </c>
      <c r="AY362" s="61">
        <f t="shared" si="717"/>
        <v>731000</v>
      </c>
      <c r="AZ362" s="61">
        <f t="shared" si="718"/>
        <v>138890</v>
      </c>
      <c r="BA362" s="61">
        <f t="shared" si="719"/>
        <v>869890</v>
      </c>
      <c r="BB362" s="61" t="str">
        <f t="shared" si="720"/>
        <v>MENOR VALOR</v>
      </c>
      <c r="BD362" s="58" t="str">
        <f t="shared" si="721"/>
        <v>Biela</v>
      </c>
      <c r="BE362" s="58" t="str">
        <f t="shared" si="722"/>
        <v>ÚNICO</v>
      </c>
      <c r="BF362" s="58" t="str" cm="1">
        <f t="array" ref="BF362">IF(BE362&lt;&gt;"REPETIDO","",A362&amp;IFERROR(", "&amp;_xlfn.AGGREGATE(15,6,$A$13:$A$500/(($BD$13:$BD$500=BD362)*($A$13:$A$500&lt;&gt;A362)),1),"")&amp;IFERROR(", "&amp;_xlfn.AGGREGATE(15,6,$A$13:$A$500/(($BD$13:$BD$500=BD362)*($A$13:$A$500&lt;&gt;A362)),2),"")&amp;IFERROR(", "&amp;_xlfn.AGGREGATE(15,6,$A$13:$A$500/(($BD$13:$BD$500=BD362)*($A$13:$A$500&lt;&gt;A362)),3),""))</f>
        <v/>
      </c>
      <c r="BG362" s="58" t="str">
        <f t="shared" si="723"/>
        <v>NO APLICA</v>
      </c>
      <c r="BH362" s="58" t="str">
        <f t="shared" si="724"/>
        <v>OK</v>
      </c>
    </row>
    <row r="363" spans="1:60" ht="25.5" customHeight="1" x14ac:dyDescent="0.45">
      <c r="A363" s="64">
        <f>IF(D363="","",COUNTIF($D$13:D363,"&lt;&gt;"))</f>
        <v>332</v>
      </c>
      <c r="B363" s="64">
        <v>4315400</v>
      </c>
      <c r="C363" s="65" t="s">
        <v>1014</v>
      </c>
      <c r="D363" s="64" t="s">
        <v>881</v>
      </c>
      <c r="E363" s="64">
        <v>0</v>
      </c>
      <c r="F363" s="64">
        <v>0</v>
      </c>
      <c r="G363" s="64">
        <v>0</v>
      </c>
      <c r="H363" s="64">
        <v>0</v>
      </c>
      <c r="I363" s="64">
        <v>0</v>
      </c>
      <c r="J363" s="64">
        <v>0</v>
      </c>
      <c r="K363" s="64">
        <v>0</v>
      </c>
      <c r="L363" s="64">
        <v>1</v>
      </c>
      <c r="M363" s="64">
        <v>0</v>
      </c>
      <c r="N363" s="64">
        <v>0</v>
      </c>
      <c r="O363" s="64">
        <v>0</v>
      </c>
      <c r="P363" s="64">
        <v>0</v>
      </c>
      <c r="Q363" s="64">
        <v>0</v>
      </c>
      <c r="R363" s="64">
        <f t="shared" si="695"/>
        <v>1</v>
      </c>
      <c r="S363" s="64">
        <v>40151524</v>
      </c>
      <c r="T363" s="64" t="s">
        <v>66</v>
      </c>
      <c r="U363" s="64" t="s">
        <v>66</v>
      </c>
      <c r="W363" s="198">
        <v>340000</v>
      </c>
      <c r="X363" s="198">
        <f t="shared" si="696"/>
        <v>64600</v>
      </c>
      <c r="Y363" s="198">
        <f t="shared" si="697"/>
        <v>404600</v>
      </c>
      <c r="Z363" s="198">
        <v>340000</v>
      </c>
      <c r="AA363" s="198">
        <f t="shared" si="698"/>
        <v>64600</v>
      </c>
      <c r="AB363" s="198">
        <f t="shared" si="699"/>
        <v>404600</v>
      </c>
      <c r="AC363" s="198">
        <v>420000</v>
      </c>
      <c r="AD363" s="198">
        <f t="shared" si="700"/>
        <v>79800</v>
      </c>
      <c r="AE363" s="198">
        <f t="shared" si="701"/>
        <v>499800</v>
      </c>
      <c r="AG363" s="67" t="str">
        <f t="shared" si="702"/>
        <v>BATERÍA PARA 12V 1200 AMP 31H</v>
      </c>
      <c r="AH363" s="58" t="str">
        <f t="shared" si="703"/>
        <v>ÚNICO</v>
      </c>
      <c r="AI363" s="58" t="str">
        <f t="shared" si="704"/>
        <v>ÚNICO</v>
      </c>
      <c r="AJ363" s="58" t="str">
        <f t="shared" si="705"/>
        <v>ÚNICO</v>
      </c>
      <c r="AK363" s="58" t="str">
        <f t="shared" si="706"/>
        <v>ÚNICO</v>
      </c>
      <c r="AL363" s="68" t="str">
        <f t="shared" si="707"/>
        <v/>
      </c>
      <c r="AM363" s="68" t="str">
        <f t="shared" si="708"/>
        <v/>
      </c>
      <c r="AN363" s="60" t="str">
        <f t="shared" si="709"/>
        <v/>
      </c>
      <c r="AP363" s="68">
        <f t="shared" si="710"/>
        <v>366667</v>
      </c>
      <c r="AQ363" s="61">
        <f t="shared" si="711"/>
        <v>340000</v>
      </c>
      <c r="AR363" s="61">
        <f t="shared" si="712"/>
        <v>46188</v>
      </c>
      <c r="AS363" s="199">
        <f t="shared" si="713"/>
        <v>0.12596715821167434</v>
      </c>
      <c r="AT363" s="61">
        <f t="shared" si="714"/>
        <v>340000</v>
      </c>
      <c r="AU363" s="61">
        <f t="shared" si="715"/>
        <v>420000</v>
      </c>
      <c r="AV363" s="61">
        <f>IF(NOT(ISNUMBER(A363)),"",ROUND(_xlfn.QUARTILE.INC(CHOOSE({1;2;3},W363,Z363,AC363),1),0))</f>
        <v>340000</v>
      </c>
      <c r="AW363" s="61">
        <f>IF(NOT(ISNUMBER(A363)),"",ROUND(_xlfn.QUARTILE.INC(CHOOSE({1;2;3},W363,Z363,AC363),3),0))</f>
        <v>380000</v>
      </c>
      <c r="AX363" s="61">
        <f t="shared" si="716"/>
        <v>40000</v>
      </c>
      <c r="AY363" s="61">
        <f t="shared" si="717"/>
        <v>340000</v>
      </c>
      <c r="AZ363" s="61">
        <f t="shared" si="718"/>
        <v>64600</v>
      </c>
      <c r="BA363" s="61">
        <f t="shared" si="719"/>
        <v>404600</v>
      </c>
      <c r="BB363" s="61" t="str">
        <f t="shared" si="720"/>
        <v>MENOR VALOR</v>
      </c>
      <c r="BD363" s="58" t="str">
        <f t="shared" si="721"/>
        <v>Batería para 12v 1200 amp 31h</v>
      </c>
      <c r="BE363" s="58" t="str">
        <f t="shared" si="722"/>
        <v>ÚNICO</v>
      </c>
      <c r="BF363" s="58" t="str" cm="1">
        <f t="array" ref="BF363">IF(BE363&lt;&gt;"REPETIDO","",A363&amp;IFERROR(", "&amp;_xlfn.AGGREGATE(15,6,$A$13:$A$500/(($BD$13:$BD$500=BD363)*($A$13:$A$500&lt;&gt;A363)),1),"")&amp;IFERROR(", "&amp;_xlfn.AGGREGATE(15,6,$A$13:$A$500/(($BD$13:$BD$500=BD363)*($A$13:$A$500&lt;&gt;A363)),2),"")&amp;IFERROR(", "&amp;_xlfn.AGGREGATE(15,6,$A$13:$A$500/(($BD$13:$BD$500=BD363)*($A$13:$A$500&lt;&gt;A363)),3),""))</f>
        <v/>
      </c>
      <c r="BG363" s="58" t="str">
        <f t="shared" si="723"/>
        <v>NO APLICA</v>
      </c>
      <c r="BH363" s="58" t="str">
        <f t="shared" si="724"/>
        <v>OK</v>
      </c>
    </row>
    <row r="364" spans="1:60" ht="25.5" customHeight="1" x14ac:dyDescent="0.45">
      <c r="A364" s="64">
        <f>IF(D364="","",COUNTIF($D$13:D364,"&lt;&gt;"))</f>
        <v>333</v>
      </c>
      <c r="B364" s="64">
        <v>4315202</v>
      </c>
      <c r="C364" s="65" t="s">
        <v>1015</v>
      </c>
      <c r="D364" s="64" t="s">
        <v>881</v>
      </c>
      <c r="E364" s="64">
        <v>0</v>
      </c>
      <c r="F364" s="64">
        <v>0</v>
      </c>
      <c r="G364" s="64">
        <v>0</v>
      </c>
      <c r="H364" s="64">
        <v>0</v>
      </c>
      <c r="I364" s="64">
        <v>0</v>
      </c>
      <c r="J364" s="64">
        <v>0</v>
      </c>
      <c r="K364" s="64">
        <v>0</v>
      </c>
      <c r="L364" s="64">
        <v>1</v>
      </c>
      <c r="M364" s="64">
        <v>0</v>
      </c>
      <c r="N364" s="64">
        <v>0</v>
      </c>
      <c r="O364" s="64">
        <v>0</v>
      </c>
      <c r="P364" s="64">
        <v>0</v>
      </c>
      <c r="Q364" s="64">
        <v>0</v>
      </c>
      <c r="R364" s="64">
        <f t="shared" si="695"/>
        <v>1</v>
      </c>
      <c r="S364" s="64">
        <v>26111703</v>
      </c>
      <c r="T364" s="64" t="s">
        <v>66</v>
      </c>
      <c r="U364" s="64" t="s">
        <v>66</v>
      </c>
      <c r="W364" s="198">
        <v>403800</v>
      </c>
      <c r="X364" s="198">
        <f t="shared" si="696"/>
        <v>76722</v>
      </c>
      <c r="Y364" s="198">
        <f t="shared" si="697"/>
        <v>480522</v>
      </c>
      <c r="Z364" s="198">
        <v>403800</v>
      </c>
      <c r="AA364" s="198">
        <f t="shared" si="698"/>
        <v>76722</v>
      </c>
      <c r="AB364" s="198">
        <f t="shared" si="699"/>
        <v>480522</v>
      </c>
      <c r="AC364" s="198">
        <v>475000</v>
      </c>
      <c r="AD364" s="198">
        <f t="shared" si="700"/>
        <v>90250</v>
      </c>
      <c r="AE364" s="198">
        <f t="shared" si="701"/>
        <v>565250</v>
      </c>
      <c r="AG364" s="67" t="str">
        <f t="shared" si="702"/>
        <v>CASQUETES DEL MOTOR</v>
      </c>
      <c r="AH364" s="58" t="str">
        <f t="shared" si="703"/>
        <v>ÚNICO</v>
      </c>
      <c r="AI364" s="58" t="str">
        <f t="shared" si="704"/>
        <v>ÚNICO</v>
      </c>
      <c r="AJ364" s="58" t="str">
        <f t="shared" si="705"/>
        <v>ÚNICO</v>
      </c>
      <c r="AK364" s="58" t="str">
        <f t="shared" si="706"/>
        <v>ÚNICO</v>
      </c>
      <c r="AL364" s="68" t="str">
        <f t="shared" si="707"/>
        <v/>
      </c>
      <c r="AM364" s="68" t="str">
        <f t="shared" si="708"/>
        <v/>
      </c>
      <c r="AN364" s="60" t="str">
        <f t="shared" si="709"/>
        <v/>
      </c>
      <c r="AP364" s="68">
        <f t="shared" si="710"/>
        <v>427533</v>
      </c>
      <c r="AQ364" s="61">
        <f t="shared" si="711"/>
        <v>403800</v>
      </c>
      <c r="AR364" s="61">
        <f t="shared" si="712"/>
        <v>41107</v>
      </c>
      <c r="AS364" s="199">
        <f t="shared" si="713"/>
        <v>9.6149303094731867E-2</v>
      </c>
      <c r="AT364" s="61">
        <f t="shared" si="714"/>
        <v>403800</v>
      </c>
      <c r="AU364" s="61">
        <f t="shared" si="715"/>
        <v>475000</v>
      </c>
      <c r="AV364" s="61">
        <f>IF(NOT(ISNUMBER(A364)),"",ROUND(_xlfn.QUARTILE.INC(CHOOSE({1;2;3},W364,Z364,AC364),1),0))</f>
        <v>403800</v>
      </c>
      <c r="AW364" s="61">
        <f>IF(NOT(ISNUMBER(A364)),"",ROUND(_xlfn.QUARTILE.INC(CHOOSE({1;2;3},W364,Z364,AC364),3),0))</f>
        <v>439400</v>
      </c>
      <c r="AX364" s="61">
        <f t="shared" si="716"/>
        <v>35600</v>
      </c>
      <c r="AY364" s="61">
        <f t="shared" si="717"/>
        <v>403800</v>
      </c>
      <c r="AZ364" s="61">
        <f t="shared" si="718"/>
        <v>76722</v>
      </c>
      <c r="BA364" s="61">
        <f t="shared" si="719"/>
        <v>480522</v>
      </c>
      <c r="BB364" s="61" t="str">
        <f t="shared" si="720"/>
        <v>MENOR VALOR</v>
      </c>
      <c r="BD364" s="58" t="str">
        <f t="shared" si="721"/>
        <v>Casquetes del motor</v>
      </c>
      <c r="BE364" s="58" t="str">
        <f t="shared" si="722"/>
        <v>ÚNICO</v>
      </c>
      <c r="BF364" s="58" t="str" cm="1">
        <f t="array" ref="BF364">IF(BE364&lt;&gt;"REPETIDO","",A364&amp;IFERROR(", "&amp;_xlfn.AGGREGATE(15,6,$A$13:$A$500/(($BD$13:$BD$500=BD364)*($A$13:$A$500&lt;&gt;A364)),1),"")&amp;IFERROR(", "&amp;_xlfn.AGGREGATE(15,6,$A$13:$A$500/(($BD$13:$BD$500=BD364)*($A$13:$A$500&lt;&gt;A364)),2),"")&amp;IFERROR(", "&amp;_xlfn.AGGREGATE(15,6,$A$13:$A$500/(($BD$13:$BD$500=BD364)*($A$13:$A$500&lt;&gt;A364)),3),""))</f>
        <v/>
      </c>
      <c r="BG364" s="58" t="str">
        <f t="shared" si="723"/>
        <v>NO APLICA</v>
      </c>
      <c r="BH364" s="58" t="str">
        <f t="shared" si="724"/>
        <v>OK</v>
      </c>
    </row>
    <row r="365" spans="1:60" s="192" customFormat="1" ht="14.25" customHeight="1" x14ac:dyDescent="0.45">
      <c r="A365" s="64">
        <f>IF(D365="","",COUNTIF($D$13:D365,"&lt;&gt;"))</f>
        <v>334</v>
      </c>
      <c r="B365" s="64">
        <v>4315202</v>
      </c>
      <c r="C365" s="65" t="s">
        <v>1016</v>
      </c>
      <c r="D365" s="64" t="s">
        <v>881</v>
      </c>
      <c r="E365" s="64">
        <v>0</v>
      </c>
      <c r="F365" s="64">
        <v>0</v>
      </c>
      <c r="G365" s="64">
        <v>0</v>
      </c>
      <c r="H365" s="64">
        <v>0</v>
      </c>
      <c r="I365" s="64">
        <v>0</v>
      </c>
      <c r="J365" s="64">
        <v>0</v>
      </c>
      <c r="K365" s="64">
        <v>0</v>
      </c>
      <c r="L365" s="64">
        <v>1</v>
      </c>
      <c r="M365" s="64">
        <v>0</v>
      </c>
      <c r="N365" s="64">
        <v>0</v>
      </c>
      <c r="O365" s="64">
        <v>0</v>
      </c>
      <c r="P365" s="64">
        <v>0</v>
      </c>
      <c r="Q365" s="64">
        <v>0</v>
      </c>
      <c r="R365" s="64">
        <f t="shared" si="695"/>
        <v>1</v>
      </c>
      <c r="S365" s="64">
        <v>31171504</v>
      </c>
      <c r="T365" s="64" t="s">
        <v>66</v>
      </c>
      <c r="U365" s="64" t="s">
        <v>66</v>
      </c>
      <c r="W365" s="198">
        <v>276200</v>
      </c>
      <c r="X365" s="198">
        <f t="shared" si="696"/>
        <v>52478</v>
      </c>
      <c r="Y365" s="198">
        <f t="shared" si="697"/>
        <v>328678</v>
      </c>
      <c r="Z365" s="198">
        <v>293200</v>
      </c>
      <c r="AA365" s="198">
        <f t="shared" si="698"/>
        <v>55708</v>
      </c>
      <c r="AB365" s="198">
        <f t="shared" si="699"/>
        <v>348908</v>
      </c>
      <c r="AC365" s="198">
        <v>385000</v>
      </c>
      <c r="AD365" s="198">
        <f t="shared" si="700"/>
        <v>73150</v>
      </c>
      <c r="AE365" s="198">
        <f t="shared" si="701"/>
        <v>458150</v>
      </c>
      <c r="AG365" s="67" t="str">
        <f t="shared" si="702"/>
        <v>JUNTA DE CULATA</v>
      </c>
      <c r="AH365" s="58" t="str">
        <f t="shared" si="703"/>
        <v>ÚNICO</v>
      </c>
      <c r="AI365" s="58" t="str">
        <f t="shared" si="704"/>
        <v>DIFERENTE</v>
      </c>
      <c r="AJ365" s="58" t="str">
        <f t="shared" si="705"/>
        <v>DIFERENTE</v>
      </c>
      <c r="AK365" s="58" t="str">
        <f t="shared" si="706"/>
        <v>REVISAR</v>
      </c>
      <c r="AL365" s="68" t="str">
        <f t="shared" si="707"/>
        <v/>
      </c>
      <c r="AM365" s="68">
        <f t="shared" si="708"/>
        <v>17000</v>
      </c>
      <c r="AN365" s="60">
        <f t="shared" si="709"/>
        <v>35000</v>
      </c>
      <c r="AO365" s="160"/>
      <c r="AP365" s="68">
        <f t="shared" si="710"/>
        <v>318133</v>
      </c>
      <c r="AQ365" s="61">
        <f t="shared" si="711"/>
        <v>293200</v>
      </c>
      <c r="AR365" s="61">
        <f t="shared" si="712"/>
        <v>58529</v>
      </c>
      <c r="AS365" s="199">
        <f t="shared" si="713"/>
        <v>0.18397651296784678</v>
      </c>
      <c r="AT365" s="61">
        <f t="shared" si="714"/>
        <v>276200</v>
      </c>
      <c r="AU365" s="61">
        <f t="shared" si="715"/>
        <v>385000</v>
      </c>
      <c r="AV365" s="61">
        <f>IF(NOT(ISNUMBER(A365)),"",ROUND(_xlfn.QUARTILE.INC(CHOOSE({1;2;3},W365,Z365,AC365),1),0))</f>
        <v>284700</v>
      </c>
      <c r="AW365" s="61">
        <f>IF(NOT(ISNUMBER(A365)),"",ROUND(_xlfn.QUARTILE.INC(CHOOSE({1;2;3},W365,Z365,AC365),3),0))</f>
        <v>339100</v>
      </c>
      <c r="AX365" s="61">
        <f t="shared" si="716"/>
        <v>54400</v>
      </c>
      <c r="AY365" s="61">
        <f t="shared" si="717"/>
        <v>276200</v>
      </c>
      <c r="AZ365" s="61">
        <f t="shared" si="718"/>
        <v>52478</v>
      </c>
      <c r="BA365" s="61">
        <f t="shared" si="719"/>
        <v>328678</v>
      </c>
      <c r="BB365" s="61" t="str">
        <f t="shared" si="720"/>
        <v>MENOR VALOR</v>
      </c>
      <c r="BC365" s="160"/>
      <c r="BD365" s="58" t="str">
        <f t="shared" si="721"/>
        <v>Junta de culata</v>
      </c>
      <c r="BE365" s="58" t="str">
        <f t="shared" si="722"/>
        <v>REPETIDO</v>
      </c>
      <c r="BF365" s="58" t="str" cm="1">
        <f t="array" ref="BF365">IF(BE365&lt;&gt;"REPETIDO","",A365&amp;IFERROR(", "&amp;_xlfn.AGGREGATE(15,6,$A$13:$A$500/(($BD$13:$BD$500=BD365)*($A$13:$A$500&lt;&gt;A365)),1),"")&amp;IFERROR(", "&amp;_xlfn.AGGREGATE(15,6,$A$13:$A$500/(($BD$13:$BD$500=BD365)*($A$13:$A$500&lt;&gt;A365)),2),"")&amp;IFERROR(", "&amp;_xlfn.AGGREGATE(15,6,$A$13:$A$500/(($BD$13:$BD$500=BD365)*($A$13:$A$500&lt;&gt;A365)),3),""))</f>
        <v>334, 400</v>
      </c>
      <c r="BG365" s="58" t="str">
        <f t="shared" si="723"/>
        <v>MISMO PRECIO REF.</v>
      </c>
      <c r="BH365" s="58" t="str">
        <f t="shared" si="724"/>
        <v>OK</v>
      </c>
    </row>
    <row r="366" spans="1:60" ht="25.5" customHeight="1" x14ac:dyDescent="0.45">
      <c r="A366" s="64">
        <f>IF(D366="","",COUNTIF($D$13:D366,"&lt;&gt;"))</f>
        <v>335</v>
      </c>
      <c r="B366" s="64">
        <v>4391503</v>
      </c>
      <c r="C366" s="65" t="s">
        <v>1017</v>
      </c>
      <c r="D366" s="64" t="s">
        <v>881</v>
      </c>
      <c r="E366" s="64">
        <v>0</v>
      </c>
      <c r="F366" s="64">
        <v>0</v>
      </c>
      <c r="G366" s="64">
        <v>0</v>
      </c>
      <c r="H366" s="64">
        <v>0</v>
      </c>
      <c r="I366" s="64">
        <v>0</v>
      </c>
      <c r="J366" s="64">
        <v>0</v>
      </c>
      <c r="K366" s="64">
        <v>0</v>
      </c>
      <c r="L366" s="64">
        <v>1</v>
      </c>
      <c r="M366" s="64">
        <v>0</v>
      </c>
      <c r="N366" s="64">
        <v>0</v>
      </c>
      <c r="O366" s="64">
        <v>0</v>
      </c>
      <c r="P366" s="64">
        <v>0</v>
      </c>
      <c r="Q366" s="64">
        <v>0</v>
      </c>
      <c r="R366" s="64">
        <f t="shared" si="695"/>
        <v>1</v>
      </c>
      <c r="S366" s="64">
        <v>40161505</v>
      </c>
      <c r="T366" s="64" t="s">
        <v>66</v>
      </c>
      <c r="U366" s="64" t="s">
        <v>66</v>
      </c>
      <c r="W366" s="198">
        <v>85000</v>
      </c>
      <c r="X366" s="198">
        <f t="shared" si="696"/>
        <v>16150</v>
      </c>
      <c r="Y366" s="198">
        <f t="shared" si="697"/>
        <v>101150</v>
      </c>
      <c r="Z366" s="198">
        <v>85000</v>
      </c>
      <c r="AA366" s="198">
        <f t="shared" si="698"/>
        <v>16150</v>
      </c>
      <c r="AB366" s="198">
        <f t="shared" si="699"/>
        <v>101150</v>
      </c>
      <c r="AC366" s="198">
        <v>110000</v>
      </c>
      <c r="AD366" s="198">
        <f t="shared" si="700"/>
        <v>20900</v>
      </c>
      <c r="AE366" s="198">
        <f t="shared" si="701"/>
        <v>130900</v>
      </c>
      <c r="AG366" s="67" t="str">
        <f t="shared" si="702"/>
        <v>FILTRO DE AIRE SECUNDARIO</v>
      </c>
      <c r="AH366" s="58" t="str">
        <f t="shared" si="703"/>
        <v>ÚNICO</v>
      </c>
      <c r="AI366" s="58" t="str">
        <f t="shared" si="704"/>
        <v>ÚNICO</v>
      </c>
      <c r="AJ366" s="58" t="str">
        <f t="shared" si="705"/>
        <v>DIFERENTE</v>
      </c>
      <c r="AK366" s="58" t="str">
        <f t="shared" si="706"/>
        <v>REVISAR</v>
      </c>
      <c r="AL366" s="68" t="str">
        <f t="shared" si="707"/>
        <v/>
      </c>
      <c r="AM366" s="68" t="str">
        <f t="shared" si="708"/>
        <v/>
      </c>
      <c r="AN366" s="60">
        <f t="shared" si="709"/>
        <v>5000</v>
      </c>
      <c r="AP366" s="68">
        <f t="shared" si="710"/>
        <v>93333</v>
      </c>
      <c r="AQ366" s="61">
        <f t="shared" si="711"/>
        <v>85000</v>
      </c>
      <c r="AR366" s="61">
        <f t="shared" si="712"/>
        <v>14434</v>
      </c>
      <c r="AS366" s="199">
        <f t="shared" si="713"/>
        <v>0.15465055232340116</v>
      </c>
      <c r="AT366" s="61">
        <f t="shared" si="714"/>
        <v>85000</v>
      </c>
      <c r="AU366" s="61">
        <f t="shared" si="715"/>
        <v>110000</v>
      </c>
      <c r="AV366" s="61">
        <f>IF(NOT(ISNUMBER(A366)),"",ROUND(_xlfn.QUARTILE.INC(CHOOSE({1;2;3},W366,Z366,AC366),1),0))</f>
        <v>85000</v>
      </c>
      <c r="AW366" s="61">
        <f>IF(NOT(ISNUMBER(A366)),"",ROUND(_xlfn.QUARTILE.INC(CHOOSE({1;2;3},W366,Z366,AC366),3),0))</f>
        <v>97500</v>
      </c>
      <c r="AX366" s="61">
        <f t="shared" si="716"/>
        <v>12500</v>
      </c>
      <c r="AY366" s="61">
        <f t="shared" si="717"/>
        <v>85000</v>
      </c>
      <c r="AZ366" s="61">
        <f t="shared" si="718"/>
        <v>16150</v>
      </c>
      <c r="BA366" s="61">
        <f t="shared" si="719"/>
        <v>101150</v>
      </c>
      <c r="BB366" s="61" t="str">
        <f t="shared" si="720"/>
        <v>MENOR VALOR</v>
      </c>
      <c r="BD366" s="58" t="str">
        <f t="shared" si="721"/>
        <v>Filtro de aire secundario</v>
      </c>
      <c r="BE366" s="58" t="str">
        <f t="shared" si="722"/>
        <v>REPETIDO</v>
      </c>
      <c r="BF366" s="58" t="str" cm="1">
        <f t="array" ref="BF366">IF(BE366&lt;&gt;"REPETIDO","",A366&amp;IFERROR(", "&amp;_xlfn.AGGREGATE(15,6,$A$13:$A$500/(($BD$13:$BD$500=BD366)*($A$13:$A$500&lt;&gt;A366)),1),"")&amp;IFERROR(", "&amp;_xlfn.AGGREGATE(15,6,$A$13:$A$500/(($BD$13:$BD$500=BD366)*($A$13:$A$500&lt;&gt;A366)),2),"")&amp;IFERROR(", "&amp;_xlfn.AGGREGATE(15,6,$A$13:$A$500/(($BD$13:$BD$500=BD366)*($A$13:$A$500&lt;&gt;A366)),3),""))</f>
        <v>335, 373</v>
      </c>
      <c r="BG366" s="58" t="str">
        <f t="shared" si="723"/>
        <v>MISMO PRECIO REF.</v>
      </c>
      <c r="BH366" s="58" t="str">
        <f t="shared" si="724"/>
        <v>OK</v>
      </c>
    </row>
    <row r="367" spans="1:60" ht="25.5" customHeight="1" x14ac:dyDescent="0.45">
      <c r="A367" s="64">
        <f>IF(D367="","",COUNTIF($D$13:D367,"&lt;&gt;"))</f>
        <v>336</v>
      </c>
      <c r="B367" s="64">
        <v>4391501</v>
      </c>
      <c r="C367" s="65" t="s">
        <v>1018</v>
      </c>
      <c r="D367" s="64" t="s">
        <v>881</v>
      </c>
      <c r="E367" s="64">
        <v>0</v>
      </c>
      <c r="F367" s="64">
        <v>0</v>
      </c>
      <c r="G367" s="64">
        <v>0</v>
      </c>
      <c r="H367" s="64">
        <v>0</v>
      </c>
      <c r="I367" s="64">
        <v>0</v>
      </c>
      <c r="J367" s="64">
        <v>0</v>
      </c>
      <c r="K367" s="64">
        <v>0</v>
      </c>
      <c r="L367" s="64">
        <v>1</v>
      </c>
      <c r="M367" s="64">
        <v>0</v>
      </c>
      <c r="N367" s="64">
        <v>0</v>
      </c>
      <c r="O367" s="64">
        <v>0</v>
      </c>
      <c r="P367" s="64">
        <v>0</v>
      </c>
      <c r="Q367" s="64">
        <v>0</v>
      </c>
      <c r="R367" s="64">
        <f t="shared" si="695"/>
        <v>1</v>
      </c>
      <c r="S367" s="64">
        <v>40142503</v>
      </c>
      <c r="T367" s="64" t="s">
        <v>66</v>
      </c>
      <c r="U367" s="64" t="s">
        <v>66</v>
      </c>
      <c r="W367" s="198">
        <v>85000</v>
      </c>
      <c r="X367" s="198">
        <f t="shared" si="696"/>
        <v>16150</v>
      </c>
      <c r="Y367" s="198">
        <f t="shared" si="697"/>
        <v>101150</v>
      </c>
      <c r="Z367" s="198">
        <v>85000</v>
      </c>
      <c r="AA367" s="198">
        <f t="shared" si="698"/>
        <v>16150</v>
      </c>
      <c r="AB367" s="198">
        <f t="shared" si="699"/>
        <v>101150</v>
      </c>
      <c r="AC367" s="198">
        <v>105000</v>
      </c>
      <c r="AD367" s="198">
        <f t="shared" si="700"/>
        <v>19950</v>
      </c>
      <c r="AE367" s="198">
        <f t="shared" si="701"/>
        <v>124950</v>
      </c>
      <c r="AG367" s="67" t="str">
        <f t="shared" si="702"/>
        <v>TRAMPA DE COMBUSTIBLE</v>
      </c>
      <c r="AH367" s="58" t="str">
        <f t="shared" si="703"/>
        <v>ÚNICO</v>
      </c>
      <c r="AI367" s="58" t="str">
        <f t="shared" si="704"/>
        <v>DIFERENTE</v>
      </c>
      <c r="AJ367" s="58" t="str">
        <f t="shared" si="705"/>
        <v>DIFERENTE</v>
      </c>
      <c r="AK367" s="58" t="str">
        <f t="shared" si="706"/>
        <v>REVISAR</v>
      </c>
      <c r="AL367" s="68" t="str">
        <f t="shared" si="707"/>
        <v/>
      </c>
      <c r="AM367" s="68">
        <f t="shared" si="708"/>
        <v>4200</v>
      </c>
      <c r="AN367" s="60">
        <f t="shared" si="709"/>
        <v>10000</v>
      </c>
      <c r="AP367" s="68">
        <f t="shared" si="710"/>
        <v>91667</v>
      </c>
      <c r="AQ367" s="61">
        <f t="shared" si="711"/>
        <v>85000</v>
      </c>
      <c r="AR367" s="61">
        <f t="shared" si="712"/>
        <v>11547</v>
      </c>
      <c r="AS367" s="199">
        <f t="shared" si="713"/>
        <v>0.1259668146661285</v>
      </c>
      <c r="AT367" s="61">
        <f t="shared" si="714"/>
        <v>85000</v>
      </c>
      <c r="AU367" s="61">
        <f t="shared" si="715"/>
        <v>105000</v>
      </c>
      <c r="AV367" s="61">
        <f>IF(NOT(ISNUMBER(A367)),"",ROUND(_xlfn.QUARTILE.INC(CHOOSE({1;2;3},W367,Z367,AC367),1),0))</f>
        <v>85000</v>
      </c>
      <c r="AW367" s="61">
        <f>IF(NOT(ISNUMBER(A367)),"",ROUND(_xlfn.QUARTILE.INC(CHOOSE({1;2;3},W367,Z367,AC367),3),0))</f>
        <v>95000</v>
      </c>
      <c r="AX367" s="61">
        <f t="shared" si="716"/>
        <v>10000</v>
      </c>
      <c r="AY367" s="61">
        <f t="shared" si="717"/>
        <v>85000</v>
      </c>
      <c r="AZ367" s="61">
        <f t="shared" si="718"/>
        <v>16150</v>
      </c>
      <c r="BA367" s="61">
        <f t="shared" si="719"/>
        <v>101150</v>
      </c>
      <c r="BB367" s="61" t="str">
        <f t="shared" si="720"/>
        <v>MENOR VALOR</v>
      </c>
      <c r="BD367" s="58" t="str">
        <f t="shared" si="721"/>
        <v>Trampa de combustible</v>
      </c>
      <c r="BE367" s="58" t="str">
        <f t="shared" si="722"/>
        <v>REPETIDO</v>
      </c>
      <c r="BF367" s="58" t="str" cm="1">
        <f t="array" ref="BF367">IF(BE367&lt;&gt;"REPETIDO","",A367&amp;IFERROR(", "&amp;_xlfn.AGGREGATE(15,6,$A$13:$A$500/(($BD$13:$BD$500=BD367)*($A$13:$A$500&lt;&gt;A367)),1),"")&amp;IFERROR(", "&amp;_xlfn.AGGREGATE(15,6,$A$13:$A$500/(($BD$13:$BD$500=BD367)*($A$13:$A$500&lt;&gt;A367)),2),"")&amp;IFERROR(", "&amp;_xlfn.AGGREGATE(15,6,$A$13:$A$500/(($BD$13:$BD$500=BD367)*($A$13:$A$500&lt;&gt;A367)),3),""))</f>
        <v>336, 375</v>
      </c>
      <c r="BG367" s="58" t="str">
        <f t="shared" si="723"/>
        <v>MISMO PRECIO REF.</v>
      </c>
      <c r="BH367" s="58" t="str">
        <f t="shared" si="724"/>
        <v>OK</v>
      </c>
    </row>
    <row r="368" spans="1:60" ht="25.5" customHeight="1" x14ac:dyDescent="0.45">
      <c r="A368" s="64">
        <f>IF(D368="","",COUNTIF($D$13:D368,"&lt;&gt;"))</f>
        <v>337</v>
      </c>
      <c r="B368" s="64">
        <v>4315202</v>
      </c>
      <c r="C368" s="65" t="s">
        <v>1019</v>
      </c>
      <c r="D368" s="64" t="s">
        <v>881</v>
      </c>
      <c r="E368" s="64">
        <v>0</v>
      </c>
      <c r="F368" s="64">
        <v>0</v>
      </c>
      <c r="G368" s="64">
        <v>0</v>
      </c>
      <c r="H368" s="64">
        <v>0</v>
      </c>
      <c r="I368" s="64">
        <v>0</v>
      </c>
      <c r="J368" s="64">
        <v>0</v>
      </c>
      <c r="K368" s="64">
        <v>0</v>
      </c>
      <c r="L368" s="64">
        <v>1</v>
      </c>
      <c r="M368" s="64">
        <v>0</v>
      </c>
      <c r="N368" s="64">
        <v>0</v>
      </c>
      <c r="O368" s="64">
        <v>0</v>
      </c>
      <c r="P368" s="64">
        <v>0</v>
      </c>
      <c r="Q368" s="64">
        <v>0</v>
      </c>
      <c r="R368" s="64">
        <f t="shared" si="695"/>
        <v>1</v>
      </c>
      <c r="S368" s="64">
        <v>26101400</v>
      </c>
      <c r="T368" s="64" t="s">
        <v>66</v>
      </c>
      <c r="U368" s="64" t="s">
        <v>66</v>
      </c>
      <c r="W368" s="198">
        <v>369800</v>
      </c>
      <c r="X368" s="198">
        <f t="shared" si="696"/>
        <v>70262</v>
      </c>
      <c r="Y368" s="198">
        <f t="shared" si="697"/>
        <v>440062</v>
      </c>
      <c r="Z368" s="198">
        <v>391000</v>
      </c>
      <c r="AA368" s="198">
        <f t="shared" si="698"/>
        <v>74290</v>
      </c>
      <c r="AB368" s="198">
        <f t="shared" si="699"/>
        <v>465290</v>
      </c>
      <c r="AC368" s="198">
        <v>500000</v>
      </c>
      <c r="AD368" s="198">
        <f t="shared" si="700"/>
        <v>95000</v>
      </c>
      <c r="AE368" s="198">
        <f t="shared" si="701"/>
        <v>595000</v>
      </c>
      <c r="AG368" s="67" t="str">
        <f t="shared" si="702"/>
        <v>CORONA DEL ALTERNADOR</v>
      </c>
      <c r="AH368" s="58" t="str">
        <f t="shared" si="703"/>
        <v>ÚNICO</v>
      </c>
      <c r="AI368" s="58" t="str">
        <f t="shared" si="704"/>
        <v>DIFERENTE</v>
      </c>
      <c r="AJ368" s="58" t="str">
        <f t="shared" si="705"/>
        <v>DIFERENTE</v>
      </c>
      <c r="AK368" s="58" t="str">
        <f t="shared" si="706"/>
        <v>REVISAR</v>
      </c>
      <c r="AL368" s="68" t="str">
        <f t="shared" si="707"/>
        <v/>
      </c>
      <c r="AM368" s="68">
        <f t="shared" si="708"/>
        <v>21200</v>
      </c>
      <c r="AN368" s="60">
        <f t="shared" si="709"/>
        <v>25000</v>
      </c>
      <c r="AP368" s="68">
        <f t="shared" si="710"/>
        <v>420267</v>
      </c>
      <c r="AQ368" s="61">
        <f t="shared" si="711"/>
        <v>391000</v>
      </c>
      <c r="AR368" s="61">
        <f t="shared" si="712"/>
        <v>69860</v>
      </c>
      <c r="AS368" s="199">
        <f t="shared" si="713"/>
        <v>0.16622766003516812</v>
      </c>
      <c r="AT368" s="61">
        <f t="shared" si="714"/>
        <v>369800</v>
      </c>
      <c r="AU368" s="61">
        <f t="shared" si="715"/>
        <v>500000</v>
      </c>
      <c r="AV368" s="61">
        <f>IF(NOT(ISNUMBER(A368)),"",ROUND(_xlfn.QUARTILE.INC(CHOOSE({1;2;3},W368,Z368,AC368),1),0))</f>
        <v>380400</v>
      </c>
      <c r="AW368" s="61">
        <f>IF(NOT(ISNUMBER(A368)),"",ROUND(_xlfn.QUARTILE.INC(CHOOSE({1;2;3},W368,Z368,AC368),3),0))</f>
        <v>445500</v>
      </c>
      <c r="AX368" s="61">
        <f t="shared" si="716"/>
        <v>65100</v>
      </c>
      <c r="AY368" s="61">
        <f t="shared" si="717"/>
        <v>369800</v>
      </c>
      <c r="AZ368" s="61">
        <f t="shared" si="718"/>
        <v>70262</v>
      </c>
      <c r="BA368" s="61">
        <f t="shared" si="719"/>
        <v>440062</v>
      </c>
      <c r="BB368" s="61" t="str">
        <f t="shared" si="720"/>
        <v>MENOR VALOR</v>
      </c>
      <c r="BD368" s="58" t="str">
        <f t="shared" si="721"/>
        <v>Corona del alternador</v>
      </c>
      <c r="BE368" s="58" t="str">
        <f t="shared" si="722"/>
        <v>REPETIDO</v>
      </c>
      <c r="BF368" s="58" t="str" cm="1">
        <f t="array" ref="BF368">IF(BE368&lt;&gt;"REPETIDO","",A368&amp;IFERROR(", "&amp;_xlfn.AGGREGATE(15,6,$A$13:$A$500/(($BD$13:$BD$500=BD368)*($A$13:$A$500&lt;&gt;A368)),1),"")&amp;IFERROR(", "&amp;_xlfn.AGGREGATE(15,6,$A$13:$A$500/(($BD$13:$BD$500=BD368)*($A$13:$A$500&lt;&gt;A368)),2),"")&amp;IFERROR(", "&amp;_xlfn.AGGREGATE(15,6,$A$13:$A$500/(($BD$13:$BD$500=BD368)*($A$13:$A$500&lt;&gt;A368)),3),""))</f>
        <v>337, 378</v>
      </c>
      <c r="BG368" s="58" t="str">
        <f t="shared" si="723"/>
        <v>MISMO PRECIO REF.</v>
      </c>
      <c r="BH368" s="58" t="str">
        <f t="shared" si="724"/>
        <v>OK</v>
      </c>
    </row>
    <row r="369" spans="1:60" ht="25.5" customHeight="1" x14ac:dyDescent="0.45">
      <c r="A369" s="64">
        <f>IF(D369="","",COUNTIF($D$13:D369,"&lt;&gt;"))</f>
        <v>338</v>
      </c>
      <c r="B369" s="64">
        <v>4315400</v>
      </c>
      <c r="C369" s="65" t="s">
        <v>1020</v>
      </c>
      <c r="D369" s="64" t="s">
        <v>881</v>
      </c>
      <c r="E369" s="64">
        <v>0</v>
      </c>
      <c r="F369" s="64">
        <v>0</v>
      </c>
      <c r="G369" s="64">
        <v>0</v>
      </c>
      <c r="H369" s="64">
        <v>0</v>
      </c>
      <c r="I369" s="64">
        <v>0</v>
      </c>
      <c r="J369" s="64">
        <v>0</v>
      </c>
      <c r="K369" s="64">
        <v>0</v>
      </c>
      <c r="L369" s="64">
        <v>1</v>
      </c>
      <c r="M369" s="64">
        <v>0</v>
      </c>
      <c r="N369" s="64">
        <v>0</v>
      </c>
      <c r="O369" s="64">
        <v>0</v>
      </c>
      <c r="P369" s="64">
        <v>0</v>
      </c>
      <c r="Q369" s="64">
        <v>0</v>
      </c>
      <c r="R369" s="64">
        <f t="shared" si="695"/>
        <v>1</v>
      </c>
      <c r="S369" s="64">
        <v>26101404</v>
      </c>
      <c r="T369" s="64" t="s">
        <v>66</v>
      </c>
      <c r="U369" s="64" t="s">
        <v>66</v>
      </c>
      <c r="W369" s="198">
        <v>89200</v>
      </c>
      <c r="X369" s="198">
        <f t="shared" si="696"/>
        <v>16948</v>
      </c>
      <c r="Y369" s="198">
        <f t="shared" si="697"/>
        <v>106148</v>
      </c>
      <c r="Z369" s="198">
        <v>102000</v>
      </c>
      <c r="AA369" s="198">
        <f t="shared" si="698"/>
        <v>19380</v>
      </c>
      <c r="AB369" s="198">
        <f t="shared" si="699"/>
        <v>121380</v>
      </c>
      <c r="AC369" s="198">
        <v>130000</v>
      </c>
      <c r="AD369" s="198">
        <f t="shared" si="700"/>
        <v>24700</v>
      </c>
      <c r="AE369" s="198">
        <f t="shared" si="701"/>
        <v>154700</v>
      </c>
      <c r="AG369" s="67" t="str">
        <f t="shared" si="702"/>
        <v>ESCOBILLAS DEL ALTERNADOR</v>
      </c>
      <c r="AH369" s="58" t="str">
        <f t="shared" si="703"/>
        <v>ÚNICO</v>
      </c>
      <c r="AI369" s="58" t="str">
        <f t="shared" si="704"/>
        <v>DIFERENTE</v>
      </c>
      <c r="AJ369" s="58" t="str">
        <f t="shared" si="705"/>
        <v>DIFERENTE</v>
      </c>
      <c r="AK369" s="58" t="str">
        <f t="shared" si="706"/>
        <v>REVISAR</v>
      </c>
      <c r="AL369" s="68" t="str">
        <f t="shared" si="707"/>
        <v/>
      </c>
      <c r="AM369" s="68">
        <f t="shared" si="708"/>
        <v>12800</v>
      </c>
      <c r="AN369" s="60">
        <f t="shared" si="709"/>
        <v>15000</v>
      </c>
      <c r="AP369" s="68">
        <f t="shared" si="710"/>
        <v>107067</v>
      </c>
      <c r="AQ369" s="61">
        <f t="shared" si="711"/>
        <v>102000</v>
      </c>
      <c r="AR369" s="61">
        <f t="shared" si="712"/>
        <v>20867</v>
      </c>
      <c r="AS369" s="199">
        <f t="shared" si="713"/>
        <v>0.19489665349734278</v>
      </c>
      <c r="AT369" s="61">
        <f t="shared" si="714"/>
        <v>89200</v>
      </c>
      <c r="AU369" s="61">
        <f t="shared" si="715"/>
        <v>130000</v>
      </c>
      <c r="AV369" s="61">
        <f>IF(NOT(ISNUMBER(A369)),"",ROUND(_xlfn.QUARTILE.INC(CHOOSE({1;2;3},W369,Z369,AC369),1),0))</f>
        <v>95600</v>
      </c>
      <c r="AW369" s="61">
        <f>IF(NOT(ISNUMBER(A369)),"",ROUND(_xlfn.QUARTILE.INC(CHOOSE({1;2;3},W369,Z369,AC369),3),0))</f>
        <v>116000</v>
      </c>
      <c r="AX369" s="61">
        <f t="shared" si="716"/>
        <v>20400</v>
      </c>
      <c r="AY369" s="61">
        <f t="shared" si="717"/>
        <v>89200</v>
      </c>
      <c r="AZ369" s="61">
        <f t="shared" si="718"/>
        <v>16948</v>
      </c>
      <c r="BA369" s="61">
        <f t="shared" si="719"/>
        <v>106148</v>
      </c>
      <c r="BB369" s="61" t="str">
        <f t="shared" si="720"/>
        <v>MENOR VALOR</v>
      </c>
      <c r="BD369" s="58" t="str">
        <f t="shared" si="721"/>
        <v>Escobillas del alternador</v>
      </c>
      <c r="BE369" s="58" t="str">
        <f t="shared" si="722"/>
        <v>REPETIDO</v>
      </c>
      <c r="BF369" s="58" t="str" cm="1">
        <f t="array" ref="BF369">IF(BE369&lt;&gt;"REPETIDO","",A369&amp;IFERROR(", "&amp;_xlfn.AGGREGATE(15,6,$A$13:$A$500/(($BD$13:$BD$500=BD369)*($A$13:$A$500&lt;&gt;A369)),1),"")&amp;IFERROR(", "&amp;_xlfn.AGGREGATE(15,6,$A$13:$A$500/(($BD$13:$BD$500=BD369)*($A$13:$A$500&lt;&gt;A369)),2),"")&amp;IFERROR(", "&amp;_xlfn.AGGREGATE(15,6,$A$13:$A$500/(($BD$13:$BD$500=BD369)*($A$13:$A$500&lt;&gt;A369)),3),""))</f>
        <v>338, 379</v>
      </c>
      <c r="BG369" s="58" t="str">
        <f t="shared" si="723"/>
        <v>MISMO PRECIO REF.</v>
      </c>
      <c r="BH369" s="58" t="str">
        <f t="shared" si="724"/>
        <v>OK</v>
      </c>
    </row>
    <row r="370" spans="1:60" ht="25.5" customHeight="1" x14ac:dyDescent="0.45">
      <c r="A370" s="64">
        <f>IF(D370="","",COUNTIF($D$13:D370,"&lt;&gt;"))</f>
        <v>339</v>
      </c>
      <c r="B370" s="64">
        <v>4315202</v>
      </c>
      <c r="C370" s="65" t="s">
        <v>1021</v>
      </c>
      <c r="D370" s="64" t="s">
        <v>881</v>
      </c>
      <c r="E370" s="64">
        <v>0</v>
      </c>
      <c r="F370" s="64">
        <v>0</v>
      </c>
      <c r="G370" s="64">
        <v>0</v>
      </c>
      <c r="H370" s="64">
        <v>0</v>
      </c>
      <c r="I370" s="64">
        <v>0</v>
      </c>
      <c r="J370" s="64">
        <v>0</v>
      </c>
      <c r="K370" s="64">
        <v>0</v>
      </c>
      <c r="L370" s="64">
        <v>1</v>
      </c>
      <c r="M370" s="64">
        <v>0</v>
      </c>
      <c r="N370" s="64">
        <v>0</v>
      </c>
      <c r="O370" s="64">
        <v>0</v>
      </c>
      <c r="P370" s="64">
        <v>0</v>
      </c>
      <c r="Q370" s="64">
        <v>0</v>
      </c>
      <c r="R370" s="64">
        <f t="shared" si="695"/>
        <v>1</v>
      </c>
      <c r="S370" s="64">
        <v>26101414</v>
      </c>
      <c r="T370" s="64" t="s">
        <v>66</v>
      </c>
      <c r="U370" s="64" t="s">
        <v>66</v>
      </c>
      <c r="W370" s="198">
        <v>97800</v>
      </c>
      <c r="X370" s="198">
        <f t="shared" si="696"/>
        <v>18582</v>
      </c>
      <c r="Y370" s="198">
        <f t="shared" si="697"/>
        <v>116382</v>
      </c>
      <c r="Z370" s="198">
        <v>97800</v>
      </c>
      <c r="AA370" s="198">
        <f t="shared" si="698"/>
        <v>18582</v>
      </c>
      <c r="AB370" s="198">
        <f t="shared" si="699"/>
        <v>116382</v>
      </c>
      <c r="AC370" s="198">
        <v>125000</v>
      </c>
      <c r="AD370" s="198">
        <f t="shared" si="700"/>
        <v>23750</v>
      </c>
      <c r="AE370" s="198">
        <f t="shared" si="701"/>
        <v>148750</v>
      </c>
      <c r="AG370" s="67" t="str">
        <f t="shared" si="702"/>
        <v>PORTA ESCOBILLAS DEL ALTERNADOR</v>
      </c>
      <c r="AH370" s="58" t="str">
        <f t="shared" si="703"/>
        <v>ÚNICO</v>
      </c>
      <c r="AI370" s="58" t="str">
        <f t="shared" si="704"/>
        <v>DIFERENTE</v>
      </c>
      <c r="AJ370" s="58" t="str">
        <f t="shared" si="705"/>
        <v>DIFERENTE</v>
      </c>
      <c r="AK370" s="58" t="str">
        <f t="shared" si="706"/>
        <v>REVISAR</v>
      </c>
      <c r="AL370" s="68" t="str">
        <f t="shared" si="707"/>
        <v/>
      </c>
      <c r="AM370" s="68">
        <f t="shared" si="708"/>
        <v>4200</v>
      </c>
      <c r="AN370" s="60">
        <f t="shared" si="709"/>
        <v>5000</v>
      </c>
      <c r="AP370" s="68">
        <f t="shared" si="710"/>
        <v>106867</v>
      </c>
      <c r="AQ370" s="61">
        <f t="shared" si="711"/>
        <v>97800</v>
      </c>
      <c r="AR370" s="61">
        <f t="shared" si="712"/>
        <v>15704</v>
      </c>
      <c r="AS370" s="199">
        <f t="shared" si="713"/>
        <v>0.14694901138798694</v>
      </c>
      <c r="AT370" s="61">
        <f t="shared" si="714"/>
        <v>97800</v>
      </c>
      <c r="AU370" s="61">
        <f t="shared" si="715"/>
        <v>125000</v>
      </c>
      <c r="AV370" s="61">
        <f>IF(NOT(ISNUMBER(A370)),"",ROUND(_xlfn.QUARTILE.INC(CHOOSE({1;2;3},W370,Z370,AC370),1),0))</f>
        <v>97800</v>
      </c>
      <c r="AW370" s="61">
        <f>IF(NOT(ISNUMBER(A370)),"",ROUND(_xlfn.QUARTILE.INC(CHOOSE({1;2;3},W370,Z370,AC370),3),0))</f>
        <v>111400</v>
      </c>
      <c r="AX370" s="61">
        <f t="shared" si="716"/>
        <v>13600</v>
      </c>
      <c r="AY370" s="61">
        <f t="shared" si="717"/>
        <v>97800</v>
      </c>
      <c r="AZ370" s="61">
        <f t="shared" si="718"/>
        <v>18582</v>
      </c>
      <c r="BA370" s="61">
        <f t="shared" si="719"/>
        <v>116382</v>
      </c>
      <c r="BB370" s="61" t="str">
        <f t="shared" si="720"/>
        <v>MENOR VALOR</v>
      </c>
      <c r="BD370" s="58" t="str">
        <f t="shared" si="721"/>
        <v>Porta escobillas del alternador</v>
      </c>
      <c r="BE370" s="58" t="str">
        <f t="shared" si="722"/>
        <v>REPETIDO</v>
      </c>
      <c r="BF370" s="58" t="str" cm="1">
        <f t="array" ref="BF370">IF(BE370&lt;&gt;"REPETIDO","",A370&amp;IFERROR(", "&amp;_xlfn.AGGREGATE(15,6,$A$13:$A$500/(($BD$13:$BD$500=BD370)*($A$13:$A$500&lt;&gt;A370)),1),"")&amp;IFERROR(", "&amp;_xlfn.AGGREGATE(15,6,$A$13:$A$500/(($BD$13:$BD$500=BD370)*($A$13:$A$500&lt;&gt;A370)),2),"")&amp;IFERROR(", "&amp;_xlfn.AGGREGATE(15,6,$A$13:$A$500/(($BD$13:$BD$500=BD370)*($A$13:$A$500&lt;&gt;A370)),3),""))</f>
        <v>339, 380</v>
      </c>
      <c r="BG370" s="58" t="str">
        <f t="shared" si="723"/>
        <v>MISMO PRECIO REF.</v>
      </c>
      <c r="BH370" s="58" t="str">
        <f t="shared" si="724"/>
        <v>OK</v>
      </c>
    </row>
    <row r="371" spans="1:60" ht="25.5" customHeight="1" x14ac:dyDescent="0.45">
      <c r="A371" s="64">
        <f>IF(D371="","",COUNTIF($D$13:D371,"&lt;&gt;"))</f>
        <v>340</v>
      </c>
      <c r="B371" s="64">
        <v>4331001</v>
      </c>
      <c r="C371" s="65" t="s">
        <v>1022</v>
      </c>
      <c r="D371" s="64" t="s">
        <v>881</v>
      </c>
      <c r="E371" s="64">
        <v>0</v>
      </c>
      <c r="F371" s="64">
        <v>0</v>
      </c>
      <c r="G371" s="64">
        <v>0</v>
      </c>
      <c r="H371" s="64">
        <v>0</v>
      </c>
      <c r="I371" s="64">
        <v>0</v>
      </c>
      <c r="J371" s="64">
        <v>0</v>
      </c>
      <c r="K371" s="64">
        <v>0</v>
      </c>
      <c r="L371" s="64">
        <v>1</v>
      </c>
      <c r="M371" s="64">
        <v>0</v>
      </c>
      <c r="N371" s="64">
        <v>0</v>
      </c>
      <c r="O371" s="64">
        <v>0</v>
      </c>
      <c r="P371" s="64">
        <v>0</v>
      </c>
      <c r="Q371" s="64">
        <v>0</v>
      </c>
      <c r="R371" s="64">
        <f t="shared" si="695"/>
        <v>1</v>
      </c>
      <c r="S371" s="64">
        <v>26101400</v>
      </c>
      <c r="T371" s="64" t="s">
        <v>66</v>
      </c>
      <c r="U371" s="64" t="s">
        <v>66</v>
      </c>
      <c r="W371" s="198">
        <v>46800</v>
      </c>
      <c r="X371" s="198">
        <f t="shared" si="696"/>
        <v>8892</v>
      </c>
      <c r="Y371" s="198">
        <f t="shared" si="697"/>
        <v>55692</v>
      </c>
      <c r="Z371" s="198">
        <v>46800</v>
      </c>
      <c r="AA371" s="198">
        <f t="shared" si="698"/>
        <v>8892</v>
      </c>
      <c r="AB371" s="198">
        <f t="shared" si="699"/>
        <v>55692</v>
      </c>
      <c r="AC371" s="198">
        <v>105000</v>
      </c>
      <c r="AD371" s="198">
        <f t="shared" si="700"/>
        <v>19950</v>
      </c>
      <c r="AE371" s="198">
        <f t="shared" si="701"/>
        <v>124950</v>
      </c>
      <c r="AG371" s="67" t="str">
        <f t="shared" si="702"/>
        <v>RODAMIENTOS DEL ALTERNADOR</v>
      </c>
      <c r="AH371" s="58" t="str">
        <f t="shared" si="703"/>
        <v>ÚNICO</v>
      </c>
      <c r="AI371" s="58" t="str">
        <f t="shared" si="704"/>
        <v>DIFERENTE</v>
      </c>
      <c r="AJ371" s="58" t="str">
        <f t="shared" si="705"/>
        <v>DIFERENTE</v>
      </c>
      <c r="AK371" s="58" t="str">
        <f t="shared" si="706"/>
        <v>REVISAR</v>
      </c>
      <c r="AL371" s="68" t="str">
        <f t="shared" si="707"/>
        <v/>
      </c>
      <c r="AM371" s="68">
        <f t="shared" si="708"/>
        <v>4200</v>
      </c>
      <c r="AN371" s="60">
        <f t="shared" si="709"/>
        <v>10000</v>
      </c>
      <c r="AP371" s="68">
        <f t="shared" si="710"/>
        <v>66200</v>
      </c>
      <c r="AQ371" s="61">
        <f t="shared" si="711"/>
        <v>46800</v>
      </c>
      <c r="AR371" s="61">
        <f t="shared" si="712"/>
        <v>33602</v>
      </c>
      <c r="AS371" s="199">
        <f t="shared" si="713"/>
        <v>0.50758308157099696</v>
      </c>
      <c r="AT371" s="61">
        <f t="shared" si="714"/>
        <v>46800</v>
      </c>
      <c r="AU371" s="61">
        <f t="shared" si="715"/>
        <v>105000</v>
      </c>
      <c r="AV371" s="61">
        <f>IF(NOT(ISNUMBER(A371)),"",ROUND(_xlfn.QUARTILE.INC(CHOOSE({1;2;3},W371,Z371,AC371),1),0))</f>
        <v>46800</v>
      </c>
      <c r="AW371" s="61">
        <f>IF(NOT(ISNUMBER(A371)),"",ROUND(_xlfn.QUARTILE.INC(CHOOSE({1;2;3},W371,Z371,AC371),3),0))</f>
        <v>75900</v>
      </c>
      <c r="AX371" s="61">
        <f t="shared" si="716"/>
        <v>29100</v>
      </c>
      <c r="AY371" s="61">
        <f t="shared" si="717"/>
        <v>46800</v>
      </c>
      <c r="AZ371" s="61">
        <f t="shared" si="718"/>
        <v>8892</v>
      </c>
      <c r="BA371" s="61">
        <f t="shared" si="719"/>
        <v>55692</v>
      </c>
      <c r="BB371" s="61" t="str">
        <f t="shared" si="720"/>
        <v>MEDIANA</v>
      </c>
      <c r="BD371" s="58" t="str">
        <f t="shared" si="721"/>
        <v>Rodamientos del alternador</v>
      </c>
      <c r="BE371" s="58" t="str">
        <f t="shared" si="722"/>
        <v>REPETIDO</v>
      </c>
      <c r="BF371" s="58" t="str" cm="1">
        <f t="array" ref="BF371">IF(BE371&lt;&gt;"REPETIDO","",A371&amp;IFERROR(", "&amp;_xlfn.AGGREGATE(15,6,$A$13:$A$500/(($BD$13:$BD$500=BD371)*($A$13:$A$500&lt;&gt;A371)),1),"")&amp;IFERROR(", "&amp;_xlfn.AGGREGATE(15,6,$A$13:$A$500/(($BD$13:$BD$500=BD371)*($A$13:$A$500&lt;&gt;A371)),2),"")&amp;IFERROR(", "&amp;_xlfn.AGGREGATE(15,6,$A$13:$A$500/(($BD$13:$BD$500=BD371)*($A$13:$A$500&lt;&gt;A371)),3),""))</f>
        <v>340, 381</v>
      </c>
      <c r="BG371" s="58" t="str">
        <f t="shared" si="723"/>
        <v>PRECIO REF. DIFERENTE</v>
      </c>
      <c r="BH371" s="58" t="str">
        <f t="shared" si="724"/>
        <v>CRÍTICO - PRECIO REF. INCONSISTENTE</v>
      </c>
    </row>
    <row r="372" spans="1:60" ht="25.5" customHeight="1" x14ac:dyDescent="0.45">
      <c r="A372" s="64">
        <f>IF(D372="","",COUNTIF($D$13:D372,"&lt;&gt;"))</f>
        <v>341</v>
      </c>
      <c r="B372" s="64">
        <v>4315202</v>
      </c>
      <c r="C372" s="65" t="s">
        <v>1023</v>
      </c>
      <c r="D372" s="64" t="s">
        <v>881</v>
      </c>
      <c r="E372" s="64">
        <v>0</v>
      </c>
      <c r="F372" s="64">
        <v>0</v>
      </c>
      <c r="G372" s="64">
        <v>0</v>
      </c>
      <c r="H372" s="64">
        <v>0</v>
      </c>
      <c r="I372" s="64">
        <v>0</v>
      </c>
      <c r="J372" s="64">
        <v>0</v>
      </c>
      <c r="K372" s="64">
        <v>0</v>
      </c>
      <c r="L372" s="64">
        <v>1</v>
      </c>
      <c r="M372" s="64">
        <v>0</v>
      </c>
      <c r="N372" s="64">
        <v>0</v>
      </c>
      <c r="O372" s="64">
        <v>0</v>
      </c>
      <c r="P372" s="64">
        <v>0</v>
      </c>
      <c r="Q372" s="64">
        <v>0</v>
      </c>
      <c r="R372" s="64">
        <f t="shared" si="695"/>
        <v>1</v>
      </c>
      <c r="S372" s="64">
        <v>26101400</v>
      </c>
      <c r="T372" s="64" t="s">
        <v>66</v>
      </c>
      <c r="U372" s="64" t="s">
        <v>66</v>
      </c>
      <c r="W372" s="198">
        <v>1105000</v>
      </c>
      <c r="X372" s="198">
        <f t="shared" si="696"/>
        <v>209950</v>
      </c>
      <c r="Y372" s="198">
        <f t="shared" si="697"/>
        <v>1314950</v>
      </c>
      <c r="Z372" s="198">
        <v>1224000</v>
      </c>
      <c r="AA372" s="198">
        <f t="shared" si="698"/>
        <v>232560</v>
      </c>
      <c r="AB372" s="198">
        <f t="shared" si="699"/>
        <v>1456560</v>
      </c>
      <c r="AC372" s="198">
        <v>1520000</v>
      </c>
      <c r="AD372" s="198">
        <f t="shared" si="700"/>
        <v>288800</v>
      </c>
      <c r="AE372" s="198">
        <f t="shared" si="701"/>
        <v>1808800</v>
      </c>
      <c r="AG372" s="67" t="str">
        <f t="shared" si="702"/>
        <v>CORONA MOTOR DE ARRANQUE</v>
      </c>
      <c r="AH372" s="58" t="str">
        <f t="shared" si="703"/>
        <v>ÚNICO</v>
      </c>
      <c r="AI372" s="58" t="str">
        <f t="shared" si="704"/>
        <v>DIFERENTE</v>
      </c>
      <c r="AJ372" s="58" t="str">
        <f t="shared" si="705"/>
        <v>DIFERENTE</v>
      </c>
      <c r="AK372" s="58" t="str">
        <f t="shared" si="706"/>
        <v>REVISAR</v>
      </c>
      <c r="AL372" s="68" t="str">
        <f t="shared" si="707"/>
        <v/>
      </c>
      <c r="AM372" s="68">
        <f t="shared" si="708"/>
        <v>119000</v>
      </c>
      <c r="AN372" s="60">
        <f t="shared" si="709"/>
        <v>170000</v>
      </c>
      <c r="AP372" s="68">
        <f t="shared" si="710"/>
        <v>1283000</v>
      </c>
      <c r="AQ372" s="61">
        <f t="shared" si="711"/>
        <v>1224000</v>
      </c>
      <c r="AR372" s="61">
        <f t="shared" si="712"/>
        <v>213698</v>
      </c>
      <c r="AS372" s="199">
        <f t="shared" si="713"/>
        <v>0.16656118472330475</v>
      </c>
      <c r="AT372" s="61">
        <f t="shared" si="714"/>
        <v>1105000</v>
      </c>
      <c r="AU372" s="61">
        <f t="shared" si="715"/>
        <v>1520000</v>
      </c>
      <c r="AV372" s="61">
        <f>IF(NOT(ISNUMBER(A372)),"",ROUND(_xlfn.QUARTILE.INC(CHOOSE({1;2;3},W372,Z372,AC372),1),0))</f>
        <v>1164500</v>
      </c>
      <c r="AW372" s="61">
        <f>IF(NOT(ISNUMBER(A372)),"",ROUND(_xlfn.QUARTILE.INC(CHOOSE({1;2;3},W372,Z372,AC372),3),0))</f>
        <v>1372000</v>
      </c>
      <c r="AX372" s="61">
        <f t="shared" si="716"/>
        <v>207500</v>
      </c>
      <c r="AY372" s="61">
        <f t="shared" si="717"/>
        <v>1105000</v>
      </c>
      <c r="AZ372" s="61">
        <f t="shared" si="718"/>
        <v>209950</v>
      </c>
      <c r="BA372" s="61">
        <f t="shared" si="719"/>
        <v>1314950</v>
      </c>
      <c r="BB372" s="61" t="str">
        <f t="shared" si="720"/>
        <v>MENOR VALOR</v>
      </c>
      <c r="BD372" s="58" t="str">
        <f t="shared" si="721"/>
        <v>Corona motor de arranque</v>
      </c>
      <c r="BE372" s="58" t="str">
        <f t="shared" si="722"/>
        <v>REPETIDO</v>
      </c>
      <c r="BF372" s="58" t="str" cm="1">
        <f t="array" ref="BF372">IF(BE372&lt;&gt;"REPETIDO","",A372&amp;IFERROR(", "&amp;_xlfn.AGGREGATE(15,6,$A$13:$A$500/(($BD$13:$BD$500=BD372)*($A$13:$A$500&lt;&gt;A372)),1),"")&amp;IFERROR(", "&amp;_xlfn.AGGREGATE(15,6,$A$13:$A$500/(($BD$13:$BD$500=BD372)*($A$13:$A$500&lt;&gt;A372)),2),"")&amp;IFERROR(", "&amp;_xlfn.AGGREGATE(15,6,$A$13:$A$500/(($BD$13:$BD$500=BD372)*($A$13:$A$500&lt;&gt;A372)),3),""))</f>
        <v>341, 382</v>
      </c>
      <c r="BG372" s="58" t="str">
        <f t="shared" si="723"/>
        <v>MISMO PRECIO REF.</v>
      </c>
      <c r="BH372" s="58" t="str">
        <f t="shared" si="724"/>
        <v>OK</v>
      </c>
    </row>
    <row r="373" spans="1:60" ht="25.5" customHeight="1" x14ac:dyDescent="0.45">
      <c r="A373" s="64">
        <f>IF(D373="","",COUNTIF($D$13:D373,"&lt;&gt;"))</f>
        <v>342</v>
      </c>
      <c r="B373" s="64">
        <v>4315400</v>
      </c>
      <c r="C373" s="65" t="s">
        <v>1024</v>
      </c>
      <c r="D373" s="64" t="s">
        <v>881</v>
      </c>
      <c r="E373" s="64">
        <v>0</v>
      </c>
      <c r="F373" s="64">
        <v>0</v>
      </c>
      <c r="G373" s="64">
        <v>0</v>
      </c>
      <c r="H373" s="64">
        <v>0</v>
      </c>
      <c r="I373" s="64">
        <v>0</v>
      </c>
      <c r="J373" s="64">
        <v>0</v>
      </c>
      <c r="K373" s="64">
        <v>0</v>
      </c>
      <c r="L373" s="64">
        <v>1</v>
      </c>
      <c r="M373" s="64">
        <v>0</v>
      </c>
      <c r="N373" s="64">
        <v>0</v>
      </c>
      <c r="O373" s="64">
        <v>0</v>
      </c>
      <c r="P373" s="64">
        <v>0</v>
      </c>
      <c r="Q373" s="64">
        <v>0</v>
      </c>
      <c r="R373" s="64">
        <f t="shared" si="695"/>
        <v>1</v>
      </c>
      <c r="S373" s="64">
        <v>26101400</v>
      </c>
      <c r="T373" s="64" t="s">
        <v>66</v>
      </c>
      <c r="U373" s="64" t="s">
        <v>66</v>
      </c>
      <c r="W373" s="198">
        <v>1181500</v>
      </c>
      <c r="X373" s="198">
        <f t="shared" si="696"/>
        <v>224485</v>
      </c>
      <c r="Y373" s="198">
        <f t="shared" si="697"/>
        <v>1405985</v>
      </c>
      <c r="Z373" s="198">
        <v>1181500</v>
      </c>
      <c r="AA373" s="198">
        <f t="shared" si="698"/>
        <v>224485</v>
      </c>
      <c r="AB373" s="198">
        <f t="shared" si="699"/>
        <v>1405985</v>
      </c>
      <c r="AC373" s="198">
        <v>1405000</v>
      </c>
      <c r="AD373" s="198">
        <f t="shared" si="700"/>
        <v>266950</v>
      </c>
      <c r="AE373" s="198">
        <f t="shared" si="701"/>
        <v>1671950</v>
      </c>
      <c r="AG373" s="67" t="str">
        <f t="shared" si="702"/>
        <v>ESCOBILLAS MOTOR DE ARRANQUE</v>
      </c>
      <c r="AH373" s="58" t="str">
        <f t="shared" si="703"/>
        <v>ÚNICO</v>
      </c>
      <c r="AI373" s="58" t="str">
        <f t="shared" si="704"/>
        <v>DIFERENTE</v>
      </c>
      <c r="AJ373" s="58" t="str">
        <f t="shared" si="705"/>
        <v>DIFERENTE</v>
      </c>
      <c r="AK373" s="58" t="str">
        <f t="shared" si="706"/>
        <v>REVISAR</v>
      </c>
      <c r="AL373" s="68" t="str">
        <f t="shared" si="707"/>
        <v/>
      </c>
      <c r="AM373" s="68">
        <f t="shared" si="708"/>
        <v>42500</v>
      </c>
      <c r="AN373" s="60">
        <f t="shared" si="709"/>
        <v>105000</v>
      </c>
      <c r="AP373" s="68">
        <f t="shared" si="710"/>
        <v>1256000</v>
      </c>
      <c r="AQ373" s="61">
        <f t="shared" si="711"/>
        <v>1181500</v>
      </c>
      <c r="AR373" s="61">
        <f t="shared" si="712"/>
        <v>129038</v>
      </c>
      <c r="AS373" s="199">
        <f t="shared" si="713"/>
        <v>0.10273726114649681</v>
      </c>
      <c r="AT373" s="61">
        <f t="shared" si="714"/>
        <v>1181500</v>
      </c>
      <c r="AU373" s="61">
        <f t="shared" si="715"/>
        <v>1405000</v>
      </c>
      <c r="AV373" s="61">
        <f>IF(NOT(ISNUMBER(A373)),"",ROUND(_xlfn.QUARTILE.INC(CHOOSE({1;2;3},W373,Z373,AC373),1),0))</f>
        <v>1181500</v>
      </c>
      <c r="AW373" s="61">
        <f>IF(NOT(ISNUMBER(A373)),"",ROUND(_xlfn.QUARTILE.INC(CHOOSE({1;2;3},W373,Z373,AC373),3),0))</f>
        <v>1293250</v>
      </c>
      <c r="AX373" s="61">
        <f t="shared" si="716"/>
        <v>111750</v>
      </c>
      <c r="AY373" s="61">
        <f t="shared" si="717"/>
        <v>1181500</v>
      </c>
      <c r="AZ373" s="61">
        <f t="shared" si="718"/>
        <v>224485</v>
      </c>
      <c r="BA373" s="61">
        <f t="shared" si="719"/>
        <v>1405985</v>
      </c>
      <c r="BB373" s="61" t="str">
        <f t="shared" si="720"/>
        <v>MENOR VALOR</v>
      </c>
      <c r="BD373" s="58" t="str">
        <f t="shared" si="721"/>
        <v>Escobillas motor de arranque</v>
      </c>
      <c r="BE373" s="58" t="str">
        <f t="shared" si="722"/>
        <v>REPETIDO</v>
      </c>
      <c r="BF373" s="58" t="str" cm="1">
        <f t="array" ref="BF373">IF(BE373&lt;&gt;"REPETIDO","",A373&amp;IFERROR(", "&amp;_xlfn.AGGREGATE(15,6,$A$13:$A$500/(($BD$13:$BD$500=BD373)*($A$13:$A$500&lt;&gt;A373)),1),"")&amp;IFERROR(", "&amp;_xlfn.AGGREGATE(15,6,$A$13:$A$500/(($BD$13:$BD$500=BD373)*($A$13:$A$500&lt;&gt;A373)),2),"")&amp;IFERROR(", "&amp;_xlfn.AGGREGATE(15,6,$A$13:$A$500/(($BD$13:$BD$500=BD373)*($A$13:$A$500&lt;&gt;A373)),3),""))</f>
        <v>342, 383</v>
      </c>
      <c r="BG373" s="58" t="str">
        <f t="shared" si="723"/>
        <v>MISMO PRECIO REF.</v>
      </c>
      <c r="BH373" s="58" t="str">
        <f t="shared" si="724"/>
        <v>OK</v>
      </c>
    </row>
    <row r="374" spans="1:60" ht="25.5" customHeight="1" x14ac:dyDescent="0.45">
      <c r="A374" s="64">
        <f>IF(D374="","",COUNTIF($D$13:D374,"&lt;&gt;"))</f>
        <v>343</v>
      </c>
      <c r="B374" s="64">
        <v>4315202</v>
      </c>
      <c r="C374" s="65" t="s">
        <v>1025</v>
      </c>
      <c r="D374" s="64" t="s">
        <v>881</v>
      </c>
      <c r="E374" s="64">
        <v>0</v>
      </c>
      <c r="F374" s="64">
        <v>0</v>
      </c>
      <c r="G374" s="64">
        <v>0</v>
      </c>
      <c r="H374" s="64">
        <v>0</v>
      </c>
      <c r="I374" s="64">
        <v>0</v>
      </c>
      <c r="J374" s="64">
        <v>0</v>
      </c>
      <c r="K374" s="64">
        <v>0</v>
      </c>
      <c r="L374" s="64">
        <v>1</v>
      </c>
      <c r="M374" s="64">
        <v>0</v>
      </c>
      <c r="N374" s="64">
        <v>0</v>
      </c>
      <c r="O374" s="64">
        <v>0</v>
      </c>
      <c r="P374" s="64">
        <v>0</v>
      </c>
      <c r="Q374" s="64">
        <v>0</v>
      </c>
      <c r="R374" s="64">
        <f t="shared" si="695"/>
        <v>1</v>
      </c>
      <c r="S374" s="64">
        <v>26101414</v>
      </c>
      <c r="T374" s="64" t="s">
        <v>66</v>
      </c>
      <c r="U374" s="64" t="s">
        <v>66</v>
      </c>
      <c r="W374" s="198">
        <v>1147500</v>
      </c>
      <c r="X374" s="198">
        <f t="shared" si="696"/>
        <v>218025</v>
      </c>
      <c r="Y374" s="198">
        <f t="shared" si="697"/>
        <v>1365525</v>
      </c>
      <c r="Z374" s="198">
        <v>1147500</v>
      </c>
      <c r="AA374" s="198">
        <f t="shared" si="698"/>
        <v>218025</v>
      </c>
      <c r="AB374" s="198">
        <f t="shared" si="699"/>
        <v>1365525</v>
      </c>
      <c r="AC374" s="198">
        <v>1410000</v>
      </c>
      <c r="AD374" s="198">
        <f t="shared" si="700"/>
        <v>267900</v>
      </c>
      <c r="AE374" s="198">
        <f t="shared" si="701"/>
        <v>1677900</v>
      </c>
      <c r="AG374" s="67" t="str">
        <f t="shared" si="702"/>
        <v>PORTA ESCOBILLAS MOTOR DE ARRANQUE</v>
      </c>
      <c r="AH374" s="58" t="str">
        <f t="shared" si="703"/>
        <v>ÚNICO</v>
      </c>
      <c r="AI374" s="58" t="str">
        <f t="shared" si="704"/>
        <v>DIFERENTE</v>
      </c>
      <c r="AJ374" s="58" t="str">
        <f t="shared" si="705"/>
        <v>DIFERENTE</v>
      </c>
      <c r="AK374" s="58" t="str">
        <f t="shared" si="706"/>
        <v>REVISAR</v>
      </c>
      <c r="AL374" s="68" t="str">
        <f t="shared" si="707"/>
        <v/>
      </c>
      <c r="AM374" s="68">
        <f t="shared" si="708"/>
        <v>34000</v>
      </c>
      <c r="AN374" s="60">
        <f t="shared" si="709"/>
        <v>20000</v>
      </c>
      <c r="AP374" s="68">
        <f t="shared" si="710"/>
        <v>1235000</v>
      </c>
      <c r="AQ374" s="61">
        <f t="shared" si="711"/>
        <v>1147500</v>
      </c>
      <c r="AR374" s="61">
        <f t="shared" si="712"/>
        <v>151554</v>
      </c>
      <c r="AS374" s="199">
        <f t="shared" si="713"/>
        <v>0.12271578947368421</v>
      </c>
      <c r="AT374" s="61">
        <f t="shared" si="714"/>
        <v>1147500</v>
      </c>
      <c r="AU374" s="61">
        <f t="shared" si="715"/>
        <v>1410000</v>
      </c>
      <c r="AV374" s="61">
        <f>IF(NOT(ISNUMBER(A374)),"",ROUND(_xlfn.QUARTILE.INC(CHOOSE({1;2;3},W374,Z374,AC374),1),0))</f>
        <v>1147500</v>
      </c>
      <c r="AW374" s="61">
        <f>IF(NOT(ISNUMBER(A374)),"",ROUND(_xlfn.QUARTILE.INC(CHOOSE({1;2;3},W374,Z374,AC374),3),0))</f>
        <v>1278750</v>
      </c>
      <c r="AX374" s="61">
        <f t="shared" si="716"/>
        <v>131250</v>
      </c>
      <c r="AY374" s="61">
        <f t="shared" si="717"/>
        <v>1147500</v>
      </c>
      <c r="AZ374" s="61">
        <f t="shared" si="718"/>
        <v>218025</v>
      </c>
      <c r="BA374" s="61">
        <f t="shared" si="719"/>
        <v>1365525</v>
      </c>
      <c r="BB374" s="61" t="str">
        <f t="shared" si="720"/>
        <v>MENOR VALOR</v>
      </c>
      <c r="BD374" s="58" t="str">
        <f t="shared" si="721"/>
        <v>Porta escobillas motor de arranque</v>
      </c>
      <c r="BE374" s="58" t="str">
        <f t="shared" si="722"/>
        <v>REPETIDO</v>
      </c>
      <c r="BF374" s="58" t="str" cm="1">
        <f t="array" ref="BF374">IF(BE374&lt;&gt;"REPETIDO","",A374&amp;IFERROR(", "&amp;_xlfn.AGGREGATE(15,6,$A$13:$A$500/(($BD$13:$BD$500=BD374)*($A$13:$A$500&lt;&gt;A374)),1),"")&amp;IFERROR(", "&amp;_xlfn.AGGREGATE(15,6,$A$13:$A$500/(($BD$13:$BD$500=BD374)*($A$13:$A$500&lt;&gt;A374)),2),"")&amp;IFERROR(", "&amp;_xlfn.AGGREGATE(15,6,$A$13:$A$500/(($BD$13:$BD$500=BD374)*($A$13:$A$500&lt;&gt;A374)),3),""))</f>
        <v>343, 384</v>
      </c>
      <c r="BG374" s="58" t="str">
        <f t="shared" si="723"/>
        <v>MISMO PRECIO REF.</v>
      </c>
      <c r="BH374" s="58" t="str">
        <f t="shared" si="724"/>
        <v>OK</v>
      </c>
    </row>
    <row r="375" spans="1:60" ht="25.5" customHeight="1" x14ac:dyDescent="0.45">
      <c r="A375" s="64">
        <f>IF(D375="","",COUNTIF($D$13:D375,"&lt;&gt;"))</f>
        <v>344</v>
      </c>
      <c r="B375" s="64">
        <v>4331001</v>
      </c>
      <c r="C375" s="65" t="s">
        <v>1026</v>
      </c>
      <c r="D375" s="64" t="s">
        <v>881</v>
      </c>
      <c r="E375" s="64">
        <v>0</v>
      </c>
      <c r="F375" s="64">
        <v>0</v>
      </c>
      <c r="G375" s="64">
        <v>0</v>
      </c>
      <c r="H375" s="64">
        <v>0</v>
      </c>
      <c r="I375" s="64">
        <v>0</v>
      </c>
      <c r="J375" s="64">
        <v>0</v>
      </c>
      <c r="K375" s="64">
        <v>0</v>
      </c>
      <c r="L375" s="64">
        <v>1</v>
      </c>
      <c r="M375" s="64">
        <v>0</v>
      </c>
      <c r="N375" s="64">
        <v>0</v>
      </c>
      <c r="O375" s="64">
        <v>0</v>
      </c>
      <c r="P375" s="64">
        <v>0</v>
      </c>
      <c r="Q375" s="64">
        <v>0</v>
      </c>
      <c r="R375" s="64">
        <f t="shared" si="695"/>
        <v>1</v>
      </c>
      <c r="S375" s="64">
        <v>26101400</v>
      </c>
      <c r="T375" s="64" t="s">
        <v>66</v>
      </c>
      <c r="U375" s="64" t="s">
        <v>66</v>
      </c>
      <c r="W375" s="198">
        <v>55200</v>
      </c>
      <c r="X375" s="198">
        <f t="shared" si="696"/>
        <v>10488</v>
      </c>
      <c r="Y375" s="198">
        <f t="shared" si="697"/>
        <v>65688</v>
      </c>
      <c r="Z375" s="198">
        <v>55200</v>
      </c>
      <c r="AA375" s="198">
        <f t="shared" si="698"/>
        <v>10488</v>
      </c>
      <c r="AB375" s="198">
        <f t="shared" si="699"/>
        <v>65688</v>
      </c>
      <c r="AC375" s="198">
        <v>75000</v>
      </c>
      <c r="AD375" s="198">
        <f t="shared" si="700"/>
        <v>14250</v>
      </c>
      <c r="AE375" s="198">
        <f t="shared" si="701"/>
        <v>89250</v>
      </c>
      <c r="AG375" s="67" t="str">
        <f t="shared" si="702"/>
        <v>RODAMIENTOS MOTOR DE ARRANQUE</v>
      </c>
      <c r="AH375" s="58" t="str">
        <f t="shared" si="703"/>
        <v>ÚNICO</v>
      </c>
      <c r="AI375" s="58" t="str">
        <f t="shared" si="704"/>
        <v>ÚNICO</v>
      </c>
      <c r="AJ375" s="58" t="str">
        <f t="shared" si="705"/>
        <v>ÚNICO</v>
      </c>
      <c r="AK375" s="58" t="str">
        <f t="shared" si="706"/>
        <v>ÚNICO</v>
      </c>
      <c r="AL375" s="68" t="str">
        <f t="shared" si="707"/>
        <v/>
      </c>
      <c r="AM375" s="68" t="str">
        <f t="shared" si="708"/>
        <v/>
      </c>
      <c r="AN375" s="60" t="str">
        <f t="shared" si="709"/>
        <v/>
      </c>
      <c r="AP375" s="68">
        <f t="shared" si="710"/>
        <v>61800</v>
      </c>
      <c r="AQ375" s="61">
        <f t="shared" si="711"/>
        <v>55200</v>
      </c>
      <c r="AR375" s="61">
        <f t="shared" si="712"/>
        <v>11432</v>
      </c>
      <c r="AS375" s="199">
        <f t="shared" si="713"/>
        <v>0.18498381877022654</v>
      </c>
      <c r="AT375" s="61">
        <f t="shared" si="714"/>
        <v>55200</v>
      </c>
      <c r="AU375" s="61">
        <f t="shared" si="715"/>
        <v>75000</v>
      </c>
      <c r="AV375" s="61">
        <f>IF(NOT(ISNUMBER(A375)),"",ROUND(_xlfn.QUARTILE.INC(CHOOSE({1;2;3},W375,Z375,AC375),1),0))</f>
        <v>55200</v>
      </c>
      <c r="AW375" s="61">
        <f>IF(NOT(ISNUMBER(A375)),"",ROUND(_xlfn.QUARTILE.INC(CHOOSE({1;2;3},W375,Z375,AC375),3),0))</f>
        <v>65100</v>
      </c>
      <c r="AX375" s="61">
        <f t="shared" si="716"/>
        <v>9900</v>
      </c>
      <c r="AY375" s="61">
        <f t="shared" si="717"/>
        <v>55200</v>
      </c>
      <c r="AZ375" s="61">
        <f t="shared" si="718"/>
        <v>10488</v>
      </c>
      <c r="BA375" s="61">
        <f t="shared" si="719"/>
        <v>65688</v>
      </c>
      <c r="BB375" s="61" t="str">
        <f t="shared" si="720"/>
        <v>MENOR VALOR</v>
      </c>
      <c r="BD375" s="58" t="str">
        <f t="shared" si="721"/>
        <v>Rodamientos motor de arranque</v>
      </c>
      <c r="BE375" s="58" t="str">
        <f t="shared" si="722"/>
        <v>ÚNICO</v>
      </c>
      <c r="BF375" s="58" t="str" cm="1">
        <f t="array" ref="BF375">IF(BE375&lt;&gt;"REPETIDO","",A375&amp;IFERROR(", "&amp;_xlfn.AGGREGATE(15,6,$A$13:$A$500/(($BD$13:$BD$500=BD375)*($A$13:$A$500&lt;&gt;A375)),1),"")&amp;IFERROR(", "&amp;_xlfn.AGGREGATE(15,6,$A$13:$A$500/(($BD$13:$BD$500=BD375)*($A$13:$A$500&lt;&gt;A375)),2),"")&amp;IFERROR(", "&amp;_xlfn.AGGREGATE(15,6,$A$13:$A$500/(($BD$13:$BD$500=BD375)*($A$13:$A$500&lt;&gt;A375)),3),""))</f>
        <v/>
      </c>
      <c r="BG375" s="58" t="str">
        <f t="shared" si="723"/>
        <v>NO APLICA</v>
      </c>
      <c r="BH375" s="58" t="str">
        <f t="shared" si="724"/>
        <v>OK</v>
      </c>
    </row>
    <row r="376" spans="1:60" ht="25.5" customHeight="1" x14ac:dyDescent="0.45">
      <c r="A376" s="64">
        <f>IF(D376="","",COUNTIF($D$13:D376,"&lt;&gt;"))</f>
        <v>345</v>
      </c>
      <c r="B376" s="64">
        <v>4324000</v>
      </c>
      <c r="C376" s="65" t="s">
        <v>1027</v>
      </c>
      <c r="D376" s="64" t="s">
        <v>881</v>
      </c>
      <c r="E376" s="64">
        <v>0</v>
      </c>
      <c r="F376" s="64">
        <v>0</v>
      </c>
      <c r="G376" s="64">
        <v>0</v>
      </c>
      <c r="H376" s="64">
        <v>0</v>
      </c>
      <c r="I376" s="64">
        <v>0</v>
      </c>
      <c r="J376" s="64">
        <v>0</v>
      </c>
      <c r="K376" s="64">
        <v>0</v>
      </c>
      <c r="L376" s="64">
        <v>1</v>
      </c>
      <c r="M376" s="64">
        <v>0</v>
      </c>
      <c r="N376" s="64">
        <v>0</v>
      </c>
      <c r="O376" s="64">
        <v>0</v>
      </c>
      <c r="P376" s="64">
        <v>0</v>
      </c>
      <c r="Q376" s="64">
        <v>0</v>
      </c>
      <c r="R376" s="64">
        <f t="shared" si="695"/>
        <v>1</v>
      </c>
      <c r="S376" s="64">
        <v>25174003</v>
      </c>
      <c r="T376" s="64" t="s">
        <v>66</v>
      </c>
      <c r="U376" s="64" t="s">
        <v>66</v>
      </c>
      <c r="W376" s="198">
        <v>51000</v>
      </c>
      <c r="X376" s="198">
        <f t="shared" si="696"/>
        <v>9690</v>
      </c>
      <c r="Y376" s="198">
        <f t="shared" si="697"/>
        <v>60690</v>
      </c>
      <c r="Z376" s="198">
        <v>55200</v>
      </c>
      <c r="AA376" s="198">
        <f t="shared" si="698"/>
        <v>10488</v>
      </c>
      <c r="AB376" s="198">
        <f t="shared" si="699"/>
        <v>65688</v>
      </c>
      <c r="AC376" s="198">
        <v>75000</v>
      </c>
      <c r="AD376" s="198">
        <f t="shared" si="700"/>
        <v>14250</v>
      </c>
      <c r="AE376" s="198">
        <f t="shared" si="701"/>
        <v>89250</v>
      </c>
      <c r="AG376" s="67" t="str">
        <f t="shared" si="702"/>
        <v>TAPA TANQUE DEL RADIADOR</v>
      </c>
      <c r="AH376" s="58" t="str">
        <f t="shared" si="703"/>
        <v>ÚNICO</v>
      </c>
      <c r="AI376" s="58" t="str">
        <f t="shared" si="704"/>
        <v>DIFERENTE</v>
      </c>
      <c r="AJ376" s="58" t="str">
        <f t="shared" si="705"/>
        <v>DIFERENTE</v>
      </c>
      <c r="AK376" s="58" t="str">
        <f t="shared" si="706"/>
        <v>REVISAR</v>
      </c>
      <c r="AL376" s="68" t="str">
        <f t="shared" si="707"/>
        <v/>
      </c>
      <c r="AM376" s="68">
        <f t="shared" si="708"/>
        <v>4200</v>
      </c>
      <c r="AN376" s="60">
        <f t="shared" si="709"/>
        <v>10000</v>
      </c>
      <c r="AP376" s="68">
        <f t="shared" si="710"/>
        <v>60400</v>
      </c>
      <c r="AQ376" s="61">
        <f t="shared" si="711"/>
        <v>55200</v>
      </c>
      <c r="AR376" s="61">
        <f t="shared" si="712"/>
        <v>12817</v>
      </c>
      <c r="AS376" s="199">
        <f t="shared" si="713"/>
        <v>0.21220198675496688</v>
      </c>
      <c r="AT376" s="61">
        <f t="shared" si="714"/>
        <v>51000</v>
      </c>
      <c r="AU376" s="61">
        <f t="shared" si="715"/>
        <v>75000</v>
      </c>
      <c r="AV376" s="61">
        <f>IF(NOT(ISNUMBER(A376)),"",ROUND(_xlfn.QUARTILE.INC(CHOOSE({1;2;3},W376,Z376,AC376),1),0))</f>
        <v>53100</v>
      </c>
      <c r="AW376" s="61">
        <f>IF(NOT(ISNUMBER(A376)),"",ROUND(_xlfn.QUARTILE.INC(CHOOSE({1;2;3},W376,Z376,AC376),3),0))</f>
        <v>65100</v>
      </c>
      <c r="AX376" s="61">
        <f t="shared" si="716"/>
        <v>12000</v>
      </c>
      <c r="AY376" s="61">
        <f t="shared" si="717"/>
        <v>53100</v>
      </c>
      <c r="AZ376" s="61">
        <f t="shared" si="718"/>
        <v>10089</v>
      </c>
      <c r="BA376" s="61">
        <f t="shared" si="719"/>
        <v>63189</v>
      </c>
      <c r="BB376" s="61" t="str">
        <f t="shared" si="720"/>
        <v>PROMEDIO 2 MENORES</v>
      </c>
      <c r="BD376" s="58" t="str">
        <f t="shared" si="721"/>
        <v>Tapa tanque del radiador</v>
      </c>
      <c r="BE376" s="58" t="str">
        <f t="shared" si="722"/>
        <v>REPETIDO</v>
      </c>
      <c r="BF376" s="58" t="str" cm="1">
        <f t="array" ref="BF376">IF(BE376&lt;&gt;"REPETIDO","",A376&amp;IFERROR(", "&amp;_xlfn.AGGREGATE(15,6,$A$13:$A$500/(($BD$13:$BD$500=BD376)*($A$13:$A$500&lt;&gt;A376)),1),"")&amp;IFERROR(", "&amp;_xlfn.AGGREGATE(15,6,$A$13:$A$500/(($BD$13:$BD$500=BD376)*($A$13:$A$500&lt;&gt;A376)),2),"")&amp;IFERROR(", "&amp;_xlfn.AGGREGATE(15,6,$A$13:$A$500/(($BD$13:$BD$500=BD376)*($A$13:$A$500&lt;&gt;A376)),3),""))</f>
        <v>345, 387</v>
      </c>
      <c r="BG376" s="58" t="str">
        <f t="shared" si="723"/>
        <v>PRECIO REF. DIFERENTE</v>
      </c>
      <c r="BH376" s="58" t="str">
        <f t="shared" si="724"/>
        <v>CRÍTICO - PRECIO REF. INCONSISTENTE</v>
      </c>
    </row>
    <row r="377" spans="1:60" ht="25.5" customHeight="1" x14ac:dyDescent="0.45">
      <c r="A377" s="64">
        <f>IF(D377="","",COUNTIF($D$13:D377,"&lt;&gt;"))</f>
        <v>346</v>
      </c>
      <c r="B377" s="64">
        <v>4315400</v>
      </c>
      <c r="C377" s="65" t="s">
        <v>1028</v>
      </c>
      <c r="D377" s="64" t="s">
        <v>881</v>
      </c>
      <c r="E377" s="64">
        <v>0</v>
      </c>
      <c r="F377" s="64">
        <v>0</v>
      </c>
      <c r="G377" s="64">
        <v>0</v>
      </c>
      <c r="H377" s="64">
        <v>0</v>
      </c>
      <c r="I377" s="64">
        <v>0</v>
      </c>
      <c r="J377" s="64">
        <v>0</v>
      </c>
      <c r="K377" s="64">
        <v>0</v>
      </c>
      <c r="L377" s="64">
        <v>1</v>
      </c>
      <c r="M377" s="64">
        <v>0</v>
      </c>
      <c r="N377" s="64">
        <v>0</v>
      </c>
      <c r="O377" s="64">
        <v>0</v>
      </c>
      <c r="P377" s="64">
        <v>0</v>
      </c>
      <c r="Q377" s="64">
        <v>0</v>
      </c>
      <c r="R377" s="64">
        <f t="shared" si="695"/>
        <v>1</v>
      </c>
      <c r="S377" s="64">
        <v>26101736</v>
      </c>
      <c r="T377" s="64" t="s">
        <v>66</v>
      </c>
      <c r="U377" s="64" t="s">
        <v>66</v>
      </c>
      <c r="W377" s="198">
        <v>1530000</v>
      </c>
      <c r="X377" s="198">
        <f t="shared" si="696"/>
        <v>290700</v>
      </c>
      <c r="Y377" s="198">
        <f t="shared" si="697"/>
        <v>1820700</v>
      </c>
      <c r="Z377" s="198">
        <v>1555500</v>
      </c>
      <c r="AA377" s="198">
        <f t="shared" si="698"/>
        <v>295545</v>
      </c>
      <c r="AB377" s="198">
        <f t="shared" si="699"/>
        <v>1851045</v>
      </c>
      <c r="AC377" s="198">
        <v>1930000</v>
      </c>
      <c r="AD377" s="198">
        <f t="shared" si="700"/>
        <v>366700</v>
      </c>
      <c r="AE377" s="198">
        <f t="shared" si="701"/>
        <v>2296700</v>
      </c>
      <c r="AG377" s="67" t="str">
        <f t="shared" si="702"/>
        <v>PISTONES DEL MOTOR</v>
      </c>
      <c r="AH377" s="58" t="str">
        <f t="shared" si="703"/>
        <v>ÚNICO</v>
      </c>
      <c r="AI377" s="58" t="str">
        <f t="shared" si="704"/>
        <v>DIFERENTE</v>
      </c>
      <c r="AJ377" s="58" t="str">
        <f t="shared" si="705"/>
        <v>DIFERENTE</v>
      </c>
      <c r="AK377" s="58" t="str">
        <f t="shared" si="706"/>
        <v>REVISAR</v>
      </c>
      <c r="AL377" s="68" t="str">
        <f t="shared" si="707"/>
        <v/>
      </c>
      <c r="AM377" s="68">
        <f t="shared" si="708"/>
        <v>25500</v>
      </c>
      <c r="AN377" s="60">
        <f t="shared" si="709"/>
        <v>70000</v>
      </c>
      <c r="AP377" s="68">
        <f t="shared" si="710"/>
        <v>1671833</v>
      </c>
      <c r="AQ377" s="61">
        <f t="shared" si="711"/>
        <v>1555500</v>
      </c>
      <c r="AR377" s="61">
        <f t="shared" si="712"/>
        <v>223942</v>
      </c>
      <c r="AS377" s="199">
        <f t="shared" si="713"/>
        <v>0.13394998184627294</v>
      </c>
      <c r="AT377" s="61">
        <f t="shared" si="714"/>
        <v>1530000</v>
      </c>
      <c r="AU377" s="61">
        <f t="shared" si="715"/>
        <v>1930000</v>
      </c>
      <c r="AV377" s="61">
        <f>IF(NOT(ISNUMBER(A377)),"",ROUND(_xlfn.QUARTILE.INC(CHOOSE({1;2;3},W377,Z377,AC377),1),0))</f>
        <v>1542750</v>
      </c>
      <c r="AW377" s="61">
        <f>IF(NOT(ISNUMBER(A377)),"",ROUND(_xlfn.QUARTILE.INC(CHOOSE({1;2;3},W377,Z377,AC377),3),0))</f>
        <v>1742750</v>
      </c>
      <c r="AX377" s="61">
        <f t="shared" si="716"/>
        <v>200000</v>
      </c>
      <c r="AY377" s="61">
        <f t="shared" si="717"/>
        <v>1530000</v>
      </c>
      <c r="AZ377" s="61">
        <f t="shared" si="718"/>
        <v>290700</v>
      </c>
      <c r="BA377" s="61">
        <f t="shared" si="719"/>
        <v>1820700</v>
      </c>
      <c r="BB377" s="61" t="str">
        <f t="shared" si="720"/>
        <v>MENOR VALOR</v>
      </c>
      <c r="BD377" s="58" t="str">
        <f t="shared" si="721"/>
        <v>Pistones del motor</v>
      </c>
      <c r="BE377" s="58" t="str">
        <f t="shared" si="722"/>
        <v>REPETIDO</v>
      </c>
      <c r="BF377" s="58" t="str" cm="1">
        <f t="array" ref="BF377">IF(BE377&lt;&gt;"REPETIDO","",A377&amp;IFERROR(", "&amp;_xlfn.AGGREGATE(15,6,$A$13:$A$500/(($BD$13:$BD$500=BD377)*($A$13:$A$500&lt;&gt;A377)),1),"")&amp;IFERROR(", "&amp;_xlfn.AGGREGATE(15,6,$A$13:$A$500/(($BD$13:$BD$500=BD377)*($A$13:$A$500&lt;&gt;A377)),2),"")&amp;IFERROR(", "&amp;_xlfn.AGGREGATE(15,6,$A$13:$A$500/(($BD$13:$BD$500=BD377)*($A$13:$A$500&lt;&gt;A377)),3),""))</f>
        <v>346, 389</v>
      </c>
      <c r="BG377" s="58" t="str">
        <f t="shared" si="723"/>
        <v>MISMO PRECIO REF.</v>
      </c>
      <c r="BH377" s="58" t="str">
        <f t="shared" si="724"/>
        <v>OK</v>
      </c>
    </row>
    <row r="378" spans="1:60" ht="25.5" customHeight="1" x14ac:dyDescent="0.45">
      <c r="A378" s="64">
        <f>IF(D378="","",COUNTIF($D$13:D378,"&lt;&gt;"))</f>
        <v>347</v>
      </c>
      <c r="B378" s="64">
        <v>4333203</v>
      </c>
      <c r="C378" s="65" t="s">
        <v>1029</v>
      </c>
      <c r="D378" s="64" t="s">
        <v>881</v>
      </c>
      <c r="E378" s="64">
        <v>0</v>
      </c>
      <c r="F378" s="64">
        <v>0</v>
      </c>
      <c r="G378" s="64">
        <v>0</v>
      </c>
      <c r="H378" s="64">
        <v>0</v>
      </c>
      <c r="I378" s="64">
        <v>0</v>
      </c>
      <c r="J378" s="64">
        <v>0</v>
      </c>
      <c r="K378" s="64">
        <v>0</v>
      </c>
      <c r="L378" s="64">
        <v>1</v>
      </c>
      <c r="M378" s="64">
        <v>0</v>
      </c>
      <c r="N378" s="64">
        <v>0</v>
      </c>
      <c r="O378" s="64">
        <v>0</v>
      </c>
      <c r="P378" s="64">
        <v>0</v>
      </c>
      <c r="Q378" s="64">
        <v>0</v>
      </c>
      <c r="R378" s="64">
        <f t="shared" si="695"/>
        <v>1</v>
      </c>
      <c r="S378" s="64">
        <v>31401608</v>
      </c>
      <c r="T378" s="64" t="s">
        <v>66</v>
      </c>
      <c r="U378" s="64" t="s">
        <v>66</v>
      </c>
      <c r="W378" s="198">
        <v>80800</v>
      </c>
      <c r="X378" s="198">
        <f t="shared" si="696"/>
        <v>15352</v>
      </c>
      <c r="Y378" s="198">
        <f t="shared" si="697"/>
        <v>96152</v>
      </c>
      <c r="Z378" s="198">
        <v>80800</v>
      </c>
      <c r="AA378" s="198">
        <f t="shared" si="698"/>
        <v>15352</v>
      </c>
      <c r="AB378" s="198">
        <f t="shared" si="699"/>
        <v>96152</v>
      </c>
      <c r="AC378" s="198">
        <v>540000</v>
      </c>
      <c r="AD378" s="198">
        <f t="shared" si="700"/>
        <v>102600</v>
      </c>
      <c r="AE378" s="198">
        <f t="shared" si="701"/>
        <v>642600</v>
      </c>
      <c r="AG378" s="67" t="str">
        <f t="shared" si="702"/>
        <v>EMPAQUETADURA DEL MOTOR</v>
      </c>
      <c r="AH378" s="58" t="str">
        <f t="shared" si="703"/>
        <v>ÚNICO</v>
      </c>
      <c r="AI378" s="58" t="str">
        <f t="shared" si="704"/>
        <v>ÚNICO</v>
      </c>
      <c r="AJ378" s="58" t="str">
        <f t="shared" si="705"/>
        <v>DIFERENTE</v>
      </c>
      <c r="AK378" s="58" t="str">
        <f t="shared" si="706"/>
        <v>REVISAR</v>
      </c>
      <c r="AL378" s="68" t="str">
        <f t="shared" si="707"/>
        <v/>
      </c>
      <c r="AM378" s="68" t="str">
        <f t="shared" si="708"/>
        <v/>
      </c>
      <c r="AN378" s="60">
        <f t="shared" si="709"/>
        <v>55000</v>
      </c>
      <c r="AP378" s="68">
        <f t="shared" si="710"/>
        <v>233867</v>
      </c>
      <c r="AQ378" s="61">
        <f t="shared" si="711"/>
        <v>80800</v>
      </c>
      <c r="AR378" s="61">
        <f t="shared" si="712"/>
        <v>265119</v>
      </c>
      <c r="AS378" s="199">
        <f t="shared" si="713"/>
        <v>1.1336315085069719</v>
      </c>
      <c r="AT378" s="61">
        <f t="shared" si="714"/>
        <v>80800</v>
      </c>
      <c r="AU378" s="61">
        <f t="shared" si="715"/>
        <v>540000</v>
      </c>
      <c r="AV378" s="61">
        <f>IF(NOT(ISNUMBER(A378)),"",ROUND(_xlfn.QUARTILE.INC(CHOOSE({1;2;3},W378,Z378,AC378),1),0))</f>
        <v>80800</v>
      </c>
      <c r="AW378" s="61">
        <f>IF(NOT(ISNUMBER(A378)),"",ROUND(_xlfn.QUARTILE.INC(CHOOSE({1;2;3},W378,Z378,AC378),3),0))</f>
        <v>310400</v>
      </c>
      <c r="AX378" s="61">
        <f t="shared" si="716"/>
        <v>229600</v>
      </c>
      <c r="AY378" s="61">
        <f t="shared" si="717"/>
        <v>80800</v>
      </c>
      <c r="AZ378" s="61">
        <f t="shared" si="718"/>
        <v>15352</v>
      </c>
      <c r="BA378" s="61">
        <f t="shared" si="719"/>
        <v>96152</v>
      </c>
      <c r="BB378" s="61" t="str">
        <f t="shared" si="720"/>
        <v>MEDIANA</v>
      </c>
      <c r="BD378" s="58" t="str">
        <f t="shared" si="721"/>
        <v>Empaquetadura del motor</v>
      </c>
      <c r="BE378" s="58" t="str">
        <f t="shared" si="722"/>
        <v>REPETIDO</v>
      </c>
      <c r="BF378" s="58" t="str" cm="1">
        <f t="array" ref="BF378">IF(BE378&lt;&gt;"REPETIDO","",A378&amp;IFERROR(", "&amp;_xlfn.AGGREGATE(15,6,$A$13:$A$500/(($BD$13:$BD$500=BD378)*($A$13:$A$500&lt;&gt;A378)),1),"")&amp;IFERROR(", "&amp;_xlfn.AGGREGATE(15,6,$A$13:$A$500/(($BD$13:$BD$500=BD378)*($A$13:$A$500&lt;&gt;A378)),2),"")&amp;IFERROR(", "&amp;_xlfn.AGGREGATE(15,6,$A$13:$A$500/(($BD$13:$BD$500=BD378)*($A$13:$A$500&lt;&gt;A378)),3),""))</f>
        <v>347, 391</v>
      </c>
      <c r="BG378" s="58" t="str">
        <f t="shared" si="723"/>
        <v>MISMO PRECIO REF.</v>
      </c>
      <c r="BH378" s="58" t="str">
        <f t="shared" si="724"/>
        <v>OK</v>
      </c>
    </row>
    <row r="379" spans="1:60" ht="25.5" customHeight="1" x14ac:dyDescent="0.45">
      <c r="A379" s="64">
        <f>IF(D379="","",COUNTIF($D$13:D379,"&lt;&gt;"))</f>
        <v>348</v>
      </c>
      <c r="B379" s="64">
        <v>4315202</v>
      </c>
      <c r="C379" s="65" t="s">
        <v>1030</v>
      </c>
      <c r="D379" s="64" t="s">
        <v>881</v>
      </c>
      <c r="E379" s="64">
        <v>0</v>
      </c>
      <c r="F379" s="64">
        <v>0</v>
      </c>
      <c r="G379" s="64">
        <v>0</v>
      </c>
      <c r="H379" s="64">
        <v>0</v>
      </c>
      <c r="I379" s="64">
        <v>0</v>
      </c>
      <c r="J379" s="64">
        <v>0</v>
      </c>
      <c r="K379" s="64">
        <v>0</v>
      </c>
      <c r="L379" s="64">
        <v>1</v>
      </c>
      <c r="M379" s="64">
        <v>0</v>
      </c>
      <c r="N379" s="64">
        <v>0</v>
      </c>
      <c r="O379" s="64">
        <v>0</v>
      </c>
      <c r="P379" s="64">
        <v>0</v>
      </c>
      <c r="Q379" s="64">
        <v>0</v>
      </c>
      <c r="R379" s="64">
        <f t="shared" si="695"/>
        <v>1</v>
      </c>
      <c r="S379" s="64">
        <v>26101700</v>
      </c>
      <c r="T379" s="64" t="s">
        <v>66</v>
      </c>
      <c r="U379" s="64" t="s">
        <v>66</v>
      </c>
      <c r="W379" s="198">
        <v>714000</v>
      </c>
      <c r="X379" s="198">
        <f t="shared" si="696"/>
        <v>135660</v>
      </c>
      <c r="Y379" s="198">
        <f t="shared" si="697"/>
        <v>849660</v>
      </c>
      <c r="Z379" s="198">
        <v>731000</v>
      </c>
      <c r="AA379" s="198">
        <f t="shared" si="698"/>
        <v>138890</v>
      </c>
      <c r="AB379" s="198">
        <f t="shared" si="699"/>
        <v>869890</v>
      </c>
      <c r="AC379" s="198">
        <v>880000</v>
      </c>
      <c r="AD379" s="198">
        <f t="shared" si="700"/>
        <v>167200</v>
      </c>
      <c r="AE379" s="198">
        <f t="shared" si="701"/>
        <v>1047200</v>
      </c>
      <c r="AG379" s="67" t="str">
        <f t="shared" si="702"/>
        <v>CASQUETES DE BIELA</v>
      </c>
      <c r="AH379" s="58" t="str">
        <f t="shared" si="703"/>
        <v>ÚNICO</v>
      </c>
      <c r="AI379" s="58" t="str">
        <f t="shared" si="704"/>
        <v>DIFERENTE</v>
      </c>
      <c r="AJ379" s="58" t="str">
        <f t="shared" si="705"/>
        <v>DIFERENTE</v>
      </c>
      <c r="AK379" s="58" t="str">
        <f t="shared" si="706"/>
        <v>REVISAR</v>
      </c>
      <c r="AL379" s="68" t="str">
        <f t="shared" si="707"/>
        <v/>
      </c>
      <c r="AM379" s="68">
        <f t="shared" si="708"/>
        <v>17000</v>
      </c>
      <c r="AN379" s="60">
        <f t="shared" si="709"/>
        <v>25000</v>
      </c>
      <c r="AP379" s="68">
        <f t="shared" si="710"/>
        <v>775000</v>
      </c>
      <c r="AQ379" s="61">
        <f t="shared" si="711"/>
        <v>731000</v>
      </c>
      <c r="AR379" s="61">
        <f t="shared" si="712"/>
        <v>91329</v>
      </c>
      <c r="AS379" s="199">
        <f t="shared" si="713"/>
        <v>0.11784387096774193</v>
      </c>
      <c r="AT379" s="61">
        <f t="shared" si="714"/>
        <v>714000</v>
      </c>
      <c r="AU379" s="61">
        <f t="shared" si="715"/>
        <v>880000</v>
      </c>
      <c r="AV379" s="61">
        <f>IF(NOT(ISNUMBER(A379)),"",ROUND(_xlfn.QUARTILE.INC(CHOOSE({1;2;3},W379,Z379,AC379),1),0))</f>
        <v>722500</v>
      </c>
      <c r="AW379" s="61">
        <f>IF(NOT(ISNUMBER(A379)),"",ROUND(_xlfn.QUARTILE.INC(CHOOSE({1;2;3},W379,Z379,AC379),3),0))</f>
        <v>805500</v>
      </c>
      <c r="AX379" s="61">
        <f t="shared" si="716"/>
        <v>83000</v>
      </c>
      <c r="AY379" s="61">
        <f t="shared" si="717"/>
        <v>714000</v>
      </c>
      <c r="AZ379" s="61">
        <f t="shared" si="718"/>
        <v>135660</v>
      </c>
      <c r="BA379" s="61">
        <f t="shared" si="719"/>
        <v>849660</v>
      </c>
      <c r="BB379" s="61" t="str">
        <f t="shared" si="720"/>
        <v>MENOR VALOR</v>
      </c>
      <c r="BD379" s="58" t="str">
        <f t="shared" si="721"/>
        <v>Casquetes de biela</v>
      </c>
      <c r="BE379" s="58" t="str">
        <f t="shared" si="722"/>
        <v>REPETIDO</v>
      </c>
      <c r="BF379" s="58" t="str" cm="1">
        <f t="array" ref="BF379">IF(BE379&lt;&gt;"REPETIDO","",A379&amp;IFERROR(", "&amp;_xlfn.AGGREGATE(15,6,$A$13:$A$500/(($BD$13:$BD$500=BD379)*($A$13:$A$500&lt;&gt;A379)),1),"")&amp;IFERROR(", "&amp;_xlfn.AGGREGATE(15,6,$A$13:$A$500/(($BD$13:$BD$500=BD379)*($A$13:$A$500&lt;&gt;A379)),2),"")&amp;IFERROR(", "&amp;_xlfn.AGGREGATE(15,6,$A$13:$A$500/(($BD$13:$BD$500=BD379)*($A$13:$A$500&lt;&gt;A379)),3),""))</f>
        <v>348, 392</v>
      </c>
      <c r="BG379" s="58" t="str">
        <f t="shared" si="723"/>
        <v>MISMO PRECIO REF.</v>
      </c>
      <c r="BH379" s="58" t="str">
        <f t="shared" si="724"/>
        <v>OK</v>
      </c>
    </row>
    <row r="380" spans="1:60" ht="25.5" customHeight="1" x14ac:dyDescent="0.45">
      <c r="A380" s="64">
        <f>IF(D380="","",COUNTIF($D$13:D380,"&lt;&gt;"))</f>
        <v>349</v>
      </c>
      <c r="B380" s="64">
        <v>4315202</v>
      </c>
      <c r="C380" s="65" t="s">
        <v>1031</v>
      </c>
      <c r="D380" s="64" t="s">
        <v>881</v>
      </c>
      <c r="E380" s="64">
        <v>0</v>
      </c>
      <c r="F380" s="64">
        <v>0</v>
      </c>
      <c r="G380" s="64">
        <v>0</v>
      </c>
      <c r="H380" s="64">
        <v>0</v>
      </c>
      <c r="I380" s="64">
        <v>0</v>
      </c>
      <c r="J380" s="64">
        <v>0</v>
      </c>
      <c r="K380" s="64">
        <v>0</v>
      </c>
      <c r="L380" s="64">
        <v>1</v>
      </c>
      <c r="M380" s="64">
        <v>0</v>
      </c>
      <c r="N380" s="64">
        <v>0</v>
      </c>
      <c r="O380" s="64">
        <v>0</v>
      </c>
      <c r="P380" s="64">
        <v>0</v>
      </c>
      <c r="Q380" s="64">
        <v>0</v>
      </c>
      <c r="R380" s="64">
        <f t="shared" si="695"/>
        <v>1</v>
      </c>
      <c r="S380" s="64">
        <v>26101700</v>
      </c>
      <c r="T380" s="64" t="s">
        <v>66</v>
      </c>
      <c r="U380" s="64" t="s">
        <v>66</v>
      </c>
      <c r="W380" s="198">
        <v>369800</v>
      </c>
      <c r="X380" s="198">
        <f t="shared" si="696"/>
        <v>70262</v>
      </c>
      <c r="Y380" s="198">
        <f t="shared" si="697"/>
        <v>440062</v>
      </c>
      <c r="Z380" s="198">
        <v>420800</v>
      </c>
      <c r="AA380" s="198">
        <f t="shared" si="698"/>
        <v>79952</v>
      </c>
      <c r="AB380" s="198">
        <f t="shared" si="699"/>
        <v>500752</v>
      </c>
      <c r="AC380" s="198">
        <v>495000</v>
      </c>
      <c r="AD380" s="198">
        <f t="shared" si="700"/>
        <v>94050</v>
      </c>
      <c r="AE380" s="198">
        <f t="shared" si="701"/>
        <v>589050</v>
      </c>
      <c r="AG380" s="67" t="str">
        <f t="shared" si="702"/>
        <v>CASQUETES DE BANCADA</v>
      </c>
      <c r="AH380" s="58" t="str">
        <f t="shared" si="703"/>
        <v>ÚNICO</v>
      </c>
      <c r="AI380" s="58" t="str">
        <f t="shared" si="704"/>
        <v>DIFERENTE</v>
      </c>
      <c r="AJ380" s="58" t="str">
        <f t="shared" si="705"/>
        <v>DIFERENTE</v>
      </c>
      <c r="AK380" s="58" t="str">
        <f t="shared" si="706"/>
        <v>REVISAR</v>
      </c>
      <c r="AL380" s="68" t="str">
        <f t="shared" si="707"/>
        <v/>
      </c>
      <c r="AM380" s="68">
        <f t="shared" si="708"/>
        <v>51000</v>
      </c>
      <c r="AN380" s="60">
        <f t="shared" si="709"/>
        <v>20000</v>
      </c>
      <c r="AP380" s="68">
        <f t="shared" si="710"/>
        <v>428533</v>
      </c>
      <c r="AQ380" s="61">
        <f t="shared" si="711"/>
        <v>420800</v>
      </c>
      <c r="AR380" s="61">
        <f t="shared" si="712"/>
        <v>62957</v>
      </c>
      <c r="AS380" s="199">
        <f t="shared" si="713"/>
        <v>0.14691283985130665</v>
      </c>
      <c r="AT380" s="61">
        <f t="shared" si="714"/>
        <v>369800</v>
      </c>
      <c r="AU380" s="61">
        <f t="shared" si="715"/>
        <v>495000</v>
      </c>
      <c r="AV380" s="61">
        <f>IF(NOT(ISNUMBER(A380)),"",ROUND(_xlfn.QUARTILE.INC(CHOOSE({1;2;3},W380,Z380,AC380),1),0))</f>
        <v>395300</v>
      </c>
      <c r="AW380" s="61">
        <f>IF(NOT(ISNUMBER(A380)),"",ROUND(_xlfn.QUARTILE.INC(CHOOSE({1;2;3},W380,Z380,AC380),3),0))</f>
        <v>457900</v>
      </c>
      <c r="AX380" s="61">
        <f t="shared" si="716"/>
        <v>62600</v>
      </c>
      <c r="AY380" s="61">
        <f t="shared" si="717"/>
        <v>369800</v>
      </c>
      <c r="AZ380" s="61">
        <f t="shared" si="718"/>
        <v>70262</v>
      </c>
      <c r="BA380" s="61">
        <f t="shared" si="719"/>
        <v>440062</v>
      </c>
      <c r="BB380" s="61" t="str">
        <f t="shared" si="720"/>
        <v>MENOR VALOR</v>
      </c>
      <c r="BD380" s="58" t="str">
        <f t="shared" si="721"/>
        <v>Casquetes de bancada</v>
      </c>
      <c r="BE380" s="58" t="str">
        <f t="shared" si="722"/>
        <v>REPETIDO</v>
      </c>
      <c r="BF380" s="58" t="str" cm="1">
        <f t="array" ref="BF380">IF(BE380&lt;&gt;"REPETIDO","",A380&amp;IFERROR(", "&amp;_xlfn.AGGREGATE(15,6,$A$13:$A$500/(($BD$13:$BD$500=BD380)*($A$13:$A$500&lt;&gt;A380)),1),"")&amp;IFERROR(", "&amp;_xlfn.AGGREGATE(15,6,$A$13:$A$500/(($BD$13:$BD$500=BD380)*($A$13:$A$500&lt;&gt;A380)),2),"")&amp;IFERROR(", "&amp;_xlfn.AGGREGATE(15,6,$A$13:$A$500/(($BD$13:$BD$500=BD380)*($A$13:$A$500&lt;&gt;A380)),3),""))</f>
        <v>349, 393</v>
      </c>
      <c r="BG380" s="58" t="str">
        <f t="shared" si="723"/>
        <v>MISMO PRECIO REF.</v>
      </c>
      <c r="BH380" s="58" t="str">
        <f t="shared" si="724"/>
        <v>OK</v>
      </c>
    </row>
    <row r="381" spans="1:60" ht="25.5" customHeight="1" x14ac:dyDescent="0.45">
      <c r="A381" s="64">
        <f>IF(D381="","",COUNTIF($D$13:D381,"&lt;&gt;"))</f>
        <v>350</v>
      </c>
      <c r="B381" s="64">
        <v>4315202</v>
      </c>
      <c r="C381" s="65" t="s">
        <v>1032</v>
      </c>
      <c r="D381" s="64" t="s">
        <v>881</v>
      </c>
      <c r="E381" s="64">
        <v>0</v>
      </c>
      <c r="F381" s="64">
        <v>0</v>
      </c>
      <c r="G381" s="64">
        <v>0</v>
      </c>
      <c r="H381" s="64">
        <v>0</v>
      </c>
      <c r="I381" s="64">
        <v>0</v>
      </c>
      <c r="J381" s="64">
        <v>0</v>
      </c>
      <c r="K381" s="64">
        <v>0</v>
      </c>
      <c r="L381" s="64">
        <v>1</v>
      </c>
      <c r="M381" s="64">
        <v>0</v>
      </c>
      <c r="N381" s="64">
        <v>0</v>
      </c>
      <c r="O381" s="64">
        <v>0</v>
      </c>
      <c r="P381" s="64">
        <v>0</v>
      </c>
      <c r="Q381" s="64">
        <v>0</v>
      </c>
      <c r="R381" s="64">
        <f t="shared" si="695"/>
        <v>1</v>
      </c>
      <c r="S381" s="64">
        <v>26101743</v>
      </c>
      <c r="T381" s="64" t="s">
        <v>66</v>
      </c>
      <c r="U381" s="64" t="s">
        <v>66</v>
      </c>
      <c r="W381" s="198">
        <v>157200</v>
      </c>
      <c r="X381" s="198">
        <f t="shared" si="696"/>
        <v>29868</v>
      </c>
      <c r="Y381" s="198">
        <f t="shared" si="697"/>
        <v>187068</v>
      </c>
      <c r="Z381" s="198">
        <v>157200</v>
      </c>
      <c r="AA381" s="198">
        <f t="shared" si="698"/>
        <v>29868</v>
      </c>
      <c r="AB381" s="198">
        <f t="shared" si="699"/>
        <v>187068</v>
      </c>
      <c r="AC381" s="198">
        <v>205000</v>
      </c>
      <c r="AD381" s="198">
        <f t="shared" si="700"/>
        <v>38950</v>
      </c>
      <c r="AE381" s="198">
        <f t="shared" si="701"/>
        <v>243950</v>
      </c>
      <c r="AG381" s="67" t="str">
        <f t="shared" si="702"/>
        <v>VÁLVULAS DE ADICIÓN</v>
      </c>
      <c r="AH381" s="58" t="str">
        <f t="shared" si="703"/>
        <v>ÚNICO</v>
      </c>
      <c r="AI381" s="58" t="str">
        <f t="shared" si="704"/>
        <v>DIFERENTE</v>
      </c>
      <c r="AJ381" s="58" t="str">
        <f t="shared" si="705"/>
        <v>DIFERENTE</v>
      </c>
      <c r="AK381" s="58" t="str">
        <f t="shared" si="706"/>
        <v>REVISAR</v>
      </c>
      <c r="AL381" s="68" t="str">
        <f t="shared" si="707"/>
        <v/>
      </c>
      <c r="AM381" s="68">
        <f t="shared" si="708"/>
        <v>12800</v>
      </c>
      <c r="AN381" s="60">
        <f t="shared" si="709"/>
        <v>15000</v>
      </c>
      <c r="AP381" s="68">
        <f t="shared" si="710"/>
        <v>173133</v>
      </c>
      <c r="AQ381" s="61">
        <f t="shared" si="711"/>
        <v>157200</v>
      </c>
      <c r="AR381" s="61">
        <f t="shared" si="712"/>
        <v>27597</v>
      </c>
      <c r="AS381" s="199">
        <f t="shared" si="713"/>
        <v>0.15939768848226507</v>
      </c>
      <c r="AT381" s="61">
        <f t="shared" si="714"/>
        <v>157200</v>
      </c>
      <c r="AU381" s="61">
        <f t="shared" si="715"/>
        <v>205000</v>
      </c>
      <c r="AV381" s="61">
        <f>IF(NOT(ISNUMBER(A381)),"",ROUND(_xlfn.QUARTILE.INC(CHOOSE({1;2;3},W381,Z381,AC381),1),0))</f>
        <v>157200</v>
      </c>
      <c r="AW381" s="61">
        <f>IF(NOT(ISNUMBER(A381)),"",ROUND(_xlfn.QUARTILE.INC(CHOOSE({1;2;3},W381,Z381,AC381),3),0))</f>
        <v>181100</v>
      </c>
      <c r="AX381" s="61">
        <f t="shared" si="716"/>
        <v>23900</v>
      </c>
      <c r="AY381" s="61">
        <f t="shared" si="717"/>
        <v>157200</v>
      </c>
      <c r="AZ381" s="61">
        <f t="shared" si="718"/>
        <v>29868</v>
      </c>
      <c r="BA381" s="61">
        <f t="shared" si="719"/>
        <v>187068</v>
      </c>
      <c r="BB381" s="61" t="str">
        <f t="shared" si="720"/>
        <v>MENOR VALOR</v>
      </c>
      <c r="BD381" s="58" t="str">
        <f t="shared" si="721"/>
        <v>Válvulas de adición</v>
      </c>
      <c r="BE381" s="58" t="str">
        <f t="shared" si="722"/>
        <v>REPETIDO</v>
      </c>
      <c r="BF381" s="58" t="str" cm="1">
        <f t="array" ref="BF381">IF(BE381&lt;&gt;"REPETIDO","",A381&amp;IFERROR(", "&amp;_xlfn.AGGREGATE(15,6,$A$13:$A$500/(($BD$13:$BD$500=BD381)*($A$13:$A$500&lt;&gt;A381)),1),"")&amp;IFERROR(", "&amp;_xlfn.AGGREGATE(15,6,$A$13:$A$500/(($BD$13:$BD$500=BD381)*($A$13:$A$500&lt;&gt;A381)),2),"")&amp;IFERROR(", "&amp;_xlfn.AGGREGATE(15,6,$A$13:$A$500/(($BD$13:$BD$500=BD381)*($A$13:$A$500&lt;&gt;A381)),3),""))</f>
        <v>350, 394</v>
      </c>
      <c r="BG381" s="58" t="str">
        <f t="shared" si="723"/>
        <v>MISMO PRECIO REF.</v>
      </c>
      <c r="BH381" s="58" t="str">
        <f t="shared" si="724"/>
        <v>OK</v>
      </c>
    </row>
    <row r="382" spans="1:60" ht="25.5" customHeight="1" x14ac:dyDescent="0.45">
      <c r="A382" s="64">
        <f>IF(D382="","",COUNTIF($D$13:D382,"&lt;&gt;"))</f>
        <v>351</v>
      </c>
      <c r="B382" s="64">
        <v>4315202</v>
      </c>
      <c r="C382" s="65" t="s">
        <v>1033</v>
      </c>
      <c r="D382" s="64" t="s">
        <v>881</v>
      </c>
      <c r="E382" s="64">
        <v>0</v>
      </c>
      <c r="F382" s="64">
        <v>0</v>
      </c>
      <c r="G382" s="64">
        <v>0</v>
      </c>
      <c r="H382" s="64">
        <v>0</v>
      </c>
      <c r="I382" s="64">
        <v>0</v>
      </c>
      <c r="J382" s="64">
        <v>0</v>
      </c>
      <c r="K382" s="64">
        <v>0</v>
      </c>
      <c r="L382" s="64">
        <v>1</v>
      </c>
      <c r="M382" s="64">
        <v>0</v>
      </c>
      <c r="N382" s="64">
        <v>0</v>
      </c>
      <c r="O382" s="64">
        <v>0</v>
      </c>
      <c r="P382" s="64">
        <v>0</v>
      </c>
      <c r="Q382" s="64">
        <v>0</v>
      </c>
      <c r="R382" s="64">
        <f t="shared" si="695"/>
        <v>1</v>
      </c>
      <c r="S382" s="64">
        <v>26101743</v>
      </c>
      <c r="T382" s="64" t="s">
        <v>66</v>
      </c>
      <c r="U382" s="64" t="s">
        <v>66</v>
      </c>
      <c r="W382" s="198">
        <v>165800</v>
      </c>
      <c r="X382" s="198">
        <f t="shared" si="696"/>
        <v>31502</v>
      </c>
      <c r="Y382" s="198">
        <f t="shared" si="697"/>
        <v>197302</v>
      </c>
      <c r="Z382" s="198">
        <v>165800</v>
      </c>
      <c r="AA382" s="198">
        <f t="shared" si="698"/>
        <v>31502</v>
      </c>
      <c r="AB382" s="198">
        <f t="shared" si="699"/>
        <v>197302</v>
      </c>
      <c r="AC382" s="198">
        <v>210000</v>
      </c>
      <c r="AD382" s="198">
        <f t="shared" si="700"/>
        <v>39900</v>
      </c>
      <c r="AE382" s="198">
        <f t="shared" si="701"/>
        <v>249900</v>
      </c>
      <c r="AG382" s="67" t="str">
        <f t="shared" si="702"/>
        <v>VÁLVULAS DE ESCAPE</v>
      </c>
      <c r="AH382" s="58" t="str">
        <f t="shared" si="703"/>
        <v>ÚNICO</v>
      </c>
      <c r="AI382" s="58" t="str">
        <f t="shared" si="704"/>
        <v>DIFERENTE</v>
      </c>
      <c r="AJ382" s="58" t="str">
        <f t="shared" si="705"/>
        <v>DIFERENTE</v>
      </c>
      <c r="AK382" s="58" t="str">
        <f t="shared" si="706"/>
        <v>REVISAR</v>
      </c>
      <c r="AL382" s="68" t="str">
        <f t="shared" si="707"/>
        <v/>
      </c>
      <c r="AM382" s="68">
        <f t="shared" si="708"/>
        <v>8400</v>
      </c>
      <c r="AN382" s="60">
        <f t="shared" si="709"/>
        <v>10000</v>
      </c>
      <c r="AP382" s="68">
        <f t="shared" si="710"/>
        <v>180533</v>
      </c>
      <c r="AQ382" s="61">
        <f t="shared" si="711"/>
        <v>165800</v>
      </c>
      <c r="AR382" s="61">
        <f t="shared" si="712"/>
        <v>25519</v>
      </c>
      <c r="AS382" s="199">
        <f t="shared" si="713"/>
        <v>0.1413536583339334</v>
      </c>
      <c r="AT382" s="61">
        <f t="shared" si="714"/>
        <v>165800</v>
      </c>
      <c r="AU382" s="61">
        <f t="shared" si="715"/>
        <v>210000</v>
      </c>
      <c r="AV382" s="61">
        <f>IF(NOT(ISNUMBER(A382)),"",ROUND(_xlfn.QUARTILE.INC(CHOOSE({1;2;3},W382,Z382,AC382),1),0))</f>
        <v>165800</v>
      </c>
      <c r="AW382" s="61">
        <f>IF(NOT(ISNUMBER(A382)),"",ROUND(_xlfn.QUARTILE.INC(CHOOSE({1;2;3},W382,Z382,AC382),3),0))</f>
        <v>187900</v>
      </c>
      <c r="AX382" s="61">
        <f t="shared" si="716"/>
        <v>22100</v>
      </c>
      <c r="AY382" s="61">
        <f t="shared" si="717"/>
        <v>165800</v>
      </c>
      <c r="AZ382" s="61">
        <f t="shared" si="718"/>
        <v>31502</v>
      </c>
      <c r="BA382" s="61">
        <f t="shared" si="719"/>
        <v>197302</v>
      </c>
      <c r="BB382" s="61" t="str">
        <f t="shared" si="720"/>
        <v>MENOR VALOR</v>
      </c>
      <c r="BD382" s="58" t="str">
        <f t="shared" si="721"/>
        <v>Válvulas de escape</v>
      </c>
      <c r="BE382" s="58" t="str">
        <f t="shared" si="722"/>
        <v>REPETIDO</v>
      </c>
      <c r="BF382" s="58" t="str" cm="1">
        <f t="array" ref="BF382">IF(BE382&lt;&gt;"REPETIDO","",A382&amp;IFERROR(", "&amp;_xlfn.AGGREGATE(15,6,$A$13:$A$500/(($BD$13:$BD$500=BD382)*($A$13:$A$500&lt;&gt;A382)),1),"")&amp;IFERROR(", "&amp;_xlfn.AGGREGATE(15,6,$A$13:$A$500/(($BD$13:$BD$500=BD382)*($A$13:$A$500&lt;&gt;A382)),2),"")&amp;IFERROR(", "&amp;_xlfn.AGGREGATE(15,6,$A$13:$A$500/(($BD$13:$BD$500=BD382)*($A$13:$A$500&lt;&gt;A382)),3),""))</f>
        <v>351, 395</v>
      </c>
      <c r="BG382" s="58" t="str">
        <f t="shared" si="723"/>
        <v>MISMO PRECIO REF.</v>
      </c>
      <c r="BH382" s="58" t="str">
        <f t="shared" si="724"/>
        <v>OK</v>
      </c>
    </row>
    <row r="383" spans="1:60" x14ac:dyDescent="0.45">
      <c r="A383" s="64">
        <f>IF(D383="","",COUNTIF($D$13:D383,"&lt;&gt;"))</f>
        <v>352</v>
      </c>
      <c r="B383" s="64">
        <v>4322005</v>
      </c>
      <c r="C383" s="65" t="s">
        <v>1034</v>
      </c>
      <c r="D383" s="64" t="s">
        <v>881</v>
      </c>
      <c r="E383" s="64">
        <v>0</v>
      </c>
      <c r="F383" s="64">
        <v>0</v>
      </c>
      <c r="G383" s="64">
        <v>0</v>
      </c>
      <c r="H383" s="64">
        <v>0</v>
      </c>
      <c r="I383" s="64">
        <v>0</v>
      </c>
      <c r="J383" s="64">
        <v>0</v>
      </c>
      <c r="K383" s="64">
        <v>0</v>
      </c>
      <c r="L383" s="64">
        <v>1</v>
      </c>
      <c r="M383" s="64">
        <v>0</v>
      </c>
      <c r="N383" s="64">
        <v>0</v>
      </c>
      <c r="O383" s="64">
        <v>0</v>
      </c>
      <c r="P383" s="64">
        <v>0</v>
      </c>
      <c r="Q383" s="64">
        <v>0</v>
      </c>
      <c r="R383" s="64">
        <v>1</v>
      </c>
      <c r="S383" s="64">
        <v>40151510</v>
      </c>
      <c r="T383" s="64" t="s">
        <v>66</v>
      </c>
      <c r="U383" s="64" t="s">
        <v>66</v>
      </c>
      <c r="W383" s="198">
        <v>344200</v>
      </c>
      <c r="X383" s="198">
        <f t="shared" si="696"/>
        <v>65398</v>
      </c>
      <c r="Y383" s="198">
        <f t="shared" si="697"/>
        <v>409598</v>
      </c>
      <c r="Z383" s="198">
        <v>348500</v>
      </c>
      <c r="AA383" s="198">
        <f t="shared" si="698"/>
        <v>66215</v>
      </c>
      <c r="AB383" s="198">
        <f t="shared" si="699"/>
        <v>414715</v>
      </c>
      <c r="AC383" s="198">
        <v>415000</v>
      </c>
      <c r="AD383" s="198">
        <f t="shared" si="700"/>
        <v>78850</v>
      </c>
      <c r="AE383" s="198">
        <f t="shared" si="701"/>
        <v>493850</v>
      </c>
      <c r="AG383" s="67" t="str">
        <f t="shared" si="702"/>
        <v>BOMBA DE AGUA</v>
      </c>
      <c r="AH383" s="58" t="str">
        <f t="shared" si="703"/>
        <v>ÚNICO</v>
      </c>
      <c r="AI383" s="58" t="str">
        <f t="shared" si="704"/>
        <v>DIFERENTE</v>
      </c>
      <c r="AJ383" s="58" t="str">
        <f t="shared" si="705"/>
        <v>DIFERENTE</v>
      </c>
      <c r="AK383" s="58" t="str">
        <f t="shared" si="706"/>
        <v>REVISAR</v>
      </c>
      <c r="AL383" s="68" t="str">
        <f t="shared" si="707"/>
        <v/>
      </c>
      <c r="AM383" s="68">
        <f t="shared" si="708"/>
        <v>8600</v>
      </c>
      <c r="AN383" s="60">
        <f t="shared" si="709"/>
        <v>5000</v>
      </c>
      <c r="AP383" s="68">
        <f t="shared" si="710"/>
        <v>369233</v>
      </c>
      <c r="AQ383" s="61">
        <f t="shared" si="711"/>
        <v>348500</v>
      </c>
      <c r="AR383" s="61">
        <f t="shared" si="712"/>
        <v>39693</v>
      </c>
      <c r="AS383" s="199">
        <f t="shared" si="713"/>
        <v>0.10750122551342919</v>
      </c>
      <c r="AT383" s="61">
        <f t="shared" si="714"/>
        <v>344200</v>
      </c>
      <c r="AU383" s="61">
        <f t="shared" si="715"/>
        <v>415000</v>
      </c>
      <c r="AV383" s="61">
        <f>IF(NOT(ISNUMBER(A383)),"",ROUND(_xlfn.QUARTILE.INC(CHOOSE({1;2;3},W383,Z383,AC383),1),0))</f>
        <v>346350</v>
      </c>
      <c r="AW383" s="61">
        <f>IF(NOT(ISNUMBER(A383)),"",ROUND(_xlfn.QUARTILE.INC(CHOOSE({1;2;3},W383,Z383,AC383),3),0))</f>
        <v>381750</v>
      </c>
      <c r="AX383" s="61">
        <f t="shared" si="716"/>
        <v>35400</v>
      </c>
      <c r="AY383" s="61">
        <f t="shared" si="717"/>
        <v>344200</v>
      </c>
      <c r="AZ383" s="61">
        <f t="shared" si="718"/>
        <v>65398</v>
      </c>
      <c r="BA383" s="61">
        <f t="shared" si="719"/>
        <v>409598</v>
      </c>
      <c r="BB383" s="61" t="str">
        <f t="shared" si="720"/>
        <v>MENOR VALOR</v>
      </c>
      <c r="BD383" s="58" t="str">
        <f t="shared" si="721"/>
        <v>Bomba de agua</v>
      </c>
      <c r="BE383" s="58" t="str">
        <f t="shared" si="722"/>
        <v>REPETIDO</v>
      </c>
      <c r="BF383" s="58" t="str" cm="1">
        <f t="array" ref="BF383">IF(BE383&lt;&gt;"REPETIDO","",A383&amp;IFERROR(", "&amp;_xlfn.AGGREGATE(15,6,$A$13:$A$500/(($BD$13:$BD$500=BD383)*($A$13:$A$500&lt;&gt;A383)),1),"")&amp;IFERROR(", "&amp;_xlfn.AGGREGATE(15,6,$A$13:$A$500/(($BD$13:$BD$500=BD383)*($A$13:$A$500&lt;&gt;A383)),2),"")&amp;IFERROR(", "&amp;_xlfn.AGGREGATE(15,6,$A$13:$A$500/(($BD$13:$BD$500=BD383)*($A$13:$A$500&lt;&gt;A383)),3),""))</f>
        <v>352, 215, 397</v>
      </c>
      <c r="BG383" s="58" t="str">
        <f t="shared" si="723"/>
        <v>MISMO PRECIO REF.</v>
      </c>
      <c r="BH383" s="58" t="str">
        <f t="shared" si="724"/>
        <v>OK</v>
      </c>
    </row>
    <row r="384" spans="1:60" x14ac:dyDescent="0.45">
      <c r="A384" s="64">
        <f>IF(D384="","",COUNTIF($D$13:D384,"&lt;&gt;"))</f>
        <v>353</v>
      </c>
      <c r="B384" s="64">
        <v>4322099</v>
      </c>
      <c r="C384" s="65" t="s">
        <v>1035</v>
      </c>
      <c r="D384" s="64" t="s">
        <v>881</v>
      </c>
      <c r="E384" s="64">
        <v>0</v>
      </c>
      <c r="F384" s="64">
        <v>0</v>
      </c>
      <c r="G384" s="64">
        <v>0</v>
      </c>
      <c r="H384" s="64">
        <v>0</v>
      </c>
      <c r="I384" s="64">
        <v>0</v>
      </c>
      <c r="J384" s="64">
        <v>0</v>
      </c>
      <c r="K384" s="64">
        <v>0</v>
      </c>
      <c r="L384" s="64">
        <v>1</v>
      </c>
      <c r="M384" s="64">
        <v>0</v>
      </c>
      <c r="N384" s="64">
        <v>0</v>
      </c>
      <c r="O384" s="64">
        <v>0</v>
      </c>
      <c r="P384" s="64">
        <v>0</v>
      </c>
      <c r="Q384" s="64">
        <v>0</v>
      </c>
      <c r="R384" s="64">
        <v>1</v>
      </c>
      <c r="S384" s="64">
        <v>40151524</v>
      </c>
      <c r="T384" s="64" t="s">
        <v>66</v>
      </c>
      <c r="U384" s="64" t="s">
        <v>66</v>
      </c>
      <c r="W384" s="198">
        <v>561000</v>
      </c>
      <c r="X384" s="198">
        <f t="shared" si="696"/>
        <v>106590</v>
      </c>
      <c r="Y384" s="198">
        <f t="shared" si="697"/>
        <v>667590</v>
      </c>
      <c r="Z384" s="198">
        <v>561000</v>
      </c>
      <c r="AA384" s="198">
        <f t="shared" si="698"/>
        <v>106590</v>
      </c>
      <c r="AB384" s="198">
        <f t="shared" si="699"/>
        <v>667590</v>
      </c>
      <c r="AC384" s="198">
        <v>685000</v>
      </c>
      <c r="AD384" s="198">
        <f t="shared" si="700"/>
        <v>130150</v>
      </c>
      <c r="AE384" s="198">
        <f t="shared" si="701"/>
        <v>815150</v>
      </c>
      <c r="AG384" s="67" t="str">
        <f t="shared" si="702"/>
        <v>BOMBA DE ACEITE</v>
      </c>
      <c r="AH384" s="58" t="str">
        <f t="shared" si="703"/>
        <v>ÚNICO</v>
      </c>
      <c r="AI384" s="58" t="str">
        <f t="shared" si="704"/>
        <v>DIFERENTE</v>
      </c>
      <c r="AJ384" s="58" t="str">
        <f t="shared" si="705"/>
        <v>DIFERENTE</v>
      </c>
      <c r="AK384" s="58" t="str">
        <f t="shared" si="706"/>
        <v>REVISAR</v>
      </c>
      <c r="AL384" s="68" t="str">
        <f t="shared" si="707"/>
        <v/>
      </c>
      <c r="AM384" s="68">
        <f t="shared" si="708"/>
        <v>34000</v>
      </c>
      <c r="AN384" s="60">
        <f t="shared" si="709"/>
        <v>15000</v>
      </c>
      <c r="AP384" s="68">
        <f t="shared" si="710"/>
        <v>602333</v>
      </c>
      <c r="AQ384" s="61">
        <f t="shared" si="711"/>
        <v>561000</v>
      </c>
      <c r="AR384" s="61">
        <f t="shared" si="712"/>
        <v>71591</v>
      </c>
      <c r="AS384" s="199">
        <f t="shared" si="713"/>
        <v>0.11885618088333198</v>
      </c>
      <c r="AT384" s="61">
        <f t="shared" si="714"/>
        <v>561000</v>
      </c>
      <c r="AU384" s="61">
        <f t="shared" si="715"/>
        <v>685000</v>
      </c>
      <c r="AV384" s="61">
        <f>IF(NOT(ISNUMBER(A384)),"",ROUND(_xlfn.QUARTILE.INC(CHOOSE({1;2;3},W384,Z384,AC384),1),0))</f>
        <v>561000</v>
      </c>
      <c r="AW384" s="61">
        <f>IF(NOT(ISNUMBER(A384)),"",ROUND(_xlfn.QUARTILE.INC(CHOOSE({1;2;3},W384,Z384,AC384),3),0))</f>
        <v>623000</v>
      </c>
      <c r="AX384" s="61">
        <f t="shared" si="716"/>
        <v>62000</v>
      </c>
      <c r="AY384" s="61">
        <f t="shared" si="717"/>
        <v>561000</v>
      </c>
      <c r="AZ384" s="61">
        <f t="shared" si="718"/>
        <v>106590</v>
      </c>
      <c r="BA384" s="61">
        <f t="shared" si="719"/>
        <v>667590</v>
      </c>
      <c r="BB384" s="61" t="str">
        <f t="shared" si="720"/>
        <v>MENOR VALOR</v>
      </c>
      <c r="BD384" s="58" t="str">
        <f t="shared" si="721"/>
        <v>Bomba de aceite</v>
      </c>
      <c r="BE384" s="58" t="str">
        <f t="shared" si="722"/>
        <v>REPETIDO</v>
      </c>
      <c r="BF384" s="58" t="str" cm="1">
        <f t="array" ref="BF384">IF(BE384&lt;&gt;"REPETIDO","",A384&amp;IFERROR(", "&amp;_xlfn.AGGREGATE(15,6,$A$13:$A$500/(($BD$13:$BD$500=BD384)*($A$13:$A$500&lt;&gt;A384)),1),"")&amp;IFERROR(", "&amp;_xlfn.AGGREGATE(15,6,$A$13:$A$500/(($BD$13:$BD$500=BD384)*($A$13:$A$500&lt;&gt;A384)),2),"")&amp;IFERROR(", "&amp;_xlfn.AGGREGATE(15,6,$A$13:$A$500/(($BD$13:$BD$500=BD384)*($A$13:$A$500&lt;&gt;A384)),3),""))</f>
        <v>353, 398</v>
      </c>
      <c r="BG384" s="58" t="str">
        <f t="shared" si="723"/>
        <v>MISMO PRECIO REF.</v>
      </c>
      <c r="BH384" s="58" t="str">
        <f t="shared" si="724"/>
        <v>OK</v>
      </c>
    </row>
    <row r="385" spans="1:60" ht="38.25" customHeight="1" x14ac:dyDescent="0.45">
      <c r="A385" s="64">
        <f>IF(D385="","",COUNTIF($D$13:D385,"&lt;&gt;"))</f>
        <v>354</v>
      </c>
      <c r="B385" s="64">
        <v>4331001</v>
      </c>
      <c r="C385" s="65" t="s">
        <v>1036</v>
      </c>
      <c r="D385" s="64" t="s">
        <v>881</v>
      </c>
      <c r="E385" s="64">
        <v>0</v>
      </c>
      <c r="F385" s="64">
        <v>0</v>
      </c>
      <c r="G385" s="64">
        <v>0</v>
      </c>
      <c r="H385" s="64">
        <v>0</v>
      </c>
      <c r="I385" s="64">
        <v>0</v>
      </c>
      <c r="J385" s="64">
        <v>0</v>
      </c>
      <c r="K385" s="64">
        <v>0</v>
      </c>
      <c r="L385" s="64">
        <v>1</v>
      </c>
      <c r="M385" s="64">
        <v>0</v>
      </c>
      <c r="N385" s="64">
        <v>0</v>
      </c>
      <c r="O385" s="64">
        <v>0</v>
      </c>
      <c r="P385" s="64">
        <v>0</v>
      </c>
      <c r="Q385" s="64">
        <v>0</v>
      </c>
      <c r="R385" s="64">
        <v>1</v>
      </c>
      <c r="S385" s="64">
        <v>31171504</v>
      </c>
      <c r="T385" s="64" t="s">
        <v>66</v>
      </c>
      <c r="U385" s="64" t="s">
        <v>66</v>
      </c>
      <c r="W385" s="198">
        <v>34000</v>
      </c>
      <c r="X385" s="198">
        <f t="shared" si="696"/>
        <v>6460</v>
      </c>
      <c r="Y385" s="198">
        <f t="shared" si="697"/>
        <v>40460</v>
      </c>
      <c r="Z385" s="198">
        <v>34000</v>
      </c>
      <c r="AA385" s="198">
        <f t="shared" si="698"/>
        <v>6460</v>
      </c>
      <c r="AB385" s="198">
        <f t="shared" si="699"/>
        <v>40460</v>
      </c>
      <c r="AC385" s="198">
        <v>40000</v>
      </c>
      <c r="AD385" s="198">
        <f t="shared" si="700"/>
        <v>7600</v>
      </c>
      <c r="AE385" s="198">
        <f t="shared" si="701"/>
        <v>47600</v>
      </c>
      <c r="AG385" s="67" t="str">
        <f t="shared" si="702"/>
        <v>RODAMIENTOS PARA GENERADOR STANFORD</v>
      </c>
      <c r="AH385" s="58" t="str">
        <f t="shared" si="703"/>
        <v>ÚNICO</v>
      </c>
      <c r="AI385" s="58" t="str">
        <f t="shared" si="704"/>
        <v>DIFERENTE</v>
      </c>
      <c r="AJ385" s="58" t="str">
        <f t="shared" si="705"/>
        <v>DIFERENTE</v>
      </c>
      <c r="AK385" s="58" t="str">
        <f t="shared" si="706"/>
        <v>REVISAR</v>
      </c>
      <c r="AL385" s="68" t="str">
        <f t="shared" si="707"/>
        <v/>
      </c>
      <c r="AM385" s="68">
        <f t="shared" si="708"/>
        <v>21200</v>
      </c>
      <c r="AN385" s="60">
        <f t="shared" si="709"/>
        <v>30000</v>
      </c>
      <c r="AP385" s="68">
        <f t="shared" si="710"/>
        <v>36000</v>
      </c>
      <c r="AQ385" s="61">
        <f t="shared" si="711"/>
        <v>34000</v>
      </c>
      <c r="AR385" s="61">
        <f t="shared" si="712"/>
        <v>3464</v>
      </c>
      <c r="AS385" s="199">
        <f t="shared" si="713"/>
        <v>9.6222222222222223E-2</v>
      </c>
      <c r="AT385" s="61">
        <f t="shared" si="714"/>
        <v>34000</v>
      </c>
      <c r="AU385" s="61">
        <f t="shared" si="715"/>
        <v>40000</v>
      </c>
      <c r="AV385" s="61">
        <f>IF(NOT(ISNUMBER(A385)),"",ROUND(_xlfn.QUARTILE.INC(CHOOSE({1;2;3},W385,Z385,AC385),1),0))</f>
        <v>34000</v>
      </c>
      <c r="AW385" s="61">
        <f>IF(NOT(ISNUMBER(A385)),"",ROUND(_xlfn.QUARTILE.INC(CHOOSE({1;2;3},W385,Z385,AC385),3),0))</f>
        <v>37000</v>
      </c>
      <c r="AX385" s="61">
        <f t="shared" si="716"/>
        <v>3000</v>
      </c>
      <c r="AY385" s="61">
        <f t="shared" si="717"/>
        <v>34000</v>
      </c>
      <c r="AZ385" s="61">
        <f t="shared" si="718"/>
        <v>6460</v>
      </c>
      <c r="BA385" s="61">
        <f t="shared" si="719"/>
        <v>40460</v>
      </c>
      <c r="BB385" s="61" t="str">
        <f t="shared" si="720"/>
        <v>MENOR VALOR</v>
      </c>
      <c r="BD385" s="58" t="str">
        <f t="shared" si="721"/>
        <v>Rodamientos para generador stanford</v>
      </c>
      <c r="BE385" s="58" t="str">
        <f t="shared" si="722"/>
        <v>REPETIDO</v>
      </c>
      <c r="BF385" s="58" t="str" cm="1">
        <f t="array" ref="BF385">IF(BE385&lt;&gt;"REPETIDO","",A385&amp;IFERROR(", "&amp;_xlfn.AGGREGATE(15,6,$A$13:$A$500/(($BD$13:$BD$500=BD385)*($A$13:$A$500&lt;&gt;A385)),1),"")&amp;IFERROR(", "&amp;_xlfn.AGGREGATE(15,6,$A$13:$A$500/(($BD$13:$BD$500=BD385)*($A$13:$A$500&lt;&gt;A385)),2),"")&amp;IFERROR(", "&amp;_xlfn.AGGREGATE(15,6,$A$13:$A$500/(($BD$13:$BD$500=BD385)*($A$13:$A$500&lt;&gt;A385)),3),""))</f>
        <v>354, 399</v>
      </c>
      <c r="BG385" s="58" t="str">
        <f t="shared" si="723"/>
        <v>PRECIO REF. DIFERENTE</v>
      </c>
      <c r="BH385" s="58" t="str">
        <f t="shared" si="724"/>
        <v>CRÍTICO - PRECIO REF. INCONSISTENTE</v>
      </c>
    </row>
    <row r="386" spans="1:60" ht="38.25" customHeight="1" x14ac:dyDescent="0.45">
      <c r="A386" s="64">
        <f>IF(D386="","",COUNTIF($D$13:D386,"&lt;&gt;"))</f>
        <v>355</v>
      </c>
      <c r="B386" s="64">
        <v>4391503</v>
      </c>
      <c r="C386" s="65" t="s">
        <v>1037</v>
      </c>
      <c r="D386" s="64" t="s">
        <v>881</v>
      </c>
      <c r="E386" s="64">
        <v>0</v>
      </c>
      <c r="F386" s="64">
        <v>0</v>
      </c>
      <c r="G386" s="64">
        <v>0</v>
      </c>
      <c r="H386" s="64">
        <v>0</v>
      </c>
      <c r="I386" s="64">
        <v>0</v>
      </c>
      <c r="J386" s="64">
        <v>0</v>
      </c>
      <c r="K386" s="64">
        <v>0</v>
      </c>
      <c r="L386" s="64">
        <v>1</v>
      </c>
      <c r="M386" s="64">
        <v>0</v>
      </c>
      <c r="N386" s="64">
        <v>0</v>
      </c>
      <c r="O386" s="64">
        <v>0</v>
      </c>
      <c r="P386" s="64">
        <v>0</v>
      </c>
      <c r="Q386" s="64">
        <v>0</v>
      </c>
      <c r="R386" s="64">
        <v>1</v>
      </c>
      <c r="S386" s="64">
        <v>40161505</v>
      </c>
      <c r="T386" s="64" t="s">
        <v>66</v>
      </c>
      <c r="U386" s="64" t="s">
        <v>66</v>
      </c>
      <c r="W386" s="198">
        <v>85000</v>
      </c>
      <c r="X386" s="198">
        <f t="shared" si="696"/>
        <v>16150</v>
      </c>
      <c r="Y386" s="198">
        <f t="shared" si="697"/>
        <v>101150</v>
      </c>
      <c r="Z386" s="198">
        <v>85000</v>
      </c>
      <c r="AA386" s="198">
        <f t="shared" si="698"/>
        <v>16150</v>
      </c>
      <c r="AB386" s="198">
        <f t="shared" si="699"/>
        <v>101150</v>
      </c>
      <c r="AC386" s="198">
        <v>110000</v>
      </c>
      <c r="AD386" s="198">
        <f t="shared" si="700"/>
        <v>20900</v>
      </c>
      <c r="AE386" s="198">
        <f t="shared" si="701"/>
        <v>130900</v>
      </c>
      <c r="AG386" s="67" t="str">
        <f t="shared" si="702"/>
        <v>FILTRO DE AIRE</v>
      </c>
      <c r="AH386" s="58" t="str">
        <f t="shared" si="703"/>
        <v>ÚNICO</v>
      </c>
      <c r="AI386" s="58" t="str">
        <f t="shared" si="704"/>
        <v>ÚNICO</v>
      </c>
      <c r="AJ386" s="58" t="str">
        <f t="shared" si="705"/>
        <v>ÚNICO</v>
      </c>
      <c r="AK386" s="58" t="str">
        <f t="shared" si="706"/>
        <v>ÚNICO</v>
      </c>
      <c r="AL386" s="68" t="str">
        <f t="shared" si="707"/>
        <v/>
      </c>
      <c r="AM386" s="68" t="str">
        <f t="shared" si="708"/>
        <v/>
      </c>
      <c r="AN386" s="60" t="str">
        <f t="shared" si="709"/>
        <v/>
      </c>
      <c r="AP386" s="68">
        <f t="shared" si="710"/>
        <v>93333</v>
      </c>
      <c r="AQ386" s="61">
        <f t="shared" si="711"/>
        <v>85000</v>
      </c>
      <c r="AR386" s="61">
        <f t="shared" si="712"/>
        <v>14434</v>
      </c>
      <c r="AS386" s="199">
        <f t="shared" si="713"/>
        <v>0.15465055232340116</v>
      </c>
      <c r="AT386" s="61">
        <f t="shared" si="714"/>
        <v>85000</v>
      </c>
      <c r="AU386" s="61">
        <f t="shared" si="715"/>
        <v>110000</v>
      </c>
      <c r="AV386" s="61">
        <f>IF(NOT(ISNUMBER(A386)),"",ROUND(_xlfn.QUARTILE.INC(CHOOSE({1;2;3},W386,Z386,AC386),1),0))</f>
        <v>85000</v>
      </c>
      <c r="AW386" s="61">
        <f>IF(NOT(ISNUMBER(A386)),"",ROUND(_xlfn.QUARTILE.INC(CHOOSE({1;2;3},W386,Z386,AC386),3),0))</f>
        <v>97500</v>
      </c>
      <c r="AX386" s="61">
        <f t="shared" si="716"/>
        <v>12500</v>
      </c>
      <c r="AY386" s="61">
        <f t="shared" si="717"/>
        <v>85000</v>
      </c>
      <c r="AZ386" s="61">
        <f t="shared" si="718"/>
        <v>16150</v>
      </c>
      <c r="BA386" s="61">
        <f t="shared" si="719"/>
        <v>101150</v>
      </c>
      <c r="BB386" s="61" t="str">
        <f t="shared" si="720"/>
        <v>MENOR VALOR</v>
      </c>
      <c r="BD386" s="58" t="str">
        <f t="shared" si="721"/>
        <v>Filtro de aire</v>
      </c>
      <c r="BE386" s="58" t="str">
        <f t="shared" si="722"/>
        <v>ÚNICO</v>
      </c>
      <c r="BF386" s="58" t="str" cm="1">
        <f t="array" ref="BF386">IF(BE386&lt;&gt;"REPETIDO","",A386&amp;IFERROR(", "&amp;_xlfn.AGGREGATE(15,6,$A$13:$A$500/(($BD$13:$BD$500=BD386)*($A$13:$A$500&lt;&gt;A386)),1),"")&amp;IFERROR(", "&amp;_xlfn.AGGREGATE(15,6,$A$13:$A$500/(($BD$13:$BD$500=BD386)*($A$13:$A$500&lt;&gt;A386)),2),"")&amp;IFERROR(", "&amp;_xlfn.AGGREGATE(15,6,$A$13:$A$500/(($BD$13:$BD$500=BD386)*($A$13:$A$500&lt;&gt;A386)),3),""))</f>
        <v/>
      </c>
      <c r="BG386" s="58" t="str">
        <f t="shared" si="723"/>
        <v>NO APLICA</v>
      </c>
      <c r="BH386" s="58" t="str">
        <f t="shared" si="724"/>
        <v>OK</v>
      </c>
    </row>
    <row r="387" spans="1:60" ht="25.5" customHeight="1" x14ac:dyDescent="0.45">
      <c r="A387" s="64">
        <f>IF(D387="","",COUNTIF($D$13:D387,"&lt;&gt;"))</f>
        <v>356</v>
      </c>
      <c r="B387" s="64">
        <v>4391501</v>
      </c>
      <c r="C387" s="65" t="s">
        <v>1038</v>
      </c>
      <c r="D387" s="64" t="s">
        <v>881</v>
      </c>
      <c r="E387" s="64">
        <v>0</v>
      </c>
      <c r="F387" s="64">
        <v>0</v>
      </c>
      <c r="G387" s="64">
        <v>0</v>
      </c>
      <c r="H387" s="64">
        <v>0</v>
      </c>
      <c r="I387" s="64">
        <v>0</v>
      </c>
      <c r="J387" s="64">
        <v>0</v>
      </c>
      <c r="K387" s="64">
        <v>0</v>
      </c>
      <c r="L387" s="64">
        <v>1</v>
      </c>
      <c r="M387" s="64">
        <v>0</v>
      </c>
      <c r="N387" s="64">
        <v>0</v>
      </c>
      <c r="O387" s="64">
        <v>0</v>
      </c>
      <c r="P387" s="64">
        <v>0</v>
      </c>
      <c r="Q387" s="64">
        <v>0</v>
      </c>
      <c r="R387" s="64">
        <v>1</v>
      </c>
      <c r="S387" s="64">
        <v>40161513</v>
      </c>
      <c r="T387" s="64" t="s">
        <v>66</v>
      </c>
      <c r="U387" s="64" t="s">
        <v>66</v>
      </c>
      <c r="W387" s="198">
        <v>80800</v>
      </c>
      <c r="X387" s="198">
        <f t="shared" si="696"/>
        <v>15352</v>
      </c>
      <c r="Y387" s="198">
        <f t="shared" si="697"/>
        <v>96152</v>
      </c>
      <c r="Z387" s="198">
        <v>80800</v>
      </c>
      <c r="AA387" s="198">
        <f t="shared" si="698"/>
        <v>15352</v>
      </c>
      <c r="AB387" s="198">
        <f t="shared" si="699"/>
        <v>96152</v>
      </c>
      <c r="AC387" s="198">
        <v>100000</v>
      </c>
      <c r="AD387" s="198">
        <f t="shared" si="700"/>
        <v>19000</v>
      </c>
      <c r="AE387" s="198">
        <f t="shared" si="701"/>
        <v>119000</v>
      </c>
      <c r="AG387" s="67" t="str">
        <f t="shared" si="702"/>
        <v>FILTRO DE COMBUSTIBLE</v>
      </c>
      <c r="AH387" s="58" t="str">
        <f t="shared" si="703"/>
        <v>ÚNICO</v>
      </c>
      <c r="AI387" s="58" t="str">
        <f t="shared" si="704"/>
        <v>ÚNICO</v>
      </c>
      <c r="AJ387" s="58" t="str">
        <f t="shared" si="705"/>
        <v>ÚNICO</v>
      </c>
      <c r="AK387" s="58" t="str">
        <f t="shared" si="706"/>
        <v>ÚNICO</v>
      </c>
      <c r="AL387" s="68" t="str">
        <f t="shared" si="707"/>
        <v/>
      </c>
      <c r="AM387" s="68" t="str">
        <f t="shared" si="708"/>
        <v/>
      </c>
      <c r="AN387" s="60" t="str">
        <f t="shared" si="709"/>
        <v/>
      </c>
      <c r="AP387" s="68">
        <f t="shared" si="710"/>
        <v>87200</v>
      </c>
      <c r="AQ387" s="61">
        <f t="shared" si="711"/>
        <v>80800</v>
      </c>
      <c r="AR387" s="61">
        <f t="shared" si="712"/>
        <v>11085</v>
      </c>
      <c r="AS387" s="199">
        <f t="shared" si="713"/>
        <v>0.12712155963302751</v>
      </c>
      <c r="AT387" s="61">
        <f t="shared" si="714"/>
        <v>80800</v>
      </c>
      <c r="AU387" s="61">
        <f t="shared" si="715"/>
        <v>100000</v>
      </c>
      <c r="AV387" s="61">
        <f>IF(NOT(ISNUMBER(A387)),"",ROUND(_xlfn.QUARTILE.INC(CHOOSE({1;2;3},W387,Z387,AC387),1),0))</f>
        <v>80800</v>
      </c>
      <c r="AW387" s="61">
        <f>IF(NOT(ISNUMBER(A387)),"",ROUND(_xlfn.QUARTILE.INC(CHOOSE({1;2;3},W387,Z387,AC387),3),0))</f>
        <v>90400</v>
      </c>
      <c r="AX387" s="61">
        <f t="shared" si="716"/>
        <v>9600</v>
      </c>
      <c r="AY387" s="61">
        <f t="shared" si="717"/>
        <v>80800</v>
      </c>
      <c r="AZ387" s="61">
        <f t="shared" si="718"/>
        <v>15352</v>
      </c>
      <c r="BA387" s="61">
        <f t="shared" si="719"/>
        <v>96152</v>
      </c>
      <c r="BB387" s="61" t="str">
        <f t="shared" si="720"/>
        <v>MENOR VALOR</v>
      </c>
      <c r="BD387" s="58" t="str">
        <f t="shared" si="721"/>
        <v>Filtro de combustible</v>
      </c>
      <c r="BE387" s="58" t="str">
        <f t="shared" si="722"/>
        <v>ÚNICO</v>
      </c>
      <c r="BF387" s="58" t="str" cm="1">
        <f t="array" ref="BF387">IF(BE387&lt;&gt;"REPETIDO","",A387&amp;IFERROR(", "&amp;_xlfn.AGGREGATE(15,6,$A$13:$A$500/(($BD$13:$BD$500=BD387)*($A$13:$A$500&lt;&gt;A387)),1),"")&amp;IFERROR(", "&amp;_xlfn.AGGREGATE(15,6,$A$13:$A$500/(($BD$13:$BD$500=BD387)*($A$13:$A$500&lt;&gt;A387)),2),"")&amp;IFERROR(", "&amp;_xlfn.AGGREGATE(15,6,$A$13:$A$500/(($BD$13:$BD$500=BD387)*($A$13:$A$500&lt;&gt;A387)),3),""))</f>
        <v/>
      </c>
      <c r="BG387" s="58" t="str">
        <f t="shared" si="723"/>
        <v>NO APLICA</v>
      </c>
      <c r="BH387" s="58" t="str">
        <f t="shared" si="724"/>
        <v>OK</v>
      </c>
    </row>
    <row r="388" spans="1:60" x14ac:dyDescent="0.45">
      <c r="A388" s="64">
        <f>IF(D388="","",COUNTIF($D$13:D388,"&lt;&gt;"))</f>
        <v>357</v>
      </c>
      <c r="B388" s="64">
        <v>4391502</v>
      </c>
      <c r="C388" s="65" t="s">
        <v>1039</v>
      </c>
      <c r="D388" s="64" t="s">
        <v>881</v>
      </c>
      <c r="E388" s="64">
        <v>0</v>
      </c>
      <c r="F388" s="64">
        <v>0</v>
      </c>
      <c r="G388" s="64">
        <v>0</v>
      </c>
      <c r="H388" s="64">
        <v>0</v>
      </c>
      <c r="I388" s="64">
        <v>0</v>
      </c>
      <c r="J388" s="64">
        <v>0</v>
      </c>
      <c r="K388" s="64">
        <v>0</v>
      </c>
      <c r="L388" s="64">
        <v>1</v>
      </c>
      <c r="M388" s="64">
        <v>0</v>
      </c>
      <c r="N388" s="64">
        <v>0</v>
      </c>
      <c r="O388" s="64">
        <v>0</v>
      </c>
      <c r="P388" s="64">
        <v>0</v>
      </c>
      <c r="Q388" s="64">
        <v>0</v>
      </c>
      <c r="R388" s="64">
        <v>1</v>
      </c>
      <c r="S388" s="64">
        <v>40161504</v>
      </c>
      <c r="T388" s="64" t="s">
        <v>66</v>
      </c>
      <c r="U388" s="64" t="s">
        <v>66</v>
      </c>
      <c r="W388" s="198">
        <v>55200</v>
      </c>
      <c r="X388" s="198">
        <f t="shared" si="696"/>
        <v>10488</v>
      </c>
      <c r="Y388" s="198">
        <f t="shared" si="697"/>
        <v>65688</v>
      </c>
      <c r="Z388" s="198">
        <v>55200</v>
      </c>
      <c r="AA388" s="198">
        <f t="shared" si="698"/>
        <v>10488</v>
      </c>
      <c r="AB388" s="198">
        <f t="shared" si="699"/>
        <v>65688</v>
      </c>
      <c r="AC388" s="198">
        <v>65000</v>
      </c>
      <c r="AD388" s="198">
        <f t="shared" si="700"/>
        <v>12350</v>
      </c>
      <c r="AE388" s="198">
        <f t="shared" si="701"/>
        <v>77350</v>
      </c>
      <c r="AG388" s="67" t="str">
        <f t="shared" si="702"/>
        <v>FILTRO DE ACEITE</v>
      </c>
      <c r="AH388" s="58" t="str">
        <f t="shared" si="703"/>
        <v>ÚNICO</v>
      </c>
      <c r="AI388" s="58" t="str">
        <f t="shared" si="704"/>
        <v>ÚNICO</v>
      </c>
      <c r="AJ388" s="58" t="str">
        <f t="shared" si="705"/>
        <v>ÚNICO</v>
      </c>
      <c r="AK388" s="58" t="str">
        <f t="shared" si="706"/>
        <v>ÚNICO</v>
      </c>
      <c r="AL388" s="68" t="str">
        <f t="shared" si="707"/>
        <v/>
      </c>
      <c r="AM388" s="68" t="str">
        <f t="shared" si="708"/>
        <v/>
      </c>
      <c r="AN388" s="60" t="str">
        <f t="shared" si="709"/>
        <v/>
      </c>
      <c r="AP388" s="68">
        <f t="shared" si="710"/>
        <v>58467</v>
      </c>
      <c r="AQ388" s="61">
        <f t="shared" si="711"/>
        <v>55200</v>
      </c>
      <c r="AR388" s="61">
        <f t="shared" si="712"/>
        <v>5658</v>
      </c>
      <c r="AS388" s="199">
        <f t="shared" si="713"/>
        <v>9.6772538354969476E-2</v>
      </c>
      <c r="AT388" s="61">
        <f t="shared" si="714"/>
        <v>55200</v>
      </c>
      <c r="AU388" s="61">
        <f t="shared" si="715"/>
        <v>65000</v>
      </c>
      <c r="AV388" s="61">
        <f>IF(NOT(ISNUMBER(A388)),"",ROUND(_xlfn.QUARTILE.INC(CHOOSE({1;2;3},W388,Z388,AC388),1),0))</f>
        <v>55200</v>
      </c>
      <c r="AW388" s="61">
        <f>IF(NOT(ISNUMBER(A388)),"",ROUND(_xlfn.QUARTILE.INC(CHOOSE({1;2;3},W388,Z388,AC388),3),0))</f>
        <v>60100</v>
      </c>
      <c r="AX388" s="61">
        <f t="shared" si="716"/>
        <v>4900</v>
      </c>
      <c r="AY388" s="61">
        <f t="shared" si="717"/>
        <v>55200</v>
      </c>
      <c r="AZ388" s="61">
        <f t="shared" si="718"/>
        <v>10488</v>
      </c>
      <c r="BA388" s="61">
        <f t="shared" si="719"/>
        <v>65688</v>
      </c>
      <c r="BB388" s="61" t="str">
        <f t="shared" si="720"/>
        <v>MENOR VALOR</v>
      </c>
      <c r="BD388" s="58" t="str">
        <f t="shared" si="721"/>
        <v>Filtro de aceite</v>
      </c>
      <c r="BE388" s="58" t="str">
        <f t="shared" si="722"/>
        <v>ÚNICO</v>
      </c>
      <c r="BF388" s="58" t="str" cm="1">
        <f t="array" ref="BF388">IF(BE388&lt;&gt;"REPETIDO","",A388&amp;IFERROR(", "&amp;_xlfn.AGGREGATE(15,6,$A$13:$A$500/(($BD$13:$BD$500=BD388)*($A$13:$A$500&lt;&gt;A388)),1),"")&amp;IFERROR(", "&amp;_xlfn.AGGREGATE(15,6,$A$13:$A$500/(($BD$13:$BD$500=BD388)*($A$13:$A$500&lt;&gt;A388)),2),"")&amp;IFERROR(", "&amp;_xlfn.AGGREGATE(15,6,$A$13:$A$500/(($BD$13:$BD$500=BD388)*($A$13:$A$500&lt;&gt;A388)),3),""))</f>
        <v/>
      </c>
      <c r="BG388" s="58" t="str">
        <f t="shared" si="723"/>
        <v>NO APLICA</v>
      </c>
      <c r="BH388" s="58" t="str">
        <f t="shared" si="724"/>
        <v>OK</v>
      </c>
    </row>
    <row r="389" spans="1:60" ht="25.5" customHeight="1" x14ac:dyDescent="0.45">
      <c r="A389" s="64">
        <f>IF(D389="","",COUNTIF($D$13:D389,"&lt;&gt;"))</f>
        <v>358</v>
      </c>
      <c r="B389" s="64">
        <v>4315400</v>
      </c>
      <c r="C389" s="65" t="s">
        <v>1040</v>
      </c>
      <c r="D389" s="64" t="s">
        <v>881</v>
      </c>
      <c r="E389" s="64">
        <v>0</v>
      </c>
      <c r="F389" s="64">
        <v>0</v>
      </c>
      <c r="G389" s="64">
        <v>0</v>
      </c>
      <c r="H389" s="64">
        <v>0</v>
      </c>
      <c r="I389" s="64">
        <v>0</v>
      </c>
      <c r="J389" s="64">
        <v>0</v>
      </c>
      <c r="K389" s="64">
        <v>0</v>
      </c>
      <c r="L389" s="64">
        <v>1</v>
      </c>
      <c r="M389" s="64">
        <v>0</v>
      </c>
      <c r="N389" s="64">
        <v>0</v>
      </c>
      <c r="O389" s="64">
        <v>0</v>
      </c>
      <c r="P389" s="64">
        <v>0</v>
      </c>
      <c r="Q389" s="64">
        <v>0</v>
      </c>
      <c r="R389" s="64">
        <v>1</v>
      </c>
      <c r="S389" s="64">
        <v>39121640</v>
      </c>
      <c r="T389" s="64" t="s">
        <v>66</v>
      </c>
      <c r="U389" s="64" t="s">
        <v>66</v>
      </c>
      <c r="W389" s="198">
        <v>229500</v>
      </c>
      <c r="X389" s="198">
        <f t="shared" si="696"/>
        <v>43605</v>
      </c>
      <c r="Y389" s="198">
        <f t="shared" si="697"/>
        <v>273105</v>
      </c>
      <c r="Z389" s="198">
        <v>229500</v>
      </c>
      <c r="AA389" s="198">
        <f t="shared" si="698"/>
        <v>43605</v>
      </c>
      <c r="AB389" s="198">
        <f t="shared" si="699"/>
        <v>273105</v>
      </c>
      <c r="AC389" s="198">
        <v>280000</v>
      </c>
      <c r="AD389" s="198">
        <f t="shared" si="700"/>
        <v>53200</v>
      </c>
      <c r="AE389" s="198">
        <f t="shared" si="701"/>
        <v>333200</v>
      </c>
      <c r="AG389" s="67" t="str">
        <f t="shared" si="702"/>
        <v>BREAKER 80 AMPERIO</v>
      </c>
      <c r="AH389" s="58" t="str">
        <f t="shared" si="703"/>
        <v>ÚNICO</v>
      </c>
      <c r="AI389" s="58" t="str">
        <f t="shared" si="704"/>
        <v>ÚNICO</v>
      </c>
      <c r="AJ389" s="58" t="str">
        <f t="shared" si="705"/>
        <v>ÚNICO</v>
      </c>
      <c r="AK389" s="58" t="str">
        <f t="shared" si="706"/>
        <v>ÚNICO</v>
      </c>
      <c r="AL389" s="68" t="str">
        <f t="shared" si="707"/>
        <v/>
      </c>
      <c r="AM389" s="68" t="str">
        <f t="shared" si="708"/>
        <v/>
      </c>
      <c r="AN389" s="60" t="str">
        <f t="shared" si="709"/>
        <v/>
      </c>
      <c r="AP389" s="68">
        <f t="shared" si="710"/>
        <v>246333</v>
      </c>
      <c r="AQ389" s="61">
        <f t="shared" si="711"/>
        <v>229500</v>
      </c>
      <c r="AR389" s="61">
        <f t="shared" si="712"/>
        <v>29156</v>
      </c>
      <c r="AS389" s="199">
        <f t="shared" si="713"/>
        <v>0.11836010603532617</v>
      </c>
      <c r="AT389" s="61">
        <f t="shared" si="714"/>
        <v>229500</v>
      </c>
      <c r="AU389" s="61">
        <f t="shared" si="715"/>
        <v>280000</v>
      </c>
      <c r="AV389" s="61">
        <f>IF(NOT(ISNUMBER(A389)),"",ROUND(_xlfn.QUARTILE.INC(CHOOSE({1;2;3},W389,Z389,AC389),1),0))</f>
        <v>229500</v>
      </c>
      <c r="AW389" s="61">
        <f>IF(NOT(ISNUMBER(A389)),"",ROUND(_xlfn.QUARTILE.INC(CHOOSE({1;2;3},W389,Z389,AC389),3),0))</f>
        <v>254750</v>
      </c>
      <c r="AX389" s="61">
        <f t="shared" si="716"/>
        <v>25250</v>
      </c>
      <c r="AY389" s="61">
        <f t="shared" si="717"/>
        <v>229500</v>
      </c>
      <c r="AZ389" s="61">
        <f t="shared" si="718"/>
        <v>43605</v>
      </c>
      <c r="BA389" s="61">
        <f t="shared" si="719"/>
        <v>273105</v>
      </c>
      <c r="BB389" s="61" t="str">
        <f t="shared" si="720"/>
        <v>MENOR VALOR</v>
      </c>
      <c r="BD389" s="58" t="str">
        <f t="shared" si="721"/>
        <v>Breaker 80 amperio</v>
      </c>
      <c r="BE389" s="58" t="str">
        <f t="shared" si="722"/>
        <v>ÚNICO</v>
      </c>
      <c r="BF389" s="58" t="str" cm="1">
        <f t="array" ref="BF389">IF(BE389&lt;&gt;"REPETIDO","",A389&amp;IFERROR(", "&amp;_xlfn.AGGREGATE(15,6,$A$13:$A$500/(($BD$13:$BD$500=BD389)*($A$13:$A$500&lt;&gt;A389)),1),"")&amp;IFERROR(", "&amp;_xlfn.AGGREGATE(15,6,$A$13:$A$500/(($BD$13:$BD$500=BD389)*($A$13:$A$500&lt;&gt;A389)),2),"")&amp;IFERROR(", "&amp;_xlfn.AGGREGATE(15,6,$A$13:$A$500/(($BD$13:$BD$500=BD389)*($A$13:$A$500&lt;&gt;A389)),3),""))</f>
        <v/>
      </c>
      <c r="BG389" s="58" t="str">
        <f t="shared" si="723"/>
        <v>NO APLICA</v>
      </c>
      <c r="BH389" s="58" t="str">
        <f t="shared" si="724"/>
        <v>OK</v>
      </c>
    </row>
    <row r="390" spans="1:60" ht="25.5" customHeight="1" x14ac:dyDescent="0.45">
      <c r="A390" s="64">
        <f>IF(D390="","",COUNTIF($D$13:D390,"&lt;&gt;"))</f>
        <v>359</v>
      </c>
      <c r="B390" s="64">
        <v>4315400</v>
      </c>
      <c r="C390" s="65" t="s">
        <v>1041</v>
      </c>
      <c r="D390" s="64" t="s">
        <v>881</v>
      </c>
      <c r="E390" s="64">
        <v>0</v>
      </c>
      <c r="F390" s="64">
        <v>0</v>
      </c>
      <c r="G390" s="64">
        <v>0</v>
      </c>
      <c r="H390" s="64">
        <v>0</v>
      </c>
      <c r="I390" s="64">
        <v>0</v>
      </c>
      <c r="J390" s="64">
        <v>0</v>
      </c>
      <c r="K390" s="64">
        <v>0</v>
      </c>
      <c r="L390" s="64">
        <v>1</v>
      </c>
      <c r="M390" s="64">
        <v>0</v>
      </c>
      <c r="N390" s="64">
        <v>0</v>
      </c>
      <c r="O390" s="64">
        <v>0</v>
      </c>
      <c r="P390" s="64">
        <v>0</v>
      </c>
      <c r="Q390" s="64">
        <v>0</v>
      </c>
      <c r="R390" s="64">
        <v>1</v>
      </c>
      <c r="S390" s="64">
        <v>39121405</v>
      </c>
      <c r="T390" s="64" t="s">
        <v>66</v>
      </c>
      <c r="U390" s="64" t="s">
        <v>66</v>
      </c>
      <c r="W390" s="198">
        <v>29800</v>
      </c>
      <c r="X390" s="198">
        <f t="shared" si="696"/>
        <v>5662</v>
      </c>
      <c r="Y390" s="198">
        <f t="shared" si="697"/>
        <v>35462</v>
      </c>
      <c r="Z390" s="198">
        <v>29800</v>
      </c>
      <c r="AA390" s="198">
        <f t="shared" si="698"/>
        <v>5662</v>
      </c>
      <c r="AB390" s="198">
        <f t="shared" si="699"/>
        <v>35462</v>
      </c>
      <c r="AC390" s="198">
        <v>40000</v>
      </c>
      <c r="AD390" s="198">
        <f t="shared" si="700"/>
        <v>7600</v>
      </c>
      <c r="AE390" s="198">
        <f t="shared" si="701"/>
        <v>47600</v>
      </c>
      <c r="AG390" s="67" t="str">
        <f t="shared" si="702"/>
        <v>TERMINALES DE CABLE</v>
      </c>
      <c r="AH390" s="58" t="str">
        <f t="shared" si="703"/>
        <v>ÚNICO</v>
      </c>
      <c r="AI390" s="58" t="str">
        <f t="shared" si="704"/>
        <v>ÚNICO</v>
      </c>
      <c r="AJ390" s="58" t="str">
        <f t="shared" si="705"/>
        <v>ÚNICO</v>
      </c>
      <c r="AK390" s="58" t="str">
        <f t="shared" si="706"/>
        <v>ÚNICO</v>
      </c>
      <c r="AL390" s="68" t="str">
        <f t="shared" si="707"/>
        <v/>
      </c>
      <c r="AM390" s="68" t="str">
        <f t="shared" si="708"/>
        <v/>
      </c>
      <c r="AN390" s="60" t="str">
        <f t="shared" si="709"/>
        <v/>
      </c>
      <c r="AP390" s="68">
        <f t="shared" si="710"/>
        <v>33200</v>
      </c>
      <c r="AQ390" s="61">
        <f t="shared" si="711"/>
        <v>29800</v>
      </c>
      <c r="AR390" s="61">
        <f t="shared" si="712"/>
        <v>5889</v>
      </c>
      <c r="AS390" s="199">
        <f t="shared" si="713"/>
        <v>0.17737951807228916</v>
      </c>
      <c r="AT390" s="61">
        <f t="shared" si="714"/>
        <v>29800</v>
      </c>
      <c r="AU390" s="61">
        <f t="shared" si="715"/>
        <v>40000</v>
      </c>
      <c r="AV390" s="61">
        <f>IF(NOT(ISNUMBER(A390)),"",ROUND(_xlfn.QUARTILE.INC(CHOOSE({1;2;3},W390,Z390,AC390),1),0))</f>
        <v>29800</v>
      </c>
      <c r="AW390" s="61">
        <f>IF(NOT(ISNUMBER(A390)),"",ROUND(_xlfn.QUARTILE.INC(CHOOSE({1;2;3},W390,Z390,AC390),3),0))</f>
        <v>34900</v>
      </c>
      <c r="AX390" s="61">
        <f t="shared" si="716"/>
        <v>5100</v>
      </c>
      <c r="AY390" s="61">
        <f t="shared" si="717"/>
        <v>29800</v>
      </c>
      <c r="AZ390" s="61">
        <f t="shared" si="718"/>
        <v>5662</v>
      </c>
      <c r="BA390" s="61">
        <f t="shared" si="719"/>
        <v>35462</v>
      </c>
      <c r="BB390" s="61" t="str">
        <f t="shared" si="720"/>
        <v>MENOR VALOR</v>
      </c>
      <c r="BD390" s="58" t="str">
        <f t="shared" si="721"/>
        <v>Terminales de cable</v>
      </c>
      <c r="BE390" s="58" t="str">
        <f t="shared" si="722"/>
        <v>ÚNICO</v>
      </c>
      <c r="BF390" s="58" t="str" cm="1">
        <f t="array" ref="BF390">IF(BE390&lt;&gt;"REPETIDO","",A390&amp;IFERROR(", "&amp;_xlfn.AGGREGATE(15,6,$A$13:$A$500/(($BD$13:$BD$500=BD390)*($A$13:$A$500&lt;&gt;A390)),1),"")&amp;IFERROR(", "&amp;_xlfn.AGGREGATE(15,6,$A$13:$A$500/(($BD$13:$BD$500=BD390)*($A$13:$A$500&lt;&gt;A390)),2),"")&amp;IFERROR(", "&amp;_xlfn.AGGREGATE(15,6,$A$13:$A$500/(($BD$13:$BD$500=BD390)*($A$13:$A$500&lt;&gt;A390)),3),""))</f>
        <v/>
      </c>
      <c r="BG390" s="58" t="str">
        <f t="shared" si="723"/>
        <v>NO APLICA</v>
      </c>
      <c r="BH390" s="58" t="str">
        <f t="shared" si="724"/>
        <v>OK</v>
      </c>
    </row>
    <row r="391" spans="1:60" ht="38.25" customHeight="1" x14ac:dyDescent="0.45">
      <c r="A391" s="64">
        <f>IF(D391="","",COUNTIF($D$13:D391,"&lt;&gt;"))</f>
        <v>360</v>
      </c>
      <c r="B391" s="64">
        <v>4315400</v>
      </c>
      <c r="C391" s="65" t="s">
        <v>1042</v>
      </c>
      <c r="D391" s="64" t="s">
        <v>881</v>
      </c>
      <c r="E391" s="64">
        <v>0</v>
      </c>
      <c r="F391" s="64">
        <v>0</v>
      </c>
      <c r="G391" s="64">
        <v>0</v>
      </c>
      <c r="H391" s="64">
        <v>0</v>
      </c>
      <c r="I391" s="64">
        <v>0</v>
      </c>
      <c r="J391" s="64">
        <v>0</v>
      </c>
      <c r="K391" s="64">
        <v>0</v>
      </c>
      <c r="L391" s="64">
        <v>1</v>
      </c>
      <c r="M391" s="64">
        <v>0</v>
      </c>
      <c r="N391" s="64">
        <v>0</v>
      </c>
      <c r="O391" s="64">
        <v>0</v>
      </c>
      <c r="P391" s="64">
        <v>0</v>
      </c>
      <c r="Q391" s="64">
        <v>0</v>
      </c>
      <c r="R391" s="64">
        <v>1</v>
      </c>
      <c r="S391" s="64">
        <v>26111703</v>
      </c>
      <c r="T391" s="64" t="s">
        <v>66</v>
      </c>
      <c r="U391" s="64" t="s">
        <v>66</v>
      </c>
      <c r="W391" s="198">
        <v>297500</v>
      </c>
      <c r="X391" s="198">
        <f t="shared" si="696"/>
        <v>56525</v>
      </c>
      <c r="Y391" s="198">
        <f t="shared" si="697"/>
        <v>354025</v>
      </c>
      <c r="Z391" s="198">
        <v>297500</v>
      </c>
      <c r="AA391" s="198">
        <f t="shared" si="698"/>
        <v>56525</v>
      </c>
      <c r="AB391" s="198">
        <f t="shared" si="699"/>
        <v>354025</v>
      </c>
      <c r="AC391" s="198">
        <v>390000</v>
      </c>
      <c r="AD391" s="198">
        <f t="shared" si="700"/>
        <v>74100</v>
      </c>
      <c r="AE391" s="198">
        <f t="shared" si="701"/>
        <v>464100</v>
      </c>
      <c r="AG391" s="67" t="str">
        <f t="shared" si="702"/>
        <v>BATERÍA DE PLOMO - ÁCIDO 12V 1200 AH</v>
      </c>
      <c r="AH391" s="58" t="str">
        <f t="shared" si="703"/>
        <v>ÚNICO</v>
      </c>
      <c r="AI391" s="58" t="str">
        <f t="shared" si="704"/>
        <v>ÚNICO</v>
      </c>
      <c r="AJ391" s="58" t="str">
        <f t="shared" si="705"/>
        <v>ÚNICO</v>
      </c>
      <c r="AK391" s="58" t="str">
        <f t="shared" si="706"/>
        <v>ÚNICO</v>
      </c>
      <c r="AL391" s="68" t="str">
        <f t="shared" si="707"/>
        <v/>
      </c>
      <c r="AM391" s="68" t="str">
        <f t="shared" si="708"/>
        <v/>
      </c>
      <c r="AN391" s="60" t="str">
        <f t="shared" si="709"/>
        <v/>
      </c>
      <c r="AP391" s="68">
        <f t="shared" si="710"/>
        <v>328333</v>
      </c>
      <c r="AQ391" s="61">
        <f t="shared" si="711"/>
        <v>297500</v>
      </c>
      <c r="AR391" s="61">
        <f t="shared" si="712"/>
        <v>53405</v>
      </c>
      <c r="AS391" s="199">
        <f t="shared" si="713"/>
        <v>0.16265498746699236</v>
      </c>
      <c r="AT391" s="61">
        <f t="shared" si="714"/>
        <v>297500</v>
      </c>
      <c r="AU391" s="61">
        <f t="shared" si="715"/>
        <v>390000</v>
      </c>
      <c r="AV391" s="61">
        <f>IF(NOT(ISNUMBER(A391)),"",ROUND(_xlfn.QUARTILE.INC(CHOOSE({1;2;3},W391,Z391,AC391),1),0))</f>
        <v>297500</v>
      </c>
      <c r="AW391" s="61">
        <f>IF(NOT(ISNUMBER(A391)),"",ROUND(_xlfn.QUARTILE.INC(CHOOSE({1;2;3},W391,Z391,AC391),3),0))</f>
        <v>343750</v>
      </c>
      <c r="AX391" s="61">
        <f t="shared" si="716"/>
        <v>46250</v>
      </c>
      <c r="AY391" s="61">
        <f t="shared" si="717"/>
        <v>297500</v>
      </c>
      <c r="AZ391" s="61">
        <f t="shared" si="718"/>
        <v>56525</v>
      </c>
      <c r="BA391" s="61">
        <f t="shared" si="719"/>
        <v>354025</v>
      </c>
      <c r="BB391" s="61" t="str">
        <f t="shared" si="720"/>
        <v>MENOR VALOR</v>
      </c>
      <c r="BD391" s="58" t="str">
        <f t="shared" si="721"/>
        <v>Batería de plomo - ácido 12v 1200 ah</v>
      </c>
      <c r="BE391" s="58" t="str">
        <f t="shared" si="722"/>
        <v>ÚNICO</v>
      </c>
      <c r="BF391" s="58" t="str" cm="1">
        <f t="array" ref="BF391">IF(BE391&lt;&gt;"REPETIDO","",A391&amp;IFERROR(", "&amp;_xlfn.AGGREGATE(15,6,$A$13:$A$500/(($BD$13:$BD$500=BD391)*($A$13:$A$500&lt;&gt;A391)),1),"")&amp;IFERROR(", "&amp;_xlfn.AGGREGATE(15,6,$A$13:$A$500/(($BD$13:$BD$500=BD391)*($A$13:$A$500&lt;&gt;A391)),2),"")&amp;IFERROR(", "&amp;_xlfn.AGGREGATE(15,6,$A$13:$A$500/(($BD$13:$BD$500=BD391)*($A$13:$A$500&lt;&gt;A391)),3),""))</f>
        <v/>
      </c>
      <c r="BG391" s="58" t="str">
        <f t="shared" si="723"/>
        <v>NO APLICA</v>
      </c>
      <c r="BH391" s="58" t="str">
        <f t="shared" si="724"/>
        <v>OK</v>
      </c>
    </row>
    <row r="392" spans="1:60" ht="38.25" customHeight="1" x14ac:dyDescent="0.45">
      <c r="A392" s="64">
        <f>IF(D392="","",COUNTIF($D$13:D392,"&lt;&gt;"))</f>
        <v>361</v>
      </c>
      <c r="B392" s="64">
        <v>4391501</v>
      </c>
      <c r="C392" s="65" t="s">
        <v>1043</v>
      </c>
      <c r="D392" s="64" t="s">
        <v>881</v>
      </c>
      <c r="E392" s="64">
        <v>0</v>
      </c>
      <c r="F392" s="64">
        <v>0</v>
      </c>
      <c r="G392" s="64">
        <v>0</v>
      </c>
      <c r="H392" s="64">
        <v>0</v>
      </c>
      <c r="I392" s="64">
        <v>0</v>
      </c>
      <c r="J392" s="64">
        <v>0</v>
      </c>
      <c r="K392" s="64">
        <v>0</v>
      </c>
      <c r="L392" s="64">
        <v>1</v>
      </c>
      <c r="M392" s="64">
        <v>0</v>
      </c>
      <c r="N392" s="64">
        <v>0</v>
      </c>
      <c r="O392" s="64">
        <v>0</v>
      </c>
      <c r="P392" s="64">
        <v>0</v>
      </c>
      <c r="Q392" s="64">
        <v>0</v>
      </c>
      <c r="R392" s="64">
        <v>1</v>
      </c>
      <c r="S392" s="64">
        <v>40151532</v>
      </c>
      <c r="T392" s="64" t="s">
        <v>66</v>
      </c>
      <c r="U392" s="64" t="s">
        <v>66</v>
      </c>
      <c r="W392" s="198">
        <v>425000</v>
      </c>
      <c r="X392" s="198">
        <f t="shared" si="696"/>
        <v>80750</v>
      </c>
      <c r="Y392" s="198">
        <f t="shared" si="697"/>
        <v>505750</v>
      </c>
      <c r="Z392" s="198">
        <v>425000</v>
      </c>
      <c r="AA392" s="198">
        <f t="shared" si="698"/>
        <v>80750</v>
      </c>
      <c r="AB392" s="198">
        <f t="shared" si="699"/>
        <v>505750</v>
      </c>
      <c r="AC392" s="198">
        <v>510000</v>
      </c>
      <c r="AD392" s="198">
        <f t="shared" si="700"/>
        <v>96900</v>
      </c>
      <c r="AE392" s="198">
        <f t="shared" si="701"/>
        <v>606900</v>
      </c>
      <c r="AG392" s="67" t="str">
        <f t="shared" si="702"/>
        <v>BOMBA DE TRANSFERENCIA COMBUSTIBLE</v>
      </c>
      <c r="AH392" s="58" t="str">
        <f t="shared" si="703"/>
        <v>ÚNICO</v>
      </c>
      <c r="AI392" s="58" t="str">
        <f t="shared" si="704"/>
        <v>ÚNICO</v>
      </c>
      <c r="AJ392" s="58" t="str">
        <f t="shared" si="705"/>
        <v>ÚNICO</v>
      </c>
      <c r="AK392" s="58" t="str">
        <f t="shared" si="706"/>
        <v>ÚNICO</v>
      </c>
      <c r="AL392" s="68" t="str">
        <f t="shared" si="707"/>
        <v/>
      </c>
      <c r="AM392" s="68" t="str">
        <f t="shared" si="708"/>
        <v/>
      </c>
      <c r="AN392" s="60" t="str">
        <f t="shared" si="709"/>
        <v/>
      </c>
      <c r="AP392" s="68">
        <f t="shared" si="710"/>
        <v>453333</v>
      </c>
      <c r="AQ392" s="61">
        <f t="shared" si="711"/>
        <v>425000</v>
      </c>
      <c r="AR392" s="61">
        <f t="shared" si="712"/>
        <v>49075</v>
      </c>
      <c r="AS392" s="199">
        <f t="shared" si="713"/>
        <v>0.10825375606893829</v>
      </c>
      <c r="AT392" s="61">
        <f t="shared" si="714"/>
        <v>425000</v>
      </c>
      <c r="AU392" s="61">
        <f t="shared" si="715"/>
        <v>510000</v>
      </c>
      <c r="AV392" s="61">
        <f>IF(NOT(ISNUMBER(A392)),"",ROUND(_xlfn.QUARTILE.INC(CHOOSE({1;2;3},W392,Z392,AC392),1),0))</f>
        <v>425000</v>
      </c>
      <c r="AW392" s="61">
        <f>IF(NOT(ISNUMBER(A392)),"",ROUND(_xlfn.QUARTILE.INC(CHOOSE({1;2;3},W392,Z392,AC392),3),0))</f>
        <v>467500</v>
      </c>
      <c r="AX392" s="61">
        <f t="shared" si="716"/>
        <v>42500</v>
      </c>
      <c r="AY392" s="61">
        <f t="shared" si="717"/>
        <v>425000</v>
      </c>
      <c r="AZ392" s="61">
        <f t="shared" si="718"/>
        <v>80750</v>
      </c>
      <c r="BA392" s="61">
        <f t="shared" si="719"/>
        <v>505750</v>
      </c>
      <c r="BB392" s="61" t="str">
        <f t="shared" si="720"/>
        <v>MENOR VALOR</v>
      </c>
      <c r="BD392" s="58" t="str">
        <f t="shared" si="721"/>
        <v>Bomba de transferencia combustible</v>
      </c>
      <c r="BE392" s="58" t="str">
        <f t="shared" si="722"/>
        <v>ÚNICO</v>
      </c>
      <c r="BF392" s="58" t="str" cm="1">
        <f t="array" ref="BF392">IF(BE392&lt;&gt;"REPETIDO","",A392&amp;IFERROR(", "&amp;_xlfn.AGGREGATE(15,6,$A$13:$A$500/(($BD$13:$BD$500=BD392)*($A$13:$A$500&lt;&gt;A392)),1),"")&amp;IFERROR(", "&amp;_xlfn.AGGREGATE(15,6,$A$13:$A$500/(($BD$13:$BD$500=BD392)*($A$13:$A$500&lt;&gt;A392)),2),"")&amp;IFERROR(", "&amp;_xlfn.AGGREGATE(15,6,$A$13:$A$500/(($BD$13:$BD$500=BD392)*($A$13:$A$500&lt;&gt;A392)),3),""))</f>
        <v/>
      </c>
      <c r="BG392" s="58" t="str">
        <f t="shared" si="723"/>
        <v>NO APLICA</v>
      </c>
      <c r="BH392" s="58" t="str">
        <f t="shared" si="724"/>
        <v>OK</v>
      </c>
    </row>
    <row r="393" spans="1:60" ht="25.5" customHeight="1" x14ac:dyDescent="0.45">
      <c r="A393" s="64">
        <f>IF(D393="","",COUNTIF($D$13:D393,"&lt;&gt;"))</f>
        <v>362</v>
      </c>
      <c r="B393" s="64">
        <v>4333203</v>
      </c>
      <c r="C393" s="65" t="s">
        <v>1044</v>
      </c>
      <c r="D393" s="64" t="s">
        <v>881</v>
      </c>
      <c r="E393" s="64">
        <v>0</v>
      </c>
      <c r="F393" s="64">
        <v>0</v>
      </c>
      <c r="G393" s="64">
        <v>0</v>
      </c>
      <c r="H393" s="64">
        <v>0</v>
      </c>
      <c r="I393" s="64">
        <v>0</v>
      </c>
      <c r="J393" s="64">
        <v>0</v>
      </c>
      <c r="K393" s="64">
        <v>0</v>
      </c>
      <c r="L393" s="64">
        <v>1</v>
      </c>
      <c r="M393" s="64">
        <v>0</v>
      </c>
      <c r="N393" s="64">
        <v>0</v>
      </c>
      <c r="O393" s="64">
        <v>0</v>
      </c>
      <c r="P393" s="64">
        <v>0</v>
      </c>
      <c r="Q393" s="64">
        <v>0</v>
      </c>
      <c r="R393" s="64">
        <v>1</v>
      </c>
      <c r="S393" s="64">
        <v>31401608</v>
      </c>
      <c r="T393" s="64" t="s">
        <v>66</v>
      </c>
      <c r="U393" s="64" t="s">
        <v>66</v>
      </c>
      <c r="W393" s="198">
        <v>80800</v>
      </c>
      <c r="X393" s="198">
        <f t="shared" si="696"/>
        <v>15352</v>
      </c>
      <c r="Y393" s="198">
        <f t="shared" si="697"/>
        <v>96152</v>
      </c>
      <c r="Z393" s="198">
        <v>80800</v>
      </c>
      <c r="AA393" s="198">
        <f t="shared" si="698"/>
        <v>15352</v>
      </c>
      <c r="AB393" s="198">
        <f t="shared" si="699"/>
        <v>96152</v>
      </c>
      <c r="AC393" s="198">
        <v>495000</v>
      </c>
      <c r="AD393" s="198">
        <f t="shared" si="700"/>
        <v>94050</v>
      </c>
      <c r="AE393" s="198">
        <f t="shared" si="701"/>
        <v>589050</v>
      </c>
      <c r="AG393" s="67" t="str">
        <f t="shared" si="702"/>
        <v>EMPAQUE SUPERIOR DEL MOTOR</v>
      </c>
      <c r="AH393" s="58" t="str">
        <f t="shared" si="703"/>
        <v>ÚNICO</v>
      </c>
      <c r="AI393" s="58" t="str">
        <f t="shared" si="704"/>
        <v>ÚNICO</v>
      </c>
      <c r="AJ393" s="58" t="str">
        <f t="shared" si="705"/>
        <v>ÚNICO</v>
      </c>
      <c r="AK393" s="58" t="str">
        <f t="shared" si="706"/>
        <v>ÚNICO</v>
      </c>
      <c r="AL393" s="68" t="str">
        <f t="shared" si="707"/>
        <v/>
      </c>
      <c r="AM393" s="68" t="str">
        <f t="shared" si="708"/>
        <v/>
      </c>
      <c r="AN393" s="60" t="str">
        <f t="shared" si="709"/>
        <v/>
      </c>
      <c r="AP393" s="68">
        <f t="shared" si="710"/>
        <v>218867</v>
      </c>
      <c r="AQ393" s="61">
        <f t="shared" si="711"/>
        <v>80800</v>
      </c>
      <c r="AR393" s="61">
        <f t="shared" si="712"/>
        <v>239138</v>
      </c>
      <c r="AS393" s="199">
        <f t="shared" si="713"/>
        <v>1.0926178912307474</v>
      </c>
      <c r="AT393" s="61">
        <f t="shared" si="714"/>
        <v>80800</v>
      </c>
      <c r="AU393" s="61">
        <f t="shared" si="715"/>
        <v>495000</v>
      </c>
      <c r="AV393" s="61">
        <f>IF(NOT(ISNUMBER(A393)),"",ROUND(_xlfn.QUARTILE.INC(CHOOSE({1;2;3},W393,Z393,AC393),1),0))</f>
        <v>80800</v>
      </c>
      <c r="AW393" s="61">
        <f>IF(NOT(ISNUMBER(A393)),"",ROUND(_xlfn.QUARTILE.INC(CHOOSE({1;2;3},W393,Z393,AC393),3),0))</f>
        <v>287900</v>
      </c>
      <c r="AX393" s="61">
        <f t="shared" si="716"/>
        <v>207100</v>
      </c>
      <c r="AY393" s="61">
        <f t="shared" si="717"/>
        <v>80800</v>
      </c>
      <c r="AZ393" s="61">
        <f t="shared" si="718"/>
        <v>15352</v>
      </c>
      <c r="BA393" s="61">
        <f t="shared" si="719"/>
        <v>96152</v>
      </c>
      <c r="BB393" s="61" t="str">
        <f t="shared" si="720"/>
        <v>MEDIANA</v>
      </c>
      <c r="BD393" s="58" t="str">
        <f t="shared" si="721"/>
        <v>Empaque superior del motor</v>
      </c>
      <c r="BE393" s="58" t="str">
        <f t="shared" si="722"/>
        <v>ÚNICO</v>
      </c>
      <c r="BF393" s="58" t="str" cm="1">
        <f t="array" ref="BF393">IF(BE393&lt;&gt;"REPETIDO","",A393&amp;IFERROR(", "&amp;_xlfn.AGGREGATE(15,6,$A$13:$A$500/(($BD$13:$BD$500=BD393)*($A$13:$A$500&lt;&gt;A393)),1),"")&amp;IFERROR(", "&amp;_xlfn.AGGREGATE(15,6,$A$13:$A$500/(($BD$13:$BD$500=BD393)*($A$13:$A$500&lt;&gt;A393)),2),"")&amp;IFERROR(", "&amp;_xlfn.AGGREGATE(15,6,$A$13:$A$500/(($BD$13:$BD$500=BD393)*($A$13:$A$500&lt;&gt;A393)),3),""))</f>
        <v/>
      </c>
      <c r="BG393" s="58" t="str">
        <f t="shared" si="723"/>
        <v>NO APLICA</v>
      </c>
      <c r="BH393" s="58" t="str">
        <f t="shared" si="724"/>
        <v>OK</v>
      </c>
    </row>
    <row r="394" spans="1:60" ht="38.25" customHeight="1" x14ac:dyDescent="0.45">
      <c r="A394" s="64">
        <f>IF(D394="","",COUNTIF($D$13:D394,"&lt;&gt;"))</f>
        <v>363</v>
      </c>
      <c r="B394" s="64">
        <v>4315400</v>
      </c>
      <c r="C394" s="65" t="s">
        <v>1045</v>
      </c>
      <c r="D394" s="64" t="s">
        <v>881</v>
      </c>
      <c r="E394" s="64">
        <v>0</v>
      </c>
      <c r="F394" s="64">
        <v>0</v>
      </c>
      <c r="G394" s="64">
        <v>0</v>
      </c>
      <c r="H394" s="64">
        <v>0</v>
      </c>
      <c r="I394" s="64">
        <v>0</v>
      </c>
      <c r="J394" s="64">
        <v>0</v>
      </c>
      <c r="K394" s="64">
        <v>0</v>
      </c>
      <c r="L394" s="64">
        <v>1</v>
      </c>
      <c r="M394" s="64">
        <v>0</v>
      </c>
      <c r="N394" s="64">
        <v>0</v>
      </c>
      <c r="O394" s="64">
        <v>0</v>
      </c>
      <c r="P394" s="64">
        <v>0</v>
      </c>
      <c r="Q394" s="64">
        <v>0</v>
      </c>
      <c r="R394" s="64">
        <v>1</v>
      </c>
      <c r="S394" s="64">
        <v>39121623</v>
      </c>
      <c r="T394" s="64" t="s">
        <v>66</v>
      </c>
      <c r="U394" s="64" t="s">
        <v>66</v>
      </c>
      <c r="W394" s="198">
        <v>11900</v>
      </c>
      <c r="X394" s="198">
        <f t="shared" si="696"/>
        <v>2261</v>
      </c>
      <c r="Y394" s="198">
        <f t="shared" si="697"/>
        <v>14161</v>
      </c>
      <c r="Z394" s="198">
        <v>11900</v>
      </c>
      <c r="AA394" s="198">
        <f t="shared" si="698"/>
        <v>2261</v>
      </c>
      <c r="AB394" s="198">
        <f t="shared" si="699"/>
        <v>14161</v>
      </c>
      <c r="AC394" s="198">
        <v>15000</v>
      </c>
      <c r="AD394" s="198">
        <f t="shared" si="700"/>
        <v>2850</v>
      </c>
      <c r="AE394" s="198">
        <f t="shared" si="701"/>
        <v>17850</v>
      </c>
      <c r="AG394" s="67" t="str">
        <f t="shared" si="702"/>
        <v>FUSIBLES EXPULSIÓN PARA CORTACIRCUITOS 5A</v>
      </c>
      <c r="AH394" s="58" t="str">
        <f t="shared" si="703"/>
        <v>ÚNICO</v>
      </c>
      <c r="AI394" s="58" t="str">
        <f t="shared" si="704"/>
        <v>ÚNICO</v>
      </c>
      <c r="AJ394" s="58" t="str">
        <f t="shared" si="705"/>
        <v>ÚNICO</v>
      </c>
      <c r="AK394" s="58" t="str">
        <f t="shared" si="706"/>
        <v>ÚNICO</v>
      </c>
      <c r="AL394" s="68" t="str">
        <f t="shared" si="707"/>
        <v/>
      </c>
      <c r="AM394" s="68" t="str">
        <f t="shared" si="708"/>
        <v/>
      </c>
      <c r="AN394" s="60" t="str">
        <f t="shared" si="709"/>
        <v/>
      </c>
      <c r="AP394" s="68">
        <f t="shared" si="710"/>
        <v>12933</v>
      </c>
      <c r="AQ394" s="61">
        <f t="shared" si="711"/>
        <v>11900</v>
      </c>
      <c r="AR394" s="61">
        <f t="shared" si="712"/>
        <v>1790</v>
      </c>
      <c r="AS394" s="199">
        <f t="shared" si="713"/>
        <v>0.13840562901105699</v>
      </c>
      <c r="AT394" s="61">
        <f t="shared" si="714"/>
        <v>11900</v>
      </c>
      <c r="AU394" s="61">
        <f t="shared" si="715"/>
        <v>15000</v>
      </c>
      <c r="AV394" s="61">
        <f>IF(NOT(ISNUMBER(A394)),"",ROUND(_xlfn.QUARTILE.INC(CHOOSE({1;2;3},W394,Z394,AC394),1),0))</f>
        <v>11900</v>
      </c>
      <c r="AW394" s="61">
        <f>IF(NOT(ISNUMBER(A394)),"",ROUND(_xlfn.QUARTILE.INC(CHOOSE({1;2;3},W394,Z394,AC394),3),0))</f>
        <v>13450</v>
      </c>
      <c r="AX394" s="61">
        <f t="shared" si="716"/>
        <v>1550</v>
      </c>
      <c r="AY394" s="61">
        <f t="shared" si="717"/>
        <v>11900</v>
      </c>
      <c r="AZ394" s="61">
        <f t="shared" si="718"/>
        <v>2261</v>
      </c>
      <c r="BA394" s="61">
        <f t="shared" si="719"/>
        <v>14161</v>
      </c>
      <c r="BB394" s="61" t="str">
        <f t="shared" si="720"/>
        <v>MENOR VALOR</v>
      </c>
      <c r="BD394" s="58" t="str">
        <f t="shared" si="721"/>
        <v>Fusibles expulsión para cortacircuitos 5a</v>
      </c>
      <c r="BE394" s="58" t="str">
        <f t="shared" si="722"/>
        <v>ÚNICO</v>
      </c>
      <c r="BF394" s="58" t="str" cm="1">
        <f t="array" ref="BF394">IF(BE394&lt;&gt;"REPETIDO","",A394&amp;IFERROR(", "&amp;_xlfn.AGGREGATE(15,6,$A$13:$A$500/(($BD$13:$BD$500=BD394)*($A$13:$A$500&lt;&gt;A394)),1),"")&amp;IFERROR(", "&amp;_xlfn.AGGREGATE(15,6,$A$13:$A$500/(($BD$13:$BD$500=BD394)*($A$13:$A$500&lt;&gt;A394)),2),"")&amp;IFERROR(", "&amp;_xlfn.AGGREGATE(15,6,$A$13:$A$500/(($BD$13:$BD$500=BD394)*($A$13:$A$500&lt;&gt;A394)),3),""))</f>
        <v/>
      </c>
      <c r="BG394" s="58" t="str">
        <f t="shared" si="723"/>
        <v>NO APLICA</v>
      </c>
      <c r="BH394" s="58" t="str">
        <f t="shared" si="724"/>
        <v>OK</v>
      </c>
    </row>
    <row r="395" spans="1:60" ht="25.5" customHeight="1" x14ac:dyDescent="0.45">
      <c r="A395" s="64">
        <f>IF(D395="","",COUNTIF($D$13:D395,"&lt;&gt;"))</f>
        <v>364</v>
      </c>
      <c r="B395" s="64">
        <v>4315199</v>
      </c>
      <c r="C395" s="65" t="s">
        <v>1046</v>
      </c>
      <c r="D395" s="64" t="s">
        <v>881</v>
      </c>
      <c r="E395" s="64">
        <v>0</v>
      </c>
      <c r="F395" s="64">
        <v>0</v>
      </c>
      <c r="G395" s="64">
        <v>0</v>
      </c>
      <c r="H395" s="64">
        <v>0</v>
      </c>
      <c r="I395" s="64">
        <v>0</v>
      </c>
      <c r="J395" s="64">
        <v>0</v>
      </c>
      <c r="K395" s="64">
        <v>0</v>
      </c>
      <c r="L395" s="64">
        <v>1</v>
      </c>
      <c r="M395" s="64">
        <v>0</v>
      </c>
      <c r="N395" s="64">
        <v>0</v>
      </c>
      <c r="O395" s="64">
        <v>0</v>
      </c>
      <c r="P395" s="64">
        <v>0</v>
      </c>
      <c r="Q395" s="64">
        <v>0</v>
      </c>
      <c r="R395" s="64">
        <v>1</v>
      </c>
      <c r="S395" s="64">
        <v>26111504</v>
      </c>
      <c r="T395" s="64" t="s">
        <v>66</v>
      </c>
      <c r="U395" s="64" t="s">
        <v>66</v>
      </c>
      <c r="W395" s="198">
        <v>68000</v>
      </c>
      <c r="X395" s="198">
        <f t="shared" si="696"/>
        <v>12920</v>
      </c>
      <c r="Y395" s="198">
        <f t="shared" si="697"/>
        <v>80920</v>
      </c>
      <c r="Z395" s="198">
        <v>68000</v>
      </c>
      <c r="AA395" s="198">
        <f t="shared" si="698"/>
        <v>12920</v>
      </c>
      <c r="AB395" s="198">
        <f t="shared" si="699"/>
        <v>80920</v>
      </c>
      <c r="AC395" s="198">
        <v>90000</v>
      </c>
      <c r="AD395" s="198">
        <f t="shared" si="700"/>
        <v>17100</v>
      </c>
      <c r="AE395" s="198">
        <f t="shared" si="701"/>
        <v>107100</v>
      </c>
      <c r="AG395" s="67" t="str">
        <f t="shared" si="702"/>
        <v>CORREA DE REPARTICIÓN</v>
      </c>
      <c r="AH395" s="58" t="str">
        <f t="shared" si="703"/>
        <v>ÚNICO</v>
      </c>
      <c r="AI395" s="58" t="str">
        <f t="shared" si="704"/>
        <v>ÚNICO</v>
      </c>
      <c r="AJ395" s="58" t="str">
        <f t="shared" si="705"/>
        <v>ÚNICO</v>
      </c>
      <c r="AK395" s="58" t="str">
        <f t="shared" si="706"/>
        <v>ÚNICO</v>
      </c>
      <c r="AL395" s="68" t="str">
        <f t="shared" si="707"/>
        <v/>
      </c>
      <c r="AM395" s="68" t="str">
        <f t="shared" si="708"/>
        <v/>
      </c>
      <c r="AN395" s="60" t="str">
        <f t="shared" si="709"/>
        <v/>
      </c>
      <c r="AP395" s="68">
        <f t="shared" si="710"/>
        <v>75333</v>
      </c>
      <c r="AQ395" s="61">
        <f t="shared" si="711"/>
        <v>68000</v>
      </c>
      <c r="AR395" s="61">
        <f t="shared" si="712"/>
        <v>12702</v>
      </c>
      <c r="AS395" s="199">
        <f t="shared" si="713"/>
        <v>0.16861136553701564</v>
      </c>
      <c r="AT395" s="61">
        <f t="shared" si="714"/>
        <v>68000</v>
      </c>
      <c r="AU395" s="61">
        <f t="shared" si="715"/>
        <v>90000</v>
      </c>
      <c r="AV395" s="61">
        <f>IF(NOT(ISNUMBER(A395)),"",ROUND(_xlfn.QUARTILE.INC(CHOOSE({1;2;3},W395,Z395,AC395),1),0))</f>
        <v>68000</v>
      </c>
      <c r="AW395" s="61">
        <f>IF(NOT(ISNUMBER(A395)),"",ROUND(_xlfn.QUARTILE.INC(CHOOSE({1;2;3},W395,Z395,AC395),3),0))</f>
        <v>79000</v>
      </c>
      <c r="AX395" s="61">
        <f t="shared" si="716"/>
        <v>11000</v>
      </c>
      <c r="AY395" s="61">
        <f t="shared" si="717"/>
        <v>68000</v>
      </c>
      <c r="AZ395" s="61">
        <f t="shared" si="718"/>
        <v>12920</v>
      </c>
      <c r="BA395" s="61">
        <f t="shared" si="719"/>
        <v>80920</v>
      </c>
      <c r="BB395" s="61" t="str">
        <f t="shared" si="720"/>
        <v>MENOR VALOR</v>
      </c>
      <c r="BD395" s="58" t="str">
        <f t="shared" si="721"/>
        <v>Correa de repartición</v>
      </c>
      <c r="BE395" s="58" t="str">
        <f t="shared" si="722"/>
        <v>ÚNICO</v>
      </c>
      <c r="BF395" s="58" t="str" cm="1">
        <f t="array" ref="BF395">IF(BE395&lt;&gt;"REPETIDO","",A395&amp;IFERROR(", "&amp;_xlfn.AGGREGATE(15,6,$A$13:$A$500/(($BD$13:$BD$500=BD395)*($A$13:$A$500&lt;&gt;A395)),1),"")&amp;IFERROR(", "&amp;_xlfn.AGGREGATE(15,6,$A$13:$A$500/(($BD$13:$BD$500=BD395)*($A$13:$A$500&lt;&gt;A395)),2),"")&amp;IFERROR(", "&amp;_xlfn.AGGREGATE(15,6,$A$13:$A$500/(($BD$13:$BD$500=BD395)*($A$13:$A$500&lt;&gt;A395)),3),""))</f>
        <v/>
      </c>
      <c r="BG395" s="58" t="str">
        <f t="shared" si="723"/>
        <v>NO APLICA</v>
      </c>
      <c r="BH395" s="58" t="str">
        <f t="shared" si="724"/>
        <v>OK</v>
      </c>
    </row>
    <row r="396" spans="1:60" ht="38.25" customHeight="1" x14ac:dyDescent="0.45">
      <c r="A396" s="64">
        <f>IF(D396="","",COUNTIF($D$13:D396,"&lt;&gt;"))</f>
        <v>365</v>
      </c>
      <c r="B396" s="64">
        <v>4315400</v>
      </c>
      <c r="C396" s="65" t="s">
        <v>1047</v>
      </c>
      <c r="D396" s="64" t="s">
        <v>881</v>
      </c>
      <c r="E396" s="64">
        <v>0</v>
      </c>
      <c r="F396" s="64">
        <v>0</v>
      </c>
      <c r="G396" s="64">
        <v>0</v>
      </c>
      <c r="H396" s="64">
        <v>0</v>
      </c>
      <c r="I396" s="64">
        <v>0</v>
      </c>
      <c r="J396" s="64">
        <v>0</v>
      </c>
      <c r="K396" s="64">
        <v>0</v>
      </c>
      <c r="L396" s="64">
        <v>1</v>
      </c>
      <c r="M396" s="64">
        <v>0</v>
      </c>
      <c r="N396" s="64">
        <v>0</v>
      </c>
      <c r="O396" s="64">
        <v>0</v>
      </c>
      <c r="P396" s="64">
        <v>0</v>
      </c>
      <c r="Q396" s="64">
        <v>0</v>
      </c>
      <c r="R396" s="64">
        <v>1</v>
      </c>
      <c r="S396" s="64">
        <v>26111703</v>
      </c>
      <c r="T396" s="64" t="s">
        <v>66</v>
      </c>
      <c r="U396" s="64" t="s">
        <v>66</v>
      </c>
      <c r="W396" s="198">
        <v>327200</v>
      </c>
      <c r="X396" s="198">
        <f t="shared" si="696"/>
        <v>62168</v>
      </c>
      <c r="Y396" s="198">
        <f t="shared" si="697"/>
        <v>389368</v>
      </c>
      <c r="Z396" s="198">
        <v>327200</v>
      </c>
      <c r="AA396" s="198">
        <f t="shared" si="698"/>
        <v>62168</v>
      </c>
      <c r="AB396" s="198">
        <f t="shared" si="699"/>
        <v>389368</v>
      </c>
      <c r="AC396" s="198">
        <v>385000</v>
      </c>
      <c r="AD396" s="198">
        <f t="shared" si="700"/>
        <v>73150</v>
      </c>
      <c r="AE396" s="198">
        <f t="shared" si="701"/>
        <v>458150</v>
      </c>
      <c r="AG396" s="67" t="str">
        <f t="shared" si="702"/>
        <v>BATERÍA VEHICULAR 12V - 1200A LIBRE MANTENIMIENTO</v>
      </c>
      <c r="AH396" s="58" t="str">
        <f t="shared" si="703"/>
        <v>ÚNICO</v>
      </c>
      <c r="AI396" s="58" t="str">
        <f t="shared" si="704"/>
        <v>ÚNICO</v>
      </c>
      <c r="AJ396" s="58" t="str">
        <f t="shared" si="705"/>
        <v>ÚNICO</v>
      </c>
      <c r="AK396" s="58" t="str">
        <f t="shared" si="706"/>
        <v>ÚNICO</v>
      </c>
      <c r="AL396" s="68" t="str">
        <f t="shared" si="707"/>
        <v/>
      </c>
      <c r="AM396" s="68" t="str">
        <f t="shared" si="708"/>
        <v/>
      </c>
      <c r="AN396" s="60" t="str">
        <f t="shared" si="709"/>
        <v/>
      </c>
      <c r="AP396" s="68">
        <f t="shared" si="710"/>
        <v>346467</v>
      </c>
      <c r="AQ396" s="61">
        <f t="shared" si="711"/>
        <v>327200</v>
      </c>
      <c r="AR396" s="61">
        <f t="shared" si="712"/>
        <v>33371</v>
      </c>
      <c r="AS396" s="199">
        <f t="shared" si="713"/>
        <v>9.6317975449321289E-2</v>
      </c>
      <c r="AT396" s="61">
        <f t="shared" si="714"/>
        <v>327200</v>
      </c>
      <c r="AU396" s="61">
        <f t="shared" si="715"/>
        <v>385000</v>
      </c>
      <c r="AV396" s="61">
        <f>IF(NOT(ISNUMBER(A396)),"",ROUND(_xlfn.QUARTILE.INC(CHOOSE({1;2;3},W396,Z396,AC396),1),0))</f>
        <v>327200</v>
      </c>
      <c r="AW396" s="61">
        <f>IF(NOT(ISNUMBER(A396)),"",ROUND(_xlfn.QUARTILE.INC(CHOOSE({1;2;3},W396,Z396,AC396),3),0))</f>
        <v>356100</v>
      </c>
      <c r="AX396" s="61">
        <f t="shared" si="716"/>
        <v>28900</v>
      </c>
      <c r="AY396" s="61">
        <f t="shared" si="717"/>
        <v>327200</v>
      </c>
      <c r="AZ396" s="61">
        <f t="shared" si="718"/>
        <v>62168</v>
      </c>
      <c r="BA396" s="61">
        <f t="shared" si="719"/>
        <v>389368</v>
      </c>
      <c r="BB396" s="61" t="str">
        <f t="shared" si="720"/>
        <v>MENOR VALOR</v>
      </c>
      <c r="BD396" s="58" t="str">
        <f t="shared" si="721"/>
        <v>Batería vehicular 12v - 1200a libre mantenimiento</v>
      </c>
      <c r="BE396" s="58" t="str">
        <f t="shared" si="722"/>
        <v>ÚNICO</v>
      </c>
      <c r="BF396" s="58" t="str" cm="1">
        <f t="array" ref="BF396">IF(BE396&lt;&gt;"REPETIDO","",A396&amp;IFERROR(", "&amp;_xlfn.AGGREGATE(15,6,$A$13:$A$500/(($BD$13:$BD$500=BD396)*($A$13:$A$500&lt;&gt;A396)),1),"")&amp;IFERROR(", "&amp;_xlfn.AGGREGATE(15,6,$A$13:$A$500/(($BD$13:$BD$500=BD396)*($A$13:$A$500&lt;&gt;A396)),2),"")&amp;IFERROR(", "&amp;_xlfn.AGGREGATE(15,6,$A$13:$A$500/(($BD$13:$BD$500=BD396)*($A$13:$A$500&lt;&gt;A396)),3),""))</f>
        <v/>
      </c>
      <c r="BG396" s="58" t="str">
        <f t="shared" si="723"/>
        <v>NO APLICA</v>
      </c>
      <c r="BH396" s="58" t="str">
        <f t="shared" si="724"/>
        <v>OK</v>
      </c>
    </row>
    <row r="397" spans="1:60" x14ac:dyDescent="0.45">
      <c r="A397" s="64">
        <f>IF(D397="","",COUNTIF($D$13:D397,"&lt;&gt;"))</f>
        <v>366</v>
      </c>
      <c r="B397" s="64">
        <v>4391502</v>
      </c>
      <c r="C397" s="65" t="s">
        <v>1048</v>
      </c>
      <c r="D397" s="64" t="s">
        <v>881</v>
      </c>
      <c r="E397" s="64">
        <v>0</v>
      </c>
      <c r="F397" s="64">
        <v>0</v>
      </c>
      <c r="G397" s="64">
        <v>0</v>
      </c>
      <c r="H397" s="64">
        <v>0</v>
      </c>
      <c r="I397" s="64">
        <v>0</v>
      </c>
      <c r="J397" s="64">
        <v>0</v>
      </c>
      <c r="K397" s="64">
        <v>0</v>
      </c>
      <c r="L397" s="64">
        <v>1</v>
      </c>
      <c r="M397" s="64">
        <v>0</v>
      </c>
      <c r="N397" s="64">
        <v>0</v>
      </c>
      <c r="O397" s="64">
        <v>0</v>
      </c>
      <c r="P397" s="64">
        <v>0</v>
      </c>
      <c r="Q397" s="64">
        <v>0</v>
      </c>
      <c r="R397" s="64">
        <v>1</v>
      </c>
      <c r="S397" s="64">
        <v>40161505</v>
      </c>
      <c r="T397" s="64" t="s">
        <v>66</v>
      </c>
      <c r="U397" s="64" t="s">
        <v>66</v>
      </c>
      <c r="W397" s="198">
        <v>15300</v>
      </c>
      <c r="X397" s="198">
        <f t="shared" si="696"/>
        <v>2907</v>
      </c>
      <c r="Y397" s="198">
        <f t="shared" si="697"/>
        <v>18207</v>
      </c>
      <c r="Z397" s="198">
        <v>15300</v>
      </c>
      <c r="AA397" s="198">
        <f t="shared" si="698"/>
        <v>2907</v>
      </c>
      <c r="AB397" s="198">
        <f t="shared" si="699"/>
        <v>18207</v>
      </c>
      <c r="AC397" s="198">
        <v>20000</v>
      </c>
      <c r="AD397" s="198">
        <f t="shared" si="700"/>
        <v>3800</v>
      </c>
      <c r="AE397" s="198">
        <f t="shared" si="701"/>
        <v>23800</v>
      </c>
      <c r="AG397" s="67" t="str">
        <f t="shared" si="702"/>
        <v>FUSIBLE 10 V</v>
      </c>
      <c r="AH397" s="58" t="str">
        <f t="shared" si="703"/>
        <v>ÚNICO</v>
      </c>
      <c r="AI397" s="58" t="str">
        <f t="shared" si="704"/>
        <v>ÚNICO</v>
      </c>
      <c r="AJ397" s="58" t="str">
        <f t="shared" si="705"/>
        <v>ÚNICO</v>
      </c>
      <c r="AK397" s="58" t="str">
        <f t="shared" si="706"/>
        <v>ÚNICO</v>
      </c>
      <c r="AL397" s="68" t="str">
        <f t="shared" si="707"/>
        <v/>
      </c>
      <c r="AM397" s="68" t="str">
        <f t="shared" si="708"/>
        <v/>
      </c>
      <c r="AN397" s="60" t="str">
        <f t="shared" si="709"/>
        <v/>
      </c>
      <c r="AP397" s="68">
        <f t="shared" si="710"/>
        <v>16867</v>
      </c>
      <c r="AQ397" s="61">
        <f t="shared" si="711"/>
        <v>15300</v>
      </c>
      <c r="AR397" s="61">
        <f t="shared" si="712"/>
        <v>2714</v>
      </c>
      <c r="AS397" s="199">
        <f t="shared" si="713"/>
        <v>0.16090591095037649</v>
      </c>
      <c r="AT397" s="61">
        <f t="shared" si="714"/>
        <v>15300</v>
      </c>
      <c r="AU397" s="61">
        <f t="shared" si="715"/>
        <v>20000</v>
      </c>
      <c r="AV397" s="61">
        <f>IF(NOT(ISNUMBER(A397)),"",ROUND(_xlfn.QUARTILE.INC(CHOOSE({1;2;3},W397,Z397,AC397),1),0))</f>
        <v>15300</v>
      </c>
      <c r="AW397" s="61">
        <f>IF(NOT(ISNUMBER(A397)),"",ROUND(_xlfn.QUARTILE.INC(CHOOSE({1;2;3},W397,Z397,AC397),3),0))</f>
        <v>17650</v>
      </c>
      <c r="AX397" s="61">
        <f t="shared" si="716"/>
        <v>2350</v>
      </c>
      <c r="AY397" s="61">
        <f t="shared" si="717"/>
        <v>15300</v>
      </c>
      <c r="AZ397" s="61">
        <f t="shared" si="718"/>
        <v>2907</v>
      </c>
      <c r="BA397" s="61">
        <f t="shared" si="719"/>
        <v>18207</v>
      </c>
      <c r="BB397" s="61" t="str">
        <f t="shared" si="720"/>
        <v>MENOR VALOR</v>
      </c>
      <c r="BD397" s="58" t="str">
        <f t="shared" si="721"/>
        <v>Fusible 10 v</v>
      </c>
      <c r="BE397" s="58" t="str">
        <f t="shared" si="722"/>
        <v>ÚNICO</v>
      </c>
      <c r="BF397" s="58" t="str" cm="1">
        <f t="array" ref="BF397">IF(BE397&lt;&gt;"REPETIDO","",A397&amp;IFERROR(", "&amp;_xlfn.AGGREGATE(15,6,$A$13:$A$500/(($BD$13:$BD$500=BD397)*($A$13:$A$500&lt;&gt;A397)),1),"")&amp;IFERROR(", "&amp;_xlfn.AGGREGATE(15,6,$A$13:$A$500/(($BD$13:$BD$500=BD397)*($A$13:$A$500&lt;&gt;A397)),2),"")&amp;IFERROR(", "&amp;_xlfn.AGGREGATE(15,6,$A$13:$A$500/(($BD$13:$BD$500=BD397)*($A$13:$A$500&lt;&gt;A397)),3),""))</f>
        <v/>
      </c>
      <c r="BG397" s="58" t="str">
        <f t="shared" si="723"/>
        <v>NO APLICA</v>
      </c>
      <c r="BH397" s="58" t="str">
        <f t="shared" si="724"/>
        <v>OK</v>
      </c>
    </row>
    <row r="398" spans="1:60" x14ac:dyDescent="0.45">
      <c r="A398" s="64">
        <f>IF(D398="","",COUNTIF($D$13:D398,"&lt;&gt;"))</f>
        <v>367</v>
      </c>
      <c r="B398" s="64">
        <v>4391501</v>
      </c>
      <c r="C398" s="65" t="s">
        <v>1049</v>
      </c>
      <c r="D398" s="64" t="s">
        <v>881</v>
      </c>
      <c r="E398" s="64">
        <v>0</v>
      </c>
      <c r="F398" s="64">
        <v>0</v>
      </c>
      <c r="G398" s="64">
        <v>0</v>
      </c>
      <c r="H398" s="64">
        <v>0</v>
      </c>
      <c r="I398" s="64">
        <v>0</v>
      </c>
      <c r="J398" s="64">
        <v>0</v>
      </c>
      <c r="K398" s="64">
        <v>0</v>
      </c>
      <c r="L398" s="64">
        <v>1</v>
      </c>
      <c r="M398" s="64">
        <v>0</v>
      </c>
      <c r="N398" s="64">
        <v>0</v>
      </c>
      <c r="O398" s="64">
        <v>0</v>
      </c>
      <c r="P398" s="64">
        <v>0</v>
      </c>
      <c r="Q398" s="64">
        <v>0</v>
      </c>
      <c r="R398" s="64">
        <v>1</v>
      </c>
      <c r="S398" s="64">
        <v>40161505</v>
      </c>
      <c r="T398" s="64" t="s">
        <v>66</v>
      </c>
      <c r="U398" s="64" t="s">
        <v>66</v>
      </c>
      <c r="W398" s="198">
        <v>21200</v>
      </c>
      <c r="X398" s="198">
        <f t="shared" si="696"/>
        <v>4028</v>
      </c>
      <c r="Y398" s="198">
        <f t="shared" si="697"/>
        <v>25228</v>
      </c>
      <c r="Z398" s="198">
        <v>21200</v>
      </c>
      <c r="AA398" s="198">
        <f t="shared" si="698"/>
        <v>4028</v>
      </c>
      <c r="AB398" s="198">
        <f t="shared" si="699"/>
        <v>25228</v>
      </c>
      <c r="AC398" s="198">
        <v>30000</v>
      </c>
      <c r="AD398" s="198">
        <f t="shared" si="700"/>
        <v>5700</v>
      </c>
      <c r="AE398" s="198">
        <f t="shared" si="701"/>
        <v>35700</v>
      </c>
      <c r="AG398" s="67" t="str">
        <f t="shared" si="702"/>
        <v>FUSIBLE 15 V</v>
      </c>
      <c r="AH398" s="58" t="str">
        <f t="shared" si="703"/>
        <v>ÚNICO</v>
      </c>
      <c r="AI398" s="58" t="str">
        <f t="shared" si="704"/>
        <v>ÚNICO</v>
      </c>
      <c r="AJ398" s="58" t="str">
        <f t="shared" si="705"/>
        <v>ÚNICO</v>
      </c>
      <c r="AK398" s="58" t="str">
        <f t="shared" si="706"/>
        <v>ÚNICO</v>
      </c>
      <c r="AL398" s="68" t="str">
        <f t="shared" si="707"/>
        <v/>
      </c>
      <c r="AM398" s="68" t="str">
        <f t="shared" si="708"/>
        <v/>
      </c>
      <c r="AN398" s="60" t="str">
        <f t="shared" si="709"/>
        <v/>
      </c>
      <c r="AP398" s="68">
        <f t="shared" si="710"/>
        <v>24133</v>
      </c>
      <c r="AQ398" s="61">
        <f t="shared" si="711"/>
        <v>21200</v>
      </c>
      <c r="AR398" s="61">
        <f t="shared" si="712"/>
        <v>5081</v>
      </c>
      <c r="AS398" s="199">
        <f t="shared" si="713"/>
        <v>0.21054158206605064</v>
      </c>
      <c r="AT398" s="61">
        <f t="shared" si="714"/>
        <v>21200</v>
      </c>
      <c r="AU398" s="61">
        <f t="shared" si="715"/>
        <v>30000</v>
      </c>
      <c r="AV398" s="61">
        <f>IF(NOT(ISNUMBER(A398)),"",ROUND(_xlfn.QUARTILE.INC(CHOOSE({1;2;3},W398,Z398,AC398),1),0))</f>
        <v>21200</v>
      </c>
      <c r="AW398" s="61">
        <f>IF(NOT(ISNUMBER(A398)),"",ROUND(_xlfn.QUARTILE.INC(CHOOSE({1;2;3},W398,Z398,AC398),3),0))</f>
        <v>25600</v>
      </c>
      <c r="AX398" s="61">
        <f t="shared" si="716"/>
        <v>4400</v>
      </c>
      <c r="AY398" s="61">
        <f t="shared" si="717"/>
        <v>21200</v>
      </c>
      <c r="AZ398" s="61">
        <f t="shared" si="718"/>
        <v>4028</v>
      </c>
      <c r="BA398" s="61">
        <f t="shared" si="719"/>
        <v>25228</v>
      </c>
      <c r="BB398" s="61" t="str">
        <f t="shared" si="720"/>
        <v>PROMEDIO 2 MENORES</v>
      </c>
      <c r="BD398" s="58" t="str">
        <f t="shared" si="721"/>
        <v>Fusible 15 v</v>
      </c>
      <c r="BE398" s="58" t="str">
        <f t="shared" si="722"/>
        <v>ÚNICO</v>
      </c>
      <c r="BF398" s="58" t="str" cm="1">
        <f t="array" ref="BF398">IF(BE398&lt;&gt;"REPETIDO","",A398&amp;IFERROR(", "&amp;_xlfn.AGGREGATE(15,6,$A$13:$A$500/(($BD$13:$BD$500=BD398)*($A$13:$A$500&lt;&gt;A398)),1),"")&amp;IFERROR(", "&amp;_xlfn.AGGREGATE(15,6,$A$13:$A$500/(($BD$13:$BD$500=BD398)*($A$13:$A$500&lt;&gt;A398)),2),"")&amp;IFERROR(", "&amp;_xlfn.AGGREGATE(15,6,$A$13:$A$500/(($BD$13:$BD$500=BD398)*($A$13:$A$500&lt;&gt;A398)),3),""))</f>
        <v/>
      </c>
      <c r="BG398" s="58" t="str">
        <f t="shared" si="723"/>
        <v>NO APLICA</v>
      </c>
      <c r="BH398" s="58" t="str">
        <f t="shared" si="724"/>
        <v>OK</v>
      </c>
    </row>
    <row r="399" spans="1:60" x14ac:dyDescent="0.45">
      <c r="A399" s="64">
        <f>IF(D399="","",COUNTIF($D$13:D399,"&lt;&gt;"))</f>
        <v>368</v>
      </c>
      <c r="B399" s="64">
        <v>4391501</v>
      </c>
      <c r="C399" s="65" t="s">
        <v>1050</v>
      </c>
      <c r="D399" s="64" t="s">
        <v>881</v>
      </c>
      <c r="E399" s="64">
        <v>0</v>
      </c>
      <c r="F399" s="64">
        <v>0</v>
      </c>
      <c r="G399" s="64">
        <v>0</v>
      </c>
      <c r="H399" s="64">
        <v>0</v>
      </c>
      <c r="I399" s="64">
        <v>0</v>
      </c>
      <c r="J399" s="64">
        <v>0</v>
      </c>
      <c r="K399" s="64">
        <v>0</v>
      </c>
      <c r="L399" s="64">
        <v>1</v>
      </c>
      <c r="M399" s="64">
        <v>0</v>
      </c>
      <c r="N399" s="64">
        <v>0</v>
      </c>
      <c r="O399" s="64">
        <v>0</v>
      </c>
      <c r="P399" s="64">
        <v>0</v>
      </c>
      <c r="Q399" s="64">
        <v>0</v>
      </c>
      <c r="R399" s="64">
        <v>1</v>
      </c>
      <c r="S399" s="64">
        <v>39121640</v>
      </c>
      <c r="T399" s="64" t="s">
        <v>66</v>
      </c>
      <c r="U399" s="64" t="s">
        <v>66</v>
      </c>
      <c r="W399" s="198">
        <v>8500</v>
      </c>
      <c r="X399" s="198">
        <f t="shared" si="696"/>
        <v>1615</v>
      </c>
      <c r="Y399" s="198">
        <f t="shared" si="697"/>
        <v>10115</v>
      </c>
      <c r="Z399" s="198">
        <v>8500</v>
      </c>
      <c r="AA399" s="198">
        <f t="shared" si="698"/>
        <v>1615</v>
      </c>
      <c r="AB399" s="198">
        <f t="shared" si="699"/>
        <v>10115</v>
      </c>
      <c r="AC399" s="198">
        <v>10000</v>
      </c>
      <c r="AD399" s="198">
        <f t="shared" si="700"/>
        <v>1900</v>
      </c>
      <c r="AE399" s="198">
        <f t="shared" si="701"/>
        <v>11900</v>
      </c>
      <c r="AG399" s="67" t="str">
        <f t="shared" si="702"/>
        <v>FUSIBLE 20 V</v>
      </c>
      <c r="AH399" s="58" t="str">
        <f t="shared" si="703"/>
        <v>ÚNICO</v>
      </c>
      <c r="AI399" s="58" t="str">
        <f t="shared" si="704"/>
        <v>ÚNICO</v>
      </c>
      <c r="AJ399" s="58" t="str">
        <f t="shared" si="705"/>
        <v>ÚNICO</v>
      </c>
      <c r="AK399" s="58" t="str">
        <f t="shared" si="706"/>
        <v>ÚNICO</v>
      </c>
      <c r="AL399" s="68" t="str">
        <f t="shared" si="707"/>
        <v/>
      </c>
      <c r="AM399" s="68" t="str">
        <f t="shared" si="708"/>
        <v/>
      </c>
      <c r="AN399" s="60" t="str">
        <f t="shared" si="709"/>
        <v/>
      </c>
      <c r="AP399" s="68">
        <f t="shared" si="710"/>
        <v>9000</v>
      </c>
      <c r="AQ399" s="61">
        <f t="shared" si="711"/>
        <v>8500</v>
      </c>
      <c r="AR399" s="61">
        <f t="shared" si="712"/>
        <v>866</v>
      </c>
      <c r="AS399" s="199">
        <f t="shared" si="713"/>
        <v>9.6222222222222223E-2</v>
      </c>
      <c r="AT399" s="61">
        <f t="shared" si="714"/>
        <v>8500</v>
      </c>
      <c r="AU399" s="61">
        <f t="shared" si="715"/>
        <v>10000</v>
      </c>
      <c r="AV399" s="61">
        <f>IF(NOT(ISNUMBER(A399)),"",ROUND(_xlfn.QUARTILE.INC(CHOOSE({1;2;3},W399,Z399,AC399),1),0))</f>
        <v>8500</v>
      </c>
      <c r="AW399" s="61">
        <f>IF(NOT(ISNUMBER(A399)),"",ROUND(_xlfn.QUARTILE.INC(CHOOSE({1;2;3},W399,Z399,AC399),3),0))</f>
        <v>9250</v>
      </c>
      <c r="AX399" s="61">
        <f t="shared" si="716"/>
        <v>750</v>
      </c>
      <c r="AY399" s="61">
        <f t="shared" si="717"/>
        <v>8500</v>
      </c>
      <c r="AZ399" s="61">
        <f t="shared" si="718"/>
        <v>1615</v>
      </c>
      <c r="BA399" s="61">
        <f t="shared" si="719"/>
        <v>10115</v>
      </c>
      <c r="BB399" s="61" t="str">
        <f t="shared" si="720"/>
        <v>MENOR VALOR</v>
      </c>
      <c r="BD399" s="58" t="str">
        <f t="shared" si="721"/>
        <v>Fusible 20 v</v>
      </c>
      <c r="BE399" s="58" t="str">
        <f t="shared" si="722"/>
        <v>ÚNICO</v>
      </c>
      <c r="BF399" s="58" t="str" cm="1">
        <f t="array" ref="BF399">IF(BE399&lt;&gt;"REPETIDO","",A399&amp;IFERROR(", "&amp;_xlfn.AGGREGATE(15,6,$A$13:$A$500/(($BD$13:$BD$500=BD399)*($A$13:$A$500&lt;&gt;A399)),1),"")&amp;IFERROR(", "&amp;_xlfn.AGGREGATE(15,6,$A$13:$A$500/(($BD$13:$BD$500=BD399)*($A$13:$A$500&lt;&gt;A399)),2),"")&amp;IFERROR(", "&amp;_xlfn.AGGREGATE(15,6,$A$13:$A$500/(($BD$13:$BD$500=BD399)*($A$13:$A$500&lt;&gt;A399)),3),""))</f>
        <v/>
      </c>
      <c r="BG399" s="58" t="str">
        <f t="shared" si="723"/>
        <v>NO APLICA</v>
      </c>
      <c r="BH399" s="58" t="str">
        <f t="shared" si="724"/>
        <v>OK</v>
      </c>
    </row>
    <row r="400" spans="1:60" x14ac:dyDescent="0.45">
      <c r="A400" s="64">
        <f>IF(D400="","",COUNTIF($D$13:D400,"&lt;&gt;"))</f>
        <v>369</v>
      </c>
      <c r="B400" s="64">
        <v>4315400</v>
      </c>
      <c r="C400" s="65" t="s">
        <v>1051</v>
      </c>
      <c r="D400" s="64" t="s">
        <v>881</v>
      </c>
      <c r="E400" s="64">
        <v>0</v>
      </c>
      <c r="F400" s="64">
        <v>0</v>
      </c>
      <c r="G400" s="64">
        <v>0</v>
      </c>
      <c r="H400" s="64">
        <v>0</v>
      </c>
      <c r="I400" s="64">
        <v>0</v>
      </c>
      <c r="J400" s="64">
        <v>0</v>
      </c>
      <c r="K400" s="64">
        <v>0</v>
      </c>
      <c r="L400" s="64">
        <v>1</v>
      </c>
      <c r="M400" s="64">
        <v>0</v>
      </c>
      <c r="N400" s="64">
        <v>0</v>
      </c>
      <c r="O400" s="64">
        <v>0</v>
      </c>
      <c r="P400" s="64">
        <v>0</v>
      </c>
      <c r="Q400" s="64">
        <v>0</v>
      </c>
      <c r="R400" s="64">
        <v>1</v>
      </c>
      <c r="S400" s="64">
        <v>26101414</v>
      </c>
      <c r="T400" s="64" t="s">
        <v>66</v>
      </c>
      <c r="U400" s="64" t="s">
        <v>66</v>
      </c>
      <c r="W400" s="198">
        <v>89200</v>
      </c>
      <c r="X400" s="198">
        <f t="shared" si="696"/>
        <v>16948</v>
      </c>
      <c r="Y400" s="198">
        <f t="shared" si="697"/>
        <v>106148</v>
      </c>
      <c r="Z400" s="198">
        <v>89200</v>
      </c>
      <c r="AA400" s="198">
        <f t="shared" si="698"/>
        <v>16948</v>
      </c>
      <c r="AB400" s="198">
        <f t="shared" si="699"/>
        <v>106148</v>
      </c>
      <c r="AC400" s="198">
        <v>115000</v>
      </c>
      <c r="AD400" s="198">
        <f t="shared" si="700"/>
        <v>21850</v>
      </c>
      <c r="AE400" s="198">
        <f t="shared" si="701"/>
        <v>136850</v>
      </c>
      <c r="AG400" s="67" t="str">
        <f t="shared" si="702"/>
        <v>PORTA ESCOBILLAS</v>
      </c>
      <c r="AH400" s="58" t="str">
        <f t="shared" si="703"/>
        <v>ÚNICO</v>
      </c>
      <c r="AI400" s="58" t="str">
        <f t="shared" si="704"/>
        <v>ÚNICO</v>
      </c>
      <c r="AJ400" s="58" t="str">
        <f t="shared" si="705"/>
        <v>ÚNICO</v>
      </c>
      <c r="AK400" s="58" t="str">
        <f t="shared" si="706"/>
        <v>ÚNICO</v>
      </c>
      <c r="AL400" s="68" t="str">
        <f t="shared" si="707"/>
        <v/>
      </c>
      <c r="AM400" s="68" t="str">
        <f t="shared" si="708"/>
        <v/>
      </c>
      <c r="AN400" s="60" t="str">
        <f t="shared" si="709"/>
        <v/>
      </c>
      <c r="AP400" s="68">
        <f t="shared" si="710"/>
        <v>97800</v>
      </c>
      <c r="AQ400" s="61">
        <f t="shared" si="711"/>
        <v>89200</v>
      </c>
      <c r="AR400" s="61">
        <f t="shared" si="712"/>
        <v>14896</v>
      </c>
      <c r="AS400" s="199">
        <f t="shared" si="713"/>
        <v>0.15231083844580778</v>
      </c>
      <c r="AT400" s="61">
        <f t="shared" si="714"/>
        <v>89200</v>
      </c>
      <c r="AU400" s="61">
        <f t="shared" si="715"/>
        <v>115000</v>
      </c>
      <c r="AV400" s="61">
        <f>IF(NOT(ISNUMBER(A400)),"",ROUND(_xlfn.QUARTILE.INC(CHOOSE({1;2;3},W400,Z400,AC400),1),0))</f>
        <v>89200</v>
      </c>
      <c r="AW400" s="61">
        <f>IF(NOT(ISNUMBER(A400)),"",ROUND(_xlfn.QUARTILE.INC(CHOOSE({1;2;3},W400,Z400,AC400),3),0))</f>
        <v>102100</v>
      </c>
      <c r="AX400" s="61">
        <f t="shared" si="716"/>
        <v>12900</v>
      </c>
      <c r="AY400" s="61">
        <f t="shared" si="717"/>
        <v>89200</v>
      </c>
      <c r="AZ400" s="61">
        <f t="shared" si="718"/>
        <v>16948</v>
      </c>
      <c r="BA400" s="61">
        <f t="shared" si="719"/>
        <v>106148</v>
      </c>
      <c r="BB400" s="61" t="str">
        <f t="shared" si="720"/>
        <v>MENOR VALOR</v>
      </c>
      <c r="BD400" s="58" t="str">
        <f t="shared" si="721"/>
        <v>Porta escobillas</v>
      </c>
      <c r="BE400" s="58" t="str">
        <f t="shared" si="722"/>
        <v>ÚNICO</v>
      </c>
      <c r="BF400" s="58" t="str" cm="1">
        <f t="array" ref="BF400">IF(BE400&lt;&gt;"REPETIDO","",A400&amp;IFERROR(", "&amp;_xlfn.AGGREGATE(15,6,$A$13:$A$500/(($BD$13:$BD$500=BD400)*($A$13:$A$500&lt;&gt;A400)),1),"")&amp;IFERROR(", "&amp;_xlfn.AGGREGATE(15,6,$A$13:$A$500/(($BD$13:$BD$500=BD400)*($A$13:$A$500&lt;&gt;A400)),2),"")&amp;IFERROR(", "&amp;_xlfn.AGGREGATE(15,6,$A$13:$A$500/(($BD$13:$BD$500=BD400)*($A$13:$A$500&lt;&gt;A400)),3),""))</f>
        <v/>
      </c>
      <c r="BG400" s="58" t="str">
        <f t="shared" si="723"/>
        <v>NO APLICA</v>
      </c>
      <c r="BH400" s="58" t="str">
        <f t="shared" si="724"/>
        <v>OK</v>
      </c>
    </row>
    <row r="401" spans="1:60" ht="25.5" customHeight="1" x14ac:dyDescent="0.45">
      <c r="A401" s="64">
        <f>IF(D401="","",COUNTIF($D$13:D401,"&lt;&gt;"))</f>
        <v>370</v>
      </c>
      <c r="B401" s="64">
        <v>4315400</v>
      </c>
      <c r="C401" s="65" t="s">
        <v>1052</v>
      </c>
      <c r="D401" s="64" t="s">
        <v>881</v>
      </c>
      <c r="E401" s="64">
        <v>0</v>
      </c>
      <c r="F401" s="64">
        <v>0</v>
      </c>
      <c r="G401" s="64">
        <v>0</v>
      </c>
      <c r="H401" s="64">
        <v>0</v>
      </c>
      <c r="I401" s="64">
        <v>0</v>
      </c>
      <c r="J401" s="64">
        <v>0</v>
      </c>
      <c r="K401" s="64">
        <v>0</v>
      </c>
      <c r="L401" s="64">
        <v>1</v>
      </c>
      <c r="M401" s="64">
        <v>0</v>
      </c>
      <c r="N401" s="64">
        <v>0</v>
      </c>
      <c r="O401" s="64">
        <v>0</v>
      </c>
      <c r="P401" s="64">
        <v>0</v>
      </c>
      <c r="Q401" s="64">
        <v>0</v>
      </c>
      <c r="R401" s="64">
        <v>1</v>
      </c>
      <c r="S401" s="64">
        <v>26111703</v>
      </c>
      <c r="T401" s="64" t="s">
        <v>66</v>
      </c>
      <c r="U401" s="64" t="s">
        <v>66</v>
      </c>
      <c r="W401" s="198">
        <v>297500</v>
      </c>
      <c r="X401" s="198">
        <f t="shared" si="696"/>
        <v>56525</v>
      </c>
      <c r="Y401" s="198">
        <f t="shared" si="697"/>
        <v>354025</v>
      </c>
      <c r="Z401" s="198">
        <v>297500</v>
      </c>
      <c r="AA401" s="198">
        <f t="shared" si="698"/>
        <v>56525</v>
      </c>
      <c r="AB401" s="198">
        <f t="shared" si="699"/>
        <v>354025</v>
      </c>
      <c r="AC401" s="198">
        <v>390000</v>
      </c>
      <c r="AD401" s="198">
        <f t="shared" si="700"/>
        <v>74100</v>
      </c>
      <c r="AE401" s="198">
        <f t="shared" si="701"/>
        <v>464100</v>
      </c>
      <c r="AG401" s="67" t="str">
        <f t="shared" si="702"/>
        <v>BATERÍA PARA 12V 1200 AMP 4D</v>
      </c>
      <c r="AH401" s="58" t="str">
        <f t="shared" si="703"/>
        <v>ÚNICO</v>
      </c>
      <c r="AI401" s="58" t="str">
        <f t="shared" si="704"/>
        <v>ÚNICO</v>
      </c>
      <c r="AJ401" s="58" t="str">
        <f t="shared" si="705"/>
        <v>ÚNICO</v>
      </c>
      <c r="AK401" s="58" t="str">
        <f t="shared" si="706"/>
        <v>ÚNICO</v>
      </c>
      <c r="AL401" s="68" t="str">
        <f t="shared" si="707"/>
        <v/>
      </c>
      <c r="AM401" s="68" t="str">
        <f t="shared" si="708"/>
        <v/>
      </c>
      <c r="AN401" s="60" t="str">
        <f t="shared" si="709"/>
        <v/>
      </c>
      <c r="AP401" s="68">
        <f t="shared" si="710"/>
        <v>328333</v>
      </c>
      <c r="AQ401" s="61">
        <f t="shared" si="711"/>
        <v>297500</v>
      </c>
      <c r="AR401" s="61">
        <f t="shared" si="712"/>
        <v>53405</v>
      </c>
      <c r="AS401" s="199">
        <f t="shared" si="713"/>
        <v>0.16265498746699236</v>
      </c>
      <c r="AT401" s="61">
        <f t="shared" si="714"/>
        <v>297500</v>
      </c>
      <c r="AU401" s="61">
        <f t="shared" si="715"/>
        <v>390000</v>
      </c>
      <c r="AV401" s="61">
        <f>IF(NOT(ISNUMBER(A401)),"",ROUND(_xlfn.QUARTILE.INC(CHOOSE({1;2;3},W401,Z401,AC401),1),0))</f>
        <v>297500</v>
      </c>
      <c r="AW401" s="61">
        <f>IF(NOT(ISNUMBER(A401)),"",ROUND(_xlfn.QUARTILE.INC(CHOOSE({1;2;3},W401,Z401,AC401),3),0))</f>
        <v>343750</v>
      </c>
      <c r="AX401" s="61">
        <f t="shared" si="716"/>
        <v>46250</v>
      </c>
      <c r="AY401" s="61">
        <f t="shared" si="717"/>
        <v>297500</v>
      </c>
      <c r="AZ401" s="61">
        <f t="shared" si="718"/>
        <v>56525</v>
      </c>
      <c r="BA401" s="61">
        <f t="shared" si="719"/>
        <v>354025</v>
      </c>
      <c r="BB401" s="61" t="str">
        <f t="shared" si="720"/>
        <v>MENOR VALOR</v>
      </c>
      <c r="BD401" s="58" t="str">
        <f t="shared" si="721"/>
        <v>Batería para 12v 1200 amp 4d</v>
      </c>
      <c r="BE401" s="58" t="str">
        <f t="shared" si="722"/>
        <v>ÚNICO</v>
      </c>
      <c r="BF401" s="58" t="str" cm="1">
        <f t="array" ref="BF401">IF(BE401&lt;&gt;"REPETIDO","",A401&amp;IFERROR(", "&amp;_xlfn.AGGREGATE(15,6,$A$13:$A$500/(($BD$13:$BD$500=BD401)*($A$13:$A$500&lt;&gt;A401)),1),"")&amp;IFERROR(", "&amp;_xlfn.AGGREGATE(15,6,$A$13:$A$500/(($BD$13:$BD$500=BD401)*($A$13:$A$500&lt;&gt;A401)),2),"")&amp;IFERROR(", "&amp;_xlfn.AGGREGATE(15,6,$A$13:$A$500/(($BD$13:$BD$500=BD401)*($A$13:$A$500&lt;&gt;A401)),3),""))</f>
        <v/>
      </c>
      <c r="BG401" s="58" t="str">
        <f t="shared" si="723"/>
        <v>NO APLICA</v>
      </c>
      <c r="BH401" s="58" t="str">
        <f t="shared" si="724"/>
        <v>OK</v>
      </c>
    </row>
    <row r="402" spans="1:60" ht="51" customHeight="1" x14ac:dyDescent="0.45">
      <c r="A402" s="64">
        <f>IF(D402="","",COUNTIF($D$13:D402,"&lt;&gt;"))</f>
        <v>371</v>
      </c>
      <c r="B402" s="64">
        <v>4391501</v>
      </c>
      <c r="C402" s="65" t="s">
        <v>1053</v>
      </c>
      <c r="D402" s="64" t="s">
        <v>881</v>
      </c>
      <c r="E402" s="64">
        <v>0</v>
      </c>
      <c r="F402" s="64">
        <v>0</v>
      </c>
      <c r="G402" s="64">
        <v>0</v>
      </c>
      <c r="H402" s="64">
        <v>0</v>
      </c>
      <c r="I402" s="64">
        <v>0</v>
      </c>
      <c r="J402" s="64">
        <v>0</v>
      </c>
      <c r="K402" s="64">
        <v>0</v>
      </c>
      <c r="L402" s="64">
        <v>1</v>
      </c>
      <c r="M402" s="64">
        <v>0</v>
      </c>
      <c r="N402" s="64">
        <v>0</v>
      </c>
      <c r="O402" s="64">
        <v>0</v>
      </c>
      <c r="P402" s="64">
        <v>0</v>
      </c>
      <c r="Q402" s="64">
        <v>0</v>
      </c>
      <c r="R402" s="64">
        <v>1</v>
      </c>
      <c r="S402" s="64">
        <v>39121640</v>
      </c>
      <c r="T402" s="64" t="s">
        <v>66</v>
      </c>
      <c r="U402" s="64" t="s">
        <v>66</v>
      </c>
      <c r="W402" s="198">
        <v>102000</v>
      </c>
      <c r="X402" s="198">
        <f t="shared" si="696"/>
        <v>19380</v>
      </c>
      <c r="Y402" s="198">
        <f t="shared" si="697"/>
        <v>121380</v>
      </c>
      <c r="Z402" s="198">
        <v>102000</v>
      </c>
      <c r="AA402" s="198">
        <f t="shared" si="698"/>
        <v>19380</v>
      </c>
      <c r="AB402" s="198">
        <f t="shared" si="699"/>
        <v>121380</v>
      </c>
      <c r="AC402" s="198">
        <v>160000</v>
      </c>
      <c r="AD402" s="198">
        <f t="shared" si="700"/>
        <v>30400</v>
      </c>
      <c r="AE402" s="198">
        <f t="shared" si="701"/>
        <v>190400</v>
      </c>
      <c r="AG402" s="67" t="str">
        <f t="shared" si="702"/>
        <v>SENSOR DE TEMPERATURA DEL SISTEMA DE REFRIGERACIÓN</v>
      </c>
      <c r="AH402" s="58" t="str">
        <f t="shared" si="703"/>
        <v>ÚNICO</v>
      </c>
      <c r="AI402" s="58" t="str">
        <f t="shared" si="704"/>
        <v>ÚNICO</v>
      </c>
      <c r="AJ402" s="58" t="str">
        <f t="shared" si="705"/>
        <v>ÚNICO</v>
      </c>
      <c r="AK402" s="58" t="str">
        <f t="shared" si="706"/>
        <v>ÚNICO</v>
      </c>
      <c r="AL402" s="68" t="str">
        <f t="shared" si="707"/>
        <v/>
      </c>
      <c r="AM402" s="68" t="str">
        <f t="shared" si="708"/>
        <v/>
      </c>
      <c r="AN402" s="60" t="str">
        <f t="shared" si="709"/>
        <v/>
      </c>
      <c r="AP402" s="68">
        <f t="shared" si="710"/>
        <v>121333</v>
      </c>
      <c r="AQ402" s="61">
        <f t="shared" si="711"/>
        <v>102000</v>
      </c>
      <c r="AR402" s="61">
        <f t="shared" si="712"/>
        <v>33486</v>
      </c>
      <c r="AS402" s="199">
        <f t="shared" si="713"/>
        <v>0.27598427468207332</v>
      </c>
      <c r="AT402" s="61">
        <f t="shared" si="714"/>
        <v>102000</v>
      </c>
      <c r="AU402" s="61">
        <f t="shared" si="715"/>
        <v>160000</v>
      </c>
      <c r="AV402" s="61">
        <f>IF(NOT(ISNUMBER(A402)),"",ROUND(_xlfn.QUARTILE.INC(CHOOSE({1;2;3},W402,Z402,AC402),1),0))</f>
        <v>102000</v>
      </c>
      <c r="AW402" s="61">
        <f>IF(NOT(ISNUMBER(A402)),"",ROUND(_xlfn.QUARTILE.INC(CHOOSE({1;2;3},W402,Z402,AC402),3),0))</f>
        <v>131000</v>
      </c>
      <c r="AX402" s="61">
        <f t="shared" si="716"/>
        <v>29000</v>
      </c>
      <c r="AY402" s="61">
        <f t="shared" si="717"/>
        <v>102000</v>
      </c>
      <c r="AZ402" s="61">
        <f t="shared" si="718"/>
        <v>19380</v>
      </c>
      <c r="BA402" s="61">
        <f t="shared" si="719"/>
        <v>121380</v>
      </c>
      <c r="BB402" s="61" t="str">
        <f t="shared" si="720"/>
        <v>PROMEDIO 2 MENORES</v>
      </c>
      <c r="BD402" s="58" t="str">
        <f t="shared" si="721"/>
        <v>Sensor de temperatura del sistema de refrigeración</v>
      </c>
      <c r="BE402" s="58" t="str">
        <f t="shared" si="722"/>
        <v>ÚNICO</v>
      </c>
      <c r="BF402" s="58" t="str" cm="1">
        <f t="array" ref="BF402">IF(BE402&lt;&gt;"REPETIDO","",A402&amp;IFERROR(", "&amp;_xlfn.AGGREGATE(15,6,$A$13:$A$500/(($BD$13:$BD$500=BD402)*($A$13:$A$500&lt;&gt;A402)),1),"")&amp;IFERROR(", "&amp;_xlfn.AGGREGATE(15,6,$A$13:$A$500/(($BD$13:$BD$500=BD402)*($A$13:$A$500&lt;&gt;A402)),2),"")&amp;IFERROR(", "&amp;_xlfn.AGGREGATE(15,6,$A$13:$A$500/(($BD$13:$BD$500=BD402)*($A$13:$A$500&lt;&gt;A402)),3),""))</f>
        <v/>
      </c>
      <c r="BG402" s="58" t="str">
        <f t="shared" si="723"/>
        <v>NO APLICA</v>
      </c>
      <c r="BH402" s="58" t="str">
        <f t="shared" si="724"/>
        <v>OK</v>
      </c>
    </row>
    <row r="403" spans="1:60" x14ac:dyDescent="0.45">
      <c r="A403" s="209" t="s">
        <v>1054</v>
      </c>
      <c r="B403" s="209"/>
      <c r="C403" s="209"/>
      <c r="D403" s="209"/>
      <c r="E403" s="209"/>
      <c r="F403" s="209"/>
      <c r="G403" s="209"/>
      <c r="H403" s="209"/>
      <c r="I403" s="209"/>
      <c r="J403" s="209"/>
      <c r="K403" s="209"/>
      <c r="L403" s="209"/>
      <c r="M403" s="209"/>
      <c r="N403" s="209"/>
      <c r="O403" s="209"/>
      <c r="P403" s="209"/>
      <c r="Q403" s="209"/>
      <c r="R403" s="209"/>
      <c r="S403" s="209"/>
      <c r="T403" s="209"/>
      <c r="U403" s="209"/>
      <c r="W403" s="198"/>
      <c r="X403" s="198"/>
      <c r="Y403" s="198"/>
      <c r="Z403" s="198"/>
      <c r="AA403" s="198"/>
      <c r="AB403" s="198"/>
      <c r="AC403" s="198"/>
      <c r="AD403" s="198"/>
      <c r="AE403" s="198"/>
      <c r="AG403" s="67" t="str">
        <f>IF(NOT(ISNUMBER(#REF!)),"",LEFT(#REF!,200))</f>
        <v/>
      </c>
      <c r="AH403" s="58" t="str">
        <f t="shared" ref="AH403" si="725">IF(AG403="","",IF(COUNTIF($AG:$AG,AG403)=1,"ÚNICO",IF(_xlfn.MAXIFS($Y:$Y,$AG:$AG,AG403)&lt;&gt;_xlfn.MINIFS($Y:$Y,$AG:$AG,AG403),"PRECIO DIFERENTE","MISMO PRECIO")))</f>
        <v/>
      </c>
      <c r="AI403" s="58" t="str">
        <f t="shared" ref="AI403:AI466" si="726">IF(AG403="","",IF(COUNTIF($AG:$AG,AG403)=1,"ÚNICO",IF(_xlfn.MAXIFS($AB:$AB,$AG:$AG,AG403)&lt;&gt;_xlfn.MINIFS($AB:$AB,$AG:$AG,AG403),"PRECIO DIFERENTE","MISMO PRECIO")))</f>
        <v/>
      </c>
      <c r="AJ403" s="58" t="str">
        <f t="shared" ref="AJ403:AJ466" si="727">IF(AG403="","",IF(COUNTIF($AG:$AG,AG403)=1,"ÚNICO",IF(_xlfn.MAXIFS($AE:$AE,$AG:$AG,AG403)&lt;&gt;_xlfn.MINIFS($AE:$AE,$AG:$AG,AG403),"PRECIO DIFERENTE","MISMO PRECIO")))</f>
        <v/>
      </c>
      <c r="AK403" s="58" t="str">
        <f t="shared" ref="AK403" si="728">IF(AG403="","",IF(COUNTIF($AG:$AG,AG403)=1,"ÚNICO",IF(OR(AH403="PRECIO DIFERENTE",AI403="PRECIO DIFERENTE",AJ403="PRECIO DIFERENTE"),"REVISAR","VALIDADO")))</f>
        <v/>
      </c>
      <c r="AL403" s="68" t="str">
        <f t="shared" ref="AL403:AL466" si="729">IF(OR(AG403="",COUNTIF($AG:$AG,AG403)=1),"",_xlfn.MAXIFS($Y:$Y,$AG:$AG,AG403)-_xlfn.MINIFS($Y:$Y,$AG:$AG,AG403))</f>
        <v/>
      </c>
      <c r="AM403" s="68" t="str">
        <f t="shared" ref="AM403:AM466" si="730">IF(OR(AG403="",COUNTIF($AG:$AG,AG403)=1),"",_xlfn.MAXIFS($AB:$AB,$AG:$AG,AG403)-_xlfn.MINIFS($AB:$AB,$AG:$AG,AG403))</f>
        <v/>
      </c>
      <c r="AN403" s="60" t="str">
        <f t="shared" ref="AN403:AN466" si="731">IF(OR(AG403="",COUNTIF($AG:$AG,AG403)=1),"",_xlfn.MAXIFS($AE:$AE,$AG:$AG,AG403)-_xlfn.MINIFS($AE:$AE,$AG:$AG,AG403))</f>
        <v/>
      </c>
      <c r="AP403" s="75"/>
      <c r="AQ403" s="75"/>
      <c r="AR403" s="75"/>
      <c r="AS403" s="76"/>
      <c r="AT403" s="75"/>
      <c r="AU403" s="75"/>
      <c r="AV403" s="75"/>
      <c r="AW403" s="75"/>
      <c r="AX403" s="75"/>
      <c r="AY403" s="75"/>
      <c r="AZ403" s="75"/>
      <c r="BA403" s="75"/>
      <c r="BB403" s="75"/>
      <c r="BD403" s="203"/>
      <c r="BE403" s="203"/>
      <c r="BF403" s="203"/>
      <c r="BG403" s="203"/>
      <c r="BH403" s="203"/>
    </row>
    <row r="404" spans="1:60" ht="25.5" customHeight="1" x14ac:dyDescent="0.45">
      <c r="A404" s="64">
        <f>IF(D404="","",COUNTIF($D$13:D404,"&lt;&gt;"))</f>
        <v>372</v>
      </c>
      <c r="B404" s="64">
        <v>4391503</v>
      </c>
      <c r="C404" s="65" t="s">
        <v>1055</v>
      </c>
      <c r="D404" s="64" t="s">
        <v>873</v>
      </c>
      <c r="E404" s="64">
        <v>0</v>
      </c>
      <c r="F404" s="64">
        <v>0</v>
      </c>
      <c r="G404" s="64">
        <v>0</v>
      </c>
      <c r="H404" s="64">
        <v>0</v>
      </c>
      <c r="I404" s="64">
        <v>1</v>
      </c>
      <c r="J404" s="64">
        <v>0</v>
      </c>
      <c r="K404" s="64">
        <v>0</v>
      </c>
      <c r="L404" s="64">
        <v>0</v>
      </c>
      <c r="M404" s="64">
        <v>1</v>
      </c>
      <c r="N404" s="64">
        <v>0</v>
      </c>
      <c r="O404" s="64">
        <v>0</v>
      </c>
      <c r="P404" s="64">
        <v>0</v>
      </c>
      <c r="Q404" s="64">
        <v>0</v>
      </c>
      <c r="R404" s="64">
        <v>1</v>
      </c>
      <c r="S404" s="64">
        <v>40161505</v>
      </c>
      <c r="T404" s="64" t="s">
        <v>66</v>
      </c>
      <c r="U404" s="64" t="s">
        <v>66</v>
      </c>
      <c r="W404" s="198">
        <v>80800</v>
      </c>
      <c r="X404" s="198">
        <f t="shared" ref="X404:X432" si="732">ROUND(W404*19%,0)</f>
        <v>15352</v>
      </c>
      <c r="Y404" s="198">
        <f t="shared" ref="Y404:Y432" si="733">ROUND(W404+X404,0)</f>
        <v>96152</v>
      </c>
      <c r="Z404" s="198">
        <v>85000</v>
      </c>
      <c r="AA404" s="198">
        <f t="shared" ref="AA404:AA432" si="734">Z404*19%</f>
        <v>16150</v>
      </c>
      <c r="AB404" s="198">
        <f t="shared" ref="AB404:AB432" si="735">Z404+AA404</f>
        <v>101150</v>
      </c>
      <c r="AC404" s="198">
        <v>115000</v>
      </c>
      <c r="AD404" s="198">
        <f t="shared" ref="AD404:AD432" si="736">AC404*19%</f>
        <v>21850</v>
      </c>
      <c r="AE404" s="198">
        <f t="shared" ref="AE404:AE432" si="737">AC404+AD404</f>
        <v>136850</v>
      </c>
      <c r="AG404" s="67" t="str">
        <f t="shared" ref="AG404:AG432" si="738">IF(NOT(ISNUMBER(A404)),"",UPPER(TRIM(CLEAN(C404))))</f>
        <v>FILTROS DE AIRE PRIMARIO</v>
      </c>
      <c r="AH404" s="58" t="str">
        <f t="shared" ref="AH404:AH432" si="739">IF($AG404="","",IF(COUNTIFS($AG:$AG,$AG404,$W:$W,"&lt;&gt;"&amp;$W404)&gt;0,"DIFERENTE","ÚNICO"))</f>
        <v>ÚNICO</v>
      </c>
      <c r="AI404" s="58" t="str">
        <f t="shared" ref="AI404:AI432" si="740">IF($AG404="","",IF(COUNTIFS($AG:$AG,$AG404,$Z:$Z,"&lt;&gt;"&amp;$Z404)&gt;0,"DIFERENTE","ÚNICO"))</f>
        <v>DIFERENTE</v>
      </c>
      <c r="AJ404" s="58" t="str">
        <f t="shared" ref="AJ404:AJ432" si="741">IF($AG404="","",IF(COUNTIFS($AG:$AG,$AG404,$AC:$AC,"&lt;&gt;"&amp;$AC404)&gt;0,"DIFERENTE","ÚNICO"))</f>
        <v>DIFERENTE</v>
      </c>
      <c r="AK404" s="58" t="str">
        <f t="shared" ref="AK404:AK432" si="742">IF($AG404="","",IF(OR(AH404="DIFERENTE",AI404="DIFERENTE",AJ404="DIFERENTE"),"REVISAR","ÚNICO"))</f>
        <v>REVISAR</v>
      </c>
      <c r="AL404" s="68" t="str">
        <f t="shared" ref="AL404:AL432" si="743">IF(AH404="DIFERENTE",_xlfn.MAXIFS($W:$W,$AG:$AG,$AG404)-_xlfn.MINIFS($W:$W,$AG:$AG,$AG404),"")</f>
        <v/>
      </c>
      <c r="AM404" s="68">
        <f t="shared" ref="AM404:AM432" si="744">IF(AI404="DIFERENTE",_xlfn.MAXIFS($Z:$Z,$AG:$AG,$AG404)-_xlfn.MINIFS($Z:$Z,$AG:$AG,$AG404),"")</f>
        <v>4200</v>
      </c>
      <c r="AN404" s="60">
        <f t="shared" ref="AN404:AN432" si="745">IF(AJ404="DIFERENTE",_xlfn.MAXIFS($AC:$AC,$AG:$AG,$AG404)-_xlfn.MINIFS($AC:$AC,$AG:$AG,$AG404),"")</f>
        <v>10000</v>
      </c>
      <c r="AP404" s="68">
        <f t="shared" ref="AP404:AP432" si="746">IF(NOT(ISNUMBER(A404)),"",ROUND(AVERAGE(W404,Z404,AC404),0))</f>
        <v>93600</v>
      </c>
      <c r="AQ404" s="61">
        <f t="shared" ref="AQ404:AQ432" si="747">IF(NOT(ISNUMBER(A404)),"",ROUND(MEDIAN(W404,Z404,AC404),0))</f>
        <v>85000</v>
      </c>
      <c r="AR404" s="61">
        <f t="shared" ref="AR404:AR432" si="748">IF(NOT(ISNUMBER(A404)),"",ROUND(_xlfn.STDEV.S(W404,Z404,AC404),0))</f>
        <v>18652</v>
      </c>
      <c r="AS404" s="199">
        <f t="shared" ref="AS404:AS432" si="749">IF(NOT(ISNUMBER(A404)),"",IFERROR(AR404/AP404,0))</f>
        <v>0.19927350427350426</v>
      </c>
      <c r="AT404" s="61">
        <f t="shared" ref="AT404:AT432" si="750">IF(NOT(ISNUMBER(A404)),"",MIN(W404,Z404,AC404))</f>
        <v>80800</v>
      </c>
      <c r="AU404" s="61">
        <f t="shared" ref="AU404:AU432" si="751">IF(NOT(ISNUMBER(A404)),"",MAX(W404,Z404,AC404))</f>
        <v>115000</v>
      </c>
      <c r="AV404" s="61">
        <f>IF(NOT(ISNUMBER(A404)),"",ROUND(_xlfn.QUARTILE.INC(CHOOSE({1;2;3},W404,Z404,AC404),1),0))</f>
        <v>82900</v>
      </c>
      <c r="AW404" s="61">
        <f>IF(NOT(ISNUMBER(A404)),"",ROUND(_xlfn.QUARTILE.INC(CHOOSE({1;2;3},W404,Z404,AC404),3),0))</f>
        <v>100000</v>
      </c>
      <c r="AX404" s="61">
        <f t="shared" ref="AX404:AX432" si="752">IF(NOT(ISNUMBER(A404)),"",AW404-AV404)</f>
        <v>17100</v>
      </c>
      <c r="AY404" s="61">
        <f t="shared" ref="AY404:AY432" si="753">IF(NOT(ISNUMBER(A404)),"",IF(BB404="MENOR VALOR",MIN(W404,Z404,AC404),IF(BB404="PROMEDIO 2 MENORES",ROUND((SUM(W404,Z404,AC404)-MAX(W404,Z404,AC404))/2,0),IF(BB404="MEDIANA",MEDIAN(W404,Z404,AC404),""))))</f>
        <v>80800</v>
      </c>
      <c r="AZ404" s="61">
        <f t="shared" ref="AZ404:AZ432" si="754">+AY404*19%</f>
        <v>15352</v>
      </c>
      <c r="BA404" s="61">
        <f t="shared" ref="BA404:BA432" si="755">+AY404+AZ404</f>
        <v>96152</v>
      </c>
      <c r="BB404" s="61" t="str">
        <f t="shared" ref="BB404:BB432" si="756">IF(NOT(ISNUMBER(A404)),"",IF(AS404&lt;=20%,"MENOR VALOR",IF(AS404&lt;=40%,"PROMEDIO 2 MENORES","MEDIANA")))</f>
        <v>MENOR VALOR</v>
      </c>
      <c r="BD404" s="58" t="str">
        <f t="shared" ref="BD404:BD432" si="757">IF(NOT(ISNUMBER(A404)),"",TRIM(CLEAN(C404)))</f>
        <v>Filtros de aire primario</v>
      </c>
      <c r="BE404" s="58" t="str">
        <f t="shared" ref="BE404:BE432" si="758">IF(BD404="","",IF(COUNTIF($BD:$BD,BD404)&gt;1,"REPETIDO","ÚNICO"))</f>
        <v>REPETIDO</v>
      </c>
      <c r="BF404" s="58" t="str" cm="1">
        <f t="array" ref="BF404">IF(BE404&lt;&gt;"REPETIDO","",A404&amp;IFERROR(", "&amp;_xlfn.AGGREGATE(15,6,$A$13:$A$500/(($BD$13:$BD$500=BD404)*($A$13:$A$500&lt;&gt;A404)),1),"")&amp;IFERROR(", "&amp;_xlfn.AGGREGATE(15,6,$A$13:$A$500/(($BD$13:$BD$500=BD404)*($A$13:$A$500&lt;&gt;A404)),2),"")&amp;IFERROR(", "&amp;_xlfn.AGGREGATE(15,6,$A$13:$A$500/(($BD$13:$BD$500=BD404)*($A$13:$A$500&lt;&gt;A404)),3),""))</f>
        <v>372, 316</v>
      </c>
      <c r="BG404" s="58" t="str">
        <f t="shared" ref="BG404:BG432" si="759">IF(BD404="","",IF(BE404&lt;&gt;"REPETIDO","NO APLICA",IF(_xlfn.MAXIFS($AY:$AY,$BD:$BD,BD404)=_xlfn.MINIFS($AY:$AY,$BD:$BD,BD404),"MISMO PRECIO REF.","PRECIO REF. DIFERENTE")))</f>
        <v>MISMO PRECIO REF.</v>
      </c>
      <c r="BH404" s="58" t="str">
        <f t="shared" ref="BH404:BH432" si="760">IF(BD404="","",IF(BG404="PRECIO REF. DIFERENTE","CRÍTICO - PRECIO REF. INCONSISTENTE","OK"))</f>
        <v>OK</v>
      </c>
    </row>
    <row r="405" spans="1:60" ht="25.5" customHeight="1" x14ac:dyDescent="0.45">
      <c r="A405" s="64">
        <f>IF(D405="","",COUNTIF($D$13:D405,"&lt;&gt;"))</f>
        <v>373</v>
      </c>
      <c r="B405" s="64">
        <v>4391503</v>
      </c>
      <c r="C405" s="65" t="s">
        <v>1056</v>
      </c>
      <c r="D405" s="64" t="s">
        <v>873</v>
      </c>
      <c r="E405" s="64">
        <v>0</v>
      </c>
      <c r="F405" s="64">
        <v>0</v>
      </c>
      <c r="G405" s="64">
        <v>0</v>
      </c>
      <c r="H405" s="64">
        <v>0</v>
      </c>
      <c r="I405" s="64">
        <v>1</v>
      </c>
      <c r="J405" s="64">
        <v>0</v>
      </c>
      <c r="K405" s="64">
        <v>0</v>
      </c>
      <c r="L405" s="64">
        <v>0</v>
      </c>
      <c r="M405" s="64">
        <v>1</v>
      </c>
      <c r="N405" s="64">
        <v>0</v>
      </c>
      <c r="O405" s="64">
        <v>0</v>
      </c>
      <c r="P405" s="64">
        <v>0</v>
      </c>
      <c r="Q405" s="64">
        <v>0</v>
      </c>
      <c r="R405" s="64">
        <v>1</v>
      </c>
      <c r="S405" s="64">
        <v>40161505</v>
      </c>
      <c r="T405" s="64" t="s">
        <v>66</v>
      </c>
      <c r="U405" s="64" t="s">
        <v>66</v>
      </c>
      <c r="W405" s="198">
        <v>85000</v>
      </c>
      <c r="X405" s="198">
        <f t="shared" si="732"/>
        <v>16150</v>
      </c>
      <c r="Y405" s="198">
        <f t="shared" si="733"/>
        <v>101150</v>
      </c>
      <c r="Z405" s="198">
        <v>85000</v>
      </c>
      <c r="AA405" s="198">
        <f t="shared" si="734"/>
        <v>16150</v>
      </c>
      <c r="AB405" s="198">
        <f t="shared" si="735"/>
        <v>101150</v>
      </c>
      <c r="AC405" s="198">
        <v>115000</v>
      </c>
      <c r="AD405" s="198">
        <f t="shared" si="736"/>
        <v>21850</v>
      </c>
      <c r="AE405" s="198">
        <f t="shared" si="737"/>
        <v>136850</v>
      </c>
      <c r="AG405" s="67" t="str">
        <f t="shared" si="738"/>
        <v>FILTRO DE AIRE SECUNDARIO</v>
      </c>
      <c r="AH405" s="58" t="str">
        <f t="shared" si="739"/>
        <v>ÚNICO</v>
      </c>
      <c r="AI405" s="58" t="str">
        <f t="shared" si="740"/>
        <v>ÚNICO</v>
      </c>
      <c r="AJ405" s="58" t="str">
        <f t="shared" si="741"/>
        <v>DIFERENTE</v>
      </c>
      <c r="AK405" s="58" t="str">
        <f t="shared" si="742"/>
        <v>REVISAR</v>
      </c>
      <c r="AL405" s="68" t="str">
        <f t="shared" si="743"/>
        <v/>
      </c>
      <c r="AM405" s="68" t="str">
        <f t="shared" si="744"/>
        <v/>
      </c>
      <c r="AN405" s="60">
        <f t="shared" si="745"/>
        <v>5000</v>
      </c>
      <c r="AP405" s="68">
        <f t="shared" si="746"/>
        <v>95000</v>
      </c>
      <c r="AQ405" s="61">
        <f t="shared" si="747"/>
        <v>85000</v>
      </c>
      <c r="AR405" s="61">
        <f t="shared" si="748"/>
        <v>17321</v>
      </c>
      <c r="AS405" s="199">
        <f t="shared" si="749"/>
        <v>0.1823263157894737</v>
      </c>
      <c r="AT405" s="61">
        <f t="shared" si="750"/>
        <v>85000</v>
      </c>
      <c r="AU405" s="61">
        <f t="shared" si="751"/>
        <v>115000</v>
      </c>
      <c r="AV405" s="61">
        <f>IF(NOT(ISNUMBER(A405)),"",ROUND(_xlfn.QUARTILE.INC(CHOOSE({1;2;3},W405,Z405,AC405),1),0))</f>
        <v>85000</v>
      </c>
      <c r="AW405" s="61">
        <f>IF(NOT(ISNUMBER(A405)),"",ROUND(_xlfn.QUARTILE.INC(CHOOSE({1;2;3},W405,Z405,AC405),3),0))</f>
        <v>100000</v>
      </c>
      <c r="AX405" s="61">
        <f t="shared" si="752"/>
        <v>15000</v>
      </c>
      <c r="AY405" s="61">
        <f t="shared" si="753"/>
        <v>85000</v>
      </c>
      <c r="AZ405" s="61">
        <f t="shared" si="754"/>
        <v>16150</v>
      </c>
      <c r="BA405" s="61">
        <f t="shared" si="755"/>
        <v>101150</v>
      </c>
      <c r="BB405" s="61" t="str">
        <f t="shared" si="756"/>
        <v>MENOR VALOR</v>
      </c>
      <c r="BD405" s="58" t="str">
        <f t="shared" si="757"/>
        <v>Filtro de aire secundario</v>
      </c>
      <c r="BE405" s="58" t="str">
        <f t="shared" si="758"/>
        <v>REPETIDO</v>
      </c>
      <c r="BF405" s="58" t="str" cm="1">
        <f t="array" ref="BF405">IF(BE405&lt;&gt;"REPETIDO","",A405&amp;IFERROR(", "&amp;_xlfn.AGGREGATE(15,6,$A$13:$A$500/(($BD$13:$BD$500=BD405)*($A$13:$A$500&lt;&gt;A405)),1),"")&amp;IFERROR(", "&amp;_xlfn.AGGREGATE(15,6,$A$13:$A$500/(($BD$13:$BD$500=BD405)*($A$13:$A$500&lt;&gt;A405)),2),"")&amp;IFERROR(", "&amp;_xlfn.AGGREGATE(15,6,$A$13:$A$500/(($BD$13:$BD$500=BD405)*($A$13:$A$500&lt;&gt;A405)),3),""))</f>
        <v>373, 335</v>
      </c>
      <c r="BG405" s="58" t="str">
        <f t="shared" si="759"/>
        <v>MISMO PRECIO REF.</v>
      </c>
      <c r="BH405" s="58" t="str">
        <f t="shared" si="760"/>
        <v>OK</v>
      </c>
    </row>
    <row r="406" spans="1:60" ht="25.5" customHeight="1" x14ac:dyDescent="0.45">
      <c r="A406" s="64">
        <f>IF(D406="","",COUNTIF($D$13:D406,"&lt;&gt;"))</f>
        <v>374</v>
      </c>
      <c r="B406" s="64">
        <v>4391501</v>
      </c>
      <c r="C406" s="65" t="s">
        <v>1057</v>
      </c>
      <c r="D406" s="64" t="s">
        <v>873</v>
      </c>
      <c r="E406" s="64">
        <v>0</v>
      </c>
      <c r="F406" s="64">
        <v>0</v>
      </c>
      <c r="G406" s="64">
        <v>0</v>
      </c>
      <c r="H406" s="64">
        <v>0</v>
      </c>
      <c r="I406" s="64">
        <v>1</v>
      </c>
      <c r="J406" s="64">
        <v>0</v>
      </c>
      <c r="K406" s="64">
        <v>0</v>
      </c>
      <c r="L406" s="64">
        <v>0</v>
      </c>
      <c r="M406" s="64">
        <v>1</v>
      </c>
      <c r="N406" s="64">
        <v>0</v>
      </c>
      <c r="O406" s="64">
        <v>0</v>
      </c>
      <c r="P406" s="64">
        <v>0</v>
      </c>
      <c r="Q406" s="64">
        <v>0</v>
      </c>
      <c r="R406" s="64">
        <v>1</v>
      </c>
      <c r="S406" s="64">
        <v>40161513</v>
      </c>
      <c r="T406" s="64" t="s">
        <v>66</v>
      </c>
      <c r="U406" s="64" t="s">
        <v>66</v>
      </c>
      <c r="W406" s="198">
        <v>76500</v>
      </c>
      <c r="X406" s="198">
        <f t="shared" si="732"/>
        <v>14535</v>
      </c>
      <c r="Y406" s="198">
        <f t="shared" si="733"/>
        <v>91035</v>
      </c>
      <c r="Z406" s="198">
        <v>76500</v>
      </c>
      <c r="AA406" s="198">
        <f t="shared" si="734"/>
        <v>14535</v>
      </c>
      <c r="AB406" s="198">
        <f t="shared" si="735"/>
        <v>91035</v>
      </c>
      <c r="AC406" s="198">
        <v>105000</v>
      </c>
      <c r="AD406" s="198">
        <f t="shared" si="736"/>
        <v>19950</v>
      </c>
      <c r="AE406" s="198">
        <f t="shared" si="737"/>
        <v>124950</v>
      </c>
      <c r="AG406" s="67" t="str">
        <f t="shared" si="738"/>
        <v>FILTRO PRIMARIO DE COMBUSTIBLE</v>
      </c>
      <c r="AH406" s="58" t="str">
        <f t="shared" si="739"/>
        <v>ÚNICO</v>
      </c>
      <c r="AI406" s="58" t="str">
        <f t="shared" si="740"/>
        <v>ÚNICO</v>
      </c>
      <c r="AJ406" s="58" t="str">
        <f t="shared" si="741"/>
        <v>ÚNICO</v>
      </c>
      <c r="AK406" s="58" t="str">
        <f t="shared" si="742"/>
        <v>ÚNICO</v>
      </c>
      <c r="AL406" s="68" t="str">
        <f t="shared" si="743"/>
        <v/>
      </c>
      <c r="AM406" s="68" t="str">
        <f t="shared" si="744"/>
        <v/>
      </c>
      <c r="AN406" s="60" t="str">
        <f t="shared" si="745"/>
        <v/>
      </c>
      <c r="AP406" s="68">
        <f t="shared" si="746"/>
        <v>86000</v>
      </c>
      <c r="AQ406" s="61">
        <f t="shared" si="747"/>
        <v>76500</v>
      </c>
      <c r="AR406" s="61">
        <f t="shared" si="748"/>
        <v>16454</v>
      </c>
      <c r="AS406" s="199">
        <f t="shared" si="749"/>
        <v>0.19132558139534883</v>
      </c>
      <c r="AT406" s="61">
        <f t="shared" si="750"/>
        <v>76500</v>
      </c>
      <c r="AU406" s="61">
        <f t="shared" si="751"/>
        <v>105000</v>
      </c>
      <c r="AV406" s="61">
        <f>IF(NOT(ISNUMBER(A406)),"",ROUND(_xlfn.QUARTILE.INC(CHOOSE({1;2;3},W406,Z406,AC406),1),0))</f>
        <v>76500</v>
      </c>
      <c r="AW406" s="61">
        <f>IF(NOT(ISNUMBER(A406)),"",ROUND(_xlfn.QUARTILE.INC(CHOOSE({1;2;3},W406,Z406,AC406),3),0))</f>
        <v>90750</v>
      </c>
      <c r="AX406" s="61">
        <f t="shared" si="752"/>
        <v>14250</v>
      </c>
      <c r="AY406" s="61">
        <f t="shared" si="753"/>
        <v>76500</v>
      </c>
      <c r="AZ406" s="61">
        <f t="shared" si="754"/>
        <v>14535</v>
      </c>
      <c r="BA406" s="61">
        <f t="shared" si="755"/>
        <v>91035</v>
      </c>
      <c r="BB406" s="61" t="str">
        <f t="shared" si="756"/>
        <v>MENOR VALOR</v>
      </c>
      <c r="BD406" s="58" t="str">
        <f t="shared" si="757"/>
        <v>Filtro primario de combustible</v>
      </c>
      <c r="BE406" s="58" t="str">
        <f t="shared" si="758"/>
        <v>ÚNICO</v>
      </c>
      <c r="BF406" s="58" t="str" cm="1">
        <f t="array" ref="BF406">IF(BE406&lt;&gt;"REPETIDO","",A406&amp;IFERROR(", "&amp;_xlfn.AGGREGATE(15,6,$A$13:$A$500/(($BD$13:$BD$500=BD406)*($A$13:$A$500&lt;&gt;A406)),1),"")&amp;IFERROR(", "&amp;_xlfn.AGGREGATE(15,6,$A$13:$A$500/(($BD$13:$BD$500=BD406)*($A$13:$A$500&lt;&gt;A406)),2),"")&amp;IFERROR(", "&amp;_xlfn.AGGREGATE(15,6,$A$13:$A$500/(($BD$13:$BD$500=BD406)*($A$13:$A$500&lt;&gt;A406)),3),""))</f>
        <v/>
      </c>
      <c r="BG406" s="58" t="str">
        <f t="shared" si="759"/>
        <v>NO APLICA</v>
      </c>
      <c r="BH406" s="58" t="str">
        <f t="shared" si="760"/>
        <v>OK</v>
      </c>
    </row>
    <row r="407" spans="1:60" ht="25.5" customHeight="1" x14ac:dyDescent="0.45">
      <c r="A407" s="64">
        <f>IF(D407="","",COUNTIF($D$13:D407,"&lt;&gt;"))</f>
        <v>375</v>
      </c>
      <c r="B407" s="64">
        <v>4391501</v>
      </c>
      <c r="C407" s="65" t="s">
        <v>1058</v>
      </c>
      <c r="D407" s="64" t="s">
        <v>873</v>
      </c>
      <c r="E407" s="64">
        <v>0</v>
      </c>
      <c r="F407" s="64">
        <v>0</v>
      </c>
      <c r="G407" s="64">
        <v>0</v>
      </c>
      <c r="H407" s="64">
        <v>0</v>
      </c>
      <c r="I407" s="64">
        <v>1</v>
      </c>
      <c r="J407" s="64">
        <v>0</v>
      </c>
      <c r="K407" s="64">
        <v>0</v>
      </c>
      <c r="L407" s="64">
        <v>0</v>
      </c>
      <c r="M407" s="64">
        <v>1</v>
      </c>
      <c r="N407" s="64">
        <v>0</v>
      </c>
      <c r="O407" s="64">
        <v>0</v>
      </c>
      <c r="P407" s="64">
        <v>0</v>
      </c>
      <c r="Q407" s="64">
        <v>0</v>
      </c>
      <c r="R407" s="64">
        <v>1</v>
      </c>
      <c r="S407" s="64">
        <v>40142503</v>
      </c>
      <c r="T407" s="64" t="s">
        <v>66</v>
      </c>
      <c r="U407" s="64" t="s">
        <v>66</v>
      </c>
      <c r="W407" s="198">
        <v>85000</v>
      </c>
      <c r="X407" s="198">
        <f t="shared" si="732"/>
        <v>16150</v>
      </c>
      <c r="Y407" s="198">
        <f t="shared" si="733"/>
        <v>101150</v>
      </c>
      <c r="Z407" s="198">
        <v>89200</v>
      </c>
      <c r="AA407" s="198">
        <f t="shared" si="734"/>
        <v>16948</v>
      </c>
      <c r="AB407" s="198">
        <f t="shared" si="735"/>
        <v>106148</v>
      </c>
      <c r="AC407" s="198">
        <v>115000</v>
      </c>
      <c r="AD407" s="198">
        <f t="shared" si="736"/>
        <v>21850</v>
      </c>
      <c r="AE407" s="198">
        <f t="shared" si="737"/>
        <v>136850</v>
      </c>
      <c r="AG407" s="67" t="str">
        <f t="shared" si="738"/>
        <v>TRAMPA DE COMBUSTIBLE</v>
      </c>
      <c r="AH407" s="58" t="str">
        <f t="shared" si="739"/>
        <v>ÚNICO</v>
      </c>
      <c r="AI407" s="58" t="str">
        <f t="shared" si="740"/>
        <v>DIFERENTE</v>
      </c>
      <c r="AJ407" s="58" t="str">
        <f t="shared" si="741"/>
        <v>DIFERENTE</v>
      </c>
      <c r="AK407" s="58" t="str">
        <f t="shared" si="742"/>
        <v>REVISAR</v>
      </c>
      <c r="AL407" s="68" t="str">
        <f t="shared" si="743"/>
        <v/>
      </c>
      <c r="AM407" s="68">
        <f t="shared" si="744"/>
        <v>4200</v>
      </c>
      <c r="AN407" s="60">
        <f t="shared" si="745"/>
        <v>10000</v>
      </c>
      <c r="AP407" s="68">
        <f t="shared" si="746"/>
        <v>96400</v>
      </c>
      <c r="AQ407" s="61">
        <f t="shared" si="747"/>
        <v>89200</v>
      </c>
      <c r="AR407" s="61">
        <f t="shared" si="748"/>
        <v>16244</v>
      </c>
      <c r="AS407" s="199">
        <f t="shared" si="749"/>
        <v>0.16850622406639004</v>
      </c>
      <c r="AT407" s="61">
        <f t="shared" si="750"/>
        <v>85000</v>
      </c>
      <c r="AU407" s="61">
        <f t="shared" si="751"/>
        <v>115000</v>
      </c>
      <c r="AV407" s="61">
        <f>IF(NOT(ISNUMBER(A407)),"",ROUND(_xlfn.QUARTILE.INC(CHOOSE({1;2;3},W407,Z407,AC407),1),0))</f>
        <v>87100</v>
      </c>
      <c r="AW407" s="61">
        <f>IF(NOT(ISNUMBER(A407)),"",ROUND(_xlfn.QUARTILE.INC(CHOOSE({1;2;3},W407,Z407,AC407),3),0))</f>
        <v>102100</v>
      </c>
      <c r="AX407" s="61">
        <f t="shared" si="752"/>
        <v>15000</v>
      </c>
      <c r="AY407" s="61">
        <f t="shared" si="753"/>
        <v>85000</v>
      </c>
      <c r="AZ407" s="61">
        <f t="shared" si="754"/>
        <v>16150</v>
      </c>
      <c r="BA407" s="61">
        <f t="shared" si="755"/>
        <v>101150</v>
      </c>
      <c r="BB407" s="61" t="str">
        <f t="shared" si="756"/>
        <v>MENOR VALOR</v>
      </c>
      <c r="BD407" s="58" t="str">
        <f t="shared" si="757"/>
        <v>Trampa de combustible</v>
      </c>
      <c r="BE407" s="58" t="str">
        <f t="shared" si="758"/>
        <v>REPETIDO</v>
      </c>
      <c r="BF407" s="58" t="str" cm="1">
        <f t="array" ref="BF407">IF(BE407&lt;&gt;"REPETIDO","",A407&amp;IFERROR(", "&amp;_xlfn.AGGREGATE(15,6,$A$13:$A$500/(($BD$13:$BD$500=BD407)*($A$13:$A$500&lt;&gt;A407)),1),"")&amp;IFERROR(", "&amp;_xlfn.AGGREGATE(15,6,$A$13:$A$500/(($BD$13:$BD$500=BD407)*($A$13:$A$500&lt;&gt;A407)),2),"")&amp;IFERROR(", "&amp;_xlfn.AGGREGATE(15,6,$A$13:$A$500/(($BD$13:$BD$500=BD407)*($A$13:$A$500&lt;&gt;A407)),3),""))</f>
        <v>375, 336</v>
      </c>
      <c r="BG407" s="58" t="str">
        <f t="shared" si="759"/>
        <v>MISMO PRECIO REF.</v>
      </c>
      <c r="BH407" s="58" t="str">
        <f t="shared" si="760"/>
        <v>OK</v>
      </c>
    </row>
    <row r="408" spans="1:60" x14ac:dyDescent="0.45">
      <c r="A408" s="64">
        <f>IF(D408="","",COUNTIF($D$13:D408,"&lt;&gt;"))</f>
        <v>376</v>
      </c>
      <c r="B408" s="64">
        <v>4315400</v>
      </c>
      <c r="C408" s="65" t="s">
        <v>1059</v>
      </c>
      <c r="D408" s="64" t="s">
        <v>873</v>
      </c>
      <c r="E408" s="64">
        <v>0</v>
      </c>
      <c r="F408" s="64">
        <v>0</v>
      </c>
      <c r="G408" s="64">
        <v>0</v>
      </c>
      <c r="H408" s="64">
        <v>0</v>
      </c>
      <c r="I408" s="64">
        <v>1</v>
      </c>
      <c r="J408" s="64">
        <v>0</v>
      </c>
      <c r="K408" s="64">
        <v>0</v>
      </c>
      <c r="L408" s="64">
        <v>0</v>
      </c>
      <c r="M408" s="64">
        <v>1</v>
      </c>
      <c r="N408" s="64">
        <v>0</v>
      </c>
      <c r="O408" s="64">
        <v>0</v>
      </c>
      <c r="P408" s="64">
        <v>0</v>
      </c>
      <c r="Q408" s="64">
        <v>0</v>
      </c>
      <c r="R408" s="64">
        <v>1</v>
      </c>
      <c r="S408" s="64">
        <v>39121640</v>
      </c>
      <c r="T408" s="64" t="s">
        <v>66</v>
      </c>
      <c r="U408" s="64" t="s">
        <v>66</v>
      </c>
      <c r="W408" s="198">
        <v>221000</v>
      </c>
      <c r="X408" s="198">
        <f t="shared" si="732"/>
        <v>41990</v>
      </c>
      <c r="Y408" s="198">
        <f t="shared" si="733"/>
        <v>262990</v>
      </c>
      <c r="Z408" s="198">
        <v>221000</v>
      </c>
      <c r="AA408" s="198">
        <f t="shared" si="734"/>
        <v>41990</v>
      </c>
      <c r="AB408" s="198">
        <f t="shared" si="735"/>
        <v>262990</v>
      </c>
      <c r="AC408" s="198">
        <v>275000</v>
      </c>
      <c r="AD408" s="198">
        <f t="shared" si="736"/>
        <v>52250</v>
      </c>
      <c r="AE408" s="198">
        <f t="shared" si="737"/>
        <v>327250</v>
      </c>
      <c r="AG408" s="67" t="str">
        <f t="shared" si="738"/>
        <v>BREAKER 80 AMP</v>
      </c>
      <c r="AH408" s="58" t="str">
        <f t="shared" si="739"/>
        <v>ÚNICO</v>
      </c>
      <c r="AI408" s="58" t="str">
        <f t="shared" si="740"/>
        <v>ÚNICO</v>
      </c>
      <c r="AJ408" s="58" t="str">
        <f t="shared" si="741"/>
        <v>ÚNICO</v>
      </c>
      <c r="AK408" s="58" t="str">
        <f t="shared" si="742"/>
        <v>ÚNICO</v>
      </c>
      <c r="AL408" s="68" t="str">
        <f t="shared" si="743"/>
        <v/>
      </c>
      <c r="AM408" s="68" t="str">
        <f t="shared" si="744"/>
        <v/>
      </c>
      <c r="AN408" s="60" t="str">
        <f t="shared" si="745"/>
        <v/>
      </c>
      <c r="AP408" s="68">
        <f t="shared" si="746"/>
        <v>239000</v>
      </c>
      <c r="AQ408" s="61">
        <f t="shared" si="747"/>
        <v>221000</v>
      </c>
      <c r="AR408" s="61">
        <f t="shared" si="748"/>
        <v>31177</v>
      </c>
      <c r="AS408" s="199">
        <f t="shared" si="749"/>
        <v>0.13044769874476989</v>
      </c>
      <c r="AT408" s="61">
        <f t="shared" si="750"/>
        <v>221000</v>
      </c>
      <c r="AU408" s="61">
        <f t="shared" si="751"/>
        <v>275000</v>
      </c>
      <c r="AV408" s="61">
        <f>IF(NOT(ISNUMBER(A408)),"",ROUND(_xlfn.QUARTILE.INC(CHOOSE({1;2;3},W408,Z408,AC408),1),0))</f>
        <v>221000</v>
      </c>
      <c r="AW408" s="61">
        <f>IF(NOT(ISNUMBER(A408)),"",ROUND(_xlfn.QUARTILE.INC(CHOOSE({1;2;3},W408,Z408,AC408),3),0))</f>
        <v>248000</v>
      </c>
      <c r="AX408" s="61">
        <f t="shared" si="752"/>
        <v>27000</v>
      </c>
      <c r="AY408" s="61">
        <f t="shared" si="753"/>
        <v>221000</v>
      </c>
      <c r="AZ408" s="61">
        <f t="shared" si="754"/>
        <v>41990</v>
      </c>
      <c r="BA408" s="61">
        <f t="shared" si="755"/>
        <v>262990</v>
      </c>
      <c r="BB408" s="61" t="str">
        <f t="shared" si="756"/>
        <v>MENOR VALOR</v>
      </c>
      <c r="BD408" s="58" t="str">
        <f t="shared" si="757"/>
        <v>Breaker 80 amp</v>
      </c>
      <c r="BE408" s="58" t="str">
        <f t="shared" si="758"/>
        <v>ÚNICO</v>
      </c>
      <c r="BF408" s="58" t="str" cm="1">
        <f t="array" ref="BF408">IF(BE408&lt;&gt;"REPETIDO","",A408&amp;IFERROR(", "&amp;_xlfn.AGGREGATE(15,6,$A$13:$A$500/(($BD$13:$BD$500=BD408)*($A$13:$A$500&lt;&gt;A408)),1),"")&amp;IFERROR(", "&amp;_xlfn.AGGREGATE(15,6,$A$13:$A$500/(($BD$13:$BD$500=BD408)*($A$13:$A$500&lt;&gt;A408)),2),"")&amp;IFERROR(", "&amp;_xlfn.AGGREGATE(15,6,$A$13:$A$500/(($BD$13:$BD$500=BD408)*($A$13:$A$500&lt;&gt;A408)),3),""))</f>
        <v/>
      </c>
      <c r="BG408" s="58" t="str">
        <f t="shared" si="759"/>
        <v>NO APLICA</v>
      </c>
      <c r="BH408" s="58" t="str">
        <f t="shared" si="760"/>
        <v>OK</v>
      </c>
    </row>
    <row r="409" spans="1:60" x14ac:dyDescent="0.45">
      <c r="A409" s="64">
        <f>IF(D409="","",COUNTIF($D$13:D409,"&lt;&gt;"))</f>
        <v>377</v>
      </c>
      <c r="B409" s="64">
        <v>4315400</v>
      </c>
      <c r="C409" s="65" t="s">
        <v>1060</v>
      </c>
      <c r="D409" s="64" t="s">
        <v>873</v>
      </c>
      <c r="E409" s="64">
        <v>0</v>
      </c>
      <c r="F409" s="64">
        <v>0</v>
      </c>
      <c r="G409" s="64">
        <v>0</v>
      </c>
      <c r="H409" s="64">
        <v>0</v>
      </c>
      <c r="I409" s="64">
        <v>1</v>
      </c>
      <c r="J409" s="64">
        <v>0</v>
      </c>
      <c r="K409" s="64">
        <v>0</v>
      </c>
      <c r="L409" s="64">
        <v>0</v>
      </c>
      <c r="M409" s="64">
        <v>1</v>
      </c>
      <c r="N409" s="64">
        <v>0</v>
      </c>
      <c r="O409" s="64">
        <v>0</v>
      </c>
      <c r="P409" s="64">
        <v>0</v>
      </c>
      <c r="Q409" s="64">
        <v>0</v>
      </c>
      <c r="R409" s="64">
        <v>1</v>
      </c>
      <c r="S409" s="64">
        <v>39121640</v>
      </c>
      <c r="T409" s="64" t="s">
        <v>66</v>
      </c>
      <c r="U409" s="64" t="s">
        <v>66</v>
      </c>
      <c r="W409" s="198">
        <v>140200</v>
      </c>
      <c r="X409" s="198">
        <f t="shared" si="732"/>
        <v>26638</v>
      </c>
      <c r="Y409" s="198">
        <f t="shared" si="733"/>
        <v>166838</v>
      </c>
      <c r="Z409" s="198">
        <v>148800</v>
      </c>
      <c r="AA409" s="198">
        <f t="shared" si="734"/>
        <v>28272</v>
      </c>
      <c r="AB409" s="198">
        <f t="shared" si="735"/>
        <v>177072</v>
      </c>
      <c r="AC409" s="198">
        <v>180000</v>
      </c>
      <c r="AD409" s="198">
        <f t="shared" si="736"/>
        <v>34200</v>
      </c>
      <c r="AE409" s="198">
        <f t="shared" si="737"/>
        <v>214200</v>
      </c>
      <c r="AG409" s="67" t="str">
        <f t="shared" si="738"/>
        <v>BREAKER 40 AMP</v>
      </c>
      <c r="AH409" s="58" t="str">
        <f t="shared" si="739"/>
        <v>ÚNICO</v>
      </c>
      <c r="AI409" s="58" t="str">
        <f t="shared" si="740"/>
        <v>DIFERENTE</v>
      </c>
      <c r="AJ409" s="58" t="str">
        <f t="shared" si="741"/>
        <v>DIFERENTE</v>
      </c>
      <c r="AK409" s="58" t="str">
        <f t="shared" si="742"/>
        <v>REVISAR</v>
      </c>
      <c r="AL409" s="68" t="str">
        <f t="shared" si="743"/>
        <v/>
      </c>
      <c r="AM409" s="68">
        <f t="shared" si="744"/>
        <v>8600</v>
      </c>
      <c r="AN409" s="60">
        <f t="shared" si="745"/>
        <v>5000</v>
      </c>
      <c r="AP409" s="68">
        <f t="shared" si="746"/>
        <v>156333</v>
      </c>
      <c r="AQ409" s="61">
        <f t="shared" si="747"/>
        <v>148800</v>
      </c>
      <c r="AR409" s="61">
        <f t="shared" si="748"/>
        <v>20942</v>
      </c>
      <c r="AS409" s="199">
        <f t="shared" si="749"/>
        <v>0.13395764170072857</v>
      </c>
      <c r="AT409" s="61">
        <f t="shared" si="750"/>
        <v>140200</v>
      </c>
      <c r="AU409" s="61">
        <f t="shared" si="751"/>
        <v>180000</v>
      </c>
      <c r="AV409" s="61">
        <f>IF(NOT(ISNUMBER(A409)),"",ROUND(_xlfn.QUARTILE.INC(CHOOSE({1;2;3},W409,Z409,AC409),1),0))</f>
        <v>144500</v>
      </c>
      <c r="AW409" s="61">
        <f>IF(NOT(ISNUMBER(A409)),"",ROUND(_xlfn.QUARTILE.INC(CHOOSE({1;2;3},W409,Z409,AC409),3),0))</f>
        <v>164400</v>
      </c>
      <c r="AX409" s="61">
        <f t="shared" si="752"/>
        <v>19900</v>
      </c>
      <c r="AY409" s="61">
        <f t="shared" si="753"/>
        <v>140200</v>
      </c>
      <c r="AZ409" s="61">
        <f t="shared" si="754"/>
        <v>26638</v>
      </c>
      <c r="BA409" s="61">
        <f t="shared" si="755"/>
        <v>166838</v>
      </c>
      <c r="BB409" s="61" t="str">
        <f t="shared" si="756"/>
        <v>MENOR VALOR</v>
      </c>
      <c r="BD409" s="58" t="str">
        <f t="shared" si="757"/>
        <v>Breaker 40 amp</v>
      </c>
      <c r="BE409" s="58" t="str">
        <f t="shared" si="758"/>
        <v>REPETIDO</v>
      </c>
      <c r="BF409" s="58" t="str" cm="1">
        <f t="array" ref="BF409">IF(BE409&lt;&gt;"REPETIDO","",A409&amp;IFERROR(", "&amp;_xlfn.AGGREGATE(15,6,$A$13:$A$500/(($BD$13:$BD$500=BD409)*($A$13:$A$500&lt;&gt;A409)),1),"")&amp;IFERROR(", "&amp;_xlfn.AGGREGATE(15,6,$A$13:$A$500/(($BD$13:$BD$500=BD409)*($A$13:$A$500&lt;&gt;A409)),2),"")&amp;IFERROR(", "&amp;_xlfn.AGGREGATE(15,6,$A$13:$A$500/(($BD$13:$BD$500=BD409)*($A$13:$A$500&lt;&gt;A409)),3),""))</f>
        <v>377, 320</v>
      </c>
      <c r="BG409" s="58" t="str">
        <f t="shared" si="759"/>
        <v>MISMO PRECIO REF.</v>
      </c>
      <c r="BH409" s="58" t="str">
        <f t="shared" si="760"/>
        <v>OK</v>
      </c>
    </row>
    <row r="410" spans="1:60" ht="25.5" customHeight="1" x14ac:dyDescent="0.45">
      <c r="A410" s="64">
        <f>IF(D410="","",COUNTIF($D$13:D410,"&lt;&gt;"))</f>
        <v>378</v>
      </c>
      <c r="B410" s="64">
        <v>4315202</v>
      </c>
      <c r="C410" s="65" t="s">
        <v>1061</v>
      </c>
      <c r="D410" s="64" t="s">
        <v>873</v>
      </c>
      <c r="E410" s="64">
        <v>0</v>
      </c>
      <c r="F410" s="64">
        <v>0</v>
      </c>
      <c r="G410" s="64">
        <v>0</v>
      </c>
      <c r="H410" s="64">
        <v>0</v>
      </c>
      <c r="I410" s="64">
        <v>1</v>
      </c>
      <c r="J410" s="64">
        <v>0</v>
      </c>
      <c r="K410" s="64">
        <v>0</v>
      </c>
      <c r="L410" s="64">
        <v>0</v>
      </c>
      <c r="M410" s="64">
        <v>1</v>
      </c>
      <c r="N410" s="64">
        <v>0</v>
      </c>
      <c r="O410" s="64">
        <v>0</v>
      </c>
      <c r="P410" s="64">
        <v>0</v>
      </c>
      <c r="Q410" s="64">
        <v>0</v>
      </c>
      <c r="R410" s="64">
        <v>1</v>
      </c>
      <c r="S410" s="64">
        <v>26101400</v>
      </c>
      <c r="T410" s="64" t="s">
        <v>66</v>
      </c>
      <c r="U410" s="64" t="s">
        <v>66</v>
      </c>
      <c r="W410" s="198">
        <v>369800</v>
      </c>
      <c r="X410" s="198">
        <f t="shared" si="732"/>
        <v>70262</v>
      </c>
      <c r="Y410" s="198">
        <f t="shared" si="733"/>
        <v>440062</v>
      </c>
      <c r="Z410" s="198">
        <v>369800</v>
      </c>
      <c r="AA410" s="198">
        <f t="shared" si="734"/>
        <v>70262</v>
      </c>
      <c r="AB410" s="198">
        <f t="shared" si="735"/>
        <v>440062</v>
      </c>
      <c r="AC410" s="198">
        <v>475000</v>
      </c>
      <c r="AD410" s="198">
        <f t="shared" si="736"/>
        <v>90250</v>
      </c>
      <c r="AE410" s="198">
        <f t="shared" si="737"/>
        <v>565250</v>
      </c>
      <c r="AG410" s="67" t="str">
        <f t="shared" si="738"/>
        <v>CORONA DEL ALTERNADOR</v>
      </c>
      <c r="AH410" s="58" t="str">
        <f t="shared" si="739"/>
        <v>ÚNICO</v>
      </c>
      <c r="AI410" s="58" t="str">
        <f t="shared" si="740"/>
        <v>DIFERENTE</v>
      </c>
      <c r="AJ410" s="58" t="str">
        <f t="shared" si="741"/>
        <v>DIFERENTE</v>
      </c>
      <c r="AK410" s="58" t="str">
        <f t="shared" si="742"/>
        <v>REVISAR</v>
      </c>
      <c r="AL410" s="68" t="str">
        <f t="shared" si="743"/>
        <v/>
      </c>
      <c r="AM410" s="68">
        <f t="shared" si="744"/>
        <v>21200</v>
      </c>
      <c r="AN410" s="60">
        <f t="shared" si="745"/>
        <v>25000</v>
      </c>
      <c r="AP410" s="68">
        <f t="shared" si="746"/>
        <v>404867</v>
      </c>
      <c r="AQ410" s="61">
        <f t="shared" si="747"/>
        <v>369800</v>
      </c>
      <c r="AR410" s="61">
        <f t="shared" si="748"/>
        <v>60737</v>
      </c>
      <c r="AS410" s="199">
        <f t="shared" si="749"/>
        <v>0.15001716613109983</v>
      </c>
      <c r="AT410" s="61">
        <f t="shared" si="750"/>
        <v>369800</v>
      </c>
      <c r="AU410" s="61">
        <f t="shared" si="751"/>
        <v>475000</v>
      </c>
      <c r="AV410" s="61">
        <f>IF(NOT(ISNUMBER(A410)),"",ROUND(_xlfn.QUARTILE.INC(CHOOSE({1;2;3},W410,Z410,AC410),1),0))</f>
        <v>369800</v>
      </c>
      <c r="AW410" s="61">
        <f>IF(NOT(ISNUMBER(A410)),"",ROUND(_xlfn.QUARTILE.INC(CHOOSE({1;2;3},W410,Z410,AC410),3),0))</f>
        <v>422400</v>
      </c>
      <c r="AX410" s="61">
        <f t="shared" si="752"/>
        <v>52600</v>
      </c>
      <c r="AY410" s="61">
        <f t="shared" si="753"/>
        <v>369800</v>
      </c>
      <c r="AZ410" s="61">
        <f t="shared" si="754"/>
        <v>70262</v>
      </c>
      <c r="BA410" s="61">
        <f t="shared" si="755"/>
        <v>440062</v>
      </c>
      <c r="BB410" s="61" t="str">
        <f t="shared" si="756"/>
        <v>MENOR VALOR</v>
      </c>
      <c r="BD410" s="58" t="str">
        <f t="shared" si="757"/>
        <v>Corona del alternador</v>
      </c>
      <c r="BE410" s="58" t="str">
        <f t="shared" si="758"/>
        <v>REPETIDO</v>
      </c>
      <c r="BF410" s="58" t="str" cm="1">
        <f t="array" ref="BF410">IF(BE410&lt;&gt;"REPETIDO","",A410&amp;IFERROR(", "&amp;_xlfn.AGGREGATE(15,6,$A$13:$A$500/(($BD$13:$BD$500=BD410)*($A$13:$A$500&lt;&gt;A410)),1),"")&amp;IFERROR(", "&amp;_xlfn.AGGREGATE(15,6,$A$13:$A$500/(($BD$13:$BD$500=BD410)*($A$13:$A$500&lt;&gt;A410)),2),"")&amp;IFERROR(", "&amp;_xlfn.AGGREGATE(15,6,$A$13:$A$500/(($BD$13:$BD$500=BD410)*($A$13:$A$500&lt;&gt;A410)),3),""))</f>
        <v>378, 337</v>
      </c>
      <c r="BG410" s="58" t="str">
        <f t="shared" si="759"/>
        <v>MISMO PRECIO REF.</v>
      </c>
      <c r="BH410" s="58" t="str">
        <f t="shared" si="760"/>
        <v>OK</v>
      </c>
    </row>
    <row r="411" spans="1:60" ht="25.5" customHeight="1" x14ac:dyDescent="0.45">
      <c r="A411" s="64">
        <f>IF(D411="","",COUNTIF($D$13:D411,"&lt;&gt;"))</f>
        <v>379</v>
      </c>
      <c r="B411" s="64">
        <v>4315400</v>
      </c>
      <c r="C411" s="65" t="s">
        <v>1062</v>
      </c>
      <c r="D411" s="64" t="s">
        <v>873</v>
      </c>
      <c r="E411" s="64">
        <v>0</v>
      </c>
      <c r="F411" s="64">
        <v>0</v>
      </c>
      <c r="G411" s="64">
        <v>0</v>
      </c>
      <c r="H411" s="64">
        <v>0</v>
      </c>
      <c r="I411" s="64">
        <v>1</v>
      </c>
      <c r="J411" s="64">
        <v>0</v>
      </c>
      <c r="K411" s="64">
        <v>0</v>
      </c>
      <c r="L411" s="64">
        <v>0</v>
      </c>
      <c r="M411" s="64">
        <v>1</v>
      </c>
      <c r="N411" s="64">
        <v>0</v>
      </c>
      <c r="O411" s="64">
        <v>0</v>
      </c>
      <c r="P411" s="64">
        <v>0</v>
      </c>
      <c r="Q411" s="64">
        <v>0</v>
      </c>
      <c r="R411" s="64">
        <v>1</v>
      </c>
      <c r="S411" s="64">
        <v>26101404</v>
      </c>
      <c r="T411" s="64" t="s">
        <v>66</v>
      </c>
      <c r="U411" s="64" t="s">
        <v>66</v>
      </c>
      <c r="W411" s="198">
        <v>89200</v>
      </c>
      <c r="X411" s="198">
        <f t="shared" si="732"/>
        <v>16948</v>
      </c>
      <c r="Y411" s="198">
        <f t="shared" si="733"/>
        <v>106148</v>
      </c>
      <c r="Z411" s="198">
        <v>89200</v>
      </c>
      <c r="AA411" s="198">
        <f t="shared" si="734"/>
        <v>16948</v>
      </c>
      <c r="AB411" s="198">
        <f t="shared" si="735"/>
        <v>106148</v>
      </c>
      <c r="AC411" s="198">
        <v>115000</v>
      </c>
      <c r="AD411" s="198">
        <f t="shared" si="736"/>
        <v>21850</v>
      </c>
      <c r="AE411" s="198">
        <f t="shared" si="737"/>
        <v>136850</v>
      </c>
      <c r="AG411" s="67" t="str">
        <f t="shared" si="738"/>
        <v>ESCOBILLAS DEL ALTERNADOR</v>
      </c>
      <c r="AH411" s="58" t="str">
        <f t="shared" si="739"/>
        <v>ÚNICO</v>
      </c>
      <c r="AI411" s="58" t="str">
        <f t="shared" si="740"/>
        <v>DIFERENTE</v>
      </c>
      <c r="AJ411" s="58" t="str">
        <f t="shared" si="741"/>
        <v>DIFERENTE</v>
      </c>
      <c r="AK411" s="58" t="str">
        <f t="shared" si="742"/>
        <v>REVISAR</v>
      </c>
      <c r="AL411" s="68" t="str">
        <f t="shared" si="743"/>
        <v/>
      </c>
      <c r="AM411" s="68">
        <f t="shared" si="744"/>
        <v>12800</v>
      </c>
      <c r="AN411" s="60">
        <f t="shared" si="745"/>
        <v>15000</v>
      </c>
      <c r="AP411" s="68">
        <f t="shared" si="746"/>
        <v>97800</v>
      </c>
      <c r="AQ411" s="61">
        <f t="shared" si="747"/>
        <v>89200</v>
      </c>
      <c r="AR411" s="61">
        <f t="shared" si="748"/>
        <v>14896</v>
      </c>
      <c r="AS411" s="199">
        <f t="shared" si="749"/>
        <v>0.15231083844580778</v>
      </c>
      <c r="AT411" s="61">
        <f t="shared" si="750"/>
        <v>89200</v>
      </c>
      <c r="AU411" s="61">
        <f t="shared" si="751"/>
        <v>115000</v>
      </c>
      <c r="AV411" s="61">
        <f>IF(NOT(ISNUMBER(A411)),"",ROUND(_xlfn.QUARTILE.INC(CHOOSE({1;2;3},W411,Z411,AC411),1),0))</f>
        <v>89200</v>
      </c>
      <c r="AW411" s="61">
        <f>IF(NOT(ISNUMBER(A411)),"",ROUND(_xlfn.QUARTILE.INC(CHOOSE({1;2;3},W411,Z411,AC411),3),0))</f>
        <v>102100</v>
      </c>
      <c r="AX411" s="61">
        <f t="shared" si="752"/>
        <v>12900</v>
      </c>
      <c r="AY411" s="61">
        <f t="shared" si="753"/>
        <v>89200</v>
      </c>
      <c r="AZ411" s="61">
        <f t="shared" si="754"/>
        <v>16948</v>
      </c>
      <c r="BA411" s="61">
        <f t="shared" si="755"/>
        <v>106148</v>
      </c>
      <c r="BB411" s="61" t="str">
        <f t="shared" si="756"/>
        <v>MENOR VALOR</v>
      </c>
      <c r="BD411" s="58" t="str">
        <f t="shared" si="757"/>
        <v>Escobillas del alternador</v>
      </c>
      <c r="BE411" s="58" t="str">
        <f t="shared" si="758"/>
        <v>REPETIDO</v>
      </c>
      <c r="BF411" s="58" t="str" cm="1">
        <f t="array" ref="BF411">IF(BE411&lt;&gt;"REPETIDO","",A411&amp;IFERROR(", "&amp;_xlfn.AGGREGATE(15,6,$A$13:$A$500/(($BD$13:$BD$500=BD411)*($A$13:$A$500&lt;&gt;A411)),1),"")&amp;IFERROR(", "&amp;_xlfn.AGGREGATE(15,6,$A$13:$A$500/(($BD$13:$BD$500=BD411)*($A$13:$A$500&lt;&gt;A411)),2),"")&amp;IFERROR(", "&amp;_xlfn.AGGREGATE(15,6,$A$13:$A$500/(($BD$13:$BD$500=BD411)*($A$13:$A$500&lt;&gt;A411)),3),""))</f>
        <v>379, 338</v>
      </c>
      <c r="BG411" s="58" t="str">
        <f t="shared" si="759"/>
        <v>MISMO PRECIO REF.</v>
      </c>
      <c r="BH411" s="58" t="str">
        <f t="shared" si="760"/>
        <v>OK</v>
      </c>
    </row>
    <row r="412" spans="1:60" ht="25.5" customHeight="1" x14ac:dyDescent="0.45">
      <c r="A412" s="64">
        <f>IF(D412="","",COUNTIF($D$13:D412,"&lt;&gt;"))</f>
        <v>380</v>
      </c>
      <c r="B412" s="64">
        <v>4315202</v>
      </c>
      <c r="C412" s="65" t="s">
        <v>1063</v>
      </c>
      <c r="D412" s="64" t="s">
        <v>873</v>
      </c>
      <c r="E412" s="64">
        <v>0</v>
      </c>
      <c r="F412" s="64">
        <v>0</v>
      </c>
      <c r="G412" s="64">
        <v>0</v>
      </c>
      <c r="H412" s="64">
        <v>0</v>
      </c>
      <c r="I412" s="64">
        <v>1</v>
      </c>
      <c r="J412" s="64">
        <v>0</v>
      </c>
      <c r="K412" s="64">
        <v>0</v>
      </c>
      <c r="L412" s="64">
        <v>0</v>
      </c>
      <c r="M412" s="64">
        <v>1</v>
      </c>
      <c r="N412" s="64">
        <v>0</v>
      </c>
      <c r="O412" s="64">
        <v>0</v>
      </c>
      <c r="P412" s="64">
        <v>0</v>
      </c>
      <c r="Q412" s="64">
        <v>0</v>
      </c>
      <c r="R412" s="64">
        <v>1</v>
      </c>
      <c r="S412" s="64">
        <v>26101414</v>
      </c>
      <c r="T412" s="64" t="s">
        <v>66</v>
      </c>
      <c r="U412" s="64" t="s">
        <v>66</v>
      </c>
      <c r="W412" s="198">
        <v>97800</v>
      </c>
      <c r="X412" s="198">
        <f t="shared" si="732"/>
        <v>18582</v>
      </c>
      <c r="Y412" s="198">
        <f t="shared" si="733"/>
        <v>116382</v>
      </c>
      <c r="Z412" s="198">
        <v>102000</v>
      </c>
      <c r="AA412" s="198">
        <f t="shared" si="734"/>
        <v>19380</v>
      </c>
      <c r="AB412" s="198">
        <f t="shared" si="735"/>
        <v>121380</v>
      </c>
      <c r="AC412" s="198">
        <v>120000</v>
      </c>
      <c r="AD412" s="198">
        <f t="shared" si="736"/>
        <v>22800</v>
      </c>
      <c r="AE412" s="198">
        <f t="shared" si="737"/>
        <v>142800</v>
      </c>
      <c r="AG412" s="67" t="str">
        <f t="shared" si="738"/>
        <v>PORTA ESCOBILLAS DEL ALTERNADOR</v>
      </c>
      <c r="AH412" s="58" t="str">
        <f t="shared" si="739"/>
        <v>ÚNICO</v>
      </c>
      <c r="AI412" s="58" t="str">
        <f t="shared" si="740"/>
        <v>DIFERENTE</v>
      </c>
      <c r="AJ412" s="58" t="str">
        <f t="shared" si="741"/>
        <v>DIFERENTE</v>
      </c>
      <c r="AK412" s="58" t="str">
        <f t="shared" si="742"/>
        <v>REVISAR</v>
      </c>
      <c r="AL412" s="68" t="str">
        <f t="shared" si="743"/>
        <v/>
      </c>
      <c r="AM412" s="68">
        <f t="shared" si="744"/>
        <v>4200</v>
      </c>
      <c r="AN412" s="60">
        <f t="shared" si="745"/>
        <v>5000</v>
      </c>
      <c r="AP412" s="68">
        <f t="shared" si="746"/>
        <v>106600</v>
      </c>
      <c r="AQ412" s="61">
        <f t="shared" si="747"/>
        <v>102000</v>
      </c>
      <c r="AR412" s="61">
        <f t="shared" si="748"/>
        <v>11793</v>
      </c>
      <c r="AS412" s="199">
        <f t="shared" si="749"/>
        <v>0.11062851782363978</v>
      </c>
      <c r="AT412" s="61">
        <f t="shared" si="750"/>
        <v>97800</v>
      </c>
      <c r="AU412" s="61">
        <f t="shared" si="751"/>
        <v>120000</v>
      </c>
      <c r="AV412" s="61">
        <f>IF(NOT(ISNUMBER(A412)),"",ROUND(_xlfn.QUARTILE.INC(CHOOSE({1;2;3},W412,Z412,AC412),1),0))</f>
        <v>99900</v>
      </c>
      <c r="AW412" s="61">
        <f>IF(NOT(ISNUMBER(A412)),"",ROUND(_xlfn.QUARTILE.INC(CHOOSE({1;2;3},W412,Z412,AC412),3),0))</f>
        <v>111000</v>
      </c>
      <c r="AX412" s="61">
        <f t="shared" si="752"/>
        <v>11100</v>
      </c>
      <c r="AY412" s="61">
        <f t="shared" si="753"/>
        <v>97800</v>
      </c>
      <c r="AZ412" s="61">
        <f t="shared" si="754"/>
        <v>18582</v>
      </c>
      <c r="BA412" s="61">
        <f t="shared" si="755"/>
        <v>116382</v>
      </c>
      <c r="BB412" s="61" t="str">
        <f t="shared" si="756"/>
        <v>MENOR VALOR</v>
      </c>
      <c r="BD412" s="58" t="str">
        <f t="shared" si="757"/>
        <v>Porta escobillas del alternador</v>
      </c>
      <c r="BE412" s="58" t="str">
        <f t="shared" si="758"/>
        <v>REPETIDO</v>
      </c>
      <c r="BF412" s="58" t="str" cm="1">
        <f t="array" ref="BF412">IF(BE412&lt;&gt;"REPETIDO","",A412&amp;IFERROR(", "&amp;_xlfn.AGGREGATE(15,6,$A$13:$A$500/(($BD$13:$BD$500=BD412)*($A$13:$A$500&lt;&gt;A412)),1),"")&amp;IFERROR(", "&amp;_xlfn.AGGREGATE(15,6,$A$13:$A$500/(($BD$13:$BD$500=BD412)*($A$13:$A$500&lt;&gt;A412)),2),"")&amp;IFERROR(", "&amp;_xlfn.AGGREGATE(15,6,$A$13:$A$500/(($BD$13:$BD$500=BD412)*($A$13:$A$500&lt;&gt;A412)),3),""))</f>
        <v>380, 339</v>
      </c>
      <c r="BG412" s="58" t="str">
        <f t="shared" si="759"/>
        <v>MISMO PRECIO REF.</v>
      </c>
      <c r="BH412" s="58" t="str">
        <f t="shared" si="760"/>
        <v>OK</v>
      </c>
    </row>
    <row r="413" spans="1:60" ht="25.5" customHeight="1" x14ac:dyDescent="0.45">
      <c r="A413" s="64">
        <f>IF(D413="","",COUNTIF($D$13:D413,"&lt;&gt;"))</f>
        <v>381</v>
      </c>
      <c r="B413" s="64">
        <v>4331001</v>
      </c>
      <c r="C413" s="65" t="s">
        <v>1064</v>
      </c>
      <c r="D413" s="64" t="s">
        <v>873</v>
      </c>
      <c r="E413" s="64">
        <v>0</v>
      </c>
      <c r="F413" s="64">
        <v>0</v>
      </c>
      <c r="G413" s="64">
        <v>0</v>
      </c>
      <c r="H413" s="64">
        <v>0</v>
      </c>
      <c r="I413" s="64">
        <v>1</v>
      </c>
      <c r="J413" s="64">
        <v>0</v>
      </c>
      <c r="K413" s="64">
        <v>0</v>
      </c>
      <c r="L413" s="64">
        <v>0</v>
      </c>
      <c r="M413" s="64">
        <v>1</v>
      </c>
      <c r="N413" s="64">
        <v>0</v>
      </c>
      <c r="O413" s="64">
        <v>0</v>
      </c>
      <c r="P413" s="64">
        <v>0</v>
      </c>
      <c r="Q413" s="64">
        <v>0</v>
      </c>
      <c r="R413" s="64">
        <v>1</v>
      </c>
      <c r="S413" s="64">
        <v>26101400</v>
      </c>
      <c r="T413" s="64" t="s">
        <v>66</v>
      </c>
      <c r="U413" s="64" t="s">
        <v>66</v>
      </c>
      <c r="W413" s="198">
        <v>46800</v>
      </c>
      <c r="X413" s="198">
        <f t="shared" si="732"/>
        <v>8892</v>
      </c>
      <c r="Y413" s="198">
        <f t="shared" si="733"/>
        <v>55692</v>
      </c>
      <c r="Z413" s="198">
        <v>51000</v>
      </c>
      <c r="AA413" s="198">
        <f t="shared" si="734"/>
        <v>9690</v>
      </c>
      <c r="AB413" s="198">
        <f t="shared" si="735"/>
        <v>60690</v>
      </c>
      <c r="AC413" s="198">
        <v>95000</v>
      </c>
      <c r="AD413" s="198">
        <f t="shared" si="736"/>
        <v>18050</v>
      </c>
      <c r="AE413" s="198">
        <f t="shared" si="737"/>
        <v>113050</v>
      </c>
      <c r="AG413" s="67" t="str">
        <f t="shared" si="738"/>
        <v>RODAMIENTOS DEL ALTERNADOR</v>
      </c>
      <c r="AH413" s="58" t="str">
        <f t="shared" si="739"/>
        <v>ÚNICO</v>
      </c>
      <c r="AI413" s="58" t="str">
        <f t="shared" si="740"/>
        <v>DIFERENTE</v>
      </c>
      <c r="AJ413" s="58" t="str">
        <f t="shared" si="741"/>
        <v>DIFERENTE</v>
      </c>
      <c r="AK413" s="58" t="str">
        <f t="shared" si="742"/>
        <v>REVISAR</v>
      </c>
      <c r="AL413" s="68" t="str">
        <f t="shared" si="743"/>
        <v/>
      </c>
      <c r="AM413" s="68">
        <f t="shared" si="744"/>
        <v>4200</v>
      </c>
      <c r="AN413" s="60">
        <f t="shared" si="745"/>
        <v>10000</v>
      </c>
      <c r="AP413" s="68">
        <f t="shared" si="746"/>
        <v>64267</v>
      </c>
      <c r="AQ413" s="61">
        <f t="shared" si="747"/>
        <v>51000</v>
      </c>
      <c r="AR413" s="61">
        <f t="shared" si="748"/>
        <v>26699</v>
      </c>
      <c r="AS413" s="199">
        <f t="shared" si="749"/>
        <v>0.41543871660416698</v>
      </c>
      <c r="AT413" s="61">
        <f t="shared" si="750"/>
        <v>46800</v>
      </c>
      <c r="AU413" s="61">
        <f t="shared" si="751"/>
        <v>95000</v>
      </c>
      <c r="AV413" s="61">
        <f>IF(NOT(ISNUMBER(A413)),"",ROUND(_xlfn.QUARTILE.INC(CHOOSE({1;2;3},W413,Z413,AC413),1),0))</f>
        <v>48900</v>
      </c>
      <c r="AW413" s="61">
        <f>IF(NOT(ISNUMBER(A413)),"",ROUND(_xlfn.QUARTILE.INC(CHOOSE({1;2;3},W413,Z413,AC413),3),0))</f>
        <v>73000</v>
      </c>
      <c r="AX413" s="61">
        <f t="shared" si="752"/>
        <v>24100</v>
      </c>
      <c r="AY413" s="61">
        <f t="shared" si="753"/>
        <v>51000</v>
      </c>
      <c r="AZ413" s="61">
        <f t="shared" si="754"/>
        <v>9690</v>
      </c>
      <c r="BA413" s="61">
        <f t="shared" si="755"/>
        <v>60690</v>
      </c>
      <c r="BB413" s="61" t="str">
        <f t="shared" si="756"/>
        <v>MEDIANA</v>
      </c>
      <c r="BD413" s="58" t="str">
        <f t="shared" si="757"/>
        <v>Rodamientos del alternador</v>
      </c>
      <c r="BE413" s="58" t="str">
        <f t="shared" si="758"/>
        <v>REPETIDO</v>
      </c>
      <c r="BF413" s="58" t="str" cm="1">
        <f t="array" ref="BF413">IF(BE413&lt;&gt;"REPETIDO","",A413&amp;IFERROR(", "&amp;_xlfn.AGGREGATE(15,6,$A$13:$A$500/(($BD$13:$BD$500=BD413)*($A$13:$A$500&lt;&gt;A413)),1),"")&amp;IFERROR(", "&amp;_xlfn.AGGREGATE(15,6,$A$13:$A$500/(($BD$13:$BD$500=BD413)*($A$13:$A$500&lt;&gt;A413)),2),"")&amp;IFERROR(", "&amp;_xlfn.AGGREGATE(15,6,$A$13:$A$500/(($BD$13:$BD$500=BD413)*($A$13:$A$500&lt;&gt;A413)),3),""))</f>
        <v>381, 340</v>
      </c>
      <c r="BG413" s="58" t="str">
        <f t="shared" si="759"/>
        <v>PRECIO REF. DIFERENTE</v>
      </c>
      <c r="BH413" s="58" t="str">
        <f t="shared" si="760"/>
        <v>CRÍTICO - PRECIO REF. INCONSISTENTE</v>
      </c>
    </row>
    <row r="414" spans="1:60" ht="25.5" customHeight="1" x14ac:dyDescent="0.45">
      <c r="A414" s="64">
        <f>IF(D414="","",COUNTIF($D$13:D414,"&lt;&gt;"))</f>
        <v>382</v>
      </c>
      <c r="B414" s="64">
        <v>4315202</v>
      </c>
      <c r="C414" s="65" t="s">
        <v>1065</v>
      </c>
      <c r="D414" s="64" t="s">
        <v>873</v>
      </c>
      <c r="E414" s="64">
        <v>0</v>
      </c>
      <c r="F414" s="64">
        <v>0</v>
      </c>
      <c r="G414" s="64">
        <v>0</v>
      </c>
      <c r="H414" s="64">
        <v>0</v>
      </c>
      <c r="I414" s="64">
        <v>1</v>
      </c>
      <c r="J414" s="64">
        <v>0</v>
      </c>
      <c r="K414" s="64">
        <v>0</v>
      </c>
      <c r="L414" s="64">
        <v>0</v>
      </c>
      <c r="M414" s="64">
        <v>1</v>
      </c>
      <c r="N414" s="64">
        <v>0</v>
      </c>
      <c r="O414" s="64">
        <v>0</v>
      </c>
      <c r="P414" s="64">
        <v>0</v>
      </c>
      <c r="Q414" s="64">
        <v>0</v>
      </c>
      <c r="R414" s="64">
        <v>1</v>
      </c>
      <c r="S414" s="64">
        <v>26101400</v>
      </c>
      <c r="T414" s="64" t="s">
        <v>66</v>
      </c>
      <c r="U414" s="64" t="s">
        <v>66</v>
      </c>
      <c r="W414" s="198">
        <v>1105000</v>
      </c>
      <c r="X414" s="198">
        <f t="shared" si="732"/>
        <v>209950</v>
      </c>
      <c r="Y414" s="198">
        <f t="shared" si="733"/>
        <v>1314950</v>
      </c>
      <c r="Z414" s="198">
        <v>1105000</v>
      </c>
      <c r="AA414" s="198">
        <f t="shared" si="734"/>
        <v>209950</v>
      </c>
      <c r="AB414" s="198">
        <f t="shared" si="735"/>
        <v>1314950</v>
      </c>
      <c r="AC414" s="198">
        <v>1350000</v>
      </c>
      <c r="AD414" s="198">
        <f t="shared" si="736"/>
        <v>256500</v>
      </c>
      <c r="AE414" s="198">
        <f t="shared" si="737"/>
        <v>1606500</v>
      </c>
      <c r="AG414" s="67" t="str">
        <f t="shared" si="738"/>
        <v>CORONA MOTOR DE ARRANQUE</v>
      </c>
      <c r="AH414" s="58" t="str">
        <f t="shared" si="739"/>
        <v>ÚNICO</v>
      </c>
      <c r="AI414" s="58" t="str">
        <f t="shared" si="740"/>
        <v>DIFERENTE</v>
      </c>
      <c r="AJ414" s="58" t="str">
        <f t="shared" si="741"/>
        <v>DIFERENTE</v>
      </c>
      <c r="AK414" s="58" t="str">
        <f t="shared" si="742"/>
        <v>REVISAR</v>
      </c>
      <c r="AL414" s="68" t="str">
        <f t="shared" si="743"/>
        <v/>
      </c>
      <c r="AM414" s="68">
        <f t="shared" si="744"/>
        <v>119000</v>
      </c>
      <c r="AN414" s="60">
        <f t="shared" si="745"/>
        <v>170000</v>
      </c>
      <c r="AP414" s="68">
        <f t="shared" si="746"/>
        <v>1186667</v>
      </c>
      <c r="AQ414" s="61">
        <f t="shared" si="747"/>
        <v>1105000</v>
      </c>
      <c r="AR414" s="61">
        <f t="shared" si="748"/>
        <v>141451</v>
      </c>
      <c r="AS414" s="199">
        <f t="shared" si="749"/>
        <v>0.11920024741566083</v>
      </c>
      <c r="AT414" s="61">
        <f t="shared" si="750"/>
        <v>1105000</v>
      </c>
      <c r="AU414" s="61">
        <f t="shared" si="751"/>
        <v>1350000</v>
      </c>
      <c r="AV414" s="61">
        <f>IF(NOT(ISNUMBER(A414)),"",ROUND(_xlfn.QUARTILE.INC(CHOOSE({1;2;3},W414,Z414,AC414),1),0))</f>
        <v>1105000</v>
      </c>
      <c r="AW414" s="61">
        <f>IF(NOT(ISNUMBER(A414)),"",ROUND(_xlfn.QUARTILE.INC(CHOOSE({1;2;3},W414,Z414,AC414),3),0))</f>
        <v>1227500</v>
      </c>
      <c r="AX414" s="61">
        <f t="shared" si="752"/>
        <v>122500</v>
      </c>
      <c r="AY414" s="61">
        <f t="shared" si="753"/>
        <v>1105000</v>
      </c>
      <c r="AZ414" s="61">
        <f t="shared" si="754"/>
        <v>209950</v>
      </c>
      <c r="BA414" s="61">
        <f t="shared" si="755"/>
        <v>1314950</v>
      </c>
      <c r="BB414" s="61" t="str">
        <f t="shared" si="756"/>
        <v>MENOR VALOR</v>
      </c>
      <c r="BD414" s="58" t="str">
        <f t="shared" si="757"/>
        <v>Corona motor de arranque</v>
      </c>
      <c r="BE414" s="58" t="str">
        <f t="shared" si="758"/>
        <v>REPETIDO</v>
      </c>
      <c r="BF414" s="58" t="str" cm="1">
        <f t="array" ref="BF414">IF(BE414&lt;&gt;"REPETIDO","",A414&amp;IFERROR(", "&amp;_xlfn.AGGREGATE(15,6,$A$13:$A$500/(($BD$13:$BD$500=BD414)*($A$13:$A$500&lt;&gt;A414)),1),"")&amp;IFERROR(", "&amp;_xlfn.AGGREGATE(15,6,$A$13:$A$500/(($BD$13:$BD$500=BD414)*($A$13:$A$500&lt;&gt;A414)),2),"")&amp;IFERROR(", "&amp;_xlfn.AGGREGATE(15,6,$A$13:$A$500/(($BD$13:$BD$500=BD414)*($A$13:$A$500&lt;&gt;A414)),3),""))</f>
        <v>382, 341</v>
      </c>
      <c r="BG414" s="58" t="str">
        <f t="shared" si="759"/>
        <v>MISMO PRECIO REF.</v>
      </c>
      <c r="BH414" s="58" t="str">
        <f t="shared" si="760"/>
        <v>OK</v>
      </c>
    </row>
    <row r="415" spans="1:60" ht="25.5" customHeight="1" x14ac:dyDescent="0.45">
      <c r="A415" s="64">
        <f>IF(D415="","",COUNTIF($D$13:D415,"&lt;&gt;"))</f>
        <v>383</v>
      </c>
      <c r="B415" s="64">
        <v>4315400</v>
      </c>
      <c r="C415" s="65" t="s">
        <v>1066</v>
      </c>
      <c r="D415" s="64" t="s">
        <v>873</v>
      </c>
      <c r="E415" s="64">
        <v>0</v>
      </c>
      <c r="F415" s="64">
        <v>0</v>
      </c>
      <c r="G415" s="64">
        <v>0</v>
      </c>
      <c r="H415" s="64">
        <v>0</v>
      </c>
      <c r="I415" s="64">
        <v>1</v>
      </c>
      <c r="J415" s="64">
        <v>0</v>
      </c>
      <c r="K415" s="64">
        <v>0</v>
      </c>
      <c r="L415" s="64">
        <v>0</v>
      </c>
      <c r="M415" s="64">
        <v>1</v>
      </c>
      <c r="N415" s="64">
        <v>0</v>
      </c>
      <c r="O415" s="64">
        <v>0</v>
      </c>
      <c r="P415" s="64">
        <v>0</v>
      </c>
      <c r="Q415" s="64">
        <v>0</v>
      </c>
      <c r="R415" s="64">
        <v>1</v>
      </c>
      <c r="S415" s="64">
        <v>26101400</v>
      </c>
      <c r="T415" s="64" t="s">
        <v>66</v>
      </c>
      <c r="U415" s="64" t="s">
        <v>66</v>
      </c>
      <c r="W415" s="198">
        <v>1181500</v>
      </c>
      <c r="X415" s="198">
        <f t="shared" si="732"/>
        <v>224485</v>
      </c>
      <c r="Y415" s="198">
        <f t="shared" si="733"/>
        <v>1405985</v>
      </c>
      <c r="Z415" s="198">
        <v>1224000</v>
      </c>
      <c r="AA415" s="198">
        <f t="shared" si="734"/>
        <v>232560</v>
      </c>
      <c r="AB415" s="198">
        <f t="shared" si="735"/>
        <v>1456560</v>
      </c>
      <c r="AC415" s="198">
        <v>1510000</v>
      </c>
      <c r="AD415" s="198">
        <f t="shared" si="736"/>
        <v>286900</v>
      </c>
      <c r="AE415" s="198">
        <f t="shared" si="737"/>
        <v>1796900</v>
      </c>
      <c r="AG415" s="67" t="str">
        <f t="shared" si="738"/>
        <v>ESCOBILLAS MOTOR DE ARRANQUE</v>
      </c>
      <c r="AH415" s="58" t="str">
        <f t="shared" si="739"/>
        <v>ÚNICO</v>
      </c>
      <c r="AI415" s="58" t="str">
        <f t="shared" si="740"/>
        <v>DIFERENTE</v>
      </c>
      <c r="AJ415" s="58" t="str">
        <f t="shared" si="741"/>
        <v>DIFERENTE</v>
      </c>
      <c r="AK415" s="58" t="str">
        <f t="shared" si="742"/>
        <v>REVISAR</v>
      </c>
      <c r="AL415" s="68" t="str">
        <f t="shared" si="743"/>
        <v/>
      </c>
      <c r="AM415" s="68">
        <f t="shared" si="744"/>
        <v>42500</v>
      </c>
      <c r="AN415" s="60">
        <f t="shared" si="745"/>
        <v>105000</v>
      </c>
      <c r="AP415" s="68">
        <f t="shared" si="746"/>
        <v>1305167</v>
      </c>
      <c r="AQ415" s="61">
        <f t="shared" si="747"/>
        <v>1224000</v>
      </c>
      <c r="AR415" s="61">
        <f t="shared" si="748"/>
        <v>178659</v>
      </c>
      <c r="AS415" s="199">
        <f t="shared" si="749"/>
        <v>0.13688593107242214</v>
      </c>
      <c r="AT415" s="61">
        <f t="shared" si="750"/>
        <v>1181500</v>
      </c>
      <c r="AU415" s="61">
        <f t="shared" si="751"/>
        <v>1510000</v>
      </c>
      <c r="AV415" s="61">
        <f>IF(NOT(ISNUMBER(A415)),"",ROUND(_xlfn.QUARTILE.INC(CHOOSE({1;2;3},W415,Z415,AC415),1),0))</f>
        <v>1202750</v>
      </c>
      <c r="AW415" s="61">
        <f>IF(NOT(ISNUMBER(A415)),"",ROUND(_xlfn.QUARTILE.INC(CHOOSE({1;2;3},W415,Z415,AC415),3),0))</f>
        <v>1367000</v>
      </c>
      <c r="AX415" s="61">
        <f t="shared" si="752"/>
        <v>164250</v>
      </c>
      <c r="AY415" s="61">
        <f t="shared" si="753"/>
        <v>1181500</v>
      </c>
      <c r="AZ415" s="61">
        <f t="shared" si="754"/>
        <v>224485</v>
      </c>
      <c r="BA415" s="61">
        <f t="shared" si="755"/>
        <v>1405985</v>
      </c>
      <c r="BB415" s="61" t="str">
        <f t="shared" si="756"/>
        <v>MENOR VALOR</v>
      </c>
      <c r="BD415" s="58" t="str">
        <f t="shared" si="757"/>
        <v>Escobillas motor de arranque</v>
      </c>
      <c r="BE415" s="58" t="str">
        <f t="shared" si="758"/>
        <v>REPETIDO</v>
      </c>
      <c r="BF415" s="58" t="str" cm="1">
        <f t="array" ref="BF415">IF(BE415&lt;&gt;"REPETIDO","",A415&amp;IFERROR(", "&amp;_xlfn.AGGREGATE(15,6,$A$13:$A$500/(($BD$13:$BD$500=BD415)*($A$13:$A$500&lt;&gt;A415)),1),"")&amp;IFERROR(", "&amp;_xlfn.AGGREGATE(15,6,$A$13:$A$500/(($BD$13:$BD$500=BD415)*($A$13:$A$500&lt;&gt;A415)),2),"")&amp;IFERROR(", "&amp;_xlfn.AGGREGATE(15,6,$A$13:$A$500/(($BD$13:$BD$500=BD415)*($A$13:$A$500&lt;&gt;A415)),3),""))</f>
        <v>383, 342</v>
      </c>
      <c r="BG415" s="58" t="str">
        <f t="shared" si="759"/>
        <v>MISMO PRECIO REF.</v>
      </c>
      <c r="BH415" s="58" t="str">
        <f t="shared" si="760"/>
        <v>OK</v>
      </c>
    </row>
    <row r="416" spans="1:60" ht="25.5" customHeight="1" x14ac:dyDescent="0.45">
      <c r="A416" s="64">
        <f>IF(D416="","",COUNTIF($D$13:D416,"&lt;&gt;"))</f>
        <v>384</v>
      </c>
      <c r="B416" s="64">
        <v>4315202</v>
      </c>
      <c r="C416" s="65" t="s">
        <v>1067</v>
      </c>
      <c r="D416" s="64" t="s">
        <v>873</v>
      </c>
      <c r="E416" s="64">
        <v>0</v>
      </c>
      <c r="F416" s="64">
        <v>0</v>
      </c>
      <c r="G416" s="64">
        <v>0</v>
      </c>
      <c r="H416" s="64">
        <v>0</v>
      </c>
      <c r="I416" s="64">
        <v>1</v>
      </c>
      <c r="J416" s="64">
        <v>0</v>
      </c>
      <c r="K416" s="64">
        <v>0</v>
      </c>
      <c r="L416" s="64">
        <v>0</v>
      </c>
      <c r="M416" s="64">
        <v>1</v>
      </c>
      <c r="N416" s="64">
        <v>0</v>
      </c>
      <c r="O416" s="64">
        <v>0</v>
      </c>
      <c r="P416" s="64">
        <v>0</v>
      </c>
      <c r="Q416" s="64">
        <v>0</v>
      </c>
      <c r="R416" s="64">
        <v>1</v>
      </c>
      <c r="S416" s="64">
        <v>26101414</v>
      </c>
      <c r="T416" s="64" t="s">
        <v>66</v>
      </c>
      <c r="U416" s="64" t="s">
        <v>66</v>
      </c>
      <c r="W416" s="198">
        <v>1147500</v>
      </c>
      <c r="X416" s="198">
        <f t="shared" si="732"/>
        <v>218025</v>
      </c>
      <c r="Y416" s="198">
        <f t="shared" si="733"/>
        <v>1365525</v>
      </c>
      <c r="Z416" s="198">
        <v>1181500</v>
      </c>
      <c r="AA416" s="198">
        <f t="shared" si="734"/>
        <v>224485</v>
      </c>
      <c r="AB416" s="198">
        <f t="shared" si="735"/>
        <v>1405985</v>
      </c>
      <c r="AC416" s="198">
        <v>1430000</v>
      </c>
      <c r="AD416" s="198">
        <f t="shared" si="736"/>
        <v>271700</v>
      </c>
      <c r="AE416" s="198">
        <f t="shared" si="737"/>
        <v>1701700</v>
      </c>
      <c r="AG416" s="67" t="str">
        <f t="shared" si="738"/>
        <v>PORTA ESCOBILLAS MOTOR DE ARRANQUE</v>
      </c>
      <c r="AH416" s="58" t="str">
        <f t="shared" si="739"/>
        <v>ÚNICO</v>
      </c>
      <c r="AI416" s="58" t="str">
        <f t="shared" si="740"/>
        <v>DIFERENTE</v>
      </c>
      <c r="AJ416" s="58" t="str">
        <f t="shared" si="741"/>
        <v>DIFERENTE</v>
      </c>
      <c r="AK416" s="58" t="str">
        <f t="shared" si="742"/>
        <v>REVISAR</v>
      </c>
      <c r="AL416" s="68" t="str">
        <f t="shared" si="743"/>
        <v/>
      </c>
      <c r="AM416" s="68">
        <f t="shared" si="744"/>
        <v>34000</v>
      </c>
      <c r="AN416" s="60">
        <f t="shared" si="745"/>
        <v>20000</v>
      </c>
      <c r="AP416" s="68">
        <f t="shared" si="746"/>
        <v>1253000</v>
      </c>
      <c r="AQ416" s="61">
        <f t="shared" si="747"/>
        <v>1181500</v>
      </c>
      <c r="AR416" s="61">
        <f t="shared" si="748"/>
        <v>154226</v>
      </c>
      <c r="AS416" s="199">
        <f t="shared" si="749"/>
        <v>0.1230853950518755</v>
      </c>
      <c r="AT416" s="61">
        <f t="shared" si="750"/>
        <v>1147500</v>
      </c>
      <c r="AU416" s="61">
        <f t="shared" si="751"/>
        <v>1430000</v>
      </c>
      <c r="AV416" s="61">
        <f>IF(NOT(ISNUMBER(A416)),"",ROUND(_xlfn.QUARTILE.INC(CHOOSE({1;2;3},W416,Z416,AC416),1),0))</f>
        <v>1164500</v>
      </c>
      <c r="AW416" s="61">
        <f>IF(NOT(ISNUMBER(A416)),"",ROUND(_xlfn.QUARTILE.INC(CHOOSE({1;2;3},W416,Z416,AC416),3),0))</f>
        <v>1305750</v>
      </c>
      <c r="AX416" s="61">
        <f t="shared" si="752"/>
        <v>141250</v>
      </c>
      <c r="AY416" s="61">
        <f t="shared" si="753"/>
        <v>1147500</v>
      </c>
      <c r="AZ416" s="61">
        <f t="shared" si="754"/>
        <v>218025</v>
      </c>
      <c r="BA416" s="61">
        <f t="shared" si="755"/>
        <v>1365525</v>
      </c>
      <c r="BB416" s="61" t="str">
        <f t="shared" si="756"/>
        <v>MENOR VALOR</v>
      </c>
      <c r="BD416" s="58" t="str">
        <f t="shared" si="757"/>
        <v>Porta escobillas motor de arranque</v>
      </c>
      <c r="BE416" s="58" t="str">
        <f t="shared" si="758"/>
        <v>REPETIDO</v>
      </c>
      <c r="BF416" s="58" t="str" cm="1">
        <f t="array" ref="BF416">IF(BE416&lt;&gt;"REPETIDO","",A416&amp;IFERROR(", "&amp;_xlfn.AGGREGATE(15,6,$A$13:$A$500/(($BD$13:$BD$500=BD416)*($A$13:$A$500&lt;&gt;A416)),1),"")&amp;IFERROR(", "&amp;_xlfn.AGGREGATE(15,6,$A$13:$A$500/(($BD$13:$BD$500=BD416)*($A$13:$A$500&lt;&gt;A416)),2),"")&amp;IFERROR(", "&amp;_xlfn.AGGREGATE(15,6,$A$13:$A$500/(($BD$13:$BD$500=BD416)*($A$13:$A$500&lt;&gt;A416)),3),""))</f>
        <v>384, 343</v>
      </c>
      <c r="BG416" s="58" t="str">
        <f t="shared" si="759"/>
        <v>MISMO PRECIO REF.</v>
      </c>
      <c r="BH416" s="58" t="str">
        <f t="shared" si="760"/>
        <v>OK</v>
      </c>
    </row>
    <row r="417" spans="1:60" ht="38.25" customHeight="1" x14ac:dyDescent="0.45">
      <c r="A417" s="64">
        <f>IF(D417="","",COUNTIF($D$13:D417,"&lt;&gt;"))</f>
        <v>385</v>
      </c>
      <c r="B417" s="64">
        <v>4331001</v>
      </c>
      <c r="C417" s="65" t="s">
        <v>1068</v>
      </c>
      <c r="D417" s="64" t="s">
        <v>873</v>
      </c>
      <c r="E417" s="64">
        <v>0</v>
      </c>
      <c r="F417" s="64">
        <v>0</v>
      </c>
      <c r="G417" s="64">
        <v>0</v>
      </c>
      <c r="H417" s="64">
        <v>0</v>
      </c>
      <c r="I417" s="64">
        <v>1</v>
      </c>
      <c r="J417" s="64">
        <v>0</v>
      </c>
      <c r="K417" s="64">
        <v>0</v>
      </c>
      <c r="L417" s="64">
        <v>0</v>
      </c>
      <c r="M417" s="64">
        <v>1</v>
      </c>
      <c r="N417" s="64">
        <v>0</v>
      </c>
      <c r="O417" s="64">
        <v>0</v>
      </c>
      <c r="P417" s="64">
        <v>0</v>
      </c>
      <c r="Q417" s="64">
        <v>0</v>
      </c>
      <c r="R417" s="64">
        <v>1</v>
      </c>
      <c r="S417" s="64">
        <v>26101400</v>
      </c>
      <c r="T417" s="64" t="s">
        <v>66</v>
      </c>
      <c r="U417" s="64" t="s">
        <v>66</v>
      </c>
      <c r="W417" s="198">
        <v>55200</v>
      </c>
      <c r="X417" s="198">
        <f t="shared" si="732"/>
        <v>10488</v>
      </c>
      <c r="Y417" s="198">
        <f t="shared" si="733"/>
        <v>65688</v>
      </c>
      <c r="Z417" s="198">
        <v>55200</v>
      </c>
      <c r="AA417" s="198">
        <f t="shared" si="734"/>
        <v>10488</v>
      </c>
      <c r="AB417" s="198">
        <f t="shared" si="735"/>
        <v>65688</v>
      </c>
      <c r="AC417" s="198">
        <v>90000</v>
      </c>
      <c r="AD417" s="198">
        <f t="shared" si="736"/>
        <v>17100</v>
      </c>
      <c r="AE417" s="198">
        <f t="shared" si="737"/>
        <v>107100</v>
      </c>
      <c r="AG417" s="67" t="str">
        <f t="shared" si="738"/>
        <v>RODAMIENTOS MOTORES DE ARRANQUE</v>
      </c>
      <c r="AH417" s="58" t="str">
        <f t="shared" si="739"/>
        <v>ÚNICO</v>
      </c>
      <c r="AI417" s="58" t="str">
        <f t="shared" si="740"/>
        <v>ÚNICO</v>
      </c>
      <c r="AJ417" s="58" t="str">
        <f t="shared" si="741"/>
        <v>ÚNICO</v>
      </c>
      <c r="AK417" s="58" t="str">
        <f t="shared" si="742"/>
        <v>ÚNICO</v>
      </c>
      <c r="AL417" s="68" t="str">
        <f t="shared" si="743"/>
        <v/>
      </c>
      <c r="AM417" s="68" t="str">
        <f t="shared" si="744"/>
        <v/>
      </c>
      <c r="AN417" s="60" t="str">
        <f t="shared" si="745"/>
        <v/>
      </c>
      <c r="AP417" s="68">
        <f t="shared" si="746"/>
        <v>66800</v>
      </c>
      <c r="AQ417" s="61">
        <f t="shared" si="747"/>
        <v>55200</v>
      </c>
      <c r="AR417" s="61">
        <f t="shared" si="748"/>
        <v>20092</v>
      </c>
      <c r="AS417" s="199">
        <f t="shared" si="749"/>
        <v>0.30077844311377244</v>
      </c>
      <c r="AT417" s="61">
        <f t="shared" si="750"/>
        <v>55200</v>
      </c>
      <c r="AU417" s="61">
        <f t="shared" si="751"/>
        <v>90000</v>
      </c>
      <c r="AV417" s="61">
        <f>IF(NOT(ISNUMBER(A417)),"",ROUND(_xlfn.QUARTILE.INC(CHOOSE({1;2;3},W417,Z417,AC417),1),0))</f>
        <v>55200</v>
      </c>
      <c r="AW417" s="61">
        <f>IF(NOT(ISNUMBER(A417)),"",ROUND(_xlfn.QUARTILE.INC(CHOOSE({1;2;3},W417,Z417,AC417),3),0))</f>
        <v>72600</v>
      </c>
      <c r="AX417" s="61">
        <f t="shared" si="752"/>
        <v>17400</v>
      </c>
      <c r="AY417" s="61">
        <f t="shared" si="753"/>
        <v>55200</v>
      </c>
      <c r="AZ417" s="61">
        <f t="shared" si="754"/>
        <v>10488</v>
      </c>
      <c r="BA417" s="61">
        <f t="shared" si="755"/>
        <v>65688</v>
      </c>
      <c r="BB417" s="61" t="str">
        <f t="shared" si="756"/>
        <v>PROMEDIO 2 MENORES</v>
      </c>
      <c r="BD417" s="58" t="str">
        <f t="shared" si="757"/>
        <v>Rodamientos motores de arranque</v>
      </c>
      <c r="BE417" s="58" t="str">
        <f t="shared" si="758"/>
        <v>ÚNICO</v>
      </c>
      <c r="BF417" s="58" t="str" cm="1">
        <f t="array" ref="BF417">IF(BE417&lt;&gt;"REPETIDO","",A417&amp;IFERROR(", "&amp;_xlfn.AGGREGATE(15,6,$A$13:$A$500/(($BD$13:$BD$500=BD417)*($A$13:$A$500&lt;&gt;A417)),1),"")&amp;IFERROR(", "&amp;_xlfn.AGGREGATE(15,6,$A$13:$A$500/(($BD$13:$BD$500=BD417)*($A$13:$A$500&lt;&gt;A417)),2),"")&amp;IFERROR(", "&amp;_xlfn.AGGREGATE(15,6,$A$13:$A$500/(($BD$13:$BD$500=BD417)*($A$13:$A$500&lt;&gt;A417)),3),""))</f>
        <v/>
      </c>
      <c r="BG417" s="58" t="str">
        <f t="shared" si="759"/>
        <v>NO APLICA</v>
      </c>
      <c r="BH417" s="58" t="str">
        <f t="shared" si="760"/>
        <v>OK</v>
      </c>
    </row>
    <row r="418" spans="1:60" ht="38.25" customHeight="1" x14ac:dyDescent="0.45">
      <c r="A418" s="64">
        <f>IF(D418="","",COUNTIF($D$13:D418,"&lt;&gt;"))</f>
        <v>386</v>
      </c>
      <c r="B418" s="64">
        <v>4324000</v>
      </c>
      <c r="C418" s="65" t="s">
        <v>1069</v>
      </c>
      <c r="D418" s="64" t="s">
        <v>873</v>
      </c>
      <c r="E418" s="64">
        <v>0</v>
      </c>
      <c r="F418" s="64">
        <v>0</v>
      </c>
      <c r="G418" s="64">
        <v>0</v>
      </c>
      <c r="H418" s="64">
        <v>0</v>
      </c>
      <c r="I418" s="64">
        <v>1</v>
      </c>
      <c r="J418" s="64">
        <v>0</v>
      </c>
      <c r="K418" s="64">
        <v>0</v>
      </c>
      <c r="L418" s="64">
        <v>0</v>
      </c>
      <c r="M418" s="64">
        <v>1</v>
      </c>
      <c r="N418" s="64">
        <v>0</v>
      </c>
      <c r="O418" s="64">
        <v>0</v>
      </c>
      <c r="P418" s="64">
        <v>0</v>
      </c>
      <c r="Q418" s="64">
        <v>0</v>
      </c>
      <c r="R418" s="64">
        <v>1</v>
      </c>
      <c r="S418" s="64">
        <v>40142009</v>
      </c>
      <c r="T418" s="64" t="s">
        <v>66</v>
      </c>
      <c r="U418" s="64" t="s">
        <v>66</v>
      </c>
      <c r="W418" s="198">
        <v>106200</v>
      </c>
      <c r="X418" s="198">
        <f t="shared" si="732"/>
        <v>20178</v>
      </c>
      <c r="Y418" s="198">
        <f t="shared" si="733"/>
        <v>126378</v>
      </c>
      <c r="Z418" s="198">
        <v>106200</v>
      </c>
      <c r="AA418" s="198">
        <f t="shared" si="734"/>
        <v>20178</v>
      </c>
      <c r="AB418" s="198">
        <f t="shared" si="735"/>
        <v>126378</v>
      </c>
      <c r="AC418" s="198">
        <v>135000</v>
      </c>
      <c r="AD418" s="198">
        <f t="shared" si="736"/>
        <v>25650</v>
      </c>
      <c r="AE418" s="198">
        <f t="shared" si="737"/>
        <v>160650</v>
      </c>
      <c r="AG418" s="67" t="str">
        <f t="shared" si="738"/>
        <v>MANGUERAS DE ENTRADA Y SALIDA AL RADIADOR</v>
      </c>
      <c r="AH418" s="58" t="str">
        <f t="shared" si="739"/>
        <v>ÚNICO</v>
      </c>
      <c r="AI418" s="58" t="str">
        <f t="shared" si="740"/>
        <v>DIFERENTE</v>
      </c>
      <c r="AJ418" s="58" t="str">
        <f t="shared" si="741"/>
        <v>ÚNICO</v>
      </c>
      <c r="AK418" s="58" t="str">
        <f t="shared" si="742"/>
        <v>REVISAR</v>
      </c>
      <c r="AL418" s="68" t="str">
        <f t="shared" si="743"/>
        <v/>
      </c>
      <c r="AM418" s="68">
        <f t="shared" si="744"/>
        <v>4300</v>
      </c>
      <c r="AN418" s="60" t="str">
        <f t="shared" si="745"/>
        <v/>
      </c>
      <c r="AP418" s="68">
        <f t="shared" si="746"/>
        <v>115800</v>
      </c>
      <c r="AQ418" s="61">
        <f t="shared" si="747"/>
        <v>106200</v>
      </c>
      <c r="AR418" s="61">
        <f t="shared" si="748"/>
        <v>16628</v>
      </c>
      <c r="AS418" s="199">
        <f t="shared" si="749"/>
        <v>0.14359240069084628</v>
      </c>
      <c r="AT418" s="61">
        <f t="shared" si="750"/>
        <v>106200</v>
      </c>
      <c r="AU418" s="61">
        <f t="shared" si="751"/>
        <v>135000</v>
      </c>
      <c r="AV418" s="61">
        <f>IF(NOT(ISNUMBER(A418)),"",ROUND(_xlfn.QUARTILE.INC(CHOOSE({1;2;3},W418,Z418,AC418),1),0))</f>
        <v>106200</v>
      </c>
      <c r="AW418" s="61">
        <f>IF(NOT(ISNUMBER(A418)),"",ROUND(_xlfn.QUARTILE.INC(CHOOSE({1;2;3},W418,Z418,AC418),3),0))</f>
        <v>120600</v>
      </c>
      <c r="AX418" s="61">
        <f t="shared" si="752"/>
        <v>14400</v>
      </c>
      <c r="AY418" s="61">
        <f t="shared" si="753"/>
        <v>106200</v>
      </c>
      <c r="AZ418" s="61">
        <f t="shared" si="754"/>
        <v>20178</v>
      </c>
      <c r="BA418" s="61">
        <f t="shared" si="755"/>
        <v>126378</v>
      </c>
      <c r="BB418" s="61" t="str">
        <f t="shared" si="756"/>
        <v>MENOR VALOR</v>
      </c>
      <c r="BD418" s="58" t="str">
        <f t="shared" si="757"/>
        <v>Mangueras de entrada y salida al radiador</v>
      </c>
      <c r="BE418" s="58" t="str">
        <f t="shared" si="758"/>
        <v>REPETIDO</v>
      </c>
      <c r="BF418" s="58" t="str" cm="1">
        <f t="array" ref="BF418">IF(BE418&lt;&gt;"REPETIDO","",A418&amp;IFERROR(", "&amp;_xlfn.AGGREGATE(15,6,$A$13:$A$500/(($BD$13:$BD$500=BD418)*($A$13:$A$500&lt;&gt;A418)),1),"")&amp;IFERROR(", "&amp;_xlfn.AGGREGATE(15,6,$A$13:$A$500/(($BD$13:$BD$500=BD418)*($A$13:$A$500&lt;&gt;A418)),2),"")&amp;IFERROR(", "&amp;_xlfn.AGGREGATE(15,6,$A$13:$A$500/(($BD$13:$BD$500=BD418)*($A$13:$A$500&lt;&gt;A418)),3),""))</f>
        <v>386, 325</v>
      </c>
      <c r="BG418" s="58" t="str">
        <f t="shared" si="759"/>
        <v>MISMO PRECIO REF.</v>
      </c>
      <c r="BH418" s="58" t="str">
        <f t="shared" si="760"/>
        <v>OK</v>
      </c>
    </row>
    <row r="419" spans="1:60" ht="25.5" customHeight="1" x14ac:dyDescent="0.45">
      <c r="A419" s="64">
        <f>IF(D419="","",COUNTIF($D$13:D419,"&lt;&gt;"))</f>
        <v>387</v>
      </c>
      <c r="B419" s="64">
        <v>4324000</v>
      </c>
      <c r="C419" s="65" t="s">
        <v>1070</v>
      </c>
      <c r="D419" s="64" t="s">
        <v>873</v>
      </c>
      <c r="E419" s="64">
        <v>0</v>
      </c>
      <c r="F419" s="64">
        <v>0</v>
      </c>
      <c r="G419" s="64">
        <v>0</v>
      </c>
      <c r="H419" s="64">
        <v>0</v>
      </c>
      <c r="I419" s="64">
        <v>1</v>
      </c>
      <c r="J419" s="64">
        <v>0</v>
      </c>
      <c r="K419" s="64">
        <v>0</v>
      </c>
      <c r="L419" s="64">
        <v>0</v>
      </c>
      <c r="M419" s="64">
        <v>1</v>
      </c>
      <c r="N419" s="64">
        <v>0</v>
      </c>
      <c r="O419" s="64">
        <v>0</v>
      </c>
      <c r="P419" s="64">
        <v>0</v>
      </c>
      <c r="Q419" s="64">
        <v>0</v>
      </c>
      <c r="R419" s="64">
        <v>1</v>
      </c>
      <c r="S419" s="64">
        <v>25174003</v>
      </c>
      <c r="T419" s="64" t="s">
        <v>66</v>
      </c>
      <c r="U419" s="64" t="s">
        <v>66</v>
      </c>
      <c r="W419" s="198">
        <v>51000</v>
      </c>
      <c r="X419" s="198">
        <f t="shared" si="732"/>
        <v>9690</v>
      </c>
      <c r="Y419" s="198">
        <f t="shared" si="733"/>
        <v>60690</v>
      </c>
      <c r="Z419" s="198">
        <v>51000</v>
      </c>
      <c r="AA419" s="198">
        <f t="shared" si="734"/>
        <v>9690</v>
      </c>
      <c r="AB419" s="198">
        <f t="shared" si="735"/>
        <v>60690</v>
      </c>
      <c r="AC419" s="198">
        <v>65000</v>
      </c>
      <c r="AD419" s="198">
        <f t="shared" si="736"/>
        <v>12350</v>
      </c>
      <c r="AE419" s="198">
        <f t="shared" si="737"/>
        <v>77350</v>
      </c>
      <c r="AG419" s="67" t="str">
        <f t="shared" si="738"/>
        <v>TAPA TANQUE DEL RADIADOR</v>
      </c>
      <c r="AH419" s="58" t="str">
        <f t="shared" si="739"/>
        <v>ÚNICO</v>
      </c>
      <c r="AI419" s="58" t="str">
        <f t="shared" si="740"/>
        <v>DIFERENTE</v>
      </c>
      <c r="AJ419" s="58" t="str">
        <f t="shared" si="741"/>
        <v>DIFERENTE</v>
      </c>
      <c r="AK419" s="58" t="str">
        <f t="shared" si="742"/>
        <v>REVISAR</v>
      </c>
      <c r="AL419" s="68" t="str">
        <f t="shared" si="743"/>
        <v/>
      </c>
      <c r="AM419" s="68">
        <f t="shared" si="744"/>
        <v>4200</v>
      </c>
      <c r="AN419" s="60">
        <f t="shared" si="745"/>
        <v>10000</v>
      </c>
      <c r="AP419" s="68">
        <f t="shared" si="746"/>
        <v>55667</v>
      </c>
      <c r="AQ419" s="61">
        <f t="shared" si="747"/>
        <v>51000</v>
      </c>
      <c r="AR419" s="61">
        <f t="shared" si="748"/>
        <v>8083</v>
      </c>
      <c r="AS419" s="199">
        <f t="shared" si="749"/>
        <v>0.145202723336986</v>
      </c>
      <c r="AT419" s="61">
        <f t="shared" si="750"/>
        <v>51000</v>
      </c>
      <c r="AU419" s="61">
        <f t="shared" si="751"/>
        <v>65000</v>
      </c>
      <c r="AV419" s="61">
        <f>IF(NOT(ISNUMBER(A419)),"",ROUND(_xlfn.QUARTILE.INC(CHOOSE({1;2;3},W419,Z419,AC419),1),0))</f>
        <v>51000</v>
      </c>
      <c r="AW419" s="61">
        <f>IF(NOT(ISNUMBER(A419)),"",ROUND(_xlfn.QUARTILE.INC(CHOOSE({1;2;3},W419,Z419,AC419),3),0))</f>
        <v>58000</v>
      </c>
      <c r="AX419" s="61">
        <f t="shared" si="752"/>
        <v>7000</v>
      </c>
      <c r="AY419" s="61">
        <f t="shared" si="753"/>
        <v>51000</v>
      </c>
      <c r="AZ419" s="61">
        <f t="shared" si="754"/>
        <v>9690</v>
      </c>
      <c r="BA419" s="61">
        <f t="shared" si="755"/>
        <v>60690</v>
      </c>
      <c r="BB419" s="61" t="str">
        <f t="shared" si="756"/>
        <v>MENOR VALOR</v>
      </c>
      <c r="BD419" s="58" t="str">
        <f t="shared" si="757"/>
        <v>Tapa tanque del radiador</v>
      </c>
      <c r="BE419" s="58" t="str">
        <f t="shared" si="758"/>
        <v>REPETIDO</v>
      </c>
      <c r="BF419" s="58" t="str" cm="1">
        <f t="array" ref="BF419">IF(BE419&lt;&gt;"REPETIDO","",A419&amp;IFERROR(", "&amp;_xlfn.AGGREGATE(15,6,$A$13:$A$500/(($BD$13:$BD$500=BD419)*($A$13:$A$500&lt;&gt;A419)),1),"")&amp;IFERROR(", "&amp;_xlfn.AGGREGATE(15,6,$A$13:$A$500/(($BD$13:$BD$500=BD419)*($A$13:$A$500&lt;&gt;A419)),2),"")&amp;IFERROR(", "&amp;_xlfn.AGGREGATE(15,6,$A$13:$A$500/(($BD$13:$BD$500=BD419)*($A$13:$A$500&lt;&gt;A419)),3),""))</f>
        <v>387, 345</v>
      </c>
      <c r="BG419" s="58" t="str">
        <f t="shared" si="759"/>
        <v>PRECIO REF. DIFERENTE</v>
      </c>
      <c r="BH419" s="58" t="str">
        <f t="shared" si="760"/>
        <v>CRÍTICO - PRECIO REF. INCONSISTENTE</v>
      </c>
    </row>
    <row r="420" spans="1:60" ht="25.5" customHeight="1" x14ac:dyDescent="0.45">
      <c r="A420" s="64">
        <f>IF(D420="","",COUNTIF($D$13:D420,"&lt;&gt;"))</f>
        <v>388</v>
      </c>
      <c r="B420" s="64">
        <v>4315400</v>
      </c>
      <c r="C420" s="65" t="s">
        <v>1071</v>
      </c>
      <c r="D420" s="64" t="s">
        <v>873</v>
      </c>
      <c r="E420" s="64">
        <v>0</v>
      </c>
      <c r="F420" s="64">
        <v>0</v>
      </c>
      <c r="G420" s="64">
        <v>0</v>
      </c>
      <c r="H420" s="64">
        <v>0</v>
      </c>
      <c r="I420" s="64">
        <v>1</v>
      </c>
      <c r="J420" s="64">
        <v>0</v>
      </c>
      <c r="K420" s="64">
        <v>0</v>
      </c>
      <c r="L420" s="64">
        <v>0</v>
      </c>
      <c r="M420" s="64">
        <v>1</v>
      </c>
      <c r="N420" s="64">
        <v>0</v>
      </c>
      <c r="O420" s="64">
        <v>0</v>
      </c>
      <c r="P420" s="64">
        <v>0</v>
      </c>
      <c r="Q420" s="64">
        <v>0</v>
      </c>
      <c r="R420" s="64">
        <v>1</v>
      </c>
      <c r="S420" s="64">
        <v>26111707</v>
      </c>
      <c r="T420" s="64" t="s">
        <v>66</v>
      </c>
      <c r="U420" s="64" t="s">
        <v>66</v>
      </c>
      <c r="W420" s="198">
        <v>340000</v>
      </c>
      <c r="X420" s="198">
        <f t="shared" si="732"/>
        <v>64600</v>
      </c>
      <c r="Y420" s="198">
        <f t="shared" si="733"/>
        <v>404600</v>
      </c>
      <c r="Z420" s="198">
        <v>340000</v>
      </c>
      <c r="AA420" s="198">
        <f t="shared" si="734"/>
        <v>64600</v>
      </c>
      <c r="AB420" s="198">
        <f t="shared" si="735"/>
        <v>404600</v>
      </c>
      <c r="AC420" s="198">
        <v>400000</v>
      </c>
      <c r="AD420" s="198">
        <f t="shared" si="736"/>
        <v>76000</v>
      </c>
      <c r="AE420" s="198">
        <f t="shared" si="737"/>
        <v>476000</v>
      </c>
      <c r="AG420" s="67" t="str">
        <f t="shared" si="738"/>
        <v>BATERÍA DE 12V 1200 AMP 31H</v>
      </c>
      <c r="AH420" s="58" t="str">
        <f t="shared" si="739"/>
        <v>ÚNICO</v>
      </c>
      <c r="AI420" s="58" t="str">
        <f t="shared" si="740"/>
        <v>ÚNICO</v>
      </c>
      <c r="AJ420" s="58" t="str">
        <f t="shared" si="741"/>
        <v>ÚNICO</v>
      </c>
      <c r="AK420" s="58" t="str">
        <f t="shared" si="742"/>
        <v>ÚNICO</v>
      </c>
      <c r="AL420" s="68" t="str">
        <f t="shared" si="743"/>
        <v/>
      </c>
      <c r="AM420" s="68" t="str">
        <f t="shared" si="744"/>
        <v/>
      </c>
      <c r="AN420" s="60" t="str">
        <f t="shared" si="745"/>
        <v/>
      </c>
      <c r="AP420" s="68">
        <f t="shared" si="746"/>
        <v>360000</v>
      </c>
      <c r="AQ420" s="61">
        <f t="shared" si="747"/>
        <v>340000</v>
      </c>
      <c r="AR420" s="61">
        <f t="shared" si="748"/>
        <v>34641</v>
      </c>
      <c r="AS420" s="199">
        <f t="shared" si="749"/>
        <v>9.6225000000000005E-2</v>
      </c>
      <c r="AT420" s="61">
        <f t="shared" si="750"/>
        <v>340000</v>
      </c>
      <c r="AU420" s="61">
        <f t="shared" si="751"/>
        <v>400000</v>
      </c>
      <c r="AV420" s="61">
        <f>IF(NOT(ISNUMBER(A420)),"",ROUND(_xlfn.QUARTILE.INC(CHOOSE({1;2;3},W420,Z420,AC420),1),0))</f>
        <v>340000</v>
      </c>
      <c r="AW420" s="61">
        <f>IF(NOT(ISNUMBER(A420)),"",ROUND(_xlfn.QUARTILE.INC(CHOOSE({1;2;3},W420,Z420,AC420),3),0))</f>
        <v>370000</v>
      </c>
      <c r="AX420" s="61">
        <f t="shared" si="752"/>
        <v>30000</v>
      </c>
      <c r="AY420" s="61">
        <f t="shared" si="753"/>
        <v>340000</v>
      </c>
      <c r="AZ420" s="61">
        <f t="shared" si="754"/>
        <v>64600</v>
      </c>
      <c r="BA420" s="61">
        <f t="shared" si="755"/>
        <v>404600</v>
      </c>
      <c r="BB420" s="61" t="str">
        <f t="shared" si="756"/>
        <v>MENOR VALOR</v>
      </c>
      <c r="BD420" s="58" t="str">
        <f t="shared" si="757"/>
        <v>Batería de 12v 1200 amp 31h</v>
      </c>
      <c r="BE420" s="58" t="str">
        <f t="shared" si="758"/>
        <v>ÚNICO</v>
      </c>
      <c r="BF420" s="58" t="str" cm="1">
        <f t="array" ref="BF420">IF(BE420&lt;&gt;"REPETIDO","",A420&amp;IFERROR(", "&amp;_xlfn.AGGREGATE(15,6,$A$13:$A$500/(($BD$13:$BD$500=BD420)*($A$13:$A$500&lt;&gt;A420)),1),"")&amp;IFERROR(", "&amp;_xlfn.AGGREGATE(15,6,$A$13:$A$500/(($BD$13:$BD$500=BD420)*($A$13:$A$500&lt;&gt;A420)),2),"")&amp;IFERROR(", "&amp;_xlfn.AGGREGATE(15,6,$A$13:$A$500/(($BD$13:$BD$500=BD420)*($A$13:$A$500&lt;&gt;A420)),3),""))</f>
        <v/>
      </c>
      <c r="BG420" s="58" t="str">
        <f t="shared" si="759"/>
        <v>NO APLICA</v>
      </c>
      <c r="BH420" s="58" t="str">
        <f t="shared" si="760"/>
        <v>OK</v>
      </c>
    </row>
    <row r="421" spans="1:60" ht="25.5" customHeight="1" x14ac:dyDescent="0.45">
      <c r="A421" s="64">
        <f>IF(D421="","",COUNTIF($D$13:D421,"&lt;&gt;"))</f>
        <v>389</v>
      </c>
      <c r="B421" s="64">
        <v>4315400</v>
      </c>
      <c r="C421" s="65" t="s">
        <v>1072</v>
      </c>
      <c r="D421" s="64" t="s">
        <v>873</v>
      </c>
      <c r="E421" s="64">
        <v>0</v>
      </c>
      <c r="F421" s="64">
        <v>0</v>
      </c>
      <c r="G421" s="64">
        <v>0</v>
      </c>
      <c r="H421" s="64">
        <v>0</v>
      </c>
      <c r="I421" s="64">
        <v>1</v>
      </c>
      <c r="J421" s="64">
        <v>0</v>
      </c>
      <c r="K421" s="64">
        <v>0</v>
      </c>
      <c r="L421" s="64">
        <v>0</v>
      </c>
      <c r="M421" s="64">
        <v>1</v>
      </c>
      <c r="N421" s="64">
        <v>0</v>
      </c>
      <c r="O421" s="64">
        <v>0</v>
      </c>
      <c r="P421" s="64">
        <v>0</v>
      </c>
      <c r="Q421" s="64">
        <v>0</v>
      </c>
      <c r="R421" s="64">
        <v>1</v>
      </c>
      <c r="S421" s="64">
        <v>26101736</v>
      </c>
      <c r="T421" s="64" t="s">
        <v>66</v>
      </c>
      <c r="U421" s="64" t="s">
        <v>66</v>
      </c>
      <c r="W421" s="198">
        <v>1530000</v>
      </c>
      <c r="X421" s="198">
        <f t="shared" si="732"/>
        <v>290700</v>
      </c>
      <c r="Y421" s="198">
        <f t="shared" si="733"/>
        <v>1820700</v>
      </c>
      <c r="Z421" s="198">
        <v>1530000</v>
      </c>
      <c r="AA421" s="198">
        <f t="shared" si="734"/>
        <v>290700</v>
      </c>
      <c r="AB421" s="198">
        <f t="shared" si="735"/>
        <v>1820700</v>
      </c>
      <c r="AC421" s="198">
        <v>1860000</v>
      </c>
      <c r="AD421" s="198">
        <f t="shared" si="736"/>
        <v>353400</v>
      </c>
      <c r="AE421" s="198">
        <f t="shared" si="737"/>
        <v>2213400</v>
      </c>
      <c r="AG421" s="67" t="str">
        <f t="shared" si="738"/>
        <v>PISTONES DEL MOTOR</v>
      </c>
      <c r="AH421" s="58" t="str">
        <f t="shared" si="739"/>
        <v>ÚNICO</v>
      </c>
      <c r="AI421" s="58" t="str">
        <f t="shared" si="740"/>
        <v>DIFERENTE</v>
      </c>
      <c r="AJ421" s="58" t="str">
        <f t="shared" si="741"/>
        <v>DIFERENTE</v>
      </c>
      <c r="AK421" s="58" t="str">
        <f t="shared" si="742"/>
        <v>REVISAR</v>
      </c>
      <c r="AL421" s="68" t="str">
        <f t="shared" si="743"/>
        <v/>
      </c>
      <c r="AM421" s="68">
        <f t="shared" si="744"/>
        <v>25500</v>
      </c>
      <c r="AN421" s="60">
        <f t="shared" si="745"/>
        <v>70000</v>
      </c>
      <c r="AP421" s="68">
        <f t="shared" si="746"/>
        <v>1640000</v>
      </c>
      <c r="AQ421" s="61">
        <f t="shared" si="747"/>
        <v>1530000</v>
      </c>
      <c r="AR421" s="61">
        <f t="shared" si="748"/>
        <v>190526</v>
      </c>
      <c r="AS421" s="199">
        <f t="shared" si="749"/>
        <v>0.11617439024390244</v>
      </c>
      <c r="AT421" s="61">
        <f t="shared" si="750"/>
        <v>1530000</v>
      </c>
      <c r="AU421" s="61">
        <f t="shared" si="751"/>
        <v>1860000</v>
      </c>
      <c r="AV421" s="61">
        <f>IF(NOT(ISNUMBER(A421)),"",ROUND(_xlfn.QUARTILE.INC(CHOOSE({1;2;3},W421,Z421,AC421),1),0))</f>
        <v>1530000</v>
      </c>
      <c r="AW421" s="61">
        <f>IF(NOT(ISNUMBER(A421)),"",ROUND(_xlfn.QUARTILE.INC(CHOOSE({1;2;3},W421,Z421,AC421),3),0))</f>
        <v>1695000</v>
      </c>
      <c r="AX421" s="61">
        <f t="shared" si="752"/>
        <v>165000</v>
      </c>
      <c r="AY421" s="61">
        <f t="shared" si="753"/>
        <v>1530000</v>
      </c>
      <c r="AZ421" s="61">
        <f t="shared" si="754"/>
        <v>290700</v>
      </c>
      <c r="BA421" s="61">
        <f t="shared" si="755"/>
        <v>1820700</v>
      </c>
      <c r="BB421" s="61" t="str">
        <f t="shared" si="756"/>
        <v>MENOR VALOR</v>
      </c>
      <c r="BD421" s="58" t="str">
        <f t="shared" si="757"/>
        <v>Pistones del motor</v>
      </c>
      <c r="BE421" s="58" t="str">
        <f t="shared" si="758"/>
        <v>REPETIDO</v>
      </c>
      <c r="BF421" s="58" t="str" cm="1">
        <f t="array" ref="BF421">IF(BE421&lt;&gt;"REPETIDO","",A421&amp;IFERROR(", "&amp;_xlfn.AGGREGATE(15,6,$A$13:$A$500/(($BD$13:$BD$500=BD421)*($A$13:$A$500&lt;&gt;A421)),1),"")&amp;IFERROR(", "&amp;_xlfn.AGGREGATE(15,6,$A$13:$A$500/(($BD$13:$BD$500=BD421)*($A$13:$A$500&lt;&gt;A421)),2),"")&amp;IFERROR(", "&amp;_xlfn.AGGREGATE(15,6,$A$13:$A$500/(($BD$13:$BD$500=BD421)*($A$13:$A$500&lt;&gt;A421)),3),""))</f>
        <v>389, 346</v>
      </c>
      <c r="BG421" s="58" t="str">
        <f t="shared" si="759"/>
        <v>MISMO PRECIO REF.</v>
      </c>
      <c r="BH421" s="58" t="str">
        <f t="shared" si="760"/>
        <v>OK</v>
      </c>
    </row>
    <row r="422" spans="1:60" ht="25.5" customHeight="1" x14ac:dyDescent="0.45">
      <c r="A422" s="64">
        <f>IF(D422="","",COUNTIF($D$13:D422,"&lt;&gt;"))</f>
        <v>390</v>
      </c>
      <c r="B422" s="64">
        <v>4315106</v>
      </c>
      <c r="C422" s="65" t="s">
        <v>1073</v>
      </c>
      <c r="D422" s="64" t="s">
        <v>873</v>
      </c>
      <c r="E422" s="64">
        <v>0</v>
      </c>
      <c r="F422" s="64">
        <v>0</v>
      </c>
      <c r="G422" s="64">
        <v>0</v>
      </c>
      <c r="H422" s="64">
        <v>0</v>
      </c>
      <c r="I422" s="64">
        <v>1</v>
      </c>
      <c r="J422" s="64">
        <v>0</v>
      </c>
      <c r="K422" s="64">
        <v>0</v>
      </c>
      <c r="L422" s="64">
        <v>0</v>
      </c>
      <c r="M422" s="64">
        <v>1</v>
      </c>
      <c r="N422" s="64">
        <v>0</v>
      </c>
      <c r="O422" s="64">
        <v>0</v>
      </c>
      <c r="P422" s="64">
        <v>0</v>
      </c>
      <c r="Q422" s="64">
        <v>0</v>
      </c>
      <c r="R422" s="64">
        <v>1</v>
      </c>
      <c r="S422" s="64">
        <v>26101700</v>
      </c>
      <c r="T422" s="64" t="s">
        <v>66</v>
      </c>
      <c r="U422" s="64" t="s">
        <v>66</v>
      </c>
      <c r="W422" s="198">
        <v>1266500</v>
      </c>
      <c r="X422" s="198">
        <f t="shared" si="732"/>
        <v>240635</v>
      </c>
      <c r="Y422" s="198">
        <f t="shared" si="733"/>
        <v>1507135</v>
      </c>
      <c r="Z422" s="198">
        <v>1266500</v>
      </c>
      <c r="AA422" s="198">
        <f t="shared" si="734"/>
        <v>240635</v>
      </c>
      <c r="AB422" s="198">
        <f t="shared" si="735"/>
        <v>1507135</v>
      </c>
      <c r="AC422" s="198">
        <v>1590000</v>
      </c>
      <c r="AD422" s="198">
        <f t="shared" si="736"/>
        <v>302100</v>
      </c>
      <c r="AE422" s="198">
        <f t="shared" si="737"/>
        <v>1892100</v>
      </c>
      <c r="AG422" s="67" t="str">
        <f t="shared" si="738"/>
        <v>CAMISAS DEL MOTOR</v>
      </c>
      <c r="AH422" s="58" t="str">
        <f t="shared" si="739"/>
        <v>ÚNICO</v>
      </c>
      <c r="AI422" s="58" t="str">
        <f t="shared" si="740"/>
        <v>ÚNICO</v>
      </c>
      <c r="AJ422" s="58" t="str">
        <f t="shared" si="741"/>
        <v>ÚNICO</v>
      </c>
      <c r="AK422" s="58" t="str">
        <f t="shared" si="742"/>
        <v>ÚNICO</v>
      </c>
      <c r="AL422" s="68" t="str">
        <f t="shared" si="743"/>
        <v/>
      </c>
      <c r="AM422" s="68" t="str">
        <f t="shared" si="744"/>
        <v/>
      </c>
      <c r="AN422" s="60" t="str">
        <f t="shared" si="745"/>
        <v/>
      </c>
      <c r="AP422" s="68">
        <f t="shared" si="746"/>
        <v>1374333</v>
      </c>
      <c r="AQ422" s="61">
        <f t="shared" si="747"/>
        <v>1266500</v>
      </c>
      <c r="AR422" s="61">
        <f t="shared" si="748"/>
        <v>186773</v>
      </c>
      <c r="AS422" s="199">
        <f t="shared" si="749"/>
        <v>0.1359008333497049</v>
      </c>
      <c r="AT422" s="61">
        <f t="shared" si="750"/>
        <v>1266500</v>
      </c>
      <c r="AU422" s="61">
        <f t="shared" si="751"/>
        <v>1590000</v>
      </c>
      <c r="AV422" s="61">
        <f>IF(NOT(ISNUMBER(A422)),"",ROUND(_xlfn.QUARTILE.INC(CHOOSE({1;2;3},W422,Z422,AC422),1),0))</f>
        <v>1266500</v>
      </c>
      <c r="AW422" s="61">
        <f>IF(NOT(ISNUMBER(A422)),"",ROUND(_xlfn.QUARTILE.INC(CHOOSE({1;2;3},W422,Z422,AC422),3),0))</f>
        <v>1428250</v>
      </c>
      <c r="AX422" s="61">
        <f t="shared" si="752"/>
        <v>161750</v>
      </c>
      <c r="AY422" s="61">
        <f t="shared" si="753"/>
        <v>1266500</v>
      </c>
      <c r="AZ422" s="61">
        <f t="shared" si="754"/>
        <v>240635</v>
      </c>
      <c r="BA422" s="61">
        <f t="shared" si="755"/>
        <v>1507135</v>
      </c>
      <c r="BB422" s="61" t="str">
        <f t="shared" si="756"/>
        <v>MENOR VALOR</v>
      </c>
      <c r="BD422" s="58" t="str">
        <f t="shared" si="757"/>
        <v>Camisas del motor</v>
      </c>
      <c r="BE422" s="58" t="str">
        <f t="shared" si="758"/>
        <v>ÚNICO</v>
      </c>
      <c r="BF422" s="58" t="str" cm="1">
        <f t="array" ref="BF422">IF(BE422&lt;&gt;"REPETIDO","",A422&amp;IFERROR(", "&amp;_xlfn.AGGREGATE(15,6,$A$13:$A$500/(($BD$13:$BD$500=BD422)*($A$13:$A$500&lt;&gt;A422)),1),"")&amp;IFERROR(", "&amp;_xlfn.AGGREGATE(15,6,$A$13:$A$500/(($BD$13:$BD$500=BD422)*($A$13:$A$500&lt;&gt;A422)),2),"")&amp;IFERROR(", "&amp;_xlfn.AGGREGATE(15,6,$A$13:$A$500/(($BD$13:$BD$500=BD422)*($A$13:$A$500&lt;&gt;A422)),3),""))</f>
        <v/>
      </c>
      <c r="BG422" s="58" t="str">
        <f t="shared" si="759"/>
        <v>NO APLICA</v>
      </c>
      <c r="BH422" s="58" t="str">
        <f t="shared" si="760"/>
        <v>OK</v>
      </c>
    </row>
    <row r="423" spans="1:60" ht="25.5" customHeight="1" x14ac:dyDescent="0.45">
      <c r="A423" s="64">
        <f>IF(D423="","",COUNTIF($D$13:D423,"&lt;&gt;"))</f>
        <v>391</v>
      </c>
      <c r="B423" s="64">
        <v>4333203</v>
      </c>
      <c r="C423" s="65" t="s">
        <v>1074</v>
      </c>
      <c r="D423" s="64" t="s">
        <v>873</v>
      </c>
      <c r="E423" s="64">
        <v>0</v>
      </c>
      <c r="F423" s="64">
        <v>0</v>
      </c>
      <c r="G423" s="64">
        <v>0</v>
      </c>
      <c r="H423" s="64">
        <v>0</v>
      </c>
      <c r="I423" s="64">
        <v>1</v>
      </c>
      <c r="J423" s="64">
        <v>0</v>
      </c>
      <c r="K423" s="64">
        <v>0</v>
      </c>
      <c r="L423" s="64">
        <v>0</v>
      </c>
      <c r="M423" s="64">
        <v>1</v>
      </c>
      <c r="N423" s="64">
        <v>0</v>
      </c>
      <c r="O423" s="64">
        <v>0</v>
      </c>
      <c r="P423" s="64">
        <v>0</v>
      </c>
      <c r="Q423" s="64">
        <v>0</v>
      </c>
      <c r="R423" s="64">
        <v>1</v>
      </c>
      <c r="S423" s="64">
        <v>31401608</v>
      </c>
      <c r="T423" s="64" t="s">
        <v>66</v>
      </c>
      <c r="U423" s="64" t="s">
        <v>66</v>
      </c>
      <c r="W423" s="198">
        <v>80800</v>
      </c>
      <c r="X423" s="198">
        <f t="shared" si="732"/>
        <v>15352</v>
      </c>
      <c r="Y423" s="198">
        <f t="shared" si="733"/>
        <v>96152</v>
      </c>
      <c r="Z423" s="198">
        <v>80800</v>
      </c>
      <c r="AA423" s="198">
        <f t="shared" si="734"/>
        <v>15352</v>
      </c>
      <c r="AB423" s="198">
        <f t="shared" si="735"/>
        <v>96152</v>
      </c>
      <c r="AC423" s="198">
        <v>485000</v>
      </c>
      <c r="AD423" s="198">
        <f t="shared" si="736"/>
        <v>92150</v>
      </c>
      <c r="AE423" s="198">
        <f t="shared" si="737"/>
        <v>577150</v>
      </c>
      <c r="AG423" s="67" t="str">
        <f t="shared" si="738"/>
        <v>EMPAQUETADURA DEL MOTOR</v>
      </c>
      <c r="AH423" s="58" t="str">
        <f t="shared" si="739"/>
        <v>ÚNICO</v>
      </c>
      <c r="AI423" s="58" t="str">
        <f t="shared" si="740"/>
        <v>ÚNICO</v>
      </c>
      <c r="AJ423" s="58" t="str">
        <f t="shared" si="741"/>
        <v>DIFERENTE</v>
      </c>
      <c r="AK423" s="58" t="str">
        <f t="shared" si="742"/>
        <v>REVISAR</v>
      </c>
      <c r="AL423" s="68" t="str">
        <f t="shared" si="743"/>
        <v/>
      </c>
      <c r="AM423" s="68" t="str">
        <f t="shared" si="744"/>
        <v/>
      </c>
      <c r="AN423" s="60">
        <f t="shared" si="745"/>
        <v>55000</v>
      </c>
      <c r="AP423" s="68">
        <f t="shared" si="746"/>
        <v>215533</v>
      </c>
      <c r="AQ423" s="61">
        <f t="shared" si="747"/>
        <v>80800</v>
      </c>
      <c r="AR423" s="61">
        <f t="shared" si="748"/>
        <v>233365</v>
      </c>
      <c r="AS423" s="199">
        <f t="shared" si="749"/>
        <v>1.082734430458445</v>
      </c>
      <c r="AT423" s="61">
        <f t="shared" si="750"/>
        <v>80800</v>
      </c>
      <c r="AU423" s="61">
        <f t="shared" si="751"/>
        <v>485000</v>
      </c>
      <c r="AV423" s="61">
        <f>IF(NOT(ISNUMBER(A423)),"",ROUND(_xlfn.QUARTILE.INC(CHOOSE({1;2;3},W423,Z423,AC423),1),0))</f>
        <v>80800</v>
      </c>
      <c r="AW423" s="61">
        <f>IF(NOT(ISNUMBER(A423)),"",ROUND(_xlfn.QUARTILE.INC(CHOOSE({1;2;3},W423,Z423,AC423),3),0))</f>
        <v>282900</v>
      </c>
      <c r="AX423" s="61">
        <f t="shared" si="752"/>
        <v>202100</v>
      </c>
      <c r="AY423" s="61">
        <f t="shared" si="753"/>
        <v>80800</v>
      </c>
      <c r="AZ423" s="61">
        <f t="shared" si="754"/>
        <v>15352</v>
      </c>
      <c r="BA423" s="61">
        <f t="shared" si="755"/>
        <v>96152</v>
      </c>
      <c r="BB423" s="61" t="str">
        <f t="shared" si="756"/>
        <v>MEDIANA</v>
      </c>
      <c r="BD423" s="58" t="str">
        <f t="shared" si="757"/>
        <v>Empaquetadura del motor</v>
      </c>
      <c r="BE423" s="58" t="str">
        <f t="shared" si="758"/>
        <v>REPETIDO</v>
      </c>
      <c r="BF423" s="58" t="str" cm="1">
        <f t="array" ref="BF423">IF(BE423&lt;&gt;"REPETIDO","",A423&amp;IFERROR(", "&amp;_xlfn.AGGREGATE(15,6,$A$13:$A$500/(($BD$13:$BD$500=BD423)*($A$13:$A$500&lt;&gt;A423)),1),"")&amp;IFERROR(", "&amp;_xlfn.AGGREGATE(15,6,$A$13:$A$500/(($BD$13:$BD$500=BD423)*($A$13:$A$500&lt;&gt;A423)),2),"")&amp;IFERROR(", "&amp;_xlfn.AGGREGATE(15,6,$A$13:$A$500/(($BD$13:$BD$500=BD423)*($A$13:$A$500&lt;&gt;A423)),3),""))</f>
        <v>391, 347</v>
      </c>
      <c r="BG423" s="58" t="str">
        <f t="shared" si="759"/>
        <v>MISMO PRECIO REF.</v>
      </c>
      <c r="BH423" s="58" t="str">
        <f t="shared" si="760"/>
        <v>OK</v>
      </c>
    </row>
    <row r="424" spans="1:60" ht="25.5" customHeight="1" x14ac:dyDescent="0.45">
      <c r="A424" s="64">
        <f>IF(D424="","",COUNTIF($D$13:D424,"&lt;&gt;"))</f>
        <v>392</v>
      </c>
      <c r="B424" s="64">
        <v>4315202</v>
      </c>
      <c r="C424" s="65" t="s">
        <v>1075</v>
      </c>
      <c r="D424" s="64" t="s">
        <v>873</v>
      </c>
      <c r="E424" s="64">
        <v>0</v>
      </c>
      <c r="F424" s="64">
        <v>0</v>
      </c>
      <c r="G424" s="64">
        <v>0</v>
      </c>
      <c r="H424" s="64">
        <v>0</v>
      </c>
      <c r="I424" s="64">
        <v>1</v>
      </c>
      <c r="J424" s="64">
        <v>0</v>
      </c>
      <c r="K424" s="64">
        <v>0</v>
      </c>
      <c r="L424" s="64">
        <v>0</v>
      </c>
      <c r="M424" s="64">
        <v>1</v>
      </c>
      <c r="N424" s="64">
        <v>0</v>
      </c>
      <c r="O424" s="64">
        <v>0</v>
      </c>
      <c r="P424" s="64">
        <v>0</v>
      </c>
      <c r="Q424" s="64">
        <v>0</v>
      </c>
      <c r="R424" s="64">
        <v>1</v>
      </c>
      <c r="S424" s="64">
        <v>26101700</v>
      </c>
      <c r="T424" s="64" t="s">
        <v>66</v>
      </c>
      <c r="U424" s="64" t="s">
        <v>66</v>
      </c>
      <c r="W424" s="198">
        <v>714000</v>
      </c>
      <c r="X424" s="198">
        <f t="shared" si="732"/>
        <v>135660</v>
      </c>
      <c r="Y424" s="198">
        <f t="shared" si="733"/>
        <v>849660</v>
      </c>
      <c r="Z424" s="198">
        <v>714000</v>
      </c>
      <c r="AA424" s="198">
        <f t="shared" si="734"/>
        <v>135660</v>
      </c>
      <c r="AB424" s="198">
        <f t="shared" si="735"/>
        <v>849660</v>
      </c>
      <c r="AC424" s="198">
        <v>855000</v>
      </c>
      <c r="AD424" s="198">
        <f t="shared" si="736"/>
        <v>162450</v>
      </c>
      <c r="AE424" s="198">
        <f t="shared" si="737"/>
        <v>1017450</v>
      </c>
      <c r="AG424" s="67" t="str">
        <f t="shared" si="738"/>
        <v>CASQUETES DE BIELA</v>
      </c>
      <c r="AH424" s="58" t="str">
        <f t="shared" si="739"/>
        <v>ÚNICO</v>
      </c>
      <c r="AI424" s="58" t="str">
        <f t="shared" si="740"/>
        <v>DIFERENTE</v>
      </c>
      <c r="AJ424" s="58" t="str">
        <f t="shared" si="741"/>
        <v>DIFERENTE</v>
      </c>
      <c r="AK424" s="58" t="str">
        <f t="shared" si="742"/>
        <v>REVISAR</v>
      </c>
      <c r="AL424" s="68" t="str">
        <f t="shared" si="743"/>
        <v/>
      </c>
      <c r="AM424" s="68">
        <f t="shared" si="744"/>
        <v>17000</v>
      </c>
      <c r="AN424" s="60">
        <f t="shared" si="745"/>
        <v>25000</v>
      </c>
      <c r="AP424" s="68">
        <f t="shared" si="746"/>
        <v>761000</v>
      </c>
      <c r="AQ424" s="61">
        <f t="shared" si="747"/>
        <v>714000</v>
      </c>
      <c r="AR424" s="61">
        <f t="shared" si="748"/>
        <v>81406</v>
      </c>
      <c r="AS424" s="199">
        <f t="shared" si="749"/>
        <v>0.10697240473061762</v>
      </c>
      <c r="AT424" s="61">
        <f t="shared" si="750"/>
        <v>714000</v>
      </c>
      <c r="AU424" s="61">
        <f t="shared" si="751"/>
        <v>855000</v>
      </c>
      <c r="AV424" s="61">
        <f>IF(NOT(ISNUMBER(A424)),"",ROUND(_xlfn.QUARTILE.INC(CHOOSE({1;2;3},W424,Z424,AC424),1),0))</f>
        <v>714000</v>
      </c>
      <c r="AW424" s="61">
        <f>IF(NOT(ISNUMBER(A424)),"",ROUND(_xlfn.QUARTILE.INC(CHOOSE({1;2;3},W424,Z424,AC424),3),0))</f>
        <v>784500</v>
      </c>
      <c r="AX424" s="61">
        <f t="shared" si="752"/>
        <v>70500</v>
      </c>
      <c r="AY424" s="61">
        <f t="shared" si="753"/>
        <v>714000</v>
      </c>
      <c r="AZ424" s="61">
        <f t="shared" si="754"/>
        <v>135660</v>
      </c>
      <c r="BA424" s="61">
        <f t="shared" si="755"/>
        <v>849660</v>
      </c>
      <c r="BB424" s="61" t="str">
        <f t="shared" si="756"/>
        <v>MENOR VALOR</v>
      </c>
      <c r="BD424" s="58" t="str">
        <f t="shared" si="757"/>
        <v>Casquetes de biela</v>
      </c>
      <c r="BE424" s="58" t="str">
        <f t="shared" si="758"/>
        <v>REPETIDO</v>
      </c>
      <c r="BF424" s="58" t="str" cm="1">
        <f t="array" ref="BF424">IF(BE424&lt;&gt;"REPETIDO","",A424&amp;IFERROR(", "&amp;_xlfn.AGGREGATE(15,6,$A$13:$A$500/(($BD$13:$BD$500=BD424)*($A$13:$A$500&lt;&gt;A424)),1),"")&amp;IFERROR(", "&amp;_xlfn.AGGREGATE(15,6,$A$13:$A$500/(($BD$13:$BD$500=BD424)*($A$13:$A$500&lt;&gt;A424)),2),"")&amp;IFERROR(", "&amp;_xlfn.AGGREGATE(15,6,$A$13:$A$500/(($BD$13:$BD$500=BD424)*($A$13:$A$500&lt;&gt;A424)),3),""))</f>
        <v>392, 348</v>
      </c>
      <c r="BG424" s="58" t="str">
        <f t="shared" si="759"/>
        <v>MISMO PRECIO REF.</v>
      </c>
      <c r="BH424" s="58" t="str">
        <f t="shared" si="760"/>
        <v>OK</v>
      </c>
    </row>
    <row r="425" spans="1:60" ht="25.5" customHeight="1" x14ac:dyDescent="0.45">
      <c r="A425" s="64">
        <f>IF(D425="","",COUNTIF($D$13:D425,"&lt;&gt;"))</f>
        <v>393</v>
      </c>
      <c r="B425" s="64">
        <v>4315202</v>
      </c>
      <c r="C425" s="65" t="s">
        <v>1076</v>
      </c>
      <c r="D425" s="64" t="s">
        <v>873</v>
      </c>
      <c r="E425" s="64">
        <v>0</v>
      </c>
      <c r="F425" s="64">
        <v>0</v>
      </c>
      <c r="G425" s="64">
        <v>0</v>
      </c>
      <c r="H425" s="64">
        <v>0</v>
      </c>
      <c r="I425" s="64">
        <v>1</v>
      </c>
      <c r="J425" s="64">
        <v>0</v>
      </c>
      <c r="K425" s="64">
        <v>0</v>
      </c>
      <c r="L425" s="64">
        <v>0</v>
      </c>
      <c r="M425" s="64">
        <v>1</v>
      </c>
      <c r="N425" s="64">
        <v>0</v>
      </c>
      <c r="O425" s="64">
        <v>0</v>
      </c>
      <c r="P425" s="64">
        <v>0</v>
      </c>
      <c r="Q425" s="64">
        <v>0</v>
      </c>
      <c r="R425" s="64">
        <v>1</v>
      </c>
      <c r="S425" s="64">
        <v>26101700</v>
      </c>
      <c r="T425" s="64" t="s">
        <v>66</v>
      </c>
      <c r="U425" s="64" t="s">
        <v>66</v>
      </c>
      <c r="W425" s="198">
        <v>369800</v>
      </c>
      <c r="X425" s="198">
        <f t="shared" si="732"/>
        <v>70262</v>
      </c>
      <c r="Y425" s="198">
        <f t="shared" si="733"/>
        <v>440062</v>
      </c>
      <c r="Z425" s="198">
        <v>369800</v>
      </c>
      <c r="AA425" s="198">
        <f t="shared" si="734"/>
        <v>70262</v>
      </c>
      <c r="AB425" s="198">
        <f t="shared" si="735"/>
        <v>440062</v>
      </c>
      <c r="AC425" s="198">
        <v>475000</v>
      </c>
      <c r="AD425" s="198">
        <f t="shared" si="736"/>
        <v>90250</v>
      </c>
      <c r="AE425" s="198">
        <f t="shared" si="737"/>
        <v>565250</v>
      </c>
      <c r="AG425" s="67" t="str">
        <f t="shared" si="738"/>
        <v>CASQUETES DE BANCADA</v>
      </c>
      <c r="AH425" s="58" t="str">
        <f t="shared" si="739"/>
        <v>ÚNICO</v>
      </c>
      <c r="AI425" s="58" t="str">
        <f t="shared" si="740"/>
        <v>DIFERENTE</v>
      </c>
      <c r="AJ425" s="58" t="str">
        <f t="shared" si="741"/>
        <v>DIFERENTE</v>
      </c>
      <c r="AK425" s="58" t="str">
        <f t="shared" si="742"/>
        <v>REVISAR</v>
      </c>
      <c r="AL425" s="68" t="str">
        <f t="shared" si="743"/>
        <v/>
      </c>
      <c r="AM425" s="68">
        <f t="shared" si="744"/>
        <v>51000</v>
      </c>
      <c r="AN425" s="60">
        <f t="shared" si="745"/>
        <v>20000</v>
      </c>
      <c r="AP425" s="68">
        <f t="shared" si="746"/>
        <v>404867</v>
      </c>
      <c r="AQ425" s="61">
        <f t="shared" si="747"/>
        <v>369800</v>
      </c>
      <c r="AR425" s="61">
        <f t="shared" si="748"/>
        <v>60737</v>
      </c>
      <c r="AS425" s="199">
        <f t="shared" si="749"/>
        <v>0.15001716613109983</v>
      </c>
      <c r="AT425" s="61">
        <f t="shared" si="750"/>
        <v>369800</v>
      </c>
      <c r="AU425" s="61">
        <f t="shared" si="751"/>
        <v>475000</v>
      </c>
      <c r="AV425" s="61">
        <f>IF(NOT(ISNUMBER(A425)),"",ROUND(_xlfn.QUARTILE.INC(CHOOSE({1;2;3},W425,Z425,AC425),1),0))</f>
        <v>369800</v>
      </c>
      <c r="AW425" s="61">
        <f>IF(NOT(ISNUMBER(A425)),"",ROUND(_xlfn.QUARTILE.INC(CHOOSE({1;2;3},W425,Z425,AC425),3),0))</f>
        <v>422400</v>
      </c>
      <c r="AX425" s="61">
        <f t="shared" si="752"/>
        <v>52600</v>
      </c>
      <c r="AY425" s="61">
        <f t="shared" si="753"/>
        <v>369800</v>
      </c>
      <c r="AZ425" s="61">
        <f t="shared" si="754"/>
        <v>70262</v>
      </c>
      <c r="BA425" s="61">
        <f t="shared" si="755"/>
        <v>440062</v>
      </c>
      <c r="BB425" s="61" t="str">
        <f t="shared" si="756"/>
        <v>MENOR VALOR</v>
      </c>
      <c r="BD425" s="58" t="str">
        <f t="shared" si="757"/>
        <v>Casquetes de bancada</v>
      </c>
      <c r="BE425" s="58" t="str">
        <f t="shared" si="758"/>
        <v>REPETIDO</v>
      </c>
      <c r="BF425" s="58" t="str" cm="1">
        <f t="array" ref="BF425">IF(BE425&lt;&gt;"REPETIDO","",A425&amp;IFERROR(", "&amp;_xlfn.AGGREGATE(15,6,$A$13:$A$500/(($BD$13:$BD$500=BD425)*($A$13:$A$500&lt;&gt;A425)),1),"")&amp;IFERROR(", "&amp;_xlfn.AGGREGATE(15,6,$A$13:$A$500/(($BD$13:$BD$500=BD425)*($A$13:$A$500&lt;&gt;A425)),2),"")&amp;IFERROR(", "&amp;_xlfn.AGGREGATE(15,6,$A$13:$A$500/(($BD$13:$BD$500=BD425)*($A$13:$A$500&lt;&gt;A425)),3),""))</f>
        <v>393, 349</v>
      </c>
      <c r="BG425" s="58" t="str">
        <f t="shared" si="759"/>
        <v>MISMO PRECIO REF.</v>
      </c>
      <c r="BH425" s="58" t="str">
        <f t="shared" si="760"/>
        <v>OK</v>
      </c>
    </row>
    <row r="426" spans="1:60" ht="25.5" customHeight="1" x14ac:dyDescent="0.45">
      <c r="A426" s="64">
        <f>IF(D426="","",COUNTIF($D$13:D426,"&lt;&gt;"))</f>
        <v>394</v>
      </c>
      <c r="B426" s="64">
        <v>4315202</v>
      </c>
      <c r="C426" s="65" t="s">
        <v>1077</v>
      </c>
      <c r="D426" s="64" t="s">
        <v>873</v>
      </c>
      <c r="E426" s="64">
        <v>0</v>
      </c>
      <c r="F426" s="64">
        <v>0</v>
      </c>
      <c r="G426" s="64">
        <v>0</v>
      </c>
      <c r="H426" s="64">
        <v>0</v>
      </c>
      <c r="I426" s="64">
        <v>1</v>
      </c>
      <c r="J426" s="64">
        <v>0</v>
      </c>
      <c r="K426" s="64">
        <v>0</v>
      </c>
      <c r="L426" s="64">
        <v>0</v>
      </c>
      <c r="M426" s="64">
        <v>1</v>
      </c>
      <c r="N426" s="64">
        <v>0</v>
      </c>
      <c r="O426" s="64">
        <v>0</v>
      </c>
      <c r="P426" s="64">
        <v>0</v>
      </c>
      <c r="Q426" s="64">
        <v>0</v>
      </c>
      <c r="R426" s="64">
        <v>1</v>
      </c>
      <c r="S426" s="64">
        <v>26101743</v>
      </c>
      <c r="T426" s="64" t="s">
        <v>66</v>
      </c>
      <c r="U426" s="64" t="s">
        <v>66</v>
      </c>
      <c r="W426" s="198">
        <v>157200</v>
      </c>
      <c r="X426" s="198">
        <f t="shared" si="732"/>
        <v>29868</v>
      </c>
      <c r="Y426" s="198">
        <f t="shared" si="733"/>
        <v>187068</v>
      </c>
      <c r="Z426" s="198">
        <v>170000</v>
      </c>
      <c r="AA426" s="198">
        <f t="shared" si="734"/>
        <v>32300</v>
      </c>
      <c r="AB426" s="198">
        <f t="shared" si="735"/>
        <v>202300</v>
      </c>
      <c r="AC426" s="198">
        <v>220000</v>
      </c>
      <c r="AD426" s="198">
        <f t="shared" si="736"/>
        <v>41800</v>
      </c>
      <c r="AE426" s="198">
        <f t="shared" si="737"/>
        <v>261800</v>
      </c>
      <c r="AG426" s="67" t="str">
        <f t="shared" si="738"/>
        <v>VÁLVULAS DE ADICIÓN</v>
      </c>
      <c r="AH426" s="58" t="str">
        <f t="shared" si="739"/>
        <v>ÚNICO</v>
      </c>
      <c r="AI426" s="58" t="str">
        <f t="shared" si="740"/>
        <v>DIFERENTE</v>
      </c>
      <c r="AJ426" s="58" t="str">
        <f t="shared" si="741"/>
        <v>DIFERENTE</v>
      </c>
      <c r="AK426" s="58" t="str">
        <f t="shared" si="742"/>
        <v>REVISAR</v>
      </c>
      <c r="AL426" s="68" t="str">
        <f t="shared" si="743"/>
        <v/>
      </c>
      <c r="AM426" s="68">
        <f t="shared" si="744"/>
        <v>12800</v>
      </c>
      <c r="AN426" s="60">
        <f t="shared" si="745"/>
        <v>15000</v>
      </c>
      <c r="AP426" s="68">
        <f t="shared" si="746"/>
        <v>182400</v>
      </c>
      <c r="AQ426" s="61">
        <f t="shared" si="747"/>
        <v>170000</v>
      </c>
      <c r="AR426" s="61">
        <f t="shared" si="748"/>
        <v>33186</v>
      </c>
      <c r="AS426" s="199">
        <f t="shared" si="749"/>
        <v>0.18194078947368422</v>
      </c>
      <c r="AT426" s="61">
        <f t="shared" si="750"/>
        <v>157200</v>
      </c>
      <c r="AU426" s="61">
        <f t="shared" si="751"/>
        <v>220000</v>
      </c>
      <c r="AV426" s="61">
        <f>IF(NOT(ISNUMBER(A426)),"",ROUND(_xlfn.QUARTILE.INC(CHOOSE({1;2;3},W426,Z426,AC426),1),0))</f>
        <v>163600</v>
      </c>
      <c r="AW426" s="61">
        <f>IF(NOT(ISNUMBER(A426)),"",ROUND(_xlfn.QUARTILE.INC(CHOOSE({1;2;3},W426,Z426,AC426),3),0))</f>
        <v>195000</v>
      </c>
      <c r="AX426" s="61">
        <f t="shared" si="752"/>
        <v>31400</v>
      </c>
      <c r="AY426" s="61">
        <f t="shared" si="753"/>
        <v>157200</v>
      </c>
      <c r="AZ426" s="61">
        <f t="shared" si="754"/>
        <v>29868</v>
      </c>
      <c r="BA426" s="61">
        <f t="shared" si="755"/>
        <v>187068</v>
      </c>
      <c r="BB426" s="61" t="str">
        <f t="shared" si="756"/>
        <v>MENOR VALOR</v>
      </c>
      <c r="BD426" s="58" t="str">
        <f t="shared" si="757"/>
        <v>Válvulas de adición</v>
      </c>
      <c r="BE426" s="58" t="str">
        <f t="shared" si="758"/>
        <v>REPETIDO</v>
      </c>
      <c r="BF426" s="58" t="str" cm="1">
        <f t="array" ref="BF426">IF(BE426&lt;&gt;"REPETIDO","",A426&amp;IFERROR(", "&amp;_xlfn.AGGREGATE(15,6,$A$13:$A$500/(($BD$13:$BD$500=BD426)*($A$13:$A$500&lt;&gt;A426)),1),"")&amp;IFERROR(", "&amp;_xlfn.AGGREGATE(15,6,$A$13:$A$500/(($BD$13:$BD$500=BD426)*($A$13:$A$500&lt;&gt;A426)),2),"")&amp;IFERROR(", "&amp;_xlfn.AGGREGATE(15,6,$A$13:$A$500/(($BD$13:$BD$500=BD426)*($A$13:$A$500&lt;&gt;A426)),3),""))</f>
        <v>394, 350</v>
      </c>
      <c r="BG426" s="58" t="str">
        <f t="shared" si="759"/>
        <v>MISMO PRECIO REF.</v>
      </c>
      <c r="BH426" s="58" t="str">
        <f t="shared" si="760"/>
        <v>OK</v>
      </c>
    </row>
    <row r="427" spans="1:60" ht="25.5" customHeight="1" x14ac:dyDescent="0.45">
      <c r="A427" s="64">
        <f>IF(D427="","",COUNTIF($D$13:D427,"&lt;&gt;"))</f>
        <v>395</v>
      </c>
      <c r="B427" s="64">
        <v>4315202</v>
      </c>
      <c r="C427" s="65" t="s">
        <v>1078</v>
      </c>
      <c r="D427" s="64" t="s">
        <v>873</v>
      </c>
      <c r="E427" s="64">
        <v>0</v>
      </c>
      <c r="F427" s="64">
        <v>0</v>
      </c>
      <c r="G427" s="64">
        <v>0</v>
      </c>
      <c r="H427" s="64">
        <v>0</v>
      </c>
      <c r="I427" s="64">
        <v>1</v>
      </c>
      <c r="J427" s="64">
        <v>0</v>
      </c>
      <c r="K427" s="64">
        <v>0</v>
      </c>
      <c r="L427" s="64">
        <v>0</v>
      </c>
      <c r="M427" s="64">
        <v>1</v>
      </c>
      <c r="N427" s="64">
        <v>0</v>
      </c>
      <c r="O427" s="64">
        <v>0</v>
      </c>
      <c r="P427" s="64">
        <v>0</v>
      </c>
      <c r="Q427" s="64">
        <v>0</v>
      </c>
      <c r="R427" s="64">
        <v>1</v>
      </c>
      <c r="S427" s="64">
        <v>26101743</v>
      </c>
      <c r="T427" s="64" t="s">
        <v>66</v>
      </c>
      <c r="U427" s="64" t="s">
        <v>66</v>
      </c>
      <c r="W427" s="198">
        <v>165800</v>
      </c>
      <c r="X427" s="198">
        <f t="shared" si="732"/>
        <v>31502</v>
      </c>
      <c r="Y427" s="198">
        <f t="shared" si="733"/>
        <v>197302</v>
      </c>
      <c r="Z427" s="198">
        <v>174200</v>
      </c>
      <c r="AA427" s="198">
        <f t="shared" si="734"/>
        <v>33098</v>
      </c>
      <c r="AB427" s="198">
        <f t="shared" si="735"/>
        <v>207298</v>
      </c>
      <c r="AC427" s="198">
        <v>220000</v>
      </c>
      <c r="AD427" s="198">
        <f t="shared" si="736"/>
        <v>41800</v>
      </c>
      <c r="AE427" s="198">
        <f t="shared" si="737"/>
        <v>261800</v>
      </c>
      <c r="AG427" s="67" t="str">
        <f t="shared" si="738"/>
        <v>VÁLVULAS DE ESCAPE</v>
      </c>
      <c r="AH427" s="58" t="str">
        <f t="shared" si="739"/>
        <v>ÚNICO</v>
      </c>
      <c r="AI427" s="58" t="str">
        <f t="shared" si="740"/>
        <v>DIFERENTE</v>
      </c>
      <c r="AJ427" s="58" t="str">
        <f t="shared" si="741"/>
        <v>DIFERENTE</v>
      </c>
      <c r="AK427" s="58" t="str">
        <f t="shared" si="742"/>
        <v>REVISAR</v>
      </c>
      <c r="AL427" s="68" t="str">
        <f t="shared" si="743"/>
        <v/>
      </c>
      <c r="AM427" s="68">
        <f t="shared" si="744"/>
        <v>8400</v>
      </c>
      <c r="AN427" s="60">
        <f t="shared" si="745"/>
        <v>10000</v>
      </c>
      <c r="AP427" s="68">
        <f t="shared" si="746"/>
        <v>186667</v>
      </c>
      <c r="AQ427" s="61">
        <f t="shared" si="747"/>
        <v>174200</v>
      </c>
      <c r="AR427" s="61">
        <f t="shared" si="748"/>
        <v>29171</v>
      </c>
      <c r="AS427" s="199">
        <f t="shared" si="749"/>
        <v>0.15627293522690139</v>
      </c>
      <c r="AT427" s="61">
        <f t="shared" si="750"/>
        <v>165800</v>
      </c>
      <c r="AU427" s="61">
        <f t="shared" si="751"/>
        <v>220000</v>
      </c>
      <c r="AV427" s="61">
        <f>IF(NOT(ISNUMBER(A427)),"",ROUND(_xlfn.QUARTILE.INC(CHOOSE({1;2;3},W427,Z427,AC427),1),0))</f>
        <v>170000</v>
      </c>
      <c r="AW427" s="61">
        <f>IF(NOT(ISNUMBER(A427)),"",ROUND(_xlfn.QUARTILE.INC(CHOOSE({1;2;3},W427,Z427,AC427),3),0))</f>
        <v>197100</v>
      </c>
      <c r="AX427" s="61">
        <f t="shared" si="752"/>
        <v>27100</v>
      </c>
      <c r="AY427" s="61">
        <f t="shared" si="753"/>
        <v>165800</v>
      </c>
      <c r="AZ427" s="61">
        <f t="shared" si="754"/>
        <v>31502</v>
      </c>
      <c r="BA427" s="61">
        <f t="shared" si="755"/>
        <v>197302</v>
      </c>
      <c r="BB427" s="61" t="str">
        <f t="shared" si="756"/>
        <v>MENOR VALOR</v>
      </c>
      <c r="BD427" s="58" t="str">
        <f t="shared" si="757"/>
        <v>Válvulas de escape</v>
      </c>
      <c r="BE427" s="58" t="str">
        <f t="shared" si="758"/>
        <v>REPETIDO</v>
      </c>
      <c r="BF427" s="58" t="str" cm="1">
        <f t="array" ref="BF427">IF(BE427&lt;&gt;"REPETIDO","",A427&amp;IFERROR(", "&amp;_xlfn.AGGREGATE(15,6,$A$13:$A$500/(($BD$13:$BD$500=BD427)*($A$13:$A$500&lt;&gt;A427)),1),"")&amp;IFERROR(", "&amp;_xlfn.AGGREGATE(15,6,$A$13:$A$500/(($BD$13:$BD$500=BD427)*($A$13:$A$500&lt;&gt;A427)),2),"")&amp;IFERROR(", "&amp;_xlfn.AGGREGATE(15,6,$A$13:$A$500/(($BD$13:$BD$500=BD427)*($A$13:$A$500&lt;&gt;A427)),3),""))</f>
        <v>395, 351</v>
      </c>
      <c r="BG427" s="58" t="str">
        <f t="shared" si="759"/>
        <v>MISMO PRECIO REF.</v>
      </c>
      <c r="BH427" s="58" t="str">
        <f t="shared" si="760"/>
        <v>OK</v>
      </c>
    </row>
    <row r="428" spans="1:60" x14ac:dyDescent="0.45">
      <c r="A428" s="64">
        <f>IF(D428="","",COUNTIF($D$13:D428,"&lt;&gt;"))</f>
        <v>396</v>
      </c>
      <c r="B428" s="64">
        <v>4315103</v>
      </c>
      <c r="C428" s="65" t="s">
        <v>1079</v>
      </c>
      <c r="D428" s="64" t="s">
        <v>873</v>
      </c>
      <c r="E428" s="64">
        <v>0</v>
      </c>
      <c r="F428" s="64">
        <v>0</v>
      </c>
      <c r="G428" s="64">
        <v>0</v>
      </c>
      <c r="H428" s="64">
        <v>0</v>
      </c>
      <c r="I428" s="64">
        <v>1</v>
      </c>
      <c r="J428" s="64">
        <v>0</v>
      </c>
      <c r="K428" s="64">
        <v>0</v>
      </c>
      <c r="L428" s="64">
        <v>0</v>
      </c>
      <c r="M428" s="64">
        <v>1</v>
      </c>
      <c r="N428" s="64">
        <v>0</v>
      </c>
      <c r="O428" s="64">
        <v>0</v>
      </c>
      <c r="P428" s="64">
        <v>0</v>
      </c>
      <c r="Q428" s="64">
        <v>0</v>
      </c>
      <c r="R428" s="64">
        <v>1</v>
      </c>
      <c r="S428" s="64">
        <v>26101727</v>
      </c>
      <c r="T428" s="64" t="s">
        <v>66</v>
      </c>
      <c r="U428" s="64" t="s">
        <v>66</v>
      </c>
      <c r="W428" s="198">
        <v>403800</v>
      </c>
      <c r="X428" s="198">
        <f t="shared" si="732"/>
        <v>76722</v>
      </c>
      <c r="Y428" s="198">
        <f t="shared" si="733"/>
        <v>480522</v>
      </c>
      <c r="Z428" s="198">
        <v>437800</v>
      </c>
      <c r="AA428" s="198">
        <f t="shared" si="734"/>
        <v>83182</v>
      </c>
      <c r="AB428" s="198">
        <f t="shared" si="735"/>
        <v>520982</v>
      </c>
      <c r="AC428" s="198">
        <v>515000</v>
      </c>
      <c r="AD428" s="198">
        <f t="shared" si="736"/>
        <v>97850</v>
      </c>
      <c r="AE428" s="198">
        <f t="shared" si="737"/>
        <v>612850</v>
      </c>
      <c r="AG428" s="67" t="str">
        <f t="shared" si="738"/>
        <v>ANILLOS</v>
      </c>
      <c r="AH428" s="58" t="str">
        <f t="shared" si="739"/>
        <v>ÚNICO</v>
      </c>
      <c r="AI428" s="58" t="str">
        <f t="shared" si="740"/>
        <v>DIFERENTE</v>
      </c>
      <c r="AJ428" s="58" t="str">
        <f t="shared" si="741"/>
        <v>DIFERENTE</v>
      </c>
      <c r="AK428" s="58" t="str">
        <f t="shared" si="742"/>
        <v>REVISAR</v>
      </c>
      <c r="AL428" s="68" t="str">
        <f t="shared" si="743"/>
        <v/>
      </c>
      <c r="AM428" s="68">
        <f t="shared" si="744"/>
        <v>34000</v>
      </c>
      <c r="AN428" s="60">
        <f t="shared" si="745"/>
        <v>25000</v>
      </c>
      <c r="AP428" s="68">
        <f t="shared" si="746"/>
        <v>452200</v>
      </c>
      <c r="AQ428" s="61">
        <f t="shared" si="747"/>
        <v>437800</v>
      </c>
      <c r="AR428" s="61">
        <f t="shared" si="748"/>
        <v>56981</v>
      </c>
      <c r="AS428" s="199">
        <f t="shared" si="749"/>
        <v>0.12600840336134453</v>
      </c>
      <c r="AT428" s="61">
        <f t="shared" si="750"/>
        <v>403800</v>
      </c>
      <c r="AU428" s="61">
        <f t="shared" si="751"/>
        <v>515000</v>
      </c>
      <c r="AV428" s="61">
        <f>IF(NOT(ISNUMBER(A428)),"",ROUND(_xlfn.QUARTILE.INC(CHOOSE({1;2;3},W428,Z428,AC428),1),0))</f>
        <v>420800</v>
      </c>
      <c r="AW428" s="61">
        <f>IF(NOT(ISNUMBER(A428)),"",ROUND(_xlfn.QUARTILE.INC(CHOOSE({1;2;3},W428,Z428,AC428),3),0))</f>
        <v>476400</v>
      </c>
      <c r="AX428" s="61">
        <f t="shared" si="752"/>
        <v>55600</v>
      </c>
      <c r="AY428" s="61">
        <f t="shared" si="753"/>
        <v>403800</v>
      </c>
      <c r="AZ428" s="61">
        <f t="shared" si="754"/>
        <v>76722</v>
      </c>
      <c r="BA428" s="61">
        <f t="shared" si="755"/>
        <v>480522</v>
      </c>
      <c r="BB428" s="61" t="str">
        <f t="shared" si="756"/>
        <v>MENOR VALOR</v>
      </c>
      <c r="BD428" s="58" t="str">
        <f t="shared" si="757"/>
        <v>Anillos</v>
      </c>
      <c r="BE428" s="58" t="str">
        <f t="shared" si="758"/>
        <v>REPETIDO</v>
      </c>
      <c r="BF428" s="58" t="str" cm="1">
        <f t="array" ref="BF428">IF(BE428&lt;&gt;"REPETIDO","",A428&amp;IFERROR(", "&amp;_xlfn.AGGREGATE(15,6,$A$13:$A$500/(($BD$13:$BD$500=BD428)*($A$13:$A$500&lt;&gt;A428)),1),"")&amp;IFERROR(", "&amp;_xlfn.AGGREGATE(15,6,$A$13:$A$500/(($BD$13:$BD$500=BD428)*($A$13:$A$500&lt;&gt;A428)),2),"")&amp;IFERROR(", "&amp;_xlfn.AGGREGATE(15,6,$A$13:$A$500/(($BD$13:$BD$500=BD428)*($A$13:$A$500&lt;&gt;A428)),3),""))</f>
        <v>396, 328</v>
      </c>
      <c r="BG428" s="58" t="str">
        <f t="shared" si="759"/>
        <v>MISMO PRECIO REF.</v>
      </c>
      <c r="BH428" s="58" t="str">
        <f t="shared" si="760"/>
        <v>OK</v>
      </c>
    </row>
    <row r="429" spans="1:60" x14ac:dyDescent="0.45">
      <c r="A429" s="64">
        <f>IF(D429="","",COUNTIF($D$13:D429,"&lt;&gt;"))</f>
        <v>397</v>
      </c>
      <c r="B429" s="64">
        <v>4322005</v>
      </c>
      <c r="C429" s="65" t="s">
        <v>1080</v>
      </c>
      <c r="D429" s="64" t="s">
        <v>873</v>
      </c>
      <c r="E429" s="64">
        <v>0</v>
      </c>
      <c r="F429" s="64">
        <v>0</v>
      </c>
      <c r="G429" s="64">
        <v>0</v>
      </c>
      <c r="H429" s="64">
        <v>0</v>
      </c>
      <c r="I429" s="64">
        <v>1</v>
      </c>
      <c r="J429" s="64">
        <v>0</v>
      </c>
      <c r="K429" s="64">
        <v>0</v>
      </c>
      <c r="L429" s="64">
        <v>0</v>
      </c>
      <c r="M429" s="64">
        <v>1</v>
      </c>
      <c r="N429" s="64">
        <v>0</v>
      </c>
      <c r="O429" s="64">
        <v>0</v>
      </c>
      <c r="P429" s="64">
        <v>0</v>
      </c>
      <c r="Q429" s="64">
        <v>0</v>
      </c>
      <c r="R429" s="64">
        <v>1</v>
      </c>
      <c r="S429" s="64">
        <v>40151510</v>
      </c>
      <c r="T429" s="64" t="s">
        <v>66</v>
      </c>
      <c r="U429" s="64" t="s">
        <v>66</v>
      </c>
      <c r="W429" s="198">
        <v>344200</v>
      </c>
      <c r="X429" s="198">
        <f t="shared" si="732"/>
        <v>65398</v>
      </c>
      <c r="Y429" s="198">
        <f t="shared" si="733"/>
        <v>409598</v>
      </c>
      <c r="Z429" s="198">
        <v>344200</v>
      </c>
      <c r="AA429" s="198">
        <f t="shared" si="734"/>
        <v>65398</v>
      </c>
      <c r="AB429" s="198">
        <f t="shared" si="735"/>
        <v>409598</v>
      </c>
      <c r="AC429" s="198">
        <v>420000</v>
      </c>
      <c r="AD429" s="198">
        <f t="shared" si="736"/>
        <v>79800</v>
      </c>
      <c r="AE429" s="198">
        <f t="shared" si="737"/>
        <v>499800</v>
      </c>
      <c r="AG429" s="67" t="str">
        <f t="shared" si="738"/>
        <v>BOMBA DE AGUA</v>
      </c>
      <c r="AH429" s="58" t="str">
        <f t="shared" si="739"/>
        <v>ÚNICO</v>
      </c>
      <c r="AI429" s="58" t="str">
        <f t="shared" si="740"/>
        <v>DIFERENTE</v>
      </c>
      <c r="AJ429" s="58" t="str">
        <f t="shared" si="741"/>
        <v>DIFERENTE</v>
      </c>
      <c r="AK429" s="58" t="str">
        <f t="shared" si="742"/>
        <v>REVISAR</v>
      </c>
      <c r="AL429" s="68" t="str">
        <f t="shared" si="743"/>
        <v/>
      </c>
      <c r="AM429" s="68">
        <f t="shared" si="744"/>
        <v>8600</v>
      </c>
      <c r="AN429" s="60">
        <f t="shared" si="745"/>
        <v>5000</v>
      </c>
      <c r="AP429" s="68">
        <f t="shared" si="746"/>
        <v>369467</v>
      </c>
      <c r="AQ429" s="61">
        <f t="shared" si="747"/>
        <v>344200</v>
      </c>
      <c r="AR429" s="61">
        <f t="shared" si="748"/>
        <v>43763</v>
      </c>
      <c r="AS429" s="199">
        <f t="shared" si="749"/>
        <v>0.11844900897779774</v>
      </c>
      <c r="AT429" s="61">
        <f t="shared" si="750"/>
        <v>344200</v>
      </c>
      <c r="AU429" s="61">
        <f t="shared" si="751"/>
        <v>420000</v>
      </c>
      <c r="AV429" s="61">
        <f>IF(NOT(ISNUMBER(A429)),"",ROUND(_xlfn.QUARTILE.INC(CHOOSE({1;2;3},W429,Z429,AC429),1),0))</f>
        <v>344200</v>
      </c>
      <c r="AW429" s="61">
        <f>IF(NOT(ISNUMBER(A429)),"",ROUND(_xlfn.QUARTILE.INC(CHOOSE({1;2;3},W429,Z429,AC429),3),0))</f>
        <v>382100</v>
      </c>
      <c r="AX429" s="61">
        <f t="shared" si="752"/>
        <v>37900</v>
      </c>
      <c r="AY429" s="61">
        <f t="shared" si="753"/>
        <v>344200</v>
      </c>
      <c r="AZ429" s="61">
        <f t="shared" si="754"/>
        <v>65398</v>
      </c>
      <c r="BA429" s="61">
        <f t="shared" si="755"/>
        <v>409598</v>
      </c>
      <c r="BB429" s="61" t="str">
        <f t="shared" si="756"/>
        <v>MENOR VALOR</v>
      </c>
      <c r="BD429" s="58" t="str">
        <f t="shared" si="757"/>
        <v>Bomba de agua</v>
      </c>
      <c r="BE429" s="58" t="str">
        <f t="shared" si="758"/>
        <v>REPETIDO</v>
      </c>
      <c r="BF429" s="58" t="str" cm="1">
        <f t="array" ref="BF429">IF(BE429&lt;&gt;"REPETIDO","",A429&amp;IFERROR(", "&amp;_xlfn.AGGREGATE(15,6,$A$13:$A$500/(($BD$13:$BD$500=BD429)*($A$13:$A$500&lt;&gt;A429)),1),"")&amp;IFERROR(", "&amp;_xlfn.AGGREGATE(15,6,$A$13:$A$500/(($BD$13:$BD$500=BD429)*($A$13:$A$500&lt;&gt;A429)),2),"")&amp;IFERROR(", "&amp;_xlfn.AGGREGATE(15,6,$A$13:$A$500/(($BD$13:$BD$500=BD429)*($A$13:$A$500&lt;&gt;A429)),3),""))</f>
        <v>397, 215, 352</v>
      </c>
      <c r="BG429" s="58" t="str">
        <f t="shared" si="759"/>
        <v>MISMO PRECIO REF.</v>
      </c>
      <c r="BH429" s="58" t="str">
        <f t="shared" si="760"/>
        <v>OK</v>
      </c>
    </row>
    <row r="430" spans="1:60" x14ac:dyDescent="0.45">
      <c r="A430" s="64">
        <f>IF(D430="","",COUNTIF($D$13:D430,"&lt;&gt;"))</f>
        <v>398</v>
      </c>
      <c r="B430" s="64">
        <v>4322099</v>
      </c>
      <c r="C430" s="65" t="s">
        <v>1081</v>
      </c>
      <c r="D430" s="64" t="s">
        <v>873</v>
      </c>
      <c r="E430" s="64">
        <v>0</v>
      </c>
      <c r="F430" s="64">
        <v>0</v>
      </c>
      <c r="G430" s="64">
        <v>0</v>
      </c>
      <c r="H430" s="64">
        <v>0</v>
      </c>
      <c r="I430" s="64">
        <v>1</v>
      </c>
      <c r="J430" s="64">
        <v>0</v>
      </c>
      <c r="K430" s="64">
        <v>0</v>
      </c>
      <c r="L430" s="64">
        <v>0</v>
      </c>
      <c r="M430" s="64">
        <v>1</v>
      </c>
      <c r="N430" s="64">
        <v>0</v>
      </c>
      <c r="O430" s="64">
        <v>0</v>
      </c>
      <c r="P430" s="64">
        <v>0</v>
      </c>
      <c r="Q430" s="64">
        <v>0</v>
      </c>
      <c r="R430" s="64">
        <v>1</v>
      </c>
      <c r="S430" s="64">
        <v>40151524</v>
      </c>
      <c r="T430" s="64" t="s">
        <v>66</v>
      </c>
      <c r="U430" s="64" t="s">
        <v>66</v>
      </c>
      <c r="W430" s="198">
        <v>561000</v>
      </c>
      <c r="X430" s="198">
        <f t="shared" si="732"/>
        <v>106590</v>
      </c>
      <c r="Y430" s="198">
        <f t="shared" si="733"/>
        <v>667590</v>
      </c>
      <c r="Z430" s="198">
        <v>595000</v>
      </c>
      <c r="AA430" s="198">
        <f t="shared" si="734"/>
        <v>113050</v>
      </c>
      <c r="AB430" s="198">
        <f t="shared" si="735"/>
        <v>708050</v>
      </c>
      <c r="AC430" s="198">
        <v>700000</v>
      </c>
      <c r="AD430" s="198">
        <f t="shared" si="736"/>
        <v>133000</v>
      </c>
      <c r="AE430" s="198">
        <f t="shared" si="737"/>
        <v>833000</v>
      </c>
      <c r="AG430" s="67" t="str">
        <f t="shared" si="738"/>
        <v>BOMBA DE ACEITE</v>
      </c>
      <c r="AH430" s="58" t="str">
        <f t="shared" si="739"/>
        <v>ÚNICO</v>
      </c>
      <c r="AI430" s="58" t="str">
        <f t="shared" si="740"/>
        <v>DIFERENTE</v>
      </c>
      <c r="AJ430" s="58" t="str">
        <f t="shared" si="741"/>
        <v>DIFERENTE</v>
      </c>
      <c r="AK430" s="58" t="str">
        <f t="shared" si="742"/>
        <v>REVISAR</v>
      </c>
      <c r="AL430" s="68" t="str">
        <f t="shared" si="743"/>
        <v/>
      </c>
      <c r="AM430" s="68">
        <f t="shared" si="744"/>
        <v>34000</v>
      </c>
      <c r="AN430" s="60">
        <f t="shared" si="745"/>
        <v>15000</v>
      </c>
      <c r="AP430" s="68">
        <f t="shared" si="746"/>
        <v>618667</v>
      </c>
      <c r="AQ430" s="61">
        <f t="shared" si="747"/>
        <v>595000</v>
      </c>
      <c r="AR430" s="61">
        <f t="shared" si="748"/>
        <v>72459</v>
      </c>
      <c r="AS430" s="199">
        <f t="shared" si="749"/>
        <v>0.11712116534419971</v>
      </c>
      <c r="AT430" s="61">
        <f t="shared" si="750"/>
        <v>561000</v>
      </c>
      <c r="AU430" s="61">
        <f t="shared" si="751"/>
        <v>700000</v>
      </c>
      <c r="AV430" s="61">
        <f>IF(NOT(ISNUMBER(A430)),"",ROUND(_xlfn.QUARTILE.INC(CHOOSE({1;2;3},W430,Z430,AC430),1),0))</f>
        <v>578000</v>
      </c>
      <c r="AW430" s="61">
        <f>IF(NOT(ISNUMBER(A430)),"",ROUND(_xlfn.QUARTILE.INC(CHOOSE({1;2;3},W430,Z430,AC430),3),0))</f>
        <v>647500</v>
      </c>
      <c r="AX430" s="61">
        <f t="shared" si="752"/>
        <v>69500</v>
      </c>
      <c r="AY430" s="61">
        <f t="shared" si="753"/>
        <v>561000</v>
      </c>
      <c r="AZ430" s="61">
        <f t="shared" si="754"/>
        <v>106590</v>
      </c>
      <c r="BA430" s="61">
        <f t="shared" si="755"/>
        <v>667590</v>
      </c>
      <c r="BB430" s="61" t="str">
        <f t="shared" si="756"/>
        <v>MENOR VALOR</v>
      </c>
      <c r="BD430" s="58" t="str">
        <f t="shared" si="757"/>
        <v>Bomba de aceite</v>
      </c>
      <c r="BE430" s="58" t="str">
        <f t="shared" si="758"/>
        <v>REPETIDO</v>
      </c>
      <c r="BF430" s="58" t="str" cm="1">
        <f t="array" ref="BF430">IF(BE430&lt;&gt;"REPETIDO","",A430&amp;IFERROR(", "&amp;_xlfn.AGGREGATE(15,6,$A$13:$A$500/(($BD$13:$BD$500=BD430)*($A$13:$A$500&lt;&gt;A430)),1),"")&amp;IFERROR(", "&amp;_xlfn.AGGREGATE(15,6,$A$13:$A$500/(($BD$13:$BD$500=BD430)*($A$13:$A$500&lt;&gt;A430)),2),"")&amp;IFERROR(", "&amp;_xlfn.AGGREGATE(15,6,$A$13:$A$500/(($BD$13:$BD$500=BD430)*($A$13:$A$500&lt;&gt;A430)),3),""))</f>
        <v>398, 353</v>
      </c>
      <c r="BG430" s="58" t="str">
        <f t="shared" si="759"/>
        <v>MISMO PRECIO REF.</v>
      </c>
      <c r="BH430" s="58" t="str">
        <f t="shared" si="760"/>
        <v>OK</v>
      </c>
    </row>
    <row r="431" spans="1:60" ht="38.25" customHeight="1" x14ac:dyDescent="0.45">
      <c r="A431" s="64">
        <f>IF(D431="","",COUNTIF($D$13:D431,"&lt;&gt;"))</f>
        <v>399</v>
      </c>
      <c r="B431" s="64">
        <v>4331001</v>
      </c>
      <c r="C431" s="65" t="s">
        <v>1082</v>
      </c>
      <c r="D431" s="64" t="s">
        <v>873</v>
      </c>
      <c r="E431" s="64">
        <v>0</v>
      </c>
      <c r="F431" s="64">
        <v>0</v>
      </c>
      <c r="G431" s="64">
        <v>0</v>
      </c>
      <c r="H431" s="64">
        <v>0</v>
      </c>
      <c r="I431" s="64">
        <v>1</v>
      </c>
      <c r="J431" s="64">
        <v>0</v>
      </c>
      <c r="K431" s="64">
        <v>0</v>
      </c>
      <c r="L431" s="64">
        <v>0</v>
      </c>
      <c r="M431" s="64">
        <v>1</v>
      </c>
      <c r="N431" s="64">
        <v>0</v>
      </c>
      <c r="O431" s="64">
        <v>0</v>
      </c>
      <c r="P431" s="64">
        <v>0</v>
      </c>
      <c r="Q431" s="64">
        <v>0</v>
      </c>
      <c r="R431" s="64">
        <v>1</v>
      </c>
      <c r="S431" s="64">
        <v>31171504</v>
      </c>
      <c r="T431" s="64" t="s">
        <v>66</v>
      </c>
      <c r="U431" s="64" t="s">
        <v>66</v>
      </c>
      <c r="W431" s="198">
        <v>34000</v>
      </c>
      <c r="X431" s="198">
        <f t="shared" si="732"/>
        <v>6460</v>
      </c>
      <c r="Y431" s="198">
        <f t="shared" si="733"/>
        <v>40460</v>
      </c>
      <c r="Z431" s="198">
        <v>55200</v>
      </c>
      <c r="AA431" s="198">
        <f t="shared" si="734"/>
        <v>10488</v>
      </c>
      <c r="AB431" s="198">
        <f t="shared" si="735"/>
        <v>65688</v>
      </c>
      <c r="AC431" s="198">
        <v>70000</v>
      </c>
      <c r="AD431" s="198">
        <f t="shared" si="736"/>
        <v>13300</v>
      </c>
      <c r="AE431" s="198">
        <f t="shared" si="737"/>
        <v>83300</v>
      </c>
      <c r="AG431" s="67" t="str">
        <f t="shared" si="738"/>
        <v>RODAMIENTOS PARA GENERADOR STANFORD</v>
      </c>
      <c r="AH431" s="58" t="str">
        <f t="shared" si="739"/>
        <v>ÚNICO</v>
      </c>
      <c r="AI431" s="58" t="str">
        <f t="shared" si="740"/>
        <v>DIFERENTE</v>
      </c>
      <c r="AJ431" s="58" t="str">
        <f t="shared" si="741"/>
        <v>DIFERENTE</v>
      </c>
      <c r="AK431" s="58" t="str">
        <f t="shared" si="742"/>
        <v>REVISAR</v>
      </c>
      <c r="AL431" s="68" t="str">
        <f t="shared" si="743"/>
        <v/>
      </c>
      <c r="AM431" s="68">
        <f t="shared" si="744"/>
        <v>21200</v>
      </c>
      <c r="AN431" s="60">
        <f t="shared" si="745"/>
        <v>30000</v>
      </c>
      <c r="AP431" s="68">
        <f t="shared" si="746"/>
        <v>53067</v>
      </c>
      <c r="AQ431" s="61">
        <f t="shared" si="747"/>
        <v>55200</v>
      </c>
      <c r="AR431" s="61">
        <f t="shared" si="748"/>
        <v>18095</v>
      </c>
      <c r="AS431" s="199">
        <f t="shared" si="749"/>
        <v>0.34098403904498087</v>
      </c>
      <c r="AT431" s="61">
        <f t="shared" si="750"/>
        <v>34000</v>
      </c>
      <c r="AU431" s="61">
        <f t="shared" si="751"/>
        <v>70000</v>
      </c>
      <c r="AV431" s="61">
        <f>IF(NOT(ISNUMBER(A431)),"",ROUND(_xlfn.QUARTILE.INC(CHOOSE({1;2;3},W431,Z431,AC431),1),0))</f>
        <v>44600</v>
      </c>
      <c r="AW431" s="61">
        <f>IF(NOT(ISNUMBER(A431)),"",ROUND(_xlfn.QUARTILE.INC(CHOOSE({1;2;3},W431,Z431,AC431),3),0))</f>
        <v>62600</v>
      </c>
      <c r="AX431" s="61">
        <f t="shared" si="752"/>
        <v>18000</v>
      </c>
      <c r="AY431" s="61">
        <f t="shared" si="753"/>
        <v>44600</v>
      </c>
      <c r="AZ431" s="61">
        <f t="shared" si="754"/>
        <v>8474</v>
      </c>
      <c r="BA431" s="61">
        <f t="shared" si="755"/>
        <v>53074</v>
      </c>
      <c r="BB431" s="61" t="str">
        <f t="shared" si="756"/>
        <v>PROMEDIO 2 MENORES</v>
      </c>
      <c r="BD431" s="58" t="str">
        <f t="shared" si="757"/>
        <v>Rodamientos para generador Stanford</v>
      </c>
      <c r="BE431" s="58" t="str">
        <f t="shared" si="758"/>
        <v>REPETIDO</v>
      </c>
      <c r="BF431" s="58" t="str" cm="1">
        <f t="array" ref="BF431">IF(BE431&lt;&gt;"REPETIDO","",A431&amp;IFERROR(", "&amp;_xlfn.AGGREGATE(15,6,$A$13:$A$500/(($BD$13:$BD$500=BD431)*($A$13:$A$500&lt;&gt;A431)),1),"")&amp;IFERROR(", "&amp;_xlfn.AGGREGATE(15,6,$A$13:$A$500/(($BD$13:$BD$500=BD431)*($A$13:$A$500&lt;&gt;A431)),2),"")&amp;IFERROR(", "&amp;_xlfn.AGGREGATE(15,6,$A$13:$A$500/(($BD$13:$BD$500=BD431)*($A$13:$A$500&lt;&gt;A431)),3),""))</f>
        <v>399, 354</v>
      </c>
      <c r="BG431" s="58" t="str">
        <f t="shared" si="759"/>
        <v>PRECIO REF. DIFERENTE</v>
      </c>
      <c r="BH431" s="58" t="str">
        <f t="shared" si="760"/>
        <v>CRÍTICO - PRECIO REF. INCONSISTENTE</v>
      </c>
    </row>
    <row r="432" spans="1:60" x14ac:dyDescent="0.45">
      <c r="A432" s="64">
        <f>IF(D432="","",COUNTIF($D$13:D432,"&lt;&gt;"))</f>
        <v>400</v>
      </c>
      <c r="B432" s="64">
        <v>4315202</v>
      </c>
      <c r="C432" s="65" t="s">
        <v>1083</v>
      </c>
      <c r="D432" s="64" t="s">
        <v>873</v>
      </c>
      <c r="E432" s="64">
        <v>0</v>
      </c>
      <c r="F432" s="64">
        <v>0</v>
      </c>
      <c r="G432" s="64">
        <v>0</v>
      </c>
      <c r="H432" s="64">
        <v>0</v>
      </c>
      <c r="I432" s="64">
        <v>1</v>
      </c>
      <c r="J432" s="64">
        <v>0</v>
      </c>
      <c r="K432" s="64">
        <v>0</v>
      </c>
      <c r="L432" s="64">
        <v>0</v>
      </c>
      <c r="M432" s="64">
        <v>1</v>
      </c>
      <c r="N432" s="64">
        <v>0</v>
      </c>
      <c r="O432" s="64">
        <v>0</v>
      </c>
      <c r="P432" s="64">
        <v>0</v>
      </c>
      <c r="Q432" s="64">
        <v>0</v>
      </c>
      <c r="R432" s="64">
        <v>1</v>
      </c>
      <c r="S432" s="64">
        <v>26111509</v>
      </c>
      <c r="T432" s="64" t="s">
        <v>66</v>
      </c>
      <c r="U432" s="64" t="s">
        <v>66</v>
      </c>
      <c r="W432" s="198">
        <v>276200</v>
      </c>
      <c r="X432" s="198">
        <f t="shared" si="732"/>
        <v>52478</v>
      </c>
      <c r="Y432" s="198">
        <f t="shared" si="733"/>
        <v>328678</v>
      </c>
      <c r="Z432" s="198">
        <v>276200</v>
      </c>
      <c r="AA432" s="198">
        <f t="shared" si="734"/>
        <v>52478</v>
      </c>
      <c r="AB432" s="198">
        <f t="shared" si="735"/>
        <v>328678</v>
      </c>
      <c r="AC432" s="198">
        <v>350000</v>
      </c>
      <c r="AD432" s="198">
        <f t="shared" si="736"/>
        <v>66500</v>
      </c>
      <c r="AE432" s="198">
        <f t="shared" si="737"/>
        <v>416500</v>
      </c>
      <c r="AG432" s="67" t="str">
        <f t="shared" si="738"/>
        <v>JUNTA DE CULATA</v>
      </c>
      <c r="AH432" s="58" t="str">
        <f t="shared" si="739"/>
        <v>ÚNICO</v>
      </c>
      <c r="AI432" s="58" t="str">
        <f t="shared" si="740"/>
        <v>DIFERENTE</v>
      </c>
      <c r="AJ432" s="58" t="str">
        <f t="shared" si="741"/>
        <v>DIFERENTE</v>
      </c>
      <c r="AK432" s="58" t="str">
        <f t="shared" si="742"/>
        <v>REVISAR</v>
      </c>
      <c r="AL432" s="68" t="str">
        <f t="shared" si="743"/>
        <v/>
      </c>
      <c r="AM432" s="68">
        <f t="shared" si="744"/>
        <v>17000</v>
      </c>
      <c r="AN432" s="60">
        <f t="shared" si="745"/>
        <v>35000</v>
      </c>
      <c r="AP432" s="68">
        <f t="shared" si="746"/>
        <v>300800</v>
      </c>
      <c r="AQ432" s="61">
        <f t="shared" si="747"/>
        <v>276200</v>
      </c>
      <c r="AR432" s="61">
        <f t="shared" si="748"/>
        <v>42608</v>
      </c>
      <c r="AS432" s="199">
        <f t="shared" si="749"/>
        <v>0.14164893617021276</v>
      </c>
      <c r="AT432" s="61">
        <f t="shared" si="750"/>
        <v>276200</v>
      </c>
      <c r="AU432" s="61">
        <f t="shared" si="751"/>
        <v>350000</v>
      </c>
      <c r="AV432" s="61">
        <f>IF(NOT(ISNUMBER(A432)),"",ROUND(_xlfn.QUARTILE.INC(CHOOSE({1;2;3},W432,Z432,AC432),1),0))</f>
        <v>276200</v>
      </c>
      <c r="AW432" s="61">
        <f>IF(NOT(ISNUMBER(A432)),"",ROUND(_xlfn.QUARTILE.INC(CHOOSE({1;2;3},W432,Z432,AC432),3),0))</f>
        <v>313100</v>
      </c>
      <c r="AX432" s="61">
        <f t="shared" si="752"/>
        <v>36900</v>
      </c>
      <c r="AY432" s="61">
        <f t="shared" si="753"/>
        <v>276200</v>
      </c>
      <c r="AZ432" s="61">
        <f t="shared" si="754"/>
        <v>52478</v>
      </c>
      <c r="BA432" s="61">
        <f t="shared" si="755"/>
        <v>328678</v>
      </c>
      <c r="BB432" s="61" t="str">
        <f t="shared" si="756"/>
        <v>MENOR VALOR</v>
      </c>
      <c r="BD432" s="58" t="str">
        <f t="shared" si="757"/>
        <v>Junta de culata</v>
      </c>
      <c r="BE432" s="58" t="str">
        <f t="shared" si="758"/>
        <v>REPETIDO</v>
      </c>
      <c r="BF432" s="58" t="str" cm="1">
        <f t="array" ref="BF432">IF(BE432&lt;&gt;"REPETIDO","",A432&amp;IFERROR(", "&amp;_xlfn.AGGREGATE(15,6,$A$13:$A$500/(($BD$13:$BD$500=BD432)*($A$13:$A$500&lt;&gt;A432)),1),"")&amp;IFERROR(", "&amp;_xlfn.AGGREGATE(15,6,$A$13:$A$500/(($BD$13:$BD$500=BD432)*($A$13:$A$500&lt;&gt;A432)),2),"")&amp;IFERROR(", "&amp;_xlfn.AGGREGATE(15,6,$A$13:$A$500/(($BD$13:$BD$500=BD432)*($A$13:$A$500&lt;&gt;A432)),3),""))</f>
        <v>400, 334</v>
      </c>
      <c r="BG432" s="58" t="str">
        <f t="shared" si="759"/>
        <v>MISMO PRECIO REF.</v>
      </c>
      <c r="BH432" s="58" t="str">
        <f t="shared" si="760"/>
        <v>OK</v>
      </c>
    </row>
    <row r="433" spans="1:60" x14ac:dyDescent="0.45">
      <c r="A433" s="210" t="s">
        <v>1084</v>
      </c>
      <c r="B433" s="210"/>
      <c r="C433" s="210"/>
      <c r="D433" s="210"/>
      <c r="E433" s="210"/>
      <c r="F433" s="210"/>
      <c r="G433" s="210"/>
      <c r="H433" s="210"/>
      <c r="I433" s="210"/>
      <c r="J433" s="210"/>
      <c r="K433" s="210"/>
      <c r="L433" s="210"/>
      <c r="M433" s="210"/>
      <c r="N433" s="210"/>
      <c r="O433" s="210"/>
      <c r="P433" s="210"/>
      <c r="Q433" s="210"/>
      <c r="R433" s="210"/>
      <c r="S433" s="210"/>
      <c r="T433" s="210"/>
      <c r="U433" s="210"/>
      <c r="W433" s="205"/>
      <c r="X433" s="205"/>
      <c r="Y433" s="205"/>
      <c r="Z433" s="205"/>
      <c r="AA433" s="205"/>
      <c r="AB433" s="205"/>
      <c r="AC433" s="205"/>
      <c r="AD433" s="205"/>
      <c r="AE433" s="205"/>
      <c r="AG433" s="67" t="str">
        <f>IF(NOT(ISNUMBER(#REF!)),"",LEFT(#REF!,200))</f>
        <v/>
      </c>
      <c r="AH433" s="58" t="str">
        <f t="shared" ref="AH433" si="761">IF(AG433="","",IF(COUNTIF($AG:$AG,AG433)=1,"ÚNICO",IF(_xlfn.MAXIFS($Y:$Y,$AG:$AG,AG433)&lt;&gt;_xlfn.MINIFS($Y:$Y,$AG:$AG,AG433),"PRECIO DIFERENTE","MISMO PRECIO")))</f>
        <v/>
      </c>
      <c r="AI433" s="58" t="str">
        <f t="shared" ref="AI433:AI496" si="762">IF(AG433="","",IF(COUNTIF($AG:$AG,AG433)=1,"ÚNICO",IF(_xlfn.MAXIFS($AB:$AB,$AG:$AG,AG433)&lt;&gt;_xlfn.MINIFS($AB:$AB,$AG:$AG,AG433),"PRECIO DIFERENTE","MISMO PRECIO")))</f>
        <v/>
      </c>
      <c r="AJ433" s="58" t="str">
        <f t="shared" ref="AJ433:AJ496" si="763">IF(AG433="","",IF(COUNTIF($AG:$AG,AG433)=1,"ÚNICO",IF(_xlfn.MAXIFS($AE:$AE,$AG:$AG,AG433)&lt;&gt;_xlfn.MINIFS($AE:$AE,$AG:$AG,AG433),"PRECIO DIFERENTE","MISMO PRECIO")))</f>
        <v/>
      </c>
      <c r="AK433" s="58" t="str">
        <f t="shared" ref="AK433" si="764">IF(AG433="","",IF(COUNTIF($AG:$AG,AG433)=1,"ÚNICO",IF(OR(AH433="PRECIO DIFERENTE",AI433="PRECIO DIFERENTE",AJ433="PRECIO DIFERENTE"),"REVISAR","VALIDADO")))</f>
        <v/>
      </c>
      <c r="AL433" s="68" t="str">
        <f t="shared" ref="AL433:AL496" si="765">IF(OR(AG433="",COUNTIF($AG:$AG,AG433)=1),"",_xlfn.MAXIFS($Y:$Y,$AG:$AG,AG433)-_xlfn.MINIFS($Y:$Y,$AG:$AG,AG433))</f>
        <v/>
      </c>
      <c r="AM433" s="68" t="str">
        <f t="shared" ref="AM433:AM496" si="766">IF(OR(AG433="",COUNTIF($AG:$AG,AG433)=1),"",_xlfn.MAXIFS($AB:$AB,$AG:$AG,AG433)-_xlfn.MINIFS($AB:$AB,$AG:$AG,AG433))</f>
        <v/>
      </c>
      <c r="AN433" s="60" t="str">
        <f t="shared" ref="AN433:AN496" si="767">IF(OR(AG433="",COUNTIF($AG:$AG,AG433)=1),"",_xlfn.MAXIFS($AE:$AE,$AG:$AG,AG433)-_xlfn.MINIFS($AE:$AE,$AG:$AG,AG433))</f>
        <v/>
      </c>
      <c r="AP433" s="75"/>
      <c r="AQ433" s="75"/>
      <c r="AR433" s="75"/>
      <c r="AS433" s="76"/>
      <c r="AT433" s="75"/>
      <c r="AU433" s="75"/>
      <c r="AV433" s="75"/>
      <c r="AW433" s="75"/>
      <c r="AX433" s="75"/>
      <c r="AY433" s="75"/>
      <c r="AZ433" s="75"/>
      <c r="BA433" s="75"/>
      <c r="BB433" s="75"/>
      <c r="BD433" s="203"/>
      <c r="BE433" s="203"/>
      <c r="BF433" s="203"/>
      <c r="BG433" s="203"/>
      <c r="BH433" s="203"/>
    </row>
    <row r="434" spans="1:60" ht="51" customHeight="1" x14ac:dyDescent="0.45">
      <c r="A434" s="64">
        <f>IF(D434="","",COUNTIF($D$13:D434,"&lt;&gt;"))</f>
        <v>401</v>
      </c>
      <c r="B434" s="64">
        <v>43949</v>
      </c>
      <c r="C434" s="65" t="s">
        <v>1085</v>
      </c>
      <c r="D434" s="64" t="s">
        <v>873</v>
      </c>
      <c r="E434" s="64">
        <v>0</v>
      </c>
      <c r="F434" s="64">
        <v>0</v>
      </c>
      <c r="G434" s="64">
        <v>0</v>
      </c>
      <c r="H434" s="148">
        <v>0</v>
      </c>
      <c r="I434" s="64">
        <v>0</v>
      </c>
      <c r="J434" s="64">
        <v>0</v>
      </c>
      <c r="K434" s="64">
        <v>0</v>
      </c>
      <c r="L434" s="64">
        <v>0</v>
      </c>
      <c r="M434" s="64">
        <v>0</v>
      </c>
      <c r="N434" s="64">
        <v>1</v>
      </c>
      <c r="O434" s="64">
        <v>0</v>
      </c>
      <c r="P434" s="64">
        <v>0</v>
      </c>
      <c r="Q434" s="64">
        <v>0</v>
      </c>
      <c r="R434" s="64">
        <v>1</v>
      </c>
      <c r="S434" s="64">
        <v>39121311</v>
      </c>
      <c r="T434" s="64" t="s">
        <v>66</v>
      </c>
      <c r="U434" s="64" t="s">
        <v>66</v>
      </c>
      <c r="W434" s="198">
        <v>586500</v>
      </c>
      <c r="X434" s="198">
        <f t="shared" ref="X434:X450" si="768">ROUND(W434*19%,0)</f>
        <v>111435</v>
      </c>
      <c r="Y434" s="61">
        <f t="shared" ref="Y434:Y450" si="769">ROUND(W434+X434,0)</f>
        <v>697935</v>
      </c>
      <c r="Z434" s="198">
        <v>586500</v>
      </c>
      <c r="AA434" s="198">
        <f t="shared" ref="AA434:AA450" si="770">Z434*19%</f>
        <v>111435</v>
      </c>
      <c r="AB434" s="61">
        <f t="shared" ref="AB434:AB450" si="771">Z434+AA434</f>
        <v>697935</v>
      </c>
      <c r="AC434" s="198">
        <v>730000</v>
      </c>
      <c r="AD434" s="198">
        <f t="shared" ref="AD434:AD450" si="772">AC434*19%</f>
        <v>138700</v>
      </c>
      <c r="AE434" s="61">
        <f t="shared" ref="AE434:AE450" si="773">AC434+AD434</f>
        <v>868700</v>
      </c>
      <c r="AG434" s="67" t="str">
        <f t="shared" ref="AG434:AG450" si="774">IF(NOT(ISNUMBER(A434)),"",UPPER(TRIM(CLEAN(C434))))</f>
        <v>PANTALLA VARIADOR DE FRECUENCIA 17 KW</v>
      </c>
      <c r="AH434" s="58" t="str">
        <f t="shared" ref="AH434:AH450" si="775">IF($AG434="","",IF(COUNTIFS($AG:$AG,$AG434,$W:$W,"&lt;&gt;"&amp;$W434)&gt;0,"DIFERENTE","ÚNICO"))</f>
        <v>ÚNICO</v>
      </c>
      <c r="AI434" s="58" t="str">
        <f t="shared" ref="AI434:AI450" si="776">IF($AG434="","",IF(COUNTIFS($AG:$AG,$AG434,$Z:$Z,"&lt;&gt;"&amp;$Z434)&gt;0,"DIFERENTE","ÚNICO"))</f>
        <v>ÚNICO</v>
      </c>
      <c r="AJ434" s="58" t="str">
        <f t="shared" ref="AJ434:AJ450" si="777">IF($AG434="","",IF(COUNTIFS($AG:$AG,$AG434,$AC:$AC,"&lt;&gt;"&amp;$AC434)&gt;0,"DIFERENTE","ÚNICO"))</f>
        <v>ÚNICO</v>
      </c>
      <c r="AK434" s="58" t="str">
        <f t="shared" ref="AK434:AK450" si="778">IF($AG434="","",IF(OR(AH434="DIFERENTE",AI434="DIFERENTE",AJ434="DIFERENTE"),"REVISAR","ÚNICO"))</f>
        <v>ÚNICO</v>
      </c>
      <c r="AL434" s="68" t="str">
        <f t="shared" ref="AL434:AL450" si="779">IF(AH434="DIFERENTE",_xlfn.MAXIFS($W:$W,$AG:$AG,$AG434)-_xlfn.MINIFS($W:$W,$AG:$AG,$AG434),"")</f>
        <v/>
      </c>
      <c r="AM434" s="68" t="str">
        <f t="shared" ref="AM434:AM450" si="780">IF(AI434="DIFERENTE",_xlfn.MAXIFS($Z:$Z,$AG:$AG,$AG434)-_xlfn.MINIFS($Z:$Z,$AG:$AG,$AG434),"")</f>
        <v/>
      </c>
      <c r="AN434" s="60" t="str">
        <f t="shared" ref="AN434:AN450" si="781">IF(AJ434="DIFERENTE",_xlfn.MAXIFS($AC:$AC,$AG:$AG,$AG434)-_xlfn.MINIFS($AC:$AC,$AG:$AG,$AG434),"")</f>
        <v/>
      </c>
      <c r="AP434" s="68">
        <f t="shared" ref="AP434:AP450" si="782">IF(NOT(ISNUMBER(A434)),"",ROUND(AVERAGE(W434,Z434,AC434),0))</f>
        <v>634333</v>
      </c>
      <c r="AQ434" s="61">
        <f t="shared" ref="AQ434:AQ450" si="783">IF(NOT(ISNUMBER(A434)),"",ROUND(MEDIAN(W434,Z434,AC434),0))</f>
        <v>586500</v>
      </c>
      <c r="AR434" s="61">
        <f t="shared" ref="AR434:AR450" si="784">IF(NOT(ISNUMBER(A434)),"",ROUND(_xlfn.STDEV.S(W434,Z434,AC434),0))</f>
        <v>82850</v>
      </c>
      <c r="AS434" s="199">
        <f t="shared" ref="AS434:AS450" si="785">IF(NOT(ISNUMBER(A434)),"",IFERROR(AR434/AP434,0))</f>
        <v>0.13060963248010116</v>
      </c>
      <c r="AT434" s="61">
        <f t="shared" ref="AT434:AT450" si="786">IF(NOT(ISNUMBER(A434)),"",MIN(W434,Z434,AC434))</f>
        <v>586500</v>
      </c>
      <c r="AU434" s="61">
        <f t="shared" ref="AU434:AU450" si="787">IF(NOT(ISNUMBER(A434)),"",MAX(W434,Z434,AC434))</f>
        <v>730000</v>
      </c>
      <c r="AV434" s="61">
        <f>IF(NOT(ISNUMBER(A434)),"",ROUND(_xlfn.QUARTILE.INC(CHOOSE({1;2;3},W434,Z434,AC434),1),0))</f>
        <v>586500</v>
      </c>
      <c r="AW434" s="61">
        <f>IF(NOT(ISNUMBER(A434)),"",ROUND(_xlfn.QUARTILE.INC(CHOOSE({1;2;3},W434,Z434,AC434),3),0))</f>
        <v>658250</v>
      </c>
      <c r="AX434" s="61">
        <f t="shared" ref="AX434:AX450" si="788">IF(NOT(ISNUMBER(A434)),"",AW434-AV434)</f>
        <v>71750</v>
      </c>
      <c r="AY434" s="61">
        <f t="shared" ref="AY434:AY450" si="789">IF(NOT(ISNUMBER(A434)),"",IF(BB434="MENOR VALOR",MIN(W434,Z434,AC434),IF(BB434="PROMEDIO 2 MENORES",ROUND((SUM(W434,Z434,AC434)-MAX(W434,Z434,AC434))/2,0),IF(BB434="MEDIANA",MEDIAN(W434,Z434,AC434),""))))</f>
        <v>586500</v>
      </c>
      <c r="AZ434" s="61">
        <f t="shared" ref="AZ434:AZ450" si="790">+AY434*19%</f>
        <v>111435</v>
      </c>
      <c r="BA434" s="61">
        <f t="shared" ref="BA434:BA450" si="791">+AY434+AZ434</f>
        <v>697935</v>
      </c>
      <c r="BB434" s="61" t="str">
        <f t="shared" ref="BB434:BB450" si="792">IF(NOT(ISNUMBER(A434)),"",IF(AS434&lt;=20%,"MENOR VALOR",IF(AS434&lt;=40%,"PROMEDIO 2 MENORES","MEDIANA")))</f>
        <v>MENOR VALOR</v>
      </c>
      <c r="BD434" s="58" t="str">
        <f t="shared" ref="BD434:BD450" si="793">IF(NOT(ISNUMBER(A434)),"",TRIM(CLEAN(C434)))</f>
        <v>PANTALLA VARIADOR DE FRECUENCIA 17 kW</v>
      </c>
      <c r="BE434" s="58" t="str">
        <f t="shared" ref="BE434:BE450" si="794">IF(BD434="","",IF(COUNTIF($BD:$BD,BD434)&gt;1,"REPETIDO","ÚNICO"))</f>
        <v>ÚNICO</v>
      </c>
      <c r="BF434" s="58" t="str" cm="1">
        <f t="array" ref="BF434">IF(BE434&lt;&gt;"REPETIDO","",A434&amp;IFERROR(", "&amp;_xlfn.AGGREGATE(15,6,$A$13:$A$500/(($BD$13:$BD$500=BD434)*($A$13:$A$500&lt;&gt;A434)),1),"")&amp;IFERROR(", "&amp;_xlfn.AGGREGATE(15,6,$A$13:$A$500/(($BD$13:$BD$500=BD434)*($A$13:$A$500&lt;&gt;A434)),2),"")&amp;IFERROR(", "&amp;_xlfn.AGGREGATE(15,6,$A$13:$A$500/(($BD$13:$BD$500=BD434)*($A$13:$A$500&lt;&gt;A434)),3),""))</f>
        <v/>
      </c>
      <c r="BG434" s="58" t="str">
        <f t="shared" ref="BG434:BG450" si="795">IF(BD434="","",IF(BE434&lt;&gt;"REPETIDO","NO APLICA",IF(_xlfn.MAXIFS($AY:$AY,$BD:$BD,BD434)=_xlfn.MINIFS($AY:$AY,$BD:$BD,BD434),"MISMO PRECIO REF.","PRECIO REF. DIFERENTE")))</f>
        <v>NO APLICA</v>
      </c>
      <c r="BH434" s="58" t="str">
        <f t="shared" ref="BH434:BH450" si="796">IF(BD434="","",IF(BG434="PRECIO REF. DIFERENTE","CRÍTICO - PRECIO REF. INCONSISTENTE","OK"))</f>
        <v>OK</v>
      </c>
    </row>
    <row r="435" spans="1:60" ht="25.5" customHeight="1" x14ac:dyDescent="0.45">
      <c r="A435" s="64">
        <f>IF(D435="","",COUNTIF($D$13:D435,"&lt;&gt;"))</f>
        <v>402</v>
      </c>
      <c r="B435" s="64">
        <v>43949</v>
      </c>
      <c r="C435" s="65" t="s">
        <v>1086</v>
      </c>
      <c r="D435" s="64" t="s">
        <v>873</v>
      </c>
      <c r="E435" s="64">
        <v>0</v>
      </c>
      <c r="F435" s="64">
        <v>0</v>
      </c>
      <c r="G435" s="64">
        <v>0</v>
      </c>
      <c r="H435" s="148">
        <v>0</v>
      </c>
      <c r="I435" s="64">
        <v>0</v>
      </c>
      <c r="J435" s="64">
        <v>0</v>
      </c>
      <c r="K435" s="64">
        <v>0</v>
      </c>
      <c r="L435" s="64">
        <v>0</v>
      </c>
      <c r="M435" s="64">
        <v>0</v>
      </c>
      <c r="N435" s="64">
        <v>1</v>
      </c>
      <c r="O435" s="64">
        <v>0</v>
      </c>
      <c r="P435" s="64">
        <v>0</v>
      </c>
      <c r="Q435" s="64">
        <v>0</v>
      </c>
      <c r="R435" s="64">
        <v>1</v>
      </c>
      <c r="S435" s="78">
        <v>39121529</v>
      </c>
      <c r="T435" s="64" t="s">
        <v>66</v>
      </c>
      <c r="U435" s="64" t="s">
        <v>66</v>
      </c>
      <c r="W435" s="198">
        <v>144500</v>
      </c>
      <c r="X435" s="198">
        <f t="shared" si="768"/>
        <v>27455</v>
      </c>
      <c r="Y435" s="61">
        <f t="shared" si="769"/>
        <v>171955</v>
      </c>
      <c r="Z435" s="198">
        <v>144500</v>
      </c>
      <c r="AA435" s="198">
        <f t="shared" si="770"/>
        <v>27455</v>
      </c>
      <c r="AB435" s="61">
        <f t="shared" si="771"/>
        <v>171955</v>
      </c>
      <c r="AC435" s="198">
        <v>240000</v>
      </c>
      <c r="AD435" s="198">
        <f t="shared" si="772"/>
        <v>45600</v>
      </c>
      <c r="AE435" s="61">
        <f t="shared" si="773"/>
        <v>285600</v>
      </c>
      <c r="AG435" s="67" t="str">
        <f t="shared" si="774"/>
        <v>CONTACTORES NC3</v>
      </c>
      <c r="AH435" s="58" t="str">
        <f t="shared" si="775"/>
        <v>ÚNICO</v>
      </c>
      <c r="AI435" s="58" t="str">
        <f t="shared" si="776"/>
        <v>ÚNICO</v>
      </c>
      <c r="AJ435" s="58" t="str">
        <f t="shared" si="777"/>
        <v>ÚNICO</v>
      </c>
      <c r="AK435" s="58" t="str">
        <f t="shared" si="778"/>
        <v>ÚNICO</v>
      </c>
      <c r="AL435" s="68" t="str">
        <f t="shared" si="779"/>
        <v/>
      </c>
      <c r="AM435" s="68" t="str">
        <f t="shared" si="780"/>
        <v/>
      </c>
      <c r="AN435" s="60" t="str">
        <f t="shared" si="781"/>
        <v/>
      </c>
      <c r="AP435" s="68">
        <f t="shared" si="782"/>
        <v>176333</v>
      </c>
      <c r="AQ435" s="61">
        <f t="shared" si="783"/>
        <v>144500</v>
      </c>
      <c r="AR435" s="61">
        <f t="shared" si="784"/>
        <v>55137</v>
      </c>
      <c r="AS435" s="199">
        <f t="shared" si="785"/>
        <v>0.31268679146841488</v>
      </c>
      <c r="AT435" s="61">
        <f t="shared" si="786"/>
        <v>144500</v>
      </c>
      <c r="AU435" s="61">
        <f t="shared" si="787"/>
        <v>240000</v>
      </c>
      <c r="AV435" s="61">
        <f>IF(NOT(ISNUMBER(A435)),"",ROUND(_xlfn.QUARTILE.INC(CHOOSE({1;2;3},W435,Z435,AC435),1),0))</f>
        <v>144500</v>
      </c>
      <c r="AW435" s="61">
        <f>IF(NOT(ISNUMBER(A435)),"",ROUND(_xlfn.QUARTILE.INC(CHOOSE({1;2;3},W435,Z435,AC435),3),0))</f>
        <v>192250</v>
      </c>
      <c r="AX435" s="61">
        <f t="shared" si="788"/>
        <v>47750</v>
      </c>
      <c r="AY435" s="61">
        <f t="shared" si="789"/>
        <v>144500</v>
      </c>
      <c r="AZ435" s="61">
        <f t="shared" si="790"/>
        <v>27455</v>
      </c>
      <c r="BA435" s="61">
        <f t="shared" si="791"/>
        <v>171955</v>
      </c>
      <c r="BB435" s="61" t="str">
        <f t="shared" si="792"/>
        <v>PROMEDIO 2 MENORES</v>
      </c>
      <c r="BD435" s="58" t="str">
        <f t="shared" si="793"/>
        <v>CONTACTORES NC3</v>
      </c>
      <c r="BE435" s="58" t="str">
        <f t="shared" si="794"/>
        <v>ÚNICO</v>
      </c>
      <c r="BF435" s="58" t="str" cm="1">
        <f t="array" ref="BF435">IF(BE435&lt;&gt;"REPETIDO","",A435&amp;IFERROR(", "&amp;_xlfn.AGGREGATE(15,6,$A$13:$A$500/(($BD$13:$BD$500=BD435)*($A$13:$A$500&lt;&gt;A435)),1),"")&amp;IFERROR(", "&amp;_xlfn.AGGREGATE(15,6,$A$13:$A$500/(($BD$13:$BD$500=BD435)*($A$13:$A$500&lt;&gt;A435)),2),"")&amp;IFERROR(", "&amp;_xlfn.AGGREGATE(15,6,$A$13:$A$500/(($BD$13:$BD$500=BD435)*($A$13:$A$500&lt;&gt;A435)),3),""))</f>
        <v/>
      </c>
      <c r="BG435" s="58" t="str">
        <f t="shared" si="795"/>
        <v>NO APLICA</v>
      </c>
      <c r="BH435" s="58" t="str">
        <f t="shared" si="796"/>
        <v>OK</v>
      </c>
    </row>
    <row r="436" spans="1:60" ht="38.25" customHeight="1" x14ac:dyDescent="0.45">
      <c r="A436" s="64">
        <f>IF(D436="","",COUNTIF($D$13:D436,"&lt;&gt;"))</f>
        <v>403</v>
      </c>
      <c r="B436" s="64">
        <v>43949</v>
      </c>
      <c r="C436" s="65" t="s">
        <v>1087</v>
      </c>
      <c r="D436" s="64" t="s">
        <v>873</v>
      </c>
      <c r="E436" s="64">
        <v>0</v>
      </c>
      <c r="F436" s="64">
        <v>0</v>
      </c>
      <c r="G436" s="64">
        <v>0</v>
      </c>
      <c r="H436" s="148">
        <v>0</v>
      </c>
      <c r="I436" s="64">
        <v>0</v>
      </c>
      <c r="J436" s="64">
        <v>0</v>
      </c>
      <c r="K436" s="64">
        <v>0</v>
      </c>
      <c r="L436" s="64">
        <v>0</v>
      </c>
      <c r="M436" s="64">
        <v>0</v>
      </c>
      <c r="N436" s="64">
        <v>1</v>
      </c>
      <c r="O436" s="64">
        <v>0</v>
      </c>
      <c r="P436" s="64">
        <v>0</v>
      </c>
      <c r="Q436" s="64">
        <v>0</v>
      </c>
      <c r="R436" s="64">
        <v>1</v>
      </c>
      <c r="S436" s="64">
        <v>32101617</v>
      </c>
      <c r="T436" s="64" t="s">
        <v>66</v>
      </c>
      <c r="U436" s="64" t="s">
        <v>66</v>
      </c>
      <c r="W436" s="198">
        <v>340000</v>
      </c>
      <c r="X436" s="198">
        <f t="shared" si="768"/>
        <v>64600</v>
      </c>
      <c r="Y436" s="61">
        <f t="shared" si="769"/>
        <v>404600</v>
      </c>
      <c r="Z436" s="198">
        <v>340000</v>
      </c>
      <c r="AA436" s="198">
        <f t="shared" si="770"/>
        <v>64600</v>
      </c>
      <c r="AB436" s="61">
        <f t="shared" si="771"/>
        <v>404600</v>
      </c>
      <c r="AC436" s="198">
        <v>400000</v>
      </c>
      <c r="AD436" s="198">
        <f t="shared" si="772"/>
        <v>76000</v>
      </c>
      <c r="AE436" s="61">
        <f t="shared" si="773"/>
        <v>476000</v>
      </c>
      <c r="AG436" s="67" t="str">
        <f t="shared" si="774"/>
        <v>TARJETA DE ALIMENTACIÓN MAIN BOARD.</v>
      </c>
      <c r="AH436" s="58" t="str">
        <f t="shared" si="775"/>
        <v>ÚNICO</v>
      </c>
      <c r="AI436" s="58" t="str">
        <f t="shared" si="776"/>
        <v>ÚNICO</v>
      </c>
      <c r="AJ436" s="58" t="str">
        <f t="shared" si="777"/>
        <v>ÚNICO</v>
      </c>
      <c r="AK436" s="58" t="str">
        <f t="shared" si="778"/>
        <v>ÚNICO</v>
      </c>
      <c r="AL436" s="68" t="str">
        <f t="shared" si="779"/>
        <v/>
      </c>
      <c r="AM436" s="68" t="str">
        <f t="shared" si="780"/>
        <v/>
      </c>
      <c r="AN436" s="60" t="str">
        <f t="shared" si="781"/>
        <v/>
      </c>
      <c r="AP436" s="68">
        <f t="shared" si="782"/>
        <v>360000</v>
      </c>
      <c r="AQ436" s="61">
        <f t="shared" si="783"/>
        <v>340000</v>
      </c>
      <c r="AR436" s="61">
        <f t="shared" si="784"/>
        <v>34641</v>
      </c>
      <c r="AS436" s="199">
        <f t="shared" si="785"/>
        <v>9.6225000000000005E-2</v>
      </c>
      <c r="AT436" s="61">
        <f t="shared" si="786"/>
        <v>340000</v>
      </c>
      <c r="AU436" s="61">
        <f t="shared" si="787"/>
        <v>400000</v>
      </c>
      <c r="AV436" s="61">
        <f>IF(NOT(ISNUMBER(A436)),"",ROUND(_xlfn.QUARTILE.INC(CHOOSE({1;2;3},W436,Z436,AC436),1),0))</f>
        <v>340000</v>
      </c>
      <c r="AW436" s="61">
        <f>IF(NOT(ISNUMBER(A436)),"",ROUND(_xlfn.QUARTILE.INC(CHOOSE({1;2;3},W436,Z436,AC436),3),0))</f>
        <v>370000</v>
      </c>
      <c r="AX436" s="61">
        <f t="shared" si="788"/>
        <v>30000</v>
      </c>
      <c r="AY436" s="61">
        <f t="shared" si="789"/>
        <v>340000</v>
      </c>
      <c r="AZ436" s="61">
        <f t="shared" si="790"/>
        <v>64600</v>
      </c>
      <c r="BA436" s="61">
        <f t="shared" si="791"/>
        <v>404600</v>
      </c>
      <c r="BB436" s="61" t="str">
        <f t="shared" si="792"/>
        <v>MENOR VALOR</v>
      </c>
      <c r="BD436" s="58" t="str">
        <f t="shared" si="793"/>
        <v>TARJETA DE ALIMENTACIÓN MAIN BOARD.</v>
      </c>
      <c r="BE436" s="58" t="str">
        <f t="shared" si="794"/>
        <v>ÚNICO</v>
      </c>
      <c r="BF436" s="58" t="str" cm="1">
        <f t="array" ref="BF436">IF(BE436&lt;&gt;"REPETIDO","",A436&amp;IFERROR(", "&amp;_xlfn.AGGREGATE(15,6,$A$13:$A$500/(($BD$13:$BD$500=BD436)*($A$13:$A$500&lt;&gt;A436)),1),"")&amp;IFERROR(", "&amp;_xlfn.AGGREGATE(15,6,$A$13:$A$500/(($BD$13:$BD$500=BD436)*($A$13:$A$500&lt;&gt;A436)),2),"")&amp;IFERROR(", "&amp;_xlfn.AGGREGATE(15,6,$A$13:$A$500/(($BD$13:$BD$500=BD436)*($A$13:$A$500&lt;&gt;A436)),3),""))</f>
        <v/>
      </c>
      <c r="BG436" s="58" t="str">
        <f t="shared" si="795"/>
        <v>NO APLICA</v>
      </c>
      <c r="BH436" s="58" t="str">
        <f t="shared" si="796"/>
        <v>OK</v>
      </c>
    </row>
    <row r="437" spans="1:60" s="192" customFormat="1" ht="42.75" customHeight="1" x14ac:dyDescent="0.45">
      <c r="A437" s="64">
        <f>IF(D437="","",COUNTIF($D$13:D437,"&lt;&gt;"))</f>
        <v>404</v>
      </c>
      <c r="B437" s="64">
        <v>43949</v>
      </c>
      <c r="C437" s="65" t="s">
        <v>1088</v>
      </c>
      <c r="D437" s="64" t="s">
        <v>873</v>
      </c>
      <c r="E437" s="64">
        <v>0</v>
      </c>
      <c r="F437" s="64">
        <v>0</v>
      </c>
      <c r="G437" s="64">
        <v>0</v>
      </c>
      <c r="H437" s="148">
        <v>0</v>
      </c>
      <c r="I437" s="64">
        <v>0</v>
      </c>
      <c r="J437" s="64">
        <v>0</v>
      </c>
      <c r="K437" s="64">
        <v>0</v>
      </c>
      <c r="L437" s="64">
        <v>0</v>
      </c>
      <c r="M437" s="64">
        <v>0</v>
      </c>
      <c r="N437" s="64">
        <v>1</v>
      </c>
      <c r="O437" s="64">
        <v>0</v>
      </c>
      <c r="P437" s="64">
        <v>0</v>
      </c>
      <c r="Q437" s="64">
        <v>0</v>
      </c>
      <c r="R437" s="64">
        <v>1</v>
      </c>
      <c r="S437" s="64">
        <v>32101617</v>
      </c>
      <c r="T437" s="64" t="s">
        <v>66</v>
      </c>
      <c r="U437" s="64" t="s">
        <v>66</v>
      </c>
      <c r="W437" s="198">
        <v>459000</v>
      </c>
      <c r="X437" s="198">
        <f t="shared" si="768"/>
        <v>87210</v>
      </c>
      <c r="Y437" s="61">
        <f t="shared" si="769"/>
        <v>546210</v>
      </c>
      <c r="Z437" s="198">
        <v>459000</v>
      </c>
      <c r="AA437" s="198">
        <f t="shared" si="770"/>
        <v>87210</v>
      </c>
      <c r="AB437" s="61">
        <f t="shared" si="771"/>
        <v>546210</v>
      </c>
      <c r="AC437" s="198">
        <v>550000</v>
      </c>
      <c r="AD437" s="198">
        <f t="shared" si="772"/>
        <v>104500</v>
      </c>
      <c r="AE437" s="61">
        <f t="shared" si="773"/>
        <v>654500</v>
      </c>
      <c r="AG437" s="67" t="str">
        <f t="shared" si="774"/>
        <v>TARJETA DE COMUNICACIÓN</v>
      </c>
      <c r="AH437" s="58" t="str">
        <f t="shared" si="775"/>
        <v>ÚNICO</v>
      </c>
      <c r="AI437" s="58" t="str">
        <f t="shared" si="776"/>
        <v>ÚNICO</v>
      </c>
      <c r="AJ437" s="58" t="str">
        <f t="shared" si="777"/>
        <v>ÚNICO</v>
      </c>
      <c r="AK437" s="58" t="str">
        <f t="shared" si="778"/>
        <v>ÚNICO</v>
      </c>
      <c r="AL437" s="68" t="str">
        <f t="shared" si="779"/>
        <v/>
      </c>
      <c r="AM437" s="68" t="str">
        <f t="shared" si="780"/>
        <v/>
      </c>
      <c r="AN437" s="60" t="str">
        <f t="shared" si="781"/>
        <v/>
      </c>
      <c r="AO437" s="160"/>
      <c r="AP437" s="68">
        <f t="shared" si="782"/>
        <v>489333</v>
      </c>
      <c r="AQ437" s="61">
        <f t="shared" si="783"/>
        <v>459000</v>
      </c>
      <c r="AR437" s="61">
        <f t="shared" si="784"/>
        <v>52539</v>
      </c>
      <c r="AS437" s="199">
        <f t="shared" si="785"/>
        <v>0.10736860174972872</v>
      </c>
      <c r="AT437" s="61">
        <f t="shared" si="786"/>
        <v>459000</v>
      </c>
      <c r="AU437" s="61">
        <f t="shared" si="787"/>
        <v>550000</v>
      </c>
      <c r="AV437" s="61">
        <f>IF(NOT(ISNUMBER(A437)),"",ROUND(_xlfn.QUARTILE.INC(CHOOSE({1;2;3},W437,Z437,AC437),1),0))</f>
        <v>459000</v>
      </c>
      <c r="AW437" s="61">
        <f>IF(NOT(ISNUMBER(A437)),"",ROUND(_xlfn.QUARTILE.INC(CHOOSE({1;2;3},W437,Z437,AC437),3),0))</f>
        <v>504500</v>
      </c>
      <c r="AX437" s="61">
        <f t="shared" si="788"/>
        <v>45500</v>
      </c>
      <c r="AY437" s="61">
        <f t="shared" si="789"/>
        <v>459000</v>
      </c>
      <c r="AZ437" s="61">
        <f t="shared" si="790"/>
        <v>87210</v>
      </c>
      <c r="BA437" s="61">
        <f t="shared" si="791"/>
        <v>546210</v>
      </c>
      <c r="BB437" s="61" t="str">
        <f t="shared" si="792"/>
        <v>MENOR VALOR</v>
      </c>
      <c r="BC437" s="160"/>
      <c r="BD437" s="58" t="str">
        <f t="shared" si="793"/>
        <v>TARJETA DE COMUNICACIÓN</v>
      </c>
      <c r="BE437" s="58" t="str">
        <f t="shared" si="794"/>
        <v>ÚNICO</v>
      </c>
      <c r="BF437" s="58" t="str" cm="1">
        <f t="array" ref="BF437">IF(BE437&lt;&gt;"REPETIDO","",A437&amp;IFERROR(", "&amp;_xlfn.AGGREGATE(15,6,$A$13:$A$500/(($BD$13:$BD$500=BD437)*($A$13:$A$500&lt;&gt;A437)),1),"")&amp;IFERROR(", "&amp;_xlfn.AGGREGATE(15,6,$A$13:$A$500/(($BD$13:$BD$500=BD437)*($A$13:$A$500&lt;&gt;A437)),2),"")&amp;IFERROR(", "&amp;_xlfn.AGGREGATE(15,6,$A$13:$A$500/(($BD$13:$BD$500=BD437)*($A$13:$A$500&lt;&gt;A437)),3),""))</f>
        <v/>
      </c>
      <c r="BG437" s="58" t="str">
        <f t="shared" si="795"/>
        <v>NO APLICA</v>
      </c>
      <c r="BH437" s="58" t="str">
        <f t="shared" si="796"/>
        <v>OK</v>
      </c>
    </row>
    <row r="438" spans="1:60" ht="38.25" customHeight="1" x14ac:dyDescent="0.45">
      <c r="A438" s="64">
        <f>IF(D438="","",COUNTIF($D$13:D438,"&lt;&gt;"))</f>
        <v>405</v>
      </c>
      <c r="B438" s="64">
        <v>43949</v>
      </c>
      <c r="C438" s="65" t="s">
        <v>1089</v>
      </c>
      <c r="D438" s="64" t="s">
        <v>873</v>
      </c>
      <c r="E438" s="64">
        <v>0</v>
      </c>
      <c r="F438" s="64">
        <v>0</v>
      </c>
      <c r="G438" s="64">
        <v>0</v>
      </c>
      <c r="H438" s="148">
        <v>0</v>
      </c>
      <c r="I438" s="64">
        <v>0</v>
      </c>
      <c r="J438" s="64">
        <v>0</v>
      </c>
      <c r="K438" s="64">
        <v>0</v>
      </c>
      <c r="L438" s="64">
        <v>0</v>
      </c>
      <c r="M438" s="64">
        <v>0</v>
      </c>
      <c r="N438" s="64">
        <v>1</v>
      </c>
      <c r="O438" s="64">
        <v>0</v>
      </c>
      <c r="P438" s="64">
        <v>0</v>
      </c>
      <c r="Q438" s="64">
        <v>0</v>
      </c>
      <c r="R438" s="64">
        <v>1</v>
      </c>
      <c r="S438" s="64">
        <v>32101617</v>
      </c>
      <c r="T438" s="64" t="s">
        <v>66</v>
      </c>
      <c r="U438" s="64" t="s">
        <v>66</v>
      </c>
      <c r="W438" s="198">
        <v>480200</v>
      </c>
      <c r="X438" s="198">
        <f t="shared" si="768"/>
        <v>91238</v>
      </c>
      <c r="Y438" s="61">
        <f t="shared" si="769"/>
        <v>571438</v>
      </c>
      <c r="Z438" s="198">
        <v>480200</v>
      </c>
      <c r="AA438" s="198">
        <f t="shared" si="770"/>
        <v>91238</v>
      </c>
      <c r="AB438" s="61">
        <f t="shared" si="771"/>
        <v>571438</v>
      </c>
      <c r="AC438" s="198">
        <v>580000</v>
      </c>
      <c r="AD438" s="198">
        <f t="shared" si="772"/>
        <v>110200</v>
      </c>
      <c r="AE438" s="61">
        <f t="shared" si="773"/>
        <v>690200</v>
      </c>
      <c r="AG438" s="67" t="str">
        <f t="shared" si="774"/>
        <v>MAIN BOARD O UNIDAD DE CONTROL ELECTRÓNICA</v>
      </c>
      <c r="AH438" s="58" t="str">
        <f t="shared" si="775"/>
        <v>ÚNICO</v>
      </c>
      <c r="AI438" s="58" t="str">
        <f t="shared" si="776"/>
        <v>ÚNICO</v>
      </c>
      <c r="AJ438" s="58" t="str">
        <f t="shared" si="777"/>
        <v>ÚNICO</v>
      </c>
      <c r="AK438" s="58" t="str">
        <f t="shared" si="778"/>
        <v>ÚNICO</v>
      </c>
      <c r="AL438" s="68" t="str">
        <f t="shared" si="779"/>
        <v/>
      </c>
      <c r="AM438" s="68" t="str">
        <f t="shared" si="780"/>
        <v/>
      </c>
      <c r="AN438" s="60" t="str">
        <f t="shared" si="781"/>
        <v/>
      </c>
      <c r="AP438" s="68">
        <f t="shared" si="782"/>
        <v>513467</v>
      </c>
      <c r="AQ438" s="61">
        <f t="shared" si="783"/>
        <v>480200</v>
      </c>
      <c r="AR438" s="61">
        <f t="shared" si="784"/>
        <v>57620</v>
      </c>
      <c r="AS438" s="199">
        <f t="shared" si="785"/>
        <v>0.11221753296706508</v>
      </c>
      <c r="AT438" s="61">
        <f t="shared" si="786"/>
        <v>480200</v>
      </c>
      <c r="AU438" s="61">
        <f t="shared" si="787"/>
        <v>580000</v>
      </c>
      <c r="AV438" s="61">
        <f>IF(NOT(ISNUMBER(A438)),"",ROUND(_xlfn.QUARTILE.INC(CHOOSE({1;2;3},W438,Z438,AC438),1),0))</f>
        <v>480200</v>
      </c>
      <c r="AW438" s="61">
        <f>IF(NOT(ISNUMBER(A438)),"",ROUND(_xlfn.QUARTILE.INC(CHOOSE({1;2;3},W438,Z438,AC438),3),0))</f>
        <v>530100</v>
      </c>
      <c r="AX438" s="61">
        <f t="shared" si="788"/>
        <v>49900</v>
      </c>
      <c r="AY438" s="61">
        <f t="shared" si="789"/>
        <v>480200</v>
      </c>
      <c r="AZ438" s="61">
        <f t="shared" si="790"/>
        <v>91238</v>
      </c>
      <c r="BA438" s="61">
        <f t="shared" si="791"/>
        <v>571438</v>
      </c>
      <c r="BB438" s="61" t="str">
        <f t="shared" si="792"/>
        <v>MENOR VALOR</v>
      </c>
      <c r="BD438" s="58" t="str">
        <f t="shared" si="793"/>
        <v>MAIN BOARD o unidad de control electrónica</v>
      </c>
      <c r="BE438" s="58" t="str">
        <f t="shared" si="794"/>
        <v>ÚNICO</v>
      </c>
      <c r="BF438" s="58" t="str" cm="1">
        <f t="array" ref="BF438">IF(BE438&lt;&gt;"REPETIDO","",A438&amp;IFERROR(", "&amp;_xlfn.AGGREGATE(15,6,$A$13:$A$500/(($BD$13:$BD$500=BD438)*($A$13:$A$500&lt;&gt;A438)),1),"")&amp;IFERROR(", "&amp;_xlfn.AGGREGATE(15,6,$A$13:$A$500/(($BD$13:$BD$500=BD438)*($A$13:$A$500&lt;&gt;A438)),2),"")&amp;IFERROR(", "&amp;_xlfn.AGGREGATE(15,6,$A$13:$A$500/(($BD$13:$BD$500=BD438)*($A$13:$A$500&lt;&gt;A438)),3),""))</f>
        <v/>
      </c>
      <c r="BG438" s="58" t="str">
        <f t="shared" si="795"/>
        <v>NO APLICA</v>
      </c>
      <c r="BH438" s="58" t="str">
        <f t="shared" si="796"/>
        <v>OK</v>
      </c>
    </row>
    <row r="439" spans="1:60" ht="25.5" customHeight="1" x14ac:dyDescent="0.45">
      <c r="A439" s="64">
        <f>IF(D439="","",COUNTIF($D$13:D439,"&lt;&gt;"))</f>
        <v>406</v>
      </c>
      <c r="B439" s="64">
        <v>43949</v>
      </c>
      <c r="C439" s="65" t="s">
        <v>1090</v>
      </c>
      <c r="D439" s="64" t="s">
        <v>873</v>
      </c>
      <c r="E439" s="64">
        <v>0</v>
      </c>
      <c r="F439" s="64">
        <v>0</v>
      </c>
      <c r="G439" s="64">
        <v>0</v>
      </c>
      <c r="H439" s="148">
        <v>0</v>
      </c>
      <c r="I439" s="64">
        <v>0</v>
      </c>
      <c r="J439" s="64">
        <v>0</v>
      </c>
      <c r="K439" s="64">
        <v>0</v>
      </c>
      <c r="L439" s="64">
        <v>0</v>
      </c>
      <c r="M439" s="64">
        <v>0</v>
      </c>
      <c r="N439" s="64">
        <v>1</v>
      </c>
      <c r="O439" s="64">
        <v>0</v>
      </c>
      <c r="P439" s="64">
        <v>0</v>
      </c>
      <c r="Q439" s="64">
        <v>0</v>
      </c>
      <c r="R439" s="64">
        <v>1</v>
      </c>
      <c r="S439" s="64">
        <v>41112209</v>
      </c>
      <c r="T439" s="64" t="s">
        <v>66</v>
      </c>
      <c r="U439" s="64" t="s">
        <v>66</v>
      </c>
      <c r="W439" s="198">
        <v>72200</v>
      </c>
      <c r="X439" s="198">
        <f t="shared" si="768"/>
        <v>13718</v>
      </c>
      <c r="Y439" s="61">
        <f t="shared" si="769"/>
        <v>85918</v>
      </c>
      <c r="Z439" s="198">
        <v>72200</v>
      </c>
      <c r="AA439" s="198">
        <f t="shared" si="770"/>
        <v>13718</v>
      </c>
      <c r="AB439" s="61">
        <f t="shared" si="771"/>
        <v>85918</v>
      </c>
      <c r="AC439" s="198">
        <v>320000</v>
      </c>
      <c r="AD439" s="198">
        <f t="shared" si="772"/>
        <v>60800</v>
      </c>
      <c r="AE439" s="61">
        <f t="shared" si="773"/>
        <v>380800</v>
      </c>
      <c r="AG439" s="67" t="str">
        <f t="shared" si="774"/>
        <v>TERMOSTATO PARA 17KW/H</v>
      </c>
      <c r="AH439" s="58" t="str">
        <f t="shared" si="775"/>
        <v>ÚNICO</v>
      </c>
      <c r="AI439" s="58" t="str">
        <f t="shared" si="776"/>
        <v>ÚNICO</v>
      </c>
      <c r="AJ439" s="58" t="str">
        <f t="shared" si="777"/>
        <v>ÚNICO</v>
      </c>
      <c r="AK439" s="58" t="str">
        <f t="shared" si="778"/>
        <v>ÚNICO</v>
      </c>
      <c r="AL439" s="68" t="str">
        <f t="shared" si="779"/>
        <v/>
      </c>
      <c r="AM439" s="68" t="str">
        <f t="shared" si="780"/>
        <v/>
      </c>
      <c r="AN439" s="60" t="str">
        <f t="shared" si="781"/>
        <v/>
      </c>
      <c r="AP439" s="68">
        <f t="shared" si="782"/>
        <v>154800</v>
      </c>
      <c r="AQ439" s="61">
        <f t="shared" si="783"/>
        <v>72200</v>
      </c>
      <c r="AR439" s="61">
        <f t="shared" si="784"/>
        <v>143067</v>
      </c>
      <c r="AS439" s="199">
        <f t="shared" si="785"/>
        <v>0.9242054263565892</v>
      </c>
      <c r="AT439" s="61">
        <f t="shared" si="786"/>
        <v>72200</v>
      </c>
      <c r="AU439" s="61">
        <f t="shared" si="787"/>
        <v>320000</v>
      </c>
      <c r="AV439" s="61">
        <f>IF(NOT(ISNUMBER(A439)),"",ROUND(_xlfn.QUARTILE.INC(CHOOSE({1;2;3},W439,Z439,AC439),1),0))</f>
        <v>72200</v>
      </c>
      <c r="AW439" s="61">
        <f>IF(NOT(ISNUMBER(A439)),"",ROUND(_xlfn.QUARTILE.INC(CHOOSE({1;2;3},W439,Z439,AC439),3),0))</f>
        <v>196100</v>
      </c>
      <c r="AX439" s="61">
        <f t="shared" si="788"/>
        <v>123900</v>
      </c>
      <c r="AY439" s="61">
        <f t="shared" si="789"/>
        <v>72200</v>
      </c>
      <c r="AZ439" s="61">
        <f t="shared" si="790"/>
        <v>13718</v>
      </c>
      <c r="BA439" s="61">
        <f t="shared" si="791"/>
        <v>85918</v>
      </c>
      <c r="BB439" s="61" t="str">
        <f t="shared" si="792"/>
        <v>MEDIANA</v>
      </c>
      <c r="BD439" s="58" t="str">
        <f t="shared" si="793"/>
        <v>TERMOSTATO para 17KW/H</v>
      </c>
      <c r="BE439" s="58" t="str">
        <f t="shared" si="794"/>
        <v>ÚNICO</v>
      </c>
      <c r="BF439" s="58" t="str" cm="1">
        <f t="array" ref="BF439">IF(BE439&lt;&gt;"REPETIDO","",A439&amp;IFERROR(", "&amp;_xlfn.AGGREGATE(15,6,$A$13:$A$500/(($BD$13:$BD$500=BD439)*($A$13:$A$500&lt;&gt;A439)),1),"")&amp;IFERROR(", "&amp;_xlfn.AGGREGATE(15,6,$A$13:$A$500/(($BD$13:$BD$500=BD439)*($A$13:$A$500&lt;&gt;A439)),2),"")&amp;IFERROR(", "&amp;_xlfn.AGGREGATE(15,6,$A$13:$A$500/(($BD$13:$BD$500=BD439)*($A$13:$A$500&lt;&gt;A439)),3),""))</f>
        <v/>
      </c>
      <c r="BG439" s="58" t="str">
        <f t="shared" si="795"/>
        <v>NO APLICA</v>
      </c>
      <c r="BH439" s="58" t="str">
        <f t="shared" si="796"/>
        <v>OK</v>
      </c>
    </row>
    <row r="440" spans="1:60" ht="38.25" customHeight="1" x14ac:dyDescent="0.45">
      <c r="A440" s="64">
        <f>IF(D440="","",COUNTIF($D$13:D440,"&lt;&gt;"))</f>
        <v>407</v>
      </c>
      <c r="B440" s="64">
        <v>43949</v>
      </c>
      <c r="C440" s="65" t="s">
        <v>1091</v>
      </c>
      <c r="D440" s="64" t="s">
        <v>873</v>
      </c>
      <c r="E440" s="64">
        <v>0</v>
      </c>
      <c r="F440" s="64">
        <v>0</v>
      </c>
      <c r="G440" s="64">
        <v>0</v>
      </c>
      <c r="H440" s="148">
        <v>0</v>
      </c>
      <c r="I440" s="64">
        <v>0</v>
      </c>
      <c r="J440" s="64">
        <v>0</v>
      </c>
      <c r="K440" s="64">
        <v>0</v>
      </c>
      <c r="L440" s="64">
        <v>0</v>
      </c>
      <c r="M440" s="64">
        <v>0</v>
      </c>
      <c r="N440" s="64">
        <v>1</v>
      </c>
      <c r="O440" s="64">
        <v>0</v>
      </c>
      <c r="P440" s="64">
        <v>0</v>
      </c>
      <c r="Q440" s="64">
        <v>0</v>
      </c>
      <c r="R440" s="64">
        <v>1</v>
      </c>
      <c r="S440" s="64">
        <v>40101503</v>
      </c>
      <c r="T440" s="64" t="s">
        <v>66</v>
      </c>
      <c r="U440" s="64" t="s">
        <v>66</v>
      </c>
      <c r="W440" s="198">
        <v>110500</v>
      </c>
      <c r="X440" s="198">
        <f t="shared" si="768"/>
        <v>20995</v>
      </c>
      <c r="Y440" s="61">
        <f t="shared" si="769"/>
        <v>131495</v>
      </c>
      <c r="Z440" s="198">
        <v>110500</v>
      </c>
      <c r="AA440" s="198">
        <f t="shared" si="770"/>
        <v>20995</v>
      </c>
      <c r="AB440" s="61">
        <f t="shared" si="771"/>
        <v>131495</v>
      </c>
      <c r="AC440" s="198">
        <v>140000</v>
      </c>
      <c r="AD440" s="198">
        <f t="shared" si="772"/>
        <v>26600</v>
      </c>
      <c r="AE440" s="61">
        <f t="shared" si="773"/>
        <v>166600</v>
      </c>
      <c r="AG440" s="67" t="str">
        <f t="shared" si="774"/>
        <v>REJILLAS DE DISTRIBUCION FINAL DE AIRE</v>
      </c>
      <c r="AH440" s="58" t="str">
        <f t="shared" si="775"/>
        <v>ÚNICO</v>
      </c>
      <c r="AI440" s="58" t="str">
        <f t="shared" si="776"/>
        <v>ÚNICO</v>
      </c>
      <c r="AJ440" s="58" t="str">
        <f t="shared" si="777"/>
        <v>ÚNICO</v>
      </c>
      <c r="AK440" s="58" t="str">
        <f t="shared" si="778"/>
        <v>ÚNICO</v>
      </c>
      <c r="AL440" s="68" t="str">
        <f t="shared" si="779"/>
        <v/>
      </c>
      <c r="AM440" s="68" t="str">
        <f t="shared" si="780"/>
        <v/>
      </c>
      <c r="AN440" s="60" t="str">
        <f t="shared" si="781"/>
        <v/>
      </c>
      <c r="AP440" s="68">
        <f t="shared" si="782"/>
        <v>120333</v>
      </c>
      <c r="AQ440" s="61">
        <f t="shared" si="783"/>
        <v>110500</v>
      </c>
      <c r="AR440" s="61">
        <f t="shared" si="784"/>
        <v>17032</v>
      </c>
      <c r="AS440" s="199">
        <f t="shared" si="785"/>
        <v>0.14154055828409498</v>
      </c>
      <c r="AT440" s="61">
        <f t="shared" si="786"/>
        <v>110500</v>
      </c>
      <c r="AU440" s="61">
        <f t="shared" si="787"/>
        <v>140000</v>
      </c>
      <c r="AV440" s="61">
        <f>IF(NOT(ISNUMBER(A440)),"",ROUND(_xlfn.QUARTILE.INC(CHOOSE({1;2;3},W440,Z440,AC440),1),0))</f>
        <v>110500</v>
      </c>
      <c r="AW440" s="61">
        <f>IF(NOT(ISNUMBER(A440)),"",ROUND(_xlfn.QUARTILE.INC(CHOOSE({1;2;3},W440,Z440,AC440),3),0))</f>
        <v>125250</v>
      </c>
      <c r="AX440" s="61">
        <f t="shared" si="788"/>
        <v>14750</v>
      </c>
      <c r="AY440" s="61">
        <f t="shared" si="789"/>
        <v>110500</v>
      </c>
      <c r="AZ440" s="61">
        <f t="shared" si="790"/>
        <v>20995</v>
      </c>
      <c r="BA440" s="61">
        <f t="shared" si="791"/>
        <v>131495</v>
      </c>
      <c r="BB440" s="61" t="str">
        <f t="shared" si="792"/>
        <v>MENOR VALOR</v>
      </c>
      <c r="BD440" s="58" t="str">
        <f t="shared" si="793"/>
        <v>REJILLAS DE DISTRIBUCION FINAL DE AIRE</v>
      </c>
      <c r="BE440" s="58" t="str">
        <f t="shared" si="794"/>
        <v>ÚNICO</v>
      </c>
      <c r="BF440" s="58" t="str" cm="1">
        <f t="array" ref="BF440">IF(BE440&lt;&gt;"REPETIDO","",A440&amp;IFERROR(", "&amp;_xlfn.AGGREGATE(15,6,$A$13:$A$500/(($BD$13:$BD$500=BD440)*($A$13:$A$500&lt;&gt;A440)),1),"")&amp;IFERROR(", "&amp;_xlfn.AGGREGATE(15,6,$A$13:$A$500/(($BD$13:$BD$500=BD440)*($A$13:$A$500&lt;&gt;A440)),2),"")&amp;IFERROR(", "&amp;_xlfn.AGGREGATE(15,6,$A$13:$A$500/(($BD$13:$BD$500=BD440)*($A$13:$A$500&lt;&gt;A440)),3),""))</f>
        <v/>
      </c>
      <c r="BG440" s="58" t="str">
        <f t="shared" si="795"/>
        <v>NO APLICA</v>
      </c>
      <c r="BH440" s="58" t="str">
        <f t="shared" si="796"/>
        <v>OK</v>
      </c>
    </row>
    <row r="441" spans="1:60" ht="25.5" customHeight="1" x14ac:dyDescent="0.45">
      <c r="A441" s="64">
        <f>IF(D441="","",COUNTIF($D$13:D441,"&lt;&gt;"))</f>
        <v>408</v>
      </c>
      <c r="B441" s="64">
        <v>43949</v>
      </c>
      <c r="C441" s="65" t="s">
        <v>1092</v>
      </c>
      <c r="D441" s="64" t="s">
        <v>873</v>
      </c>
      <c r="E441" s="64">
        <v>0</v>
      </c>
      <c r="F441" s="64">
        <v>0</v>
      </c>
      <c r="G441" s="64">
        <v>0</v>
      </c>
      <c r="H441" s="148">
        <v>0</v>
      </c>
      <c r="I441" s="64">
        <v>0</v>
      </c>
      <c r="J441" s="64">
        <v>0</v>
      </c>
      <c r="K441" s="64">
        <v>0</v>
      </c>
      <c r="L441" s="64">
        <v>0</v>
      </c>
      <c r="M441" s="64">
        <v>0</v>
      </c>
      <c r="N441" s="64">
        <v>1</v>
      </c>
      <c r="O441" s="64">
        <v>0</v>
      </c>
      <c r="P441" s="64">
        <v>0</v>
      </c>
      <c r="Q441" s="64">
        <v>0</v>
      </c>
      <c r="R441" s="64">
        <v>1</v>
      </c>
      <c r="S441" s="64">
        <v>40161532</v>
      </c>
      <c r="T441" s="64" t="s">
        <v>66</v>
      </c>
      <c r="U441" s="64" t="s">
        <v>66</v>
      </c>
      <c r="W441" s="198">
        <v>17000</v>
      </c>
      <c r="X441" s="198">
        <f t="shared" si="768"/>
        <v>3230</v>
      </c>
      <c r="Y441" s="61">
        <f t="shared" si="769"/>
        <v>20230</v>
      </c>
      <c r="Z441" s="198">
        <v>17000</v>
      </c>
      <c r="AA441" s="198">
        <f t="shared" si="770"/>
        <v>3230</v>
      </c>
      <c r="AB441" s="61">
        <f t="shared" si="771"/>
        <v>20230</v>
      </c>
      <c r="AC441" s="198">
        <v>25000</v>
      </c>
      <c r="AD441" s="198">
        <f t="shared" si="772"/>
        <v>4750</v>
      </c>
      <c r="AE441" s="61">
        <f t="shared" si="773"/>
        <v>29750</v>
      </c>
      <c r="AG441" s="67" t="str">
        <f t="shared" si="774"/>
        <v>PINES DE SUJECIÓN RECTOS 5 MM</v>
      </c>
      <c r="AH441" s="58" t="str">
        <f t="shared" si="775"/>
        <v>ÚNICO</v>
      </c>
      <c r="AI441" s="58" t="str">
        <f t="shared" si="776"/>
        <v>ÚNICO</v>
      </c>
      <c r="AJ441" s="58" t="str">
        <f t="shared" si="777"/>
        <v>ÚNICO</v>
      </c>
      <c r="AK441" s="58" t="str">
        <f t="shared" si="778"/>
        <v>ÚNICO</v>
      </c>
      <c r="AL441" s="68" t="str">
        <f t="shared" si="779"/>
        <v/>
      </c>
      <c r="AM441" s="68" t="str">
        <f t="shared" si="780"/>
        <v/>
      </c>
      <c r="AN441" s="60" t="str">
        <f t="shared" si="781"/>
        <v/>
      </c>
      <c r="AP441" s="68">
        <f t="shared" si="782"/>
        <v>19667</v>
      </c>
      <c r="AQ441" s="61">
        <f t="shared" si="783"/>
        <v>17000</v>
      </c>
      <c r="AR441" s="61">
        <f t="shared" si="784"/>
        <v>4619</v>
      </c>
      <c r="AS441" s="199">
        <f t="shared" si="785"/>
        <v>0.23486042609447297</v>
      </c>
      <c r="AT441" s="61">
        <f t="shared" si="786"/>
        <v>17000</v>
      </c>
      <c r="AU441" s="61">
        <f t="shared" si="787"/>
        <v>25000</v>
      </c>
      <c r="AV441" s="61">
        <f>IF(NOT(ISNUMBER(A441)),"",ROUND(_xlfn.QUARTILE.INC(CHOOSE({1;2;3},W441,Z441,AC441),1),0))</f>
        <v>17000</v>
      </c>
      <c r="AW441" s="61">
        <f>IF(NOT(ISNUMBER(A441)),"",ROUND(_xlfn.QUARTILE.INC(CHOOSE({1;2;3},W441,Z441,AC441),3),0))</f>
        <v>21000</v>
      </c>
      <c r="AX441" s="61">
        <f t="shared" si="788"/>
        <v>4000</v>
      </c>
      <c r="AY441" s="61">
        <f t="shared" si="789"/>
        <v>17000</v>
      </c>
      <c r="AZ441" s="61">
        <f t="shared" si="790"/>
        <v>3230</v>
      </c>
      <c r="BA441" s="61">
        <f t="shared" si="791"/>
        <v>20230</v>
      </c>
      <c r="BB441" s="61" t="str">
        <f t="shared" si="792"/>
        <v>PROMEDIO 2 MENORES</v>
      </c>
      <c r="BD441" s="58" t="str">
        <f t="shared" si="793"/>
        <v>Pines de sujeción rectos 5 MM</v>
      </c>
      <c r="BE441" s="58" t="str">
        <f t="shared" si="794"/>
        <v>ÚNICO</v>
      </c>
      <c r="BF441" s="58" t="str" cm="1">
        <f t="array" ref="BF441">IF(BE441&lt;&gt;"REPETIDO","",A441&amp;IFERROR(", "&amp;_xlfn.AGGREGATE(15,6,$A$13:$A$500/(($BD$13:$BD$500=BD441)*($A$13:$A$500&lt;&gt;A441)),1),"")&amp;IFERROR(", "&amp;_xlfn.AGGREGATE(15,6,$A$13:$A$500/(($BD$13:$BD$500=BD441)*($A$13:$A$500&lt;&gt;A441)),2),"")&amp;IFERROR(", "&amp;_xlfn.AGGREGATE(15,6,$A$13:$A$500/(($BD$13:$BD$500=BD441)*($A$13:$A$500&lt;&gt;A441)),3),""))</f>
        <v/>
      </c>
      <c r="BG441" s="58" t="str">
        <f t="shared" si="795"/>
        <v>NO APLICA</v>
      </c>
      <c r="BH441" s="58" t="str">
        <f t="shared" si="796"/>
        <v>OK</v>
      </c>
    </row>
    <row r="442" spans="1:60" ht="127.5" customHeight="1" x14ac:dyDescent="0.45">
      <c r="A442" s="64">
        <f>IF(D442="","",COUNTIF($D$13:D442,"&lt;&gt;"))</f>
        <v>409</v>
      </c>
      <c r="B442" s="64">
        <v>43949</v>
      </c>
      <c r="C442" s="65" t="s">
        <v>1093</v>
      </c>
      <c r="D442" s="64" t="s">
        <v>873</v>
      </c>
      <c r="E442" s="64">
        <v>0</v>
      </c>
      <c r="F442" s="64">
        <v>0</v>
      </c>
      <c r="G442" s="64">
        <v>0</v>
      </c>
      <c r="H442" s="148">
        <v>0</v>
      </c>
      <c r="I442" s="64">
        <v>0</v>
      </c>
      <c r="J442" s="64">
        <v>0</v>
      </c>
      <c r="K442" s="64">
        <v>0</v>
      </c>
      <c r="L442" s="64">
        <v>0</v>
      </c>
      <c r="M442" s="64">
        <v>0</v>
      </c>
      <c r="N442" s="64">
        <v>1</v>
      </c>
      <c r="O442" s="64">
        <v>0</v>
      </c>
      <c r="P442" s="64">
        <v>0</v>
      </c>
      <c r="Q442" s="64">
        <v>0</v>
      </c>
      <c r="R442" s="64">
        <v>1</v>
      </c>
      <c r="S442" s="64">
        <v>40161502</v>
      </c>
      <c r="T442" s="64" t="s">
        <v>66</v>
      </c>
      <c r="U442" s="64" t="s">
        <v>66</v>
      </c>
      <c r="W442" s="198">
        <v>97800</v>
      </c>
      <c r="X442" s="198">
        <f t="shared" si="768"/>
        <v>18582</v>
      </c>
      <c r="Y442" s="61">
        <f t="shared" si="769"/>
        <v>116382</v>
      </c>
      <c r="Z442" s="198">
        <v>97800</v>
      </c>
      <c r="AA442" s="198">
        <f t="shared" si="770"/>
        <v>18582</v>
      </c>
      <c r="AB442" s="61">
        <f t="shared" si="771"/>
        <v>116382</v>
      </c>
      <c r="AC442" s="198">
        <v>125000</v>
      </c>
      <c r="AD442" s="198">
        <f t="shared" si="772"/>
        <v>23750</v>
      </c>
      <c r="AE442" s="61">
        <f t="shared" si="773"/>
        <v>148750</v>
      </c>
      <c r="AG442" s="67" t="str">
        <f t="shared" si="774"/>
        <v>PREFILTROS CON LAS MISMAS CONDICIONES Y CAPACIDADES TÉCNICAS DE LOS ACTUALMENTE INSTALADOS</v>
      </c>
      <c r="AH442" s="58" t="str">
        <f t="shared" si="775"/>
        <v>ÚNICO</v>
      </c>
      <c r="AI442" s="58" t="str">
        <f t="shared" si="776"/>
        <v>ÚNICO</v>
      </c>
      <c r="AJ442" s="58" t="str">
        <f t="shared" si="777"/>
        <v>ÚNICO</v>
      </c>
      <c r="AK442" s="58" t="str">
        <f t="shared" si="778"/>
        <v>ÚNICO</v>
      </c>
      <c r="AL442" s="68" t="str">
        <f t="shared" si="779"/>
        <v/>
      </c>
      <c r="AM442" s="68" t="str">
        <f t="shared" si="780"/>
        <v/>
      </c>
      <c r="AN442" s="60" t="str">
        <f t="shared" si="781"/>
        <v/>
      </c>
      <c r="AP442" s="68">
        <f t="shared" si="782"/>
        <v>106867</v>
      </c>
      <c r="AQ442" s="61">
        <f t="shared" si="783"/>
        <v>97800</v>
      </c>
      <c r="AR442" s="61">
        <f t="shared" si="784"/>
        <v>15704</v>
      </c>
      <c r="AS442" s="199">
        <f t="shared" si="785"/>
        <v>0.14694901138798694</v>
      </c>
      <c r="AT442" s="61">
        <f t="shared" si="786"/>
        <v>97800</v>
      </c>
      <c r="AU442" s="61">
        <f t="shared" si="787"/>
        <v>125000</v>
      </c>
      <c r="AV442" s="61">
        <f>IF(NOT(ISNUMBER(A442)),"",ROUND(_xlfn.QUARTILE.INC(CHOOSE({1;2;3},W442,Z442,AC442),1),0))</f>
        <v>97800</v>
      </c>
      <c r="AW442" s="61">
        <f>IF(NOT(ISNUMBER(A442)),"",ROUND(_xlfn.QUARTILE.INC(CHOOSE({1;2;3},W442,Z442,AC442),3),0))</f>
        <v>111400</v>
      </c>
      <c r="AX442" s="61">
        <f t="shared" si="788"/>
        <v>13600</v>
      </c>
      <c r="AY442" s="61">
        <f t="shared" si="789"/>
        <v>97800</v>
      </c>
      <c r="AZ442" s="61">
        <f t="shared" si="790"/>
        <v>18582</v>
      </c>
      <c r="BA442" s="61">
        <f t="shared" si="791"/>
        <v>116382</v>
      </c>
      <c r="BB442" s="61" t="str">
        <f t="shared" si="792"/>
        <v>MENOR VALOR</v>
      </c>
      <c r="BD442" s="58" t="str">
        <f t="shared" si="793"/>
        <v>PREFILTROS CON LAS MISMAS CONDICIONES Y CAPACIDADES TÉCNICAS DE LOS ACTUALMENTE INSTALADOS</v>
      </c>
      <c r="BE442" s="58" t="str">
        <f t="shared" si="794"/>
        <v>ÚNICO</v>
      </c>
      <c r="BF442" s="58" t="str" cm="1">
        <f t="array" ref="BF442">IF(BE442&lt;&gt;"REPETIDO","",A442&amp;IFERROR(", "&amp;_xlfn.AGGREGATE(15,6,$A$13:$A$500/(($BD$13:$BD$500=BD442)*($A$13:$A$500&lt;&gt;A442)),1),"")&amp;IFERROR(", "&amp;_xlfn.AGGREGATE(15,6,$A$13:$A$500/(($BD$13:$BD$500=BD442)*($A$13:$A$500&lt;&gt;A442)),2),"")&amp;IFERROR(", "&amp;_xlfn.AGGREGATE(15,6,$A$13:$A$500/(($BD$13:$BD$500=BD442)*($A$13:$A$500&lt;&gt;A442)),3),""))</f>
        <v/>
      </c>
      <c r="BG442" s="58" t="str">
        <f t="shared" si="795"/>
        <v>NO APLICA</v>
      </c>
      <c r="BH442" s="58" t="str">
        <f t="shared" si="796"/>
        <v>OK</v>
      </c>
    </row>
    <row r="443" spans="1:60" ht="51" customHeight="1" x14ac:dyDescent="0.45">
      <c r="A443" s="64">
        <f>IF(D443="","",COUNTIF($D$13:D443,"&lt;&gt;"))</f>
        <v>410</v>
      </c>
      <c r="B443" s="64">
        <v>43949</v>
      </c>
      <c r="C443" s="65" t="s">
        <v>1094</v>
      </c>
      <c r="D443" s="64" t="s">
        <v>873</v>
      </c>
      <c r="E443" s="64">
        <v>0</v>
      </c>
      <c r="F443" s="64">
        <v>0</v>
      </c>
      <c r="G443" s="64">
        <v>0</v>
      </c>
      <c r="H443" s="148">
        <v>0</v>
      </c>
      <c r="I443" s="64">
        <v>0</v>
      </c>
      <c r="J443" s="64">
        <v>0</v>
      </c>
      <c r="K443" s="64">
        <v>0</v>
      </c>
      <c r="L443" s="64">
        <v>0</v>
      </c>
      <c r="M443" s="64">
        <v>0</v>
      </c>
      <c r="N443" s="64">
        <v>1</v>
      </c>
      <c r="O443" s="64">
        <v>0</v>
      </c>
      <c r="P443" s="64">
        <v>0</v>
      </c>
      <c r="Q443" s="64">
        <v>0</v>
      </c>
      <c r="R443" s="64">
        <v>1</v>
      </c>
      <c r="S443" s="64">
        <v>31161504</v>
      </c>
      <c r="T443" s="64" t="s">
        <v>66</v>
      </c>
      <c r="U443" s="64" t="s">
        <v>66</v>
      </c>
      <c r="W443" s="198">
        <v>8500</v>
      </c>
      <c r="X443" s="198">
        <f t="shared" si="768"/>
        <v>1615</v>
      </c>
      <c r="Y443" s="61">
        <f t="shared" si="769"/>
        <v>10115</v>
      </c>
      <c r="Z443" s="198">
        <v>8500</v>
      </c>
      <c r="AA443" s="198">
        <f t="shared" si="770"/>
        <v>1615</v>
      </c>
      <c r="AB443" s="61">
        <f t="shared" si="771"/>
        <v>10115</v>
      </c>
      <c r="AC443" s="198">
        <v>10000</v>
      </c>
      <c r="AD443" s="198">
        <f t="shared" si="772"/>
        <v>1900</v>
      </c>
      <c r="AE443" s="61">
        <f t="shared" si="773"/>
        <v>11900</v>
      </c>
      <c r="AG443" s="67" t="str">
        <f t="shared" si="774"/>
        <v>TORNILLO, ALINEACIÓN DE BOMBA 3/8 X 4 " HEXANOLES</v>
      </c>
      <c r="AH443" s="58" t="str">
        <f t="shared" si="775"/>
        <v>ÚNICO</v>
      </c>
      <c r="AI443" s="58" t="str">
        <f t="shared" si="776"/>
        <v>ÚNICO</v>
      </c>
      <c r="AJ443" s="58" t="str">
        <f t="shared" si="777"/>
        <v>ÚNICO</v>
      </c>
      <c r="AK443" s="58" t="str">
        <f t="shared" si="778"/>
        <v>ÚNICO</v>
      </c>
      <c r="AL443" s="68" t="str">
        <f t="shared" si="779"/>
        <v/>
      </c>
      <c r="AM443" s="68" t="str">
        <f t="shared" si="780"/>
        <v/>
      </c>
      <c r="AN443" s="60" t="str">
        <f t="shared" si="781"/>
        <v/>
      </c>
      <c r="AP443" s="68">
        <f t="shared" si="782"/>
        <v>9000</v>
      </c>
      <c r="AQ443" s="61">
        <f t="shared" si="783"/>
        <v>8500</v>
      </c>
      <c r="AR443" s="61">
        <f t="shared" si="784"/>
        <v>866</v>
      </c>
      <c r="AS443" s="199">
        <f t="shared" si="785"/>
        <v>9.6222222222222223E-2</v>
      </c>
      <c r="AT443" s="61">
        <f t="shared" si="786"/>
        <v>8500</v>
      </c>
      <c r="AU443" s="61">
        <f t="shared" si="787"/>
        <v>10000</v>
      </c>
      <c r="AV443" s="61">
        <f>IF(NOT(ISNUMBER(A443)),"",ROUND(_xlfn.QUARTILE.INC(CHOOSE({1;2;3},W443,Z443,AC443),1),0))</f>
        <v>8500</v>
      </c>
      <c r="AW443" s="61">
        <f>IF(NOT(ISNUMBER(A443)),"",ROUND(_xlfn.QUARTILE.INC(CHOOSE({1;2;3},W443,Z443,AC443),3),0))</f>
        <v>9250</v>
      </c>
      <c r="AX443" s="61">
        <f t="shared" si="788"/>
        <v>750</v>
      </c>
      <c r="AY443" s="61">
        <f t="shared" si="789"/>
        <v>8500</v>
      </c>
      <c r="AZ443" s="61">
        <f t="shared" si="790"/>
        <v>1615</v>
      </c>
      <c r="BA443" s="61">
        <f t="shared" si="791"/>
        <v>10115</v>
      </c>
      <c r="BB443" s="61" t="str">
        <f t="shared" si="792"/>
        <v>MENOR VALOR</v>
      </c>
      <c r="BD443" s="58" t="str">
        <f t="shared" si="793"/>
        <v>TORNILLO, ALINEACIÓN DE BOMBA 3/8 X 4 " HEXANOLES</v>
      </c>
      <c r="BE443" s="58" t="str">
        <f t="shared" si="794"/>
        <v>ÚNICO</v>
      </c>
      <c r="BF443" s="58" t="str" cm="1">
        <f t="array" ref="BF443">IF(BE443&lt;&gt;"REPETIDO","",A443&amp;IFERROR(", "&amp;_xlfn.AGGREGATE(15,6,$A$13:$A$500/(($BD$13:$BD$500=BD443)*($A$13:$A$500&lt;&gt;A443)),1),"")&amp;IFERROR(", "&amp;_xlfn.AGGREGATE(15,6,$A$13:$A$500/(($BD$13:$BD$500=BD443)*($A$13:$A$500&lt;&gt;A443)),2),"")&amp;IFERROR(", "&amp;_xlfn.AGGREGATE(15,6,$A$13:$A$500/(($BD$13:$BD$500=BD443)*($A$13:$A$500&lt;&gt;A443)),3),""))</f>
        <v/>
      </c>
      <c r="BG443" s="58" t="str">
        <f t="shared" si="795"/>
        <v>NO APLICA</v>
      </c>
      <c r="BH443" s="58" t="str">
        <f t="shared" si="796"/>
        <v>OK</v>
      </c>
    </row>
    <row r="444" spans="1:60" ht="38.25" customHeight="1" x14ac:dyDescent="0.45">
      <c r="A444" s="64">
        <f>IF(D444="","",COUNTIF($D$13:D444,"&lt;&gt;"))</f>
        <v>411</v>
      </c>
      <c r="B444" s="125">
        <v>43949</v>
      </c>
      <c r="C444" s="65" t="s">
        <v>1095</v>
      </c>
      <c r="D444" s="64" t="s">
        <v>873</v>
      </c>
      <c r="E444" s="64">
        <v>0</v>
      </c>
      <c r="F444" s="64">
        <v>0</v>
      </c>
      <c r="G444" s="64">
        <v>0</v>
      </c>
      <c r="H444" s="148">
        <v>0</v>
      </c>
      <c r="I444" s="64">
        <v>0</v>
      </c>
      <c r="J444" s="64">
        <v>0</v>
      </c>
      <c r="K444" s="64">
        <v>0</v>
      </c>
      <c r="L444" s="64">
        <v>0</v>
      </c>
      <c r="M444" s="64">
        <v>0</v>
      </c>
      <c r="N444" s="64">
        <v>1</v>
      </c>
      <c r="O444" s="64">
        <v>0</v>
      </c>
      <c r="P444" s="64">
        <v>0</v>
      </c>
      <c r="Q444" s="64">
        <v>0</v>
      </c>
      <c r="R444" s="64">
        <v>1</v>
      </c>
      <c r="S444" s="125">
        <v>31161504</v>
      </c>
      <c r="T444" s="125" t="s">
        <v>66</v>
      </c>
      <c r="U444" s="125" t="s">
        <v>66</v>
      </c>
      <c r="W444" s="198">
        <v>4200</v>
      </c>
      <c r="X444" s="198">
        <f t="shared" si="768"/>
        <v>798</v>
      </c>
      <c r="Y444" s="61">
        <f t="shared" si="769"/>
        <v>4998</v>
      </c>
      <c r="Z444" s="198">
        <v>4200</v>
      </c>
      <c r="AA444" s="198">
        <f t="shared" si="770"/>
        <v>798</v>
      </c>
      <c r="AB444" s="61">
        <f t="shared" si="771"/>
        <v>4998</v>
      </c>
      <c r="AC444" s="198">
        <v>5000</v>
      </c>
      <c r="AD444" s="198">
        <f t="shared" si="772"/>
        <v>950</v>
      </c>
      <c r="AE444" s="61">
        <f t="shared" si="773"/>
        <v>5950</v>
      </c>
      <c r="AG444" s="67" t="str">
        <f t="shared" si="774"/>
        <v>TORNILLO 5/16 X 6" HEXAGONALES</v>
      </c>
      <c r="AH444" s="58" t="str">
        <f t="shared" si="775"/>
        <v>ÚNICO</v>
      </c>
      <c r="AI444" s="58" t="str">
        <f t="shared" si="776"/>
        <v>ÚNICO</v>
      </c>
      <c r="AJ444" s="58" t="str">
        <f t="shared" si="777"/>
        <v>ÚNICO</v>
      </c>
      <c r="AK444" s="58" t="str">
        <f t="shared" si="778"/>
        <v>ÚNICO</v>
      </c>
      <c r="AL444" s="68" t="str">
        <f t="shared" si="779"/>
        <v/>
      </c>
      <c r="AM444" s="68" t="str">
        <f t="shared" si="780"/>
        <v/>
      </c>
      <c r="AN444" s="60" t="str">
        <f t="shared" si="781"/>
        <v/>
      </c>
      <c r="AP444" s="68">
        <f t="shared" si="782"/>
        <v>4467</v>
      </c>
      <c r="AQ444" s="61">
        <f t="shared" si="783"/>
        <v>4200</v>
      </c>
      <c r="AR444" s="61">
        <f t="shared" si="784"/>
        <v>462</v>
      </c>
      <c r="AS444" s="199">
        <f t="shared" si="785"/>
        <v>0.10342511752854265</v>
      </c>
      <c r="AT444" s="61">
        <f t="shared" si="786"/>
        <v>4200</v>
      </c>
      <c r="AU444" s="61">
        <f t="shared" si="787"/>
        <v>5000</v>
      </c>
      <c r="AV444" s="61">
        <f>IF(NOT(ISNUMBER(A444)),"",ROUND(_xlfn.QUARTILE.INC(CHOOSE({1;2;3},W444,Z444,AC444),1),0))</f>
        <v>4200</v>
      </c>
      <c r="AW444" s="61">
        <f>IF(NOT(ISNUMBER(A444)),"",ROUND(_xlfn.QUARTILE.INC(CHOOSE({1;2;3},W444,Z444,AC444),3),0))</f>
        <v>4600</v>
      </c>
      <c r="AX444" s="61">
        <f t="shared" si="788"/>
        <v>400</v>
      </c>
      <c r="AY444" s="61">
        <f t="shared" si="789"/>
        <v>4200</v>
      </c>
      <c r="AZ444" s="61">
        <f t="shared" si="790"/>
        <v>798</v>
      </c>
      <c r="BA444" s="61">
        <f t="shared" si="791"/>
        <v>4998</v>
      </c>
      <c r="BB444" s="61" t="str">
        <f t="shared" si="792"/>
        <v>MENOR VALOR</v>
      </c>
      <c r="BD444" s="58" t="str">
        <f t="shared" si="793"/>
        <v>TORNILLO 5/16 X 6" HEXAGONALES</v>
      </c>
      <c r="BE444" s="58" t="str">
        <f t="shared" si="794"/>
        <v>ÚNICO</v>
      </c>
      <c r="BF444" s="58" t="str" cm="1">
        <f t="array" ref="BF444">IF(BE444&lt;&gt;"REPETIDO","",A444&amp;IFERROR(", "&amp;_xlfn.AGGREGATE(15,6,$A$13:$A$500/(($BD$13:$BD$500=BD444)*($A$13:$A$500&lt;&gt;A444)),1),"")&amp;IFERROR(", "&amp;_xlfn.AGGREGATE(15,6,$A$13:$A$500/(($BD$13:$BD$500=BD444)*($A$13:$A$500&lt;&gt;A444)),2),"")&amp;IFERROR(", "&amp;_xlfn.AGGREGATE(15,6,$A$13:$A$500/(($BD$13:$BD$500=BD444)*($A$13:$A$500&lt;&gt;A444)),3),""))</f>
        <v/>
      </c>
      <c r="BG444" s="58" t="str">
        <f t="shared" si="795"/>
        <v>NO APLICA</v>
      </c>
      <c r="BH444" s="58" t="str">
        <f t="shared" si="796"/>
        <v>OK</v>
      </c>
    </row>
    <row r="445" spans="1:60" ht="63.75" customHeight="1" x14ac:dyDescent="0.45">
      <c r="A445" s="64">
        <f>IF(D445="","",COUNTIF($D$13:D445,"&lt;&gt;"))</f>
        <v>412</v>
      </c>
      <c r="B445" s="125">
        <v>43949</v>
      </c>
      <c r="C445" s="65" t="s">
        <v>1096</v>
      </c>
      <c r="D445" s="64" t="s">
        <v>873</v>
      </c>
      <c r="E445" s="64">
        <v>0</v>
      </c>
      <c r="F445" s="64">
        <v>0</v>
      </c>
      <c r="G445" s="64">
        <v>0</v>
      </c>
      <c r="H445" s="148">
        <v>0</v>
      </c>
      <c r="I445" s="64">
        <v>0</v>
      </c>
      <c r="J445" s="64">
        <v>0</v>
      </c>
      <c r="K445" s="64">
        <v>0</v>
      </c>
      <c r="L445" s="64">
        <v>0</v>
      </c>
      <c r="M445" s="64">
        <v>0</v>
      </c>
      <c r="N445" s="64">
        <v>1</v>
      </c>
      <c r="O445" s="64">
        <v>0</v>
      </c>
      <c r="P445" s="64">
        <v>0</v>
      </c>
      <c r="Q445" s="64">
        <v>0</v>
      </c>
      <c r="R445" s="64">
        <v>1</v>
      </c>
      <c r="S445" s="125">
        <v>40161502</v>
      </c>
      <c r="T445" s="125" t="s">
        <v>66</v>
      </c>
      <c r="U445" s="125" t="s">
        <v>66</v>
      </c>
      <c r="W445" s="198">
        <v>89200</v>
      </c>
      <c r="X445" s="198">
        <f t="shared" si="768"/>
        <v>16948</v>
      </c>
      <c r="Y445" s="61">
        <f t="shared" si="769"/>
        <v>106148</v>
      </c>
      <c r="Z445" s="198">
        <v>89200</v>
      </c>
      <c r="AA445" s="198">
        <f t="shared" si="770"/>
        <v>16948</v>
      </c>
      <c r="AB445" s="61">
        <f t="shared" si="771"/>
        <v>106148</v>
      </c>
      <c r="AC445" s="198">
        <v>105000</v>
      </c>
      <c r="AD445" s="198">
        <f t="shared" si="772"/>
        <v>19950</v>
      </c>
      <c r="AE445" s="61">
        <f t="shared" si="773"/>
        <v>124950</v>
      </c>
      <c r="AG445" s="67" t="str">
        <f t="shared" si="774"/>
        <v>FILTRO DE SUCCIÓN DE BOMBA DE RECIRCULACIÓN DE AGUA</v>
      </c>
      <c r="AH445" s="58" t="str">
        <f t="shared" si="775"/>
        <v>ÚNICO</v>
      </c>
      <c r="AI445" s="58" t="str">
        <f t="shared" si="776"/>
        <v>ÚNICO</v>
      </c>
      <c r="AJ445" s="58" t="str">
        <f t="shared" si="777"/>
        <v>ÚNICO</v>
      </c>
      <c r="AK445" s="58" t="str">
        <f t="shared" si="778"/>
        <v>ÚNICO</v>
      </c>
      <c r="AL445" s="68" t="str">
        <f t="shared" si="779"/>
        <v/>
      </c>
      <c r="AM445" s="68" t="str">
        <f t="shared" si="780"/>
        <v/>
      </c>
      <c r="AN445" s="60" t="str">
        <f t="shared" si="781"/>
        <v/>
      </c>
      <c r="AP445" s="68">
        <f t="shared" si="782"/>
        <v>94467</v>
      </c>
      <c r="AQ445" s="61">
        <f t="shared" si="783"/>
        <v>89200</v>
      </c>
      <c r="AR445" s="61">
        <f t="shared" si="784"/>
        <v>9122</v>
      </c>
      <c r="AS445" s="199">
        <f t="shared" si="785"/>
        <v>9.6562820879248834E-2</v>
      </c>
      <c r="AT445" s="61">
        <f t="shared" si="786"/>
        <v>89200</v>
      </c>
      <c r="AU445" s="61">
        <f t="shared" si="787"/>
        <v>105000</v>
      </c>
      <c r="AV445" s="61">
        <f>IF(NOT(ISNUMBER(A445)),"",ROUND(_xlfn.QUARTILE.INC(CHOOSE({1;2;3},W445,Z445,AC445),1),0))</f>
        <v>89200</v>
      </c>
      <c r="AW445" s="61">
        <f>IF(NOT(ISNUMBER(A445)),"",ROUND(_xlfn.QUARTILE.INC(CHOOSE({1;2;3},W445,Z445,AC445),3),0))</f>
        <v>97100</v>
      </c>
      <c r="AX445" s="61">
        <f t="shared" si="788"/>
        <v>7900</v>
      </c>
      <c r="AY445" s="61">
        <f t="shared" si="789"/>
        <v>89200</v>
      </c>
      <c r="AZ445" s="61">
        <f t="shared" si="790"/>
        <v>16948</v>
      </c>
      <c r="BA445" s="61">
        <f t="shared" si="791"/>
        <v>106148</v>
      </c>
      <c r="BB445" s="61" t="str">
        <f t="shared" si="792"/>
        <v>MENOR VALOR</v>
      </c>
      <c r="BD445" s="58" t="str">
        <f t="shared" si="793"/>
        <v>FILTRO DE SUCCIÓN DE BOMBA DE RECIRCULACIÓN DE AGUA</v>
      </c>
      <c r="BE445" s="58" t="str">
        <f t="shared" si="794"/>
        <v>ÚNICO</v>
      </c>
      <c r="BF445" s="58" t="str" cm="1">
        <f t="array" ref="BF445">IF(BE445&lt;&gt;"REPETIDO","",A445&amp;IFERROR(", "&amp;_xlfn.AGGREGATE(15,6,$A$13:$A$500/(($BD$13:$BD$500=BD445)*($A$13:$A$500&lt;&gt;A445)),1),"")&amp;IFERROR(", "&amp;_xlfn.AGGREGATE(15,6,$A$13:$A$500/(($BD$13:$BD$500=BD445)*($A$13:$A$500&lt;&gt;A445)),2),"")&amp;IFERROR(", "&amp;_xlfn.AGGREGATE(15,6,$A$13:$A$500/(($BD$13:$BD$500=BD445)*($A$13:$A$500&lt;&gt;A445)),3),""))</f>
        <v/>
      </c>
      <c r="BG445" s="58" t="str">
        <f t="shared" si="795"/>
        <v>NO APLICA</v>
      </c>
      <c r="BH445" s="58" t="str">
        <f t="shared" si="796"/>
        <v>OK</v>
      </c>
    </row>
    <row r="446" spans="1:60" ht="38.25" customHeight="1" x14ac:dyDescent="0.45">
      <c r="A446" s="64">
        <f>IF(D446="","",COUNTIF($D$13:D446,"&lt;&gt;"))</f>
        <v>413</v>
      </c>
      <c r="B446" s="125">
        <v>43949</v>
      </c>
      <c r="C446" s="65" t="s">
        <v>1097</v>
      </c>
      <c r="D446" s="64" t="s">
        <v>873</v>
      </c>
      <c r="E446" s="64">
        <v>0</v>
      </c>
      <c r="F446" s="64">
        <v>0</v>
      </c>
      <c r="G446" s="64">
        <v>0</v>
      </c>
      <c r="H446" s="148">
        <v>0</v>
      </c>
      <c r="I446" s="64">
        <v>0</v>
      </c>
      <c r="J446" s="64">
        <v>0</v>
      </c>
      <c r="K446" s="64">
        <v>0</v>
      </c>
      <c r="L446" s="64">
        <v>0</v>
      </c>
      <c r="M446" s="64">
        <v>0</v>
      </c>
      <c r="N446" s="64">
        <v>1</v>
      </c>
      <c r="O446" s="64">
        <v>0</v>
      </c>
      <c r="P446" s="64">
        <v>0</v>
      </c>
      <c r="Q446" s="64">
        <v>0</v>
      </c>
      <c r="R446" s="64">
        <v>1</v>
      </c>
      <c r="S446" s="211">
        <v>39121529</v>
      </c>
      <c r="T446" s="125" t="s">
        <v>66</v>
      </c>
      <c r="U446" s="125" t="s">
        <v>66</v>
      </c>
      <c r="W446" s="198">
        <v>110500</v>
      </c>
      <c r="X446" s="198">
        <f t="shared" si="768"/>
        <v>20995</v>
      </c>
      <c r="Y446" s="61">
        <f t="shared" si="769"/>
        <v>131495</v>
      </c>
      <c r="Z446" s="198">
        <v>110500</v>
      </c>
      <c r="AA446" s="198">
        <f t="shared" si="770"/>
        <v>20995</v>
      </c>
      <c r="AB446" s="61">
        <f t="shared" si="771"/>
        <v>131495</v>
      </c>
      <c r="AC446" s="198">
        <v>135000</v>
      </c>
      <c r="AD446" s="198">
        <f t="shared" si="772"/>
        <v>25650</v>
      </c>
      <c r="AE446" s="61">
        <f t="shared" si="773"/>
        <v>160650</v>
      </c>
      <c r="AG446" s="67" t="str">
        <f t="shared" si="774"/>
        <v>CONTACTORES AC3 220 VOL M 50/60 HZ</v>
      </c>
      <c r="AH446" s="58" t="str">
        <f t="shared" si="775"/>
        <v>ÚNICO</v>
      </c>
      <c r="AI446" s="58" t="str">
        <f t="shared" si="776"/>
        <v>ÚNICO</v>
      </c>
      <c r="AJ446" s="58" t="str">
        <f t="shared" si="777"/>
        <v>ÚNICO</v>
      </c>
      <c r="AK446" s="58" t="str">
        <f t="shared" si="778"/>
        <v>ÚNICO</v>
      </c>
      <c r="AL446" s="68" t="str">
        <f t="shared" si="779"/>
        <v/>
      </c>
      <c r="AM446" s="68" t="str">
        <f t="shared" si="780"/>
        <v/>
      </c>
      <c r="AN446" s="60" t="str">
        <f t="shared" si="781"/>
        <v/>
      </c>
      <c r="AP446" s="68">
        <f t="shared" si="782"/>
        <v>118667</v>
      </c>
      <c r="AQ446" s="61">
        <f t="shared" si="783"/>
        <v>110500</v>
      </c>
      <c r="AR446" s="61">
        <f t="shared" si="784"/>
        <v>14145</v>
      </c>
      <c r="AS446" s="199">
        <f t="shared" si="785"/>
        <v>0.11919910337330514</v>
      </c>
      <c r="AT446" s="61">
        <f t="shared" si="786"/>
        <v>110500</v>
      </c>
      <c r="AU446" s="61">
        <f t="shared" si="787"/>
        <v>135000</v>
      </c>
      <c r="AV446" s="61">
        <f>IF(NOT(ISNUMBER(A446)),"",ROUND(_xlfn.QUARTILE.INC(CHOOSE({1;2;3},W446,Z446,AC446),1),0))</f>
        <v>110500</v>
      </c>
      <c r="AW446" s="61">
        <f>IF(NOT(ISNUMBER(A446)),"",ROUND(_xlfn.QUARTILE.INC(CHOOSE({1;2;3},W446,Z446,AC446),3),0))</f>
        <v>122750</v>
      </c>
      <c r="AX446" s="61">
        <f t="shared" si="788"/>
        <v>12250</v>
      </c>
      <c r="AY446" s="61">
        <f t="shared" si="789"/>
        <v>110500</v>
      </c>
      <c r="AZ446" s="61">
        <f t="shared" si="790"/>
        <v>20995</v>
      </c>
      <c r="BA446" s="61">
        <f t="shared" si="791"/>
        <v>131495</v>
      </c>
      <c r="BB446" s="61" t="str">
        <f t="shared" si="792"/>
        <v>MENOR VALOR</v>
      </c>
      <c r="BD446" s="58" t="str">
        <f t="shared" si="793"/>
        <v>CONTACTORES AC3 220 VOL M 50/60 HZ</v>
      </c>
      <c r="BE446" s="58" t="str">
        <f t="shared" si="794"/>
        <v>ÚNICO</v>
      </c>
      <c r="BF446" s="58" t="str" cm="1">
        <f t="array" ref="BF446">IF(BE446&lt;&gt;"REPETIDO","",A446&amp;IFERROR(", "&amp;_xlfn.AGGREGATE(15,6,$A$13:$A$500/(($BD$13:$BD$500=BD446)*($A$13:$A$500&lt;&gt;A446)),1),"")&amp;IFERROR(", "&amp;_xlfn.AGGREGATE(15,6,$A$13:$A$500/(($BD$13:$BD$500=BD446)*($A$13:$A$500&lt;&gt;A446)),2),"")&amp;IFERROR(", "&amp;_xlfn.AGGREGATE(15,6,$A$13:$A$500/(($BD$13:$BD$500=BD446)*($A$13:$A$500&lt;&gt;A446)),3),""))</f>
        <v/>
      </c>
      <c r="BG446" s="58" t="str">
        <f t="shared" si="795"/>
        <v>NO APLICA</v>
      </c>
      <c r="BH446" s="58" t="str">
        <f t="shared" si="796"/>
        <v>OK</v>
      </c>
    </row>
    <row r="447" spans="1:60" ht="76.5" customHeight="1" x14ac:dyDescent="0.45">
      <c r="A447" s="64">
        <f>IF(D447="","",COUNTIF($D$13:D447,"&lt;&gt;"))</f>
        <v>414</v>
      </c>
      <c r="B447" s="125">
        <v>43949</v>
      </c>
      <c r="C447" s="65" t="s">
        <v>1098</v>
      </c>
      <c r="D447" s="64" t="s">
        <v>873</v>
      </c>
      <c r="E447" s="64">
        <v>0</v>
      </c>
      <c r="F447" s="64">
        <v>0</v>
      </c>
      <c r="G447" s="64">
        <v>0</v>
      </c>
      <c r="H447" s="148">
        <v>0</v>
      </c>
      <c r="I447" s="64">
        <v>0</v>
      </c>
      <c r="J447" s="64">
        <v>0</v>
      </c>
      <c r="K447" s="64">
        <v>0</v>
      </c>
      <c r="L447" s="64">
        <v>0</v>
      </c>
      <c r="M447" s="64">
        <v>0</v>
      </c>
      <c r="N447" s="64">
        <v>1</v>
      </c>
      <c r="O447" s="64">
        <v>0</v>
      </c>
      <c r="P447" s="64">
        <v>0</v>
      </c>
      <c r="Q447" s="64">
        <v>0</v>
      </c>
      <c r="R447" s="64">
        <v>1</v>
      </c>
      <c r="S447" s="125">
        <v>39121311</v>
      </c>
      <c r="T447" s="125" t="s">
        <v>66</v>
      </c>
      <c r="U447" s="125" t="s">
        <v>66</v>
      </c>
      <c r="W447" s="198">
        <v>72200</v>
      </c>
      <c r="X447" s="198">
        <f t="shared" si="768"/>
        <v>13718</v>
      </c>
      <c r="Y447" s="61">
        <f t="shared" si="769"/>
        <v>85918</v>
      </c>
      <c r="Z447" s="198">
        <v>72200</v>
      </c>
      <c r="AA447" s="198">
        <f t="shared" si="770"/>
        <v>13718</v>
      </c>
      <c r="AB447" s="61">
        <f t="shared" si="771"/>
        <v>85918</v>
      </c>
      <c r="AC447" s="198">
        <v>520000</v>
      </c>
      <c r="AD447" s="198">
        <f t="shared" si="772"/>
        <v>98800</v>
      </c>
      <c r="AE447" s="61">
        <f t="shared" si="773"/>
        <v>618800</v>
      </c>
      <c r="AG447" s="67" t="str">
        <f t="shared" si="774"/>
        <v>PRESOSTATOS PARA EQUIPO CONTRA INCENDIO UL/FM DIESEL TIPO TURBINA</v>
      </c>
      <c r="AH447" s="58" t="str">
        <f t="shared" si="775"/>
        <v>ÚNICO</v>
      </c>
      <c r="AI447" s="58" t="str">
        <f t="shared" si="776"/>
        <v>ÚNICO</v>
      </c>
      <c r="AJ447" s="58" t="str">
        <f t="shared" si="777"/>
        <v>ÚNICO</v>
      </c>
      <c r="AK447" s="58" t="str">
        <f t="shared" si="778"/>
        <v>ÚNICO</v>
      </c>
      <c r="AL447" s="68" t="str">
        <f t="shared" si="779"/>
        <v/>
      </c>
      <c r="AM447" s="68" t="str">
        <f t="shared" si="780"/>
        <v/>
      </c>
      <c r="AN447" s="60" t="str">
        <f t="shared" si="781"/>
        <v/>
      </c>
      <c r="AP447" s="68">
        <f t="shared" si="782"/>
        <v>221467</v>
      </c>
      <c r="AQ447" s="61">
        <f t="shared" si="783"/>
        <v>72200</v>
      </c>
      <c r="AR447" s="61">
        <f t="shared" si="784"/>
        <v>258537</v>
      </c>
      <c r="AS447" s="199">
        <f t="shared" si="785"/>
        <v>1.1673838540279138</v>
      </c>
      <c r="AT447" s="61">
        <f t="shared" si="786"/>
        <v>72200</v>
      </c>
      <c r="AU447" s="61">
        <f t="shared" si="787"/>
        <v>520000</v>
      </c>
      <c r="AV447" s="61">
        <f>IF(NOT(ISNUMBER(A447)),"",ROUND(_xlfn.QUARTILE.INC(CHOOSE({1;2;3},W447,Z447,AC447),1),0))</f>
        <v>72200</v>
      </c>
      <c r="AW447" s="61">
        <f>IF(NOT(ISNUMBER(A447)),"",ROUND(_xlfn.QUARTILE.INC(CHOOSE({1;2;3},W447,Z447,AC447),3),0))</f>
        <v>296100</v>
      </c>
      <c r="AX447" s="61">
        <f t="shared" si="788"/>
        <v>223900</v>
      </c>
      <c r="AY447" s="61">
        <f t="shared" si="789"/>
        <v>72200</v>
      </c>
      <c r="AZ447" s="61">
        <f t="shared" si="790"/>
        <v>13718</v>
      </c>
      <c r="BA447" s="61">
        <f t="shared" si="791"/>
        <v>85918</v>
      </c>
      <c r="BB447" s="61" t="str">
        <f t="shared" si="792"/>
        <v>MEDIANA</v>
      </c>
      <c r="BD447" s="58" t="str">
        <f t="shared" si="793"/>
        <v>PRESOSTATOS PARA EQUIPO CONTRA INCENDIO UL/FM DIESEL TIPO TURBINA</v>
      </c>
      <c r="BE447" s="58" t="str">
        <f t="shared" si="794"/>
        <v>ÚNICO</v>
      </c>
      <c r="BF447" s="58" t="str" cm="1">
        <f t="array" ref="BF447">IF(BE447&lt;&gt;"REPETIDO","",A447&amp;IFERROR(", "&amp;_xlfn.AGGREGATE(15,6,$A$13:$A$500/(($BD$13:$BD$500=BD447)*($A$13:$A$500&lt;&gt;A447)),1),"")&amp;IFERROR(", "&amp;_xlfn.AGGREGATE(15,6,$A$13:$A$500/(($BD$13:$BD$500=BD447)*($A$13:$A$500&lt;&gt;A447)),2),"")&amp;IFERROR(", "&amp;_xlfn.AGGREGATE(15,6,$A$13:$A$500/(($BD$13:$BD$500=BD447)*($A$13:$A$500&lt;&gt;A447)),3),""))</f>
        <v/>
      </c>
      <c r="BG447" s="58" t="str">
        <f t="shared" si="795"/>
        <v>NO APLICA</v>
      </c>
      <c r="BH447" s="58" t="str">
        <f t="shared" si="796"/>
        <v>OK</v>
      </c>
    </row>
    <row r="448" spans="1:60" ht="51" customHeight="1" x14ac:dyDescent="0.45">
      <c r="A448" s="64">
        <f>IF(D448="","",COUNTIF($D$13:D448,"&lt;&gt;"))</f>
        <v>415</v>
      </c>
      <c r="B448" s="125">
        <v>43949</v>
      </c>
      <c r="C448" s="65" t="s">
        <v>1099</v>
      </c>
      <c r="D448" s="64" t="s">
        <v>873</v>
      </c>
      <c r="E448" s="64">
        <v>0</v>
      </c>
      <c r="F448" s="64">
        <v>0</v>
      </c>
      <c r="G448" s="64">
        <v>0</v>
      </c>
      <c r="H448" s="148">
        <v>0</v>
      </c>
      <c r="I448" s="64">
        <v>0</v>
      </c>
      <c r="J448" s="64">
        <v>0</v>
      </c>
      <c r="K448" s="64">
        <v>0</v>
      </c>
      <c r="L448" s="64">
        <v>0</v>
      </c>
      <c r="M448" s="64">
        <v>0</v>
      </c>
      <c r="N448" s="64">
        <v>1</v>
      </c>
      <c r="O448" s="64">
        <v>0</v>
      </c>
      <c r="P448" s="64">
        <v>0</v>
      </c>
      <c r="Q448" s="64">
        <v>0</v>
      </c>
      <c r="R448" s="64">
        <v>1</v>
      </c>
      <c r="S448" s="125">
        <v>39121311</v>
      </c>
      <c r="T448" s="125" t="s">
        <v>66</v>
      </c>
      <c r="U448" s="125" t="s">
        <v>66</v>
      </c>
      <c r="W448" s="198">
        <v>72200</v>
      </c>
      <c r="X448" s="198">
        <f t="shared" si="768"/>
        <v>13718</v>
      </c>
      <c r="Y448" s="61">
        <f t="shared" si="769"/>
        <v>85918</v>
      </c>
      <c r="Z448" s="198">
        <v>72200</v>
      </c>
      <c r="AA448" s="198">
        <f t="shared" si="770"/>
        <v>13718</v>
      </c>
      <c r="AB448" s="61">
        <f t="shared" si="771"/>
        <v>85918</v>
      </c>
      <c r="AC448" s="198">
        <v>120000</v>
      </c>
      <c r="AD448" s="198">
        <f t="shared" si="772"/>
        <v>22800</v>
      </c>
      <c r="AE448" s="61">
        <f t="shared" si="773"/>
        <v>142800</v>
      </c>
      <c r="AG448" s="67" t="str">
        <f t="shared" si="774"/>
        <v>EMPAQUETADURAS DE GRAFITO TRENZADO 6X 25 MM</v>
      </c>
      <c r="AH448" s="58" t="str">
        <f t="shared" si="775"/>
        <v>ÚNICO</v>
      </c>
      <c r="AI448" s="58" t="str">
        <f t="shared" si="776"/>
        <v>ÚNICO</v>
      </c>
      <c r="AJ448" s="58" t="str">
        <f t="shared" si="777"/>
        <v>ÚNICO</v>
      </c>
      <c r="AK448" s="58" t="str">
        <f t="shared" si="778"/>
        <v>ÚNICO</v>
      </c>
      <c r="AL448" s="68" t="str">
        <f t="shared" si="779"/>
        <v/>
      </c>
      <c r="AM448" s="68" t="str">
        <f t="shared" si="780"/>
        <v/>
      </c>
      <c r="AN448" s="60" t="str">
        <f t="shared" si="781"/>
        <v/>
      </c>
      <c r="AP448" s="68">
        <f t="shared" si="782"/>
        <v>88133</v>
      </c>
      <c r="AQ448" s="61">
        <f t="shared" si="783"/>
        <v>72200</v>
      </c>
      <c r="AR448" s="61">
        <f t="shared" si="784"/>
        <v>27597</v>
      </c>
      <c r="AS448" s="199">
        <f t="shared" si="785"/>
        <v>0.31312902091157679</v>
      </c>
      <c r="AT448" s="61">
        <f t="shared" si="786"/>
        <v>72200</v>
      </c>
      <c r="AU448" s="61">
        <f t="shared" si="787"/>
        <v>120000</v>
      </c>
      <c r="AV448" s="61">
        <f>IF(NOT(ISNUMBER(A448)),"",ROUND(_xlfn.QUARTILE.INC(CHOOSE({1;2;3},W448,Z448,AC448),1),0))</f>
        <v>72200</v>
      </c>
      <c r="AW448" s="61">
        <f>IF(NOT(ISNUMBER(A448)),"",ROUND(_xlfn.QUARTILE.INC(CHOOSE({1;2;3},W448,Z448,AC448),3),0))</f>
        <v>96100</v>
      </c>
      <c r="AX448" s="61">
        <f t="shared" si="788"/>
        <v>23900</v>
      </c>
      <c r="AY448" s="61">
        <f t="shared" si="789"/>
        <v>72200</v>
      </c>
      <c r="AZ448" s="61">
        <f t="shared" si="790"/>
        <v>13718</v>
      </c>
      <c r="BA448" s="61">
        <f t="shared" si="791"/>
        <v>85918</v>
      </c>
      <c r="BB448" s="61" t="str">
        <f t="shared" si="792"/>
        <v>PROMEDIO 2 MENORES</v>
      </c>
      <c r="BD448" s="58" t="str">
        <f t="shared" si="793"/>
        <v>empaquetaduras de grafito trenzado 6x 25 mm</v>
      </c>
      <c r="BE448" s="58" t="str">
        <f t="shared" si="794"/>
        <v>ÚNICO</v>
      </c>
      <c r="BF448" s="58" t="str" cm="1">
        <f t="array" ref="BF448">IF(BE448&lt;&gt;"REPETIDO","",A448&amp;IFERROR(", "&amp;_xlfn.AGGREGATE(15,6,$A$13:$A$500/(($BD$13:$BD$500=BD448)*($A$13:$A$500&lt;&gt;A448)),1),"")&amp;IFERROR(", "&amp;_xlfn.AGGREGATE(15,6,$A$13:$A$500/(($BD$13:$BD$500=BD448)*($A$13:$A$500&lt;&gt;A448)),2),"")&amp;IFERROR(", "&amp;_xlfn.AGGREGATE(15,6,$A$13:$A$500/(($BD$13:$BD$500=BD448)*($A$13:$A$500&lt;&gt;A448)),3),""))</f>
        <v/>
      </c>
      <c r="BG448" s="58" t="str">
        <f t="shared" si="795"/>
        <v>NO APLICA</v>
      </c>
      <c r="BH448" s="58" t="str">
        <f t="shared" si="796"/>
        <v>OK</v>
      </c>
    </row>
    <row r="449" spans="1:60" ht="38.25" customHeight="1" x14ac:dyDescent="0.45">
      <c r="A449" s="64">
        <f>IF(D449="","",COUNTIF($D$13:D449,"&lt;&gt;"))</f>
        <v>416</v>
      </c>
      <c r="B449" s="125">
        <v>43949</v>
      </c>
      <c r="C449" s="65" t="s">
        <v>1100</v>
      </c>
      <c r="D449" s="64" t="s">
        <v>873</v>
      </c>
      <c r="E449" s="64">
        <v>0</v>
      </c>
      <c r="F449" s="64">
        <v>0</v>
      </c>
      <c r="G449" s="64">
        <v>0</v>
      </c>
      <c r="H449" s="148">
        <v>0</v>
      </c>
      <c r="I449" s="64">
        <v>0</v>
      </c>
      <c r="J449" s="64">
        <v>0</v>
      </c>
      <c r="K449" s="64">
        <v>0</v>
      </c>
      <c r="L449" s="64">
        <v>0</v>
      </c>
      <c r="M449" s="64">
        <v>0</v>
      </c>
      <c r="N449" s="64">
        <v>1</v>
      </c>
      <c r="O449" s="64">
        <v>0</v>
      </c>
      <c r="P449" s="64">
        <v>0</v>
      </c>
      <c r="Q449" s="64">
        <v>0</v>
      </c>
      <c r="R449" s="64">
        <v>1</v>
      </c>
      <c r="S449" s="125">
        <v>39121311</v>
      </c>
      <c r="T449" s="125" t="s">
        <v>66</v>
      </c>
      <c r="U449" s="125" t="s">
        <v>66</v>
      </c>
      <c r="W449" s="198">
        <v>76500</v>
      </c>
      <c r="X449" s="198">
        <f t="shared" si="768"/>
        <v>14535</v>
      </c>
      <c r="Y449" s="61">
        <f t="shared" si="769"/>
        <v>91035</v>
      </c>
      <c r="Z449" s="198">
        <v>76500</v>
      </c>
      <c r="AA449" s="198">
        <f t="shared" si="770"/>
        <v>14535</v>
      </c>
      <c r="AB449" s="61">
        <f t="shared" si="771"/>
        <v>91035</v>
      </c>
      <c r="AC449" s="198">
        <v>95000</v>
      </c>
      <c r="AD449" s="198">
        <f t="shared" si="772"/>
        <v>18050</v>
      </c>
      <c r="AE449" s="61">
        <f t="shared" si="773"/>
        <v>113050</v>
      </c>
      <c r="AG449" s="67" t="str">
        <f t="shared" si="774"/>
        <v>EMPAQUETADURAS DE CAUCHO 6X 25 MM</v>
      </c>
      <c r="AH449" s="58" t="str">
        <f t="shared" si="775"/>
        <v>ÚNICO</v>
      </c>
      <c r="AI449" s="58" t="str">
        <f t="shared" si="776"/>
        <v>ÚNICO</v>
      </c>
      <c r="AJ449" s="58" t="str">
        <f t="shared" si="777"/>
        <v>ÚNICO</v>
      </c>
      <c r="AK449" s="58" t="str">
        <f t="shared" si="778"/>
        <v>ÚNICO</v>
      </c>
      <c r="AL449" s="68" t="str">
        <f t="shared" si="779"/>
        <v/>
      </c>
      <c r="AM449" s="68" t="str">
        <f t="shared" si="780"/>
        <v/>
      </c>
      <c r="AN449" s="60" t="str">
        <f t="shared" si="781"/>
        <v/>
      </c>
      <c r="AP449" s="68">
        <f t="shared" si="782"/>
        <v>82667</v>
      </c>
      <c r="AQ449" s="61">
        <f t="shared" si="783"/>
        <v>76500</v>
      </c>
      <c r="AR449" s="61">
        <f t="shared" si="784"/>
        <v>10681</v>
      </c>
      <c r="AS449" s="199">
        <f t="shared" si="785"/>
        <v>0.1292051241728864</v>
      </c>
      <c r="AT449" s="61">
        <f t="shared" si="786"/>
        <v>76500</v>
      </c>
      <c r="AU449" s="61">
        <f t="shared" si="787"/>
        <v>95000</v>
      </c>
      <c r="AV449" s="61">
        <f>IF(NOT(ISNUMBER(A449)),"",ROUND(_xlfn.QUARTILE.INC(CHOOSE({1;2;3},W449,Z449,AC449),1),0))</f>
        <v>76500</v>
      </c>
      <c r="AW449" s="61">
        <f>IF(NOT(ISNUMBER(A449)),"",ROUND(_xlfn.QUARTILE.INC(CHOOSE({1;2;3},W449,Z449,AC449),3),0))</f>
        <v>85750</v>
      </c>
      <c r="AX449" s="61">
        <f t="shared" si="788"/>
        <v>9250</v>
      </c>
      <c r="AY449" s="61">
        <f t="shared" si="789"/>
        <v>76500</v>
      </c>
      <c r="AZ449" s="61">
        <f t="shared" si="790"/>
        <v>14535</v>
      </c>
      <c r="BA449" s="61">
        <f t="shared" si="791"/>
        <v>91035</v>
      </c>
      <c r="BB449" s="61" t="str">
        <f t="shared" si="792"/>
        <v>MENOR VALOR</v>
      </c>
      <c r="BD449" s="58" t="str">
        <f t="shared" si="793"/>
        <v>empaquetaduras de caucho 6x 25 mm</v>
      </c>
      <c r="BE449" s="58" t="str">
        <f t="shared" si="794"/>
        <v>ÚNICO</v>
      </c>
      <c r="BF449" s="58" t="str" cm="1">
        <f t="array" ref="BF449">IF(BE449&lt;&gt;"REPETIDO","",A449&amp;IFERROR(", "&amp;_xlfn.AGGREGATE(15,6,$A$13:$A$500/(($BD$13:$BD$500=BD449)*($A$13:$A$500&lt;&gt;A449)),1),"")&amp;IFERROR(", "&amp;_xlfn.AGGREGATE(15,6,$A$13:$A$500/(($BD$13:$BD$500=BD449)*($A$13:$A$500&lt;&gt;A449)),2),"")&amp;IFERROR(", "&amp;_xlfn.AGGREGATE(15,6,$A$13:$A$500/(($BD$13:$BD$500=BD449)*($A$13:$A$500&lt;&gt;A449)),3),""))</f>
        <v/>
      </c>
      <c r="BG449" s="58" t="str">
        <f t="shared" si="795"/>
        <v>NO APLICA</v>
      </c>
      <c r="BH449" s="58" t="str">
        <f t="shared" si="796"/>
        <v>OK</v>
      </c>
    </row>
    <row r="450" spans="1:60" ht="76.5" customHeight="1" x14ac:dyDescent="0.45">
      <c r="A450" s="64">
        <f>IF(D450="","",COUNTIF($D$13:D450,"&lt;&gt;"))</f>
        <v>417</v>
      </c>
      <c r="B450" s="125">
        <v>43949</v>
      </c>
      <c r="C450" s="65" t="s">
        <v>1101</v>
      </c>
      <c r="D450" s="64" t="s">
        <v>873</v>
      </c>
      <c r="E450" s="64">
        <v>0</v>
      </c>
      <c r="F450" s="64">
        <v>0</v>
      </c>
      <c r="G450" s="64">
        <v>0</v>
      </c>
      <c r="H450" s="148">
        <v>0</v>
      </c>
      <c r="I450" s="64">
        <v>0</v>
      </c>
      <c r="J450" s="64">
        <v>0</v>
      </c>
      <c r="K450" s="64">
        <v>0</v>
      </c>
      <c r="L450" s="64">
        <v>0</v>
      </c>
      <c r="M450" s="64">
        <v>0</v>
      </c>
      <c r="N450" s="64">
        <v>1</v>
      </c>
      <c r="O450" s="64">
        <v>0</v>
      </c>
      <c r="P450" s="64">
        <v>0</v>
      </c>
      <c r="Q450" s="64">
        <v>0</v>
      </c>
      <c r="R450" s="64">
        <v>1</v>
      </c>
      <c r="S450" s="125">
        <v>31401501</v>
      </c>
      <c r="T450" s="125" t="s">
        <v>66</v>
      </c>
      <c r="U450" s="125" t="s">
        <v>66</v>
      </c>
      <c r="W450" s="198">
        <v>46800</v>
      </c>
      <c r="X450" s="198">
        <f t="shared" si="768"/>
        <v>8892</v>
      </c>
      <c r="Y450" s="61">
        <f t="shared" si="769"/>
        <v>55692</v>
      </c>
      <c r="Z450" s="198">
        <v>46800</v>
      </c>
      <c r="AA450" s="198">
        <f t="shared" si="770"/>
        <v>8892</v>
      </c>
      <c r="AB450" s="61">
        <f t="shared" si="771"/>
        <v>55692</v>
      </c>
      <c r="AC450" s="198">
        <v>60000</v>
      </c>
      <c r="AD450" s="198">
        <f t="shared" si="772"/>
        <v>11400</v>
      </c>
      <c r="AE450" s="61">
        <f t="shared" si="773"/>
        <v>71400</v>
      </c>
      <c r="AG450" s="67" t="str">
        <f t="shared" si="774"/>
        <v>CAJA DE O´RINGS TAMAÑOS DIFERENTES, PARA UN TOTAL DE 382 PIEZAS.</v>
      </c>
      <c r="AH450" s="58" t="str">
        <f t="shared" si="775"/>
        <v>ÚNICO</v>
      </c>
      <c r="AI450" s="58" t="str">
        <f t="shared" si="776"/>
        <v>ÚNICO</v>
      </c>
      <c r="AJ450" s="58" t="str">
        <f t="shared" si="777"/>
        <v>ÚNICO</v>
      </c>
      <c r="AK450" s="58" t="str">
        <f t="shared" si="778"/>
        <v>ÚNICO</v>
      </c>
      <c r="AL450" s="68" t="str">
        <f t="shared" si="779"/>
        <v/>
      </c>
      <c r="AM450" s="68" t="str">
        <f t="shared" si="780"/>
        <v/>
      </c>
      <c r="AN450" s="60" t="str">
        <f t="shared" si="781"/>
        <v/>
      </c>
      <c r="AP450" s="68">
        <f t="shared" si="782"/>
        <v>51200</v>
      </c>
      <c r="AQ450" s="61">
        <f t="shared" si="783"/>
        <v>46800</v>
      </c>
      <c r="AR450" s="61">
        <f t="shared" si="784"/>
        <v>7621</v>
      </c>
      <c r="AS450" s="199">
        <f t="shared" si="785"/>
        <v>0.14884765624999999</v>
      </c>
      <c r="AT450" s="61">
        <f t="shared" si="786"/>
        <v>46800</v>
      </c>
      <c r="AU450" s="61">
        <f t="shared" si="787"/>
        <v>60000</v>
      </c>
      <c r="AV450" s="61">
        <f>IF(NOT(ISNUMBER(A450)),"",ROUND(_xlfn.QUARTILE.INC(CHOOSE({1;2;3},W450,Z450,AC450),1),0))</f>
        <v>46800</v>
      </c>
      <c r="AW450" s="61">
        <f>IF(NOT(ISNUMBER(A450)),"",ROUND(_xlfn.QUARTILE.INC(CHOOSE({1;2;3},W450,Z450,AC450),3),0))</f>
        <v>53400</v>
      </c>
      <c r="AX450" s="61">
        <f t="shared" si="788"/>
        <v>6600</v>
      </c>
      <c r="AY450" s="61">
        <f t="shared" si="789"/>
        <v>46800</v>
      </c>
      <c r="AZ450" s="61">
        <f t="shared" si="790"/>
        <v>8892</v>
      </c>
      <c r="BA450" s="61">
        <f t="shared" si="791"/>
        <v>55692</v>
      </c>
      <c r="BB450" s="61" t="str">
        <f t="shared" si="792"/>
        <v>MENOR VALOR</v>
      </c>
      <c r="BD450" s="58" t="str">
        <f t="shared" si="793"/>
        <v>CAJA DE O´RINGS tamaños diferentes, para un total de 382 piezas.</v>
      </c>
      <c r="BE450" s="58" t="str">
        <f t="shared" si="794"/>
        <v>ÚNICO</v>
      </c>
      <c r="BF450" s="58" t="str" cm="1">
        <f t="array" ref="BF450">IF(BE450&lt;&gt;"REPETIDO","",A450&amp;IFERROR(", "&amp;_xlfn.AGGREGATE(15,6,$A$13:$A$500/(($BD$13:$BD$500=BD450)*($A$13:$A$500&lt;&gt;A450)),1),"")&amp;IFERROR(", "&amp;_xlfn.AGGREGATE(15,6,$A$13:$A$500/(($BD$13:$BD$500=BD450)*($A$13:$A$500&lt;&gt;A450)),2),"")&amp;IFERROR(", "&amp;_xlfn.AGGREGATE(15,6,$A$13:$A$500/(($BD$13:$BD$500=BD450)*($A$13:$A$500&lt;&gt;A450)),3),""))</f>
        <v/>
      </c>
      <c r="BG450" s="58" t="str">
        <f t="shared" si="795"/>
        <v>NO APLICA</v>
      </c>
      <c r="BH450" s="58" t="str">
        <f t="shared" si="796"/>
        <v>OK</v>
      </c>
    </row>
    <row r="451" spans="1:60" x14ac:dyDescent="0.45">
      <c r="A451" s="210" t="s">
        <v>1102</v>
      </c>
      <c r="B451" s="210"/>
      <c r="C451" s="210"/>
      <c r="D451" s="210"/>
      <c r="E451" s="210"/>
      <c r="F451" s="210"/>
      <c r="G451" s="210"/>
      <c r="H451" s="210"/>
      <c r="I451" s="210"/>
      <c r="J451" s="210"/>
      <c r="K451" s="210"/>
      <c r="L451" s="210"/>
      <c r="M451" s="210"/>
      <c r="N451" s="210"/>
      <c r="O451" s="210"/>
      <c r="P451" s="210"/>
      <c r="Q451" s="210"/>
      <c r="R451" s="210"/>
      <c r="S451" s="210"/>
      <c r="T451" s="210"/>
      <c r="U451" s="210"/>
      <c r="W451" s="198"/>
      <c r="X451" s="198"/>
      <c r="Y451" s="198"/>
      <c r="Z451" s="198"/>
      <c r="AA451" s="198"/>
      <c r="AB451" s="198"/>
      <c r="AC451" s="198"/>
      <c r="AD451" s="198"/>
      <c r="AE451" s="198"/>
      <c r="AG451" s="67" t="str">
        <f>IF(NOT(ISNUMBER(#REF!)),"",LEFT(#REF!,200))</f>
        <v/>
      </c>
      <c r="AH451" s="58" t="str">
        <f t="shared" ref="AH451" si="797">IF(AG451="","",IF(COUNTIF($AG:$AG,AG451)=1,"ÚNICO",IF(_xlfn.MAXIFS($Y:$Y,$AG:$AG,AG451)&lt;&gt;_xlfn.MINIFS($Y:$Y,$AG:$AG,AG451),"PRECIO DIFERENTE","MISMO PRECIO")))</f>
        <v/>
      </c>
      <c r="AI451" s="58" t="str">
        <f t="shared" ref="AI451:AI514" si="798">IF(AG451="","",IF(COUNTIF($AG:$AG,AG451)=1,"ÚNICO",IF(_xlfn.MAXIFS($AB:$AB,$AG:$AG,AG451)&lt;&gt;_xlfn.MINIFS($AB:$AB,$AG:$AG,AG451),"PRECIO DIFERENTE","MISMO PRECIO")))</f>
        <v/>
      </c>
      <c r="AJ451" s="58" t="str">
        <f t="shared" ref="AJ451:AJ514" si="799">IF(AG451="","",IF(COUNTIF($AG:$AG,AG451)=1,"ÚNICO",IF(_xlfn.MAXIFS($AE:$AE,$AG:$AG,AG451)&lt;&gt;_xlfn.MINIFS($AE:$AE,$AG:$AG,AG451),"PRECIO DIFERENTE","MISMO PRECIO")))</f>
        <v/>
      </c>
      <c r="AK451" s="58" t="str">
        <f t="shared" ref="AK451" si="800">IF(AG451="","",IF(COUNTIF($AG:$AG,AG451)=1,"ÚNICO",IF(OR(AH451="PRECIO DIFERENTE",AI451="PRECIO DIFERENTE",AJ451="PRECIO DIFERENTE"),"REVISAR","VALIDADO")))</f>
        <v/>
      </c>
      <c r="AL451" s="68" t="str">
        <f t="shared" ref="AL451:AL514" si="801">IF(OR(AG451="",COUNTIF($AG:$AG,AG451)=1),"",_xlfn.MAXIFS($Y:$Y,$AG:$AG,AG451)-_xlfn.MINIFS($Y:$Y,$AG:$AG,AG451))</f>
        <v/>
      </c>
      <c r="AM451" s="68" t="str">
        <f t="shared" ref="AM451:AM514" si="802">IF(OR(AG451="",COUNTIF($AG:$AG,AG451)=1),"",_xlfn.MAXIFS($AB:$AB,$AG:$AG,AG451)-_xlfn.MINIFS($AB:$AB,$AG:$AG,AG451))</f>
        <v/>
      </c>
      <c r="AN451" s="60" t="str">
        <f t="shared" ref="AN451:AN514" si="803">IF(OR(AG451="",COUNTIF($AG:$AG,AG451)=1),"",_xlfn.MAXIFS($AE:$AE,$AG:$AG,AG451)-_xlfn.MINIFS($AE:$AE,$AG:$AG,AG451))</f>
        <v/>
      </c>
      <c r="AP451" s="75"/>
      <c r="AQ451" s="75"/>
      <c r="AR451" s="75"/>
      <c r="AS451" s="76"/>
      <c r="AT451" s="75"/>
      <c r="AU451" s="75"/>
      <c r="AV451" s="75"/>
      <c r="AW451" s="75"/>
      <c r="AX451" s="75"/>
      <c r="AY451" s="75"/>
      <c r="AZ451" s="75"/>
      <c r="BA451" s="75"/>
      <c r="BB451" s="75"/>
      <c r="BD451" s="203"/>
      <c r="BE451" s="203"/>
      <c r="BF451" s="203"/>
      <c r="BG451" s="203"/>
      <c r="BH451" s="203"/>
    </row>
    <row r="452" spans="1:60" ht="51" customHeight="1" x14ac:dyDescent="0.45">
      <c r="A452" s="64">
        <f>IF(D452="","",COUNTIF($D$13:D452,"&lt;&gt;"))</f>
        <v>418</v>
      </c>
      <c r="B452" s="125">
        <v>43949</v>
      </c>
      <c r="C452" s="65" t="s">
        <v>1103</v>
      </c>
      <c r="D452" s="148" t="s">
        <v>837</v>
      </c>
      <c r="E452" s="64">
        <v>0</v>
      </c>
      <c r="F452" s="64">
        <v>0</v>
      </c>
      <c r="G452" s="64">
        <v>0</v>
      </c>
      <c r="H452" s="148">
        <v>0</v>
      </c>
      <c r="I452" s="64">
        <v>0</v>
      </c>
      <c r="J452" s="64">
        <v>0</v>
      </c>
      <c r="K452" s="64">
        <v>0</v>
      </c>
      <c r="L452" s="64">
        <v>0</v>
      </c>
      <c r="M452" s="64">
        <v>0</v>
      </c>
      <c r="N452" s="64">
        <v>1</v>
      </c>
      <c r="O452" s="64">
        <v>0</v>
      </c>
      <c r="P452" s="64">
        <v>0</v>
      </c>
      <c r="Q452" s="64">
        <v>0</v>
      </c>
      <c r="R452" s="64">
        <v>1</v>
      </c>
      <c r="S452" s="125">
        <v>40172514</v>
      </c>
      <c r="T452" s="125" t="s">
        <v>66</v>
      </c>
      <c r="U452" s="125" t="s">
        <v>66</v>
      </c>
      <c r="W452" s="198">
        <v>255000</v>
      </c>
      <c r="X452" s="198">
        <f t="shared" ref="X452:X461" si="804">ROUND(W452*19%,0)</f>
        <v>48450</v>
      </c>
      <c r="Y452" s="61">
        <f t="shared" ref="Y452:Y461" si="805">ROUND(W452+X452,0)</f>
        <v>303450</v>
      </c>
      <c r="Z452" s="198">
        <v>255000</v>
      </c>
      <c r="AA452" s="198">
        <f t="shared" ref="AA452:AA461" si="806">Z452*19%</f>
        <v>48450</v>
      </c>
      <c r="AB452" s="61">
        <f t="shared" ref="AB452:AB461" si="807">Z452+AA452</f>
        <v>303450</v>
      </c>
      <c r="AC452" s="198">
        <v>300000</v>
      </c>
      <c r="AD452" s="198">
        <f t="shared" ref="AD452:AD461" si="808">AC452*19%</f>
        <v>57000</v>
      </c>
      <c r="AE452" s="61">
        <f t="shared" ref="AE452:AE461" si="809">AC452+AD452</f>
        <v>357000</v>
      </c>
      <c r="AG452" s="67" t="str">
        <f t="shared" ref="AG452:AG461" si="810">IF(NOT(ISNUMBER(A452)),"",UPPER(TRIM(CLEAN(C452))))</f>
        <v>CODOS DE 6" PREAISLADA ACERO GALVANIZADO</v>
      </c>
      <c r="AH452" s="58" t="str">
        <f t="shared" ref="AH452:AH461" si="811">IF($AG452="","",IF(COUNTIFS($AG:$AG,$AG452,$W:$W,"&lt;&gt;"&amp;$W452)&gt;0,"DIFERENTE","ÚNICO"))</f>
        <v>ÚNICO</v>
      </c>
      <c r="AI452" s="58" t="str">
        <f t="shared" ref="AI452:AI461" si="812">IF($AG452="","",IF(COUNTIFS($AG:$AG,$AG452,$Z:$Z,"&lt;&gt;"&amp;$Z452)&gt;0,"DIFERENTE","ÚNICO"))</f>
        <v>ÚNICO</v>
      </c>
      <c r="AJ452" s="58" t="str">
        <f t="shared" ref="AJ452:AJ461" si="813">IF($AG452="","",IF(COUNTIFS($AG:$AG,$AG452,$AC:$AC,"&lt;&gt;"&amp;$AC452)&gt;0,"DIFERENTE","ÚNICO"))</f>
        <v>ÚNICO</v>
      </c>
      <c r="AK452" s="58" t="str">
        <f t="shared" ref="AK452:AK461" si="814">IF($AG452="","",IF(OR(AH452="DIFERENTE",AI452="DIFERENTE",AJ452="DIFERENTE"),"REVISAR","ÚNICO"))</f>
        <v>ÚNICO</v>
      </c>
      <c r="AL452" s="68" t="str">
        <f t="shared" ref="AL452:AL461" si="815">IF(AH452="DIFERENTE",_xlfn.MAXIFS($W:$W,$AG:$AG,$AG452)-_xlfn.MINIFS($W:$W,$AG:$AG,$AG452),"")</f>
        <v/>
      </c>
      <c r="AM452" s="68" t="str">
        <f t="shared" ref="AM452:AM461" si="816">IF(AI452="DIFERENTE",_xlfn.MAXIFS($Z:$Z,$AG:$AG,$AG452)-_xlfn.MINIFS($Z:$Z,$AG:$AG,$AG452),"")</f>
        <v/>
      </c>
      <c r="AN452" s="60" t="str">
        <f t="shared" ref="AN452:AN461" si="817">IF(AJ452="DIFERENTE",_xlfn.MAXIFS($AC:$AC,$AG:$AG,$AG452)-_xlfn.MINIFS($AC:$AC,$AG:$AG,$AG452),"")</f>
        <v/>
      </c>
      <c r="AP452" s="68">
        <f t="shared" ref="AP452:AP461" si="818">IF(NOT(ISNUMBER(A452)),"",ROUND(AVERAGE(W452,Z452,AC452),0))</f>
        <v>270000</v>
      </c>
      <c r="AQ452" s="61">
        <f t="shared" ref="AQ452:AQ461" si="819">IF(NOT(ISNUMBER(A452)),"",ROUND(MEDIAN(W452,Z452,AC452),0))</f>
        <v>255000</v>
      </c>
      <c r="AR452" s="61">
        <f t="shared" ref="AR452:AR461" si="820">IF(NOT(ISNUMBER(A452)),"",ROUND(_xlfn.STDEV.S(W452,Z452,AC452),0))</f>
        <v>25981</v>
      </c>
      <c r="AS452" s="199">
        <f t="shared" ref="AS452:AS461" si="821">IF(NOT(ISNUMBER(A452)),"",IFERROR(AR452/AP452,0))</f>
        <v>9.6225925925925923E-2</v>
      </c>
      <c r="AT452" s="61">
        <f t="shared" ref="AT452:AT461" si="822">IF(NOT(ISNUMBER(A452)),"",MIN(W452,Z452,AC452))</f>
        <v>255000</v>
      </c>
      <c r="AU452" s="61">
        <f t="shared" ref="AU452:AU461" si="823">IF(NOT(ISNUMBER(A452)),"",MAX(W452,Z452,AC452))</f>
        <v>300000</v>
      </c>
      <c r="AV452" s="61">
        <f>IF(NOT(ISNUMBER(A452)),"",ROUND(_xlfn.QUARTILE.INC(CHOOSE({1;2;3},W452,Z452,AC452),1),0))</f>
        <v>255000</v>
      </c>
      <c r="AW452" s="61">
        <f>IF(NOT(ISNUMBER(A452)),"",ROUND(_xlfn.QUARTILE.INC(CHOOSE({1;2;3},W452,Z452,AC452),3),0))</f>
        <v>277500</v>
      </c>
      <c r="AX452" s="61">
        <f t="shared" ref="AX452:AX461" si="824">IF(NOT(ISNUMBER(A452)),"",AW452-AV452)</f>
        <v>22500</v>
      </c>
      <c r="AY452" s="61">
        <f t="shared" ref="AY452:AY461" si="825">IF(NOT(ISNUMBER(A452)),"",IF(BB452="MENOR VALOR",MIN(W452,Z452,AC452),IF(BB452="PROMEDIO 2 MENORES",ROUND((SUM(W452,Z452,AC452)-MAX(W452,Z452,AC452))/2,0),IF(BB452="MEDIANA",MEDIAN(W452,Z452,AC452),""))))</f>
        <v>255000</v>
      </c>
      <c r="AZ452" s="61">
        <f t="shared" ref="AZ452:AZ461" si="826">+AY452*19%</f>
        <v>48450</v>
      </c>
      <c r="BA452" s="61">
        <f t="shared" ref="BA452:BA461" si="827">+AY452+AZ452</f>
        <v>303450</v>
      </c>
      <c r="BB452" s="61" t="str">
        <f t="shared" ref="BB452:BB461" si="828">IF(NOT(ISNUMBER(A452)),"",IF(AS452&lt;=20%,"MENOR VALOR",IF(AS452&lt;=40%,"PROMEDIO 2 MENORES","MEDIANA")))</f>
        <v>MENOR VALOR</v>
      </c>
      <c r="BD452" s="58" t="str">
        <f t="shared" ref="BD452:BD461" si="829">IF(NOT(ISNUMBER(A452)),"",TRIM(CLEAN(C452)))</f>
        <v>CODOS DE 6" PREAISLADA ACERO GALVANIZADO</v>
      </c>
      <c r="BE452" s="58" t="str">
        <f t="shared" ref="BE452:BE461" si="830">IF(BD452="","",IF(COUNTIF($BD:$BD,BD452)&gt;1,"REPETIDO","ÚNICO"))</f>
        <v>ÚNICO</v>
      </c>
      <c r="BF452" s="58" t="str" cm="1">
        <f t="array" ref="BF452">IF(BE452&lt;&gt;"REPETIDO","",A452&amp;IFERROR(", "&amp;_xlfn.AGGREGATE(15,6,$A$13:$A$500/(($BD$13:$BD$500=BD452)*($A$13:$A$500&lt;&gt;A452)),1),"")&amp;IFERROR(", "&amp;_xlfn.AGGREGATE(15,6,$A$13:$A$500/(($BD$13:$BD$500=BD452)*($A$13:$A$500&lt;&gt;A452)),2),"")&amp;IFERROR(", "&amp;_xlfn.AGGREGATE(15,6,$A$13:$A$500/(($BD$13:$BD$500=BD452)*($A$13:$A$500&lt;&gt;A452)),3),""))</f>
        <v/>
      </c>
      <c r="BG452" s="58" t="str">
        <f t="shared" ref="BG452:BG461" si="831">IF(BD452="","",IF(BE452&lt;&gt;"REPETIDO","NO APLICA",IF(_xlfn.MAXIFS($AY:$AY,$BD:$BD,BD452)=_xlfn.MINIFS($AY:$AY,$BD:$BD,BD452),"MISMO PRECIO REF.","PRECIO REF. DIFERENTE")))</f>
        <v>NO APLICA</v>
      </c>
      <c r="BH452" s="58" t="str">
        <f t="shared" ref="BH452:BH461" si="832">IF(BD452="","",IF(BG452="PRECIO REF. DIFERENTE","CRÍTICO - PRECIO REF. INCONSISTENTE","OK"))</f>
        <v>OK</v>
      </c>
    </row>
    <row r="453" spans="1:60" ht="51" customHeight="1" x14ac:dyDescent="0.45">
      <c r="A453" s="64">
        <f>IF(D453="","",COUNTIF($D$13:D453,"&lt;&gt;"))</f>
        <v>419</v>
      </c>
      <c r="B453" s="64">
        <v>43949</v>
      </c>
      <c r="C453" s="65" t="s">
        <v>1104</v>
      </c>
      <c r="D453" s="148" t="s">
        <v>837</v>
      </c>
      <c r="E453" s="64">
        <v>0</v>
      </c>
      <c r="F453" s="64">
        <v>0</v>
      </c>
      <c r="G453" s="64">
        <v>0</v>
      </c>
      <c r="H453" s="148">
        <v>0</v>
      </c>
      <c r="I453" s="64">
        <v>0</v>
      </c>
      <c r="J453" s="64">
        <v>0</v>
      </c>
      <c r="K453" s="64">
        <v>0</v>
      </c>
      <c r="L453" s="64">
        <v>0</v>
      </c>
      <c r="M453" s="64">
        <v>0</v>
      </c>
      <c r="N453" s="64">
        <v>1</v>
      </c>
      <c r="O453" s="64">
        <v>0</v>
      </c>
      <c r="P453" s="64">
        <v>0</v>
      </c>
      <c r="Q453" s="64">
        <v>0</v>
      </c>
      <c r="R453" s="64">
        <v>1</v>
      </c>
      <c r="S453" s="125">
        <v>40172514</v>
      </c>
      <c r="T453" s="125" t="s">
        <v>66</v>
      </c>
      <c r="U453" s="125" t="s">
        <v>66</v>
      </c>
      <c r="W453" s="198">
        <v>450500</v>
      </c>
      <c r="X453" s="198">
        <f t="shared" si="804"/>
        <v>85595</v>
      </c>
      <c r="Y453" s="61">
        <f t="shared" si="805"/>
        <v>536095</v>
      </c>
      <c r="Z453" s="198">
        <v>450500</v>
      </c>
      <c r="AA453" s="198">
        <f t="shared" si="806"/>
        <v>85595</v>
      </c>
      <c r="AB453" s="61">
        <f t="shared" si="807"/>
        <v>536095</v>
      </c>
      <c r="AC453" s="198">
        <v>545000</v>
      </c>
      <c r="AD453" s="198">
        <f t="shared" si="808"/>
        <v>103550</v>
      </c>
      <c r="AE453" s="61">
        <f t="shared" si="809"/>
        <v>648550</v>
      </c>
      <c r="AG453" s="67" t="str">
        <f t="shared" si="810"/>
        <v>TUBERÍA DE 6" PREAISLADA ACERO GALVANIZADO</v>
      </c>
      <c r="AH453" s="58" t="str">
        <f t="shared" si="811"/>
        <v>ÚNICO</v>
      </c>
      <c r="AI453" s="58" t="str">
        <f t="shared" si="812"/>
        <v>ÚNICO</v>
      </c>
      <c r="AJ453" s="58" t="str">
        <f t="shared" si="813"/>
        <v>ÚNICO</v>
      </c>
      <c r="AK453" s="58" t="str">
        <f t="shared" si="814"/>
        <v>ÚNICO</v>
      </c>
      <c r="AL453" s="68" t="str">
        <f t="shared" si="815"/>
        <v/>
      </c>
      <c r="AM453" s="68" t="str">
        <f t="shared" si="816"/>
        <v/>
      </c>
      <c r="AN453" s="60" t="str">
        <f t="shared" si="817"/>
        <v/>
      </c>
      <c r="AP453" s="68">
        <f t="shared" si="818"/>
        <v>482000</v>
      </c>
      <c r="AQ453" s="61">
        <f t="shared" si="819"/>
        <v>450500</v>
      </c>
      <c r="AR453" s="61">
        <f t="shared" si="820"/>
        <v>54560</v>
      </c>
      <c r="AS453" s="199">
        <f t="shared" si="821"/>
        <v>0.11319502074688796</v>
      </c>
      <c r="AT453" s="61">
        <f t="shared" si="822"/>
        <v>450500</v>
      </c>
      <c r="AU453" s="61">
        <f t="shared" si="823"/>
        <v>545000</v>
      </c>
      <c r="AV453" s="61">
        <f>IF(NOT(ISNUMBER(A453)),"",ROUND(_xlfn.QUARTILE.INC(CHOOSE({1;2;3},W453,Z453,AC453),1),0))</f>
        <v>450500</v>
      </c>
      <c r="AW453" s="61">
        <f>IF(NOT(ISNUMBER(A453)),"",ROUND(_xlfn.QUARTILE.INC(CHOOSE({1;2;3},W453,Z453,AC453),3),0))</f>
        <v>497750</v>
      </c>
      <c r="AX453" s="61">
        <f t="shared" si="824"/>
        <v>47250</v>
      </c>
      <c r="AY453" s="61">
        <f t="shared" si="825"/>
        <v>450500</v>
      </c>
      <c r="AZ453" s="61">
        <f t="shared" si="826"/>
        <v>85595</v>
      </c>
      <c r="BA453" s="61">
        <f t="shared" si="827"/>
        <v>536095</v>
      </c>
      <c r="BB453" s="61" t="str">
        <f t="shared" si="828"/>
        <v>MENOR VALOR</v>
      </c>
      <c r="BD453" s="58" t="str">
        <f t="shared" si="829"/>
        <v>TUBERÍA DE 6" PREAISLADA ACERO GALVANIZADO</v>
      </c>
      <c r="BE453" s="58" t="str">
        <f t="shared" si="830"/>
        <v>ÚNICO</v>
      </c>
      <c r="BF453" s="58" t="str" cm="1">
        <f t="array" ref="BF453">IF(BE453&lt;&gt;"REPETIDO","",A453&amp;IFERROR(", "&amp;_xlfn.AGGREGATE(15,6,$A$13:$A$500/(($BD$13:$BD$500=BD453)*($A$13:$A$500&lt;&gt;A453)),1),"")&amp;IFERROR(", "&amp;_xlfn.AGGREGATE(15,6,$A$13:$A$500/(($BD$13:$BD$500=BD453)*($A$13:$A$500&lt;&gt;A453)),2),"")&amp;IFERROR(", "&amp;_xlfn.AGGREGATE(15,6,$A$13:$A$500/(($BD$13:$BD$500=BD453)*($A$13:$A$500&lt;&gt;A453)),3),""))</f>
        <v/>
      </c>
      <c r="BG453" s="58" t="str">
        <f t="shared" si="831"/>
        <v>NO APLICA</v>
      </c>
      <c r="BH453" s="58" t="str">
        <f t="shared" si="832"/>
        <v>OK</v>
      </c>
    </row>
    <row r="454" spans="1:60" ht="63.75" customHeight="1" x14ac:dyDescent="0.45">
      <c r="A454" s="64">
        <f>IF(D454="","",COUNTIF($D$13:D454,"&lt;&gt;"))</f>
        <v>420</v>
      </c>
      <c r="B454" s="64">
        <v>43949</v>
      </c>
      <c r="C454" s="65" t="s">
        <v>1105</v>
      </c>
      <c r="D454" s="148" t="s">
        <v>837</v>
      </c>
      <c r="E454" s="64">
        <v>0</v>
      </c>
      <c r="F454" s="64">
        <v>0</v>
      </c>
      <c r="G454" s="64">
        <v>0</v>
      </c>
      <c r="H454" s="148">
        <v>0</v>
      </c>
      <c r="I454" s="64">
        <v>0</v>
      </c>
      <c r="J454" s="64">
        <v>0</v>
      </c>
      <c r="K454" s="64">
        <v>0</v>
      </c>
      <c r="L454" s="64">
        <v>0</v>
      </c>
      <c r="M454" s="64">
        <v>0</v>
      </c>
      <c r="N454" s="64">
        <v>1</v>
      </c>
      <c r="O454" s="64">
        <v>0</v>
      </c>
      <c r="P454" s="64">
        <v>0</v>
      </c>
      <c r="Q454" s="64">
        <v>0</v>
      </c>
      <c r="R454" s="64">
        <v>1</v>
      </c>
      <c r="S454" s="125">
        <v>40172514</v>
      </c>
      <c r="T454" s="125" t="s">
        <v>66</v>
      </c>
      <c r="U454" s="125" t="s">
        <v>66</v>
      </c>
      <c r="W454" s="198">
        <v>178500</v>
      </c>
      <c r="X454" s="198">
        <f t="shared" si="804"/>
        <v>33915</v>
      </c>
      <c r="Y454" s="61">
        <f t="shared" si="805"/>
        <v>212415</v>
      </c>
      <c r="Z454" s="198">
        <v>178500</v>
      </c>
      <c r="AA454" s="198">
        <f t="shared" si="806"/>
        <v>33915</v>
      </c>
      <c r="AB454" s="61">
        <f t="shared" si="807"/>
        <v>212415</v>
      </c>
      <c r="AC454" s="198">
        <v>215000</v>
      </c>
      <c r="AD454" s="198">
        <f t="shared" si="808"/>
        <v>40850</v>
      </c>
      <c r="AE454" s="61">
        <f t="shared" si="809"/>
        <v>255850</v>
      </c>
      <c r="AG454" s="67" t="str">
        <f t="shared" si="810"/>
        <v>ACOPLE MACHO 6" PREAISLADA ACERO GALVANIZADO</v>
      </c>
      <c r="AH454" s="58" t="str">
        <f t="shared" si="811"/>
        <v>ÚNICO</v>
      </c>
      <c r="AI454" s="58" t="str">
        <f t="shared" si="812"/>
        <v>ÚNICO</v>
      </c>
      <c r="AJ454" s="58" t="str">
        <f t="shared" si="813"/>
        <v>ÚNICO</v>
      </c>
      <c r="AK454" s="58" t="str">
        <f t="shared" si="814"/>
        <v>ÚNICO</v>
      </c>
      <c r="AL454" s="68" t="str">
        <f t="shared" si="815"/>
        <v/>
      </c>
      <c r="AM454" s="68" t="str">
        <f t="shared" si="816"/>
        <v/>
      </c>
      <c r="AN454" s="60" t="str">
        <f t="shared" si="817"/>
        <v/>
      </c>
      <c r="AP454" s="68">
        <f t="shared" si="818"/>
        <v>190667</v>
      </c>
      <c r="AQ454" s="61">
        <f t="shared" si="819"/>
        <v>178500</v>
      </c>
      <c r="AR454" s="61">
        <f t="shared" si="820"/>
        <v>21073</v>
      </c>
      <c r="AS454" s="199">
        <f t="shared" si="821"/>
        <v>0.1105225340515139</v>
      </c>
      <c r="AT454" s="61">
        <f t="shared" si="822"/>
        <v>178500</v>
      </c>
      <c r="AU454" s="61">
        <f t="shared" si="823"/>
        <v>215000</v>
      </c>
      <c r="AV454" s="61">
        <f>IF(NOT(ISNUMBER(A454)),"",ROUND(_xlfn.QUARTILE.INC(CHOOSE({1;2;3},W454,Z454,AC454),1),0))</f>
        <v>178500</v>
      </c>
      <c r="AW454" s="61">
        <f>IF(NOT(ISNUMBER(A454)),"",ROUND(_xlfn.QUARTILE.INC(CHOOSE({1;2;3},W454,Z454,AC454),3),0))</f>
        <v>196750</v>
      </c>
      <c r="AX454" s="61">
        <f t="shared" si="824"/>
        <v>18250</v>
      </c>
      <c r="AY454" s="61">
        <f t="shared" si="825"/>
        <v>178500</v>
      </c>
      <c r="AZ454" s="61">
        <f t="shared" si="826"/>
        <v>33915</v>
      </c>
      <c r="BA454" s="61">
        <f t="shared" si="827"/>
        <v>212415</v>
      </c>
      <c r="BB454" s="61" t="str">
        <f t="shared" si="828"/>
        <v>MENOR VALOR</v>
      </c>
      <c r="BD454" s="58" t="str">
        <f t="shared" si="829"/>
        <v>ACOPLE MACHO 6" PREAISLADA ACERO GALVANIZADO</v>
      </c>
      <c r="BE454" s="58" t="str">
        <f t="shared" si="830"/>
        <v>ÚNICO</v>
      </c>
      <c r="BF454" s="58" t="str" cm="1">
        <f t="array" ref="BF454">IF(BE454&lt;&gt;"REPETIDO","",A454&amp;IFERROR(", "&amp;_xlfn.AGGREGATE(15,6,$A$13:$A$500/(($BD$13:$BD$500=BD454)*($A$13:$A$500&lt;&gt;A454)),1),"")&amp;IFERROR(", "&amp;_xlfn.AGGREGATE(15,6,$A$13:$A$500/(($BD$13:$BD$500=BD454)*($A$13:$A$500&lt;&gt;A454)),2),"")&amp;IFERROR(", "&amp;_xlfn.AGGREGATE(15,6,$A$13:$A$500/(($BD$13:$BD$500=BD454)*($A$13:$A$500&lt;&gt;A454)),3),""))</f>
        <v/>
      </c>
      <c r="BG454" s="58" t="str">
        <f t="shared" si="831"/>
        <v>NO APLICA</v>
      </c>
      <c r="BH454" s="58" t="str">
        <f t="shared" si="832"/>
        <v>OK</v>
      </c>
    </row>
    <row r="455" spans="1:60" ht="25.5" customHeight="1" x14ac:dyDescent="0.45">
      <c r="A455" s="64">
        <f>IF(D455="","",COUNTIF($D$13:D455,"&lt;&gt;"))</f>
        <v>421</v>
      </c>
      <c r="B455" s="64">
        <v>43949</v>
      </c>
      <c r="C455" s="65" t="s">
        <v>1106</v>
      </c>
      <c r="D455" s="148" t="s">
        <v>837</v>
      </c>
      <c r="E455" s="64">
        <v>0</v>
      </c>
      <c r="F455" s="64">
        <v>0</v>
      </c>
      <c r="G455" s="64">
        <v>0</v>
      </c>
      <c r="H455" s="148">
        <v>0</v>
      </c>
      <c r="I455" s="64">
        <v>0</v>
      </c>
      <c r="J455" s="64">
        <v>0</v>
      </c>
      <c r="K455" s="64">
        <v>0</v>
      </c>
      <c r="L455" s="64">
        <v>0</v>
      </c>
      <c r="M455" s="64">
        <v>0</v>
      </c>
      <c r="N455" s="64">
        <v>1</v>
      </c>
      <c r="O455" s="64">
        <v>0</v>
      </c>
      <c r="P455" s="64">
        <v>0</v>
      </c>
      <c r="Q455" s="64">
        <v>0</v>
      </c>
      <c r="R455" s="64">
        <v>1</v>
      </c>
      <c r="S455" s="125">
        <v>40172514</v>
      </c>
      <c r="T455" s="125" t="s">
        <v>66</v>
      </c>
      <c r="U455" s="125" t="s">
        <v>66</v>
      </c>
      <c r="W455" s="198">
        <v>178500</v>
      </c>
      <c r="X455" s="198">
        <f t="shared" si="804"/>
        <v>33915</v>
      </c>
      <c r="Y455" s="61">
        <f t="shared" si="805"/>
        <v>212415</v>
      </c>
      <c r="Z455" s="198">
        <v>178500</v>
      </c>
      <c r="AA455" s="198">
        <f t="shared" si="806"/>
        <v>33915</v>
      </c>
      <c r="AB455" s="61">
        <f t="shared" si="807"/>
        <v>212415</v>
      </c>
      <c r="AC455" s="198">
        <v>230000</v>
      </c>
      <c r="AD455" s="198">
        <f t="shared" si="808"/>
        <v>43700</v>
      </c>
      <c r="AE455" s="61">
        <f t="shared" si="809"/>
        <v>273700</v>
      </c>
      <c r="AG455" s="67" t="str">
        <f t="shared" si="810"/>
        <v>ACOPLE HEMBRA 6" PREAISLADA ACERO GALVANIZADO</v>
      </c>
      <c r="AH455" s="58" t="str">
        <f t="shared" si="811"/>
        <v>ÚNICO</v>
      </c>
      <c r="AI455" s="58" t="str">
        <f t="shared" si="812"/>
        <v>ÚNICO</v>
      </c>
      <c r="AJ455" s="58" t="str">
        <f t="shared" si="813"/>
        <v>ÚNICO</v>
      </c>
      <c r="AK455" s="58" t="str">
        <f t="shared" si="814"/>
        <v>ÚNICO</v>
      </c>
      <c r="AL455" s="68" t="str">
        <f t="shared" si="815"/>
        <v/>
      </c>
      <c r="AM455" s="68" t="str">
        <f t="shared" si="816"/>
        <v/>
      </c>
      <c r="AN455" s="60" t="str">
        <f t="shared" si="817"/>
        <v/>
      </c>
      <c r="AP455" s="68">
        <f t="shared" si="818"/>
        <v>195667</v>
      </c>
      <c r="AQ455" s="61">
        <f t="shared" si="819"/>
        <v>178500</v>
      </c>
      <c r="AR455" s="61">
        <f t="shared" si="820"/>
        <v>29734</v>
      </c>
      <c r="AS455" s="199">
        <f t="shared" si="821"/>
        <v>0.15196226241522587</v>
      </c>
      <c r="AT455" s="61">
        <f t="shared" si="822"/>
        <v>178500</v>
      </c>
      <c r="AU455" s="61">
        <f t="shared" si="823"/>
        <v>230000</v>
      </c>
      <c r="AV455" s="61">
        <f>IF(NOT(ISNUMBER(A455)),"",ROUND(_xlfn.QUARTILE.INC(CHOOSE({1;2;3},W455,Z455,AC455),1),0))</f>
        <v>178500</v>
      </c>
      <c r="AW455" s="61">
        <f>IF(NOT(ISNUMBER(A455)),"",ROUND(_xlfn.QUARTILE.INC(CHOOSE({1;2;3},W455,Z455,AC455),3),0))</f>
        <v>204250</v>
      </c>
      <c r="AX455" s="61">
        <f t="shared" si="824"/>
        <v>25750</v>
      </c>
      <c r="AY455" s="61">
        <f t="shared" si="825"/>
        <v>178500</v>
      </c>
      <c r="AZ455" s="61">
        <f t="shared" si="826"/>
        <v>33915</v>
      </c>
      <c r="BA455" s="61">
        <f t="shared" si="827"/>
        <v>212415</v>
      </c>
      <c r="BB455" s="61" t="str">
        <f t="shared" si="828"/>
        <v>MENOR VALOR</v>
      </c>
      <c r="BD455" s="58" t="str">
        <f t="shared" si="829"/>
        <v>ACOPLE HEMBRA 6" PREAISLADA ACERO GALVANIZADO</v>
      </c>
      <c r="BE455" s="58" t="str">
        <f t="shared" si="830"/>
        <v>ÚNICO</v>
      </c>
      <c r="BF455" s="58" t="str" cm="1">
        <f t="array" ref="BF455">IF(BE455&lt;&gt;"REPETIDO","",A455&amp;IFERROR(", "&amp;_xlfn.AGGREGATE(15,6,$A$13:$A$500/(($BD$13:$BD$500=BD455)*($A$13:$A$500&lt;&gt;A455)),1),"")&amp;IFERROR(", "&amp;_xlfn.AGGREGATE(15,6,$A$13:$A$500/(($BD$13:$BD$500=BD455)*($A$13:$A$500&lt;&gt;A455)),2),"")&amp;IFERROR(", "&amp;_xlfn.AGGREGATE(15,6,$A$13:$A$500/(($BD$13:$BD$500=BD455)*($A$13:$A$500&lt;&gt;A455)),3),""))</f>
        <v/>
      </c>
      <c r="BG455" s="58" t="str">
        <f t="shared" si="831"/>
        <v>NO APLICA</v>
      </c>
      <c r="BH455" s="58" t="str">
        <f t="shared" si="832"/>
        <v>OK</v>
      </c>
    </row>
    <row r="456" spans="1:60" ht="38.25" customHeight="1" x14ac:dyDescent="0.45">
      <c r="A456" s="64">
        <f>IF(D456="","",COUNTIF($D$13:D456,"&lt;&gt;"))</f>
        <v>422</v>
      </c>
      <c r="B456" s="64">
        <v>43949</v>
      </c>
      <c r="C456" s="65" t="s">
        <v>1107</v>
      </c>
      <c r="D456" s="148" t="s">
        <v>837</v>
      </c>
      <c r="E456" s="64">
        <v>0</v>
      </c>
      <c r="F456" s="64">
        <v>0</v>
      </c>
      <c r="G456" s="64">
        <v>0</v>
      </c>
      <c r="H456" s="148">
        <v>0</v>
      </c>
      <c r="I456" s="64">
        <v>0</v>
      </c>
      <c r="J456" s="64">
        <v>0</v>
      </c>
      <c r="K456" s="64">
        <v>0</v>
      </c>
      <c r="L456" s="64">
        <v>0</v>
      </c>
      <c r="M456" s="64">
        <v>0</v>
      </c>
      <c r="N456" s="64">
        <v>1</v>
      </c>
      <c r="O456" s="64">
        <v>0</v>
      </c>
      <c r="P456" s="64">
        <v>0</v>
      </c>
      <c r="Q456" s="64">
        <v>0</v>
      </c>
      <c r="R456" s="64">
        <v>1</v>
      </c>
      <c r="S456" s="125">
        <v>40172514</v>
      </c>
      <c r="T456" s="125" t="s">
        <v>66</v>
      </c>
      <c r="U456" s="125" t="s">
        <v>66</v>
      </c>
      <c r="W456" s="198">
        <v>875500</v>
      </c>
      <c r="X456" s="198">
        <f t="shared" si="804"/>
        <v>166345</v>
      </c>
      <c r="Y456" s="61">
        <f t="shared" si="805"/>
        <v>1041845</v>
      </c>
      <c r="Z456" s="198">
        <v>875500</v>
      </c>
      <c r="AA456" s="198">
        <f t="shared" si="806"/>
        <v>166345</v>
      </c>
      <c r="AB456" s="61">
        <f t="shared" si="807"/>
        <v>1041845</v>
      </c>
      <c r="AC456" s="198">
        <v>1065000</v>
      </c>
      <c r="AD456" s="198">
        <f t="shared" si="808"/>
        <v>202350</v>
      </c>
      <c r="AE456" s="61">
        <f t="shared" si="809"/>
        <v>1267350</v>
      </c>
      <c r="AG456" s="67" t="str">
        <f t="shared" si="810"/>
        <v>VÁLVULA DE CIERRE COBRE 6"</v>
      </c>
      <c r="AH456" s="58" t="str">
        <f t="shared" si="811"/>
        <v>ÚNICO</v>
      </c>
      <c r="AI456" s="58" t="str">
        <f t="shared" si="812"/>
        <v>ÚNICO</v>
      </c>
      <c r="AJ456" s="58" t="str">
        <f t="shared" si="813"/>
        <v>ÚNICO</v>
      </c>
      <c r="AK456" s="58" t="str">
        <f t="shared" si="814"/>
        <v>ÚNICO</v>
      </c>
      <c r="AL456" s="68" t="str">
        <f t="shared" si="815"/>
        <v/>
      </c>
      <c r="AM456" s="68" t="str">
        <f t="shared" si="816"/>
        <v/>
      </c>
      <c r="AN456" s="60" t="str">
        <f t="shared" si="817"/>
        <v/>
      </c>
      <c r="AP456" s="68">
        <f t="shared" si="818"/>
        <v>938667</v>
      </c>
      <c r="AQ456" s="61">
        <f t="shared" si="819"/>
        <v>875500</v>
      </c>
      <c r="AR456" s="61">
        <f t="shared" si="820"/>
        <v>109408</v>
      </c>
      <c r="AS456" s="199">
        <f t="shared" si="821"/>
        <v>0.11655677679091733</v>
      </c>
      <c r="AT456" s="61">
        <f t="shared" si="822"/>
        <v>875500</v>
      </c>
      <c r="AU456" s="61">
        <f t="shared" si="823"/>
        <v>1065000</v>
      </c>
      <c r="AV456" s="61">
        <f>IF(NOT(ISNUMBER(A456)),"",ROUND(_xlfn.QUARTILE.INC(CHOOSE({1;2;3},W456,Z456,AC456),1),0))</f>
        <v>875500</v>
      </c>
      <c r="AW456" s="61">
        <f>IF(NOT(ISNUMBER(A456)),"",ROUND(_xlfn.QUARTILE.INC(CHOOSE({1;2;3},W456,Z456,AC456),3),0))</f>
        <v>970250</v>
      </c>
      <c r="AX456" s="61">
        <f t="shared" si="824"/>
        <v>94750</v>
      </c>
      <c r="AY456" s="61">
        <f t="shared" si="825"/>
        <v>875500</v>
      </c>
      <c r="AZ456" s="61">
        <f t="shared" si="826"/>
        <v>166345</v>
      </c>
      <c r="BA456" s="61">
        <f t="shared" si="827"/>
        <v>1041845</v>
      </c>
      <c r="BB456" s="61" t="str">
        <f t="shared" si="828"/>
        <v>MENOR VALOR</v>
      </c>
      <c r="BD456" s="58" t="str">
        <f t="shared" si="829"/>
        <v>VÁLVULA DE CIERRE COBRE 6"</v>
      </c>
      <c r="BE456" s="58" t="str">
        <f t="shared" si="830"/>
        <v>ÚNICO</v>
      </c>
      <c r="BF456" s="58" t="str" cm="1">
        <f t="array" ref="BF456">IF(BE456&lt;&gt;"REPETIDO","",A456&amp;IFERROR(", "&amp;_xlfn.AGGREGATE(15,6,$A$13:$A$500/(($BD$13:$BD$500=BD456)*($A$13:$A$500&lt;&gt;A456)),1),"")&amp;IFERROR(", "&amp;_xlfn.AGGREGATE(15,6,$A$13:$A$500/(($BD$13:$BD$500=BD456)*($A$13:$A$500&lt;&gt;A456)),2),"")&amp;IFERROR(", "&amp;_xlfn.AGGREGATE(15,6,$A$13:$A$500/(($BD$13:$BD$500=BD456)*($A$13:$A$500&lt;&gt;A456)),3),""))</f>
        <v/>
      </c>
      <c r="BG456" s="58" t="str">
        <f t="shared" si="831"/>
        <v>NO APLICA</v>
      </c>
      <c r="BH456" s="58" t="str">
        <f t="shared" si="832"/>
        <v>OK</v>
      </c>
    </row>
    <row r="457" spans="1:60" ht="76.5" customHeight="1" x14ac:dyDescent="0.45">
      <c r="A457" s="64">
        <f>IF(D457="","",COUNTIF($D$13:D457,"&lt;&gt;"))</f>
        <v>423</v>
      </c>
      <c r="B457" s="64">
        <v>43949</v>
      </c>
      <c r="C457" s="65" t="s">
        <v>1108</v>
      </c>
      <c r="D457" s="148" t="s">
        <v>837</v>
      </c>
      <c r="E457" s="64">
        <v>0</v>
      </c>
      <c r="F457" s="64">
        <v>0</v>
      </c>
      <c r="G457" s="64">
        <v>0</v>
      </c>
      <c r="H457" s="148">
        <v>0</v>
      </c>
      <c r="I457" s="64">
        <v>0</v>
      </c>
      <c r="J457" s="64">
        <v>0</v>
      </c>
      <c r="K457" s="64">
        <v>0</v>
      </c>
      <c r="L457" s="64">
        <v>0</v>
      </c>
      <c r="M457" s="64">
        <v>0</v>
      </c>
      <c r="N457" s="64">
        <v>1</v>
      </c>
      <c r="O457" s="64">
        <v>0</v>
      </c>
      <c r="P457" s="64">
        <v>0</v>
      </c>
      <c r="Q457" s="64">
        <v>0</v>
      </c>
      <c r="R457" s="64">
        <v>1</v>
      </c>
      <c r="S457" s="125">
        <v>39121529</v>
      </c>
      <c r="T457" s="125" t="s">
        <v>66</v>
      </c>
      <c r="U457" s="125" t="s">
        <v>66</v>
      </c>
      <c r="W457" s="198">
        <v>140200</v>
      </c>
      <c r="X457" s="198">
        <f t="shared" si="804"/>
        <v>26638</v>
      </c>
      <c r="Y457" s="61">
        <f t="shared" si="805"/>
        <v>166838</v>
      </c>
      <c r="Z457" s="198">
        <v>140200</v>
      </c>
      <c r="AA457" s="198">
        <f t="shared" si="806"/>
        <v>26638</v>
      </c>
      <c r="AB457" s="61">
        <f t="shared" si="807"/>
        <v>166838</v>
      </c>
      <c r="AC457" s="198">
        <v>900000</v>
      </c>
      <c r="AD457" s="198">
        <f t="shared" si="808"/>
        <v>171000</v>
      </c>
      <c r="AE457" s="61">
        <f t="shared" si="809"/>
        <v>1071000</v>
      </c>
      <c r="AG457" s="67" t="str">
        <f t="shared" si="810"/>
        <v>CONTACTOR PARA EQUIPO CONTRA INCENDIO UL/FM DIESEL TIPO TURBINA</v>
      </c>
      <c r="AH457" s="58" t="str">
        <f t="shared" si="811"/>
        <v>ÚNICO</v>
      </c>
      <c r="AI457" s="58" t="str">
        <f t="shared" si="812"/>
        <v>ÚNICO</v>
      </c>
      <c r="AJ457" s="58" t="str">
        <f t="shared" si="813"/>
        <v>ÚNICO</v>
      </c>
      <c r="AK457" s="58" t="str">
        <f t="shared" si="814"/>
        <v>ÚNICO</v>
      </c>
      <c r="AL457" s="68" t="str">
        <f t="shared" si="815"/>
        <v/>
      </c>
      <c r="AM457" s="68" t="str">
        <f t="shared" si="816"/>
        <v/>
      </c>
      <c r="AN457" s="60" t="str">
        <f t="shared" si="817"/>
        <v/>
      </c>
      <c r="AP457" s="68">
        <f t="shared" si="818"/>
        <v>393467</v>
      </c>
      <c r="AQ457" s="61">
        <f t="shared" si="819"/>
        <v>140200</v>
      </c>
      <c r="AR457" s="61">
        <f t="shared" si="820"/>
        <v>438671</v>
      </c>
      <c r="AS457" s="199">
        <f t="shared" si="821"/>
        <v>1.1148863818312591</v>
      </c>
      <c r="AT457" s="61">
        <f t="shared" si="822"/>
        <v>140200</v>
      </c>
      <c r="AU457" s="61">
        <f t="shared" si="823"/>
        <v>900000</v>
      </c>
      <c r="AV457" s="61">
        <f>IF(NOT(ISNUMBER(A457)),"",ROUND(_xlfn.QUARTILE.INC(CHOOSE({1;2;3},W457,Z457,AC457),1),0))</f>
        <v>140200</v>
      </c>
      <c r="AW457" s="61">
        <f>IF(NOT(ISNUMBER(A457)),"",ROUND(_xlfn.QUARTILE.INC(CHOOSE({1;2;3},W457,Z457,AC457),3),0))</f>
        <v>520100</v>
      </c>
      <c r="AX457" s="61">
        <f t="shared" si="824"/>
        <v>379900</v>
      </c>
      <c r="AY457" s="61">
        <f t="shared" si="825"/>
        <v>140200</v>
      </c>
      <c r="AZ457" s="61">
        <f t="shared" si="826"/>
        <v>26638</v>
      </c>
      <c r="BA457" s="61">
        <f t="shared" si="827"/>
        <v>166838</v>
      </c>
      <c r="BB457" s="61" t="str">
        <f t="shared" si="828"/>
        <v>MEDIANA</v>
      </c>
      <c r="BD457" s="58" t="str">
        <f t="shared" si="829"/>
        <v>CONTACTOR PARA EQUIPO CONTRA INCENDIO UL/FM DIESEL TIPO TURBINA</v>
      </c>
      <c r="BE457" s="58" t="str">
        <f t="shared" si="830"/>
        <v>ÚNICO</v>
      </c>
      <c r="BF457" s="58" t="str" cm="1">
        <f t="array" ref="BF457">IF(BE457&lt;&gt;"REPETIDO","",A457&amp;IFERROR(", "&amp;_xlfn.AGGREGATE(15,6,$A$13:$A$500/(($BD$13:$BD$500=BD457)*($A$13:$A$500&lt;&gt;A457)),1),"")&amp;IFERROR(", "&amp;_xlfn.AGGREGATE(15,6,$A$13:$A$500/(($BD$13:$BD$500=BD457)*($A$13:$A$500&lt;&gt;A457)),2),"")&amp;IFERROR(", "&amp;_xlfn.AGGREGATE(15,6,$A$13:$A$500/(($BD$13:$BD$500=BD457)*($A$13:$A$500&lt;&gt;A457)),3),""))</f>
        <v/>
      </c>
      <c r="BG457" s="58" t="str">
        <f t="shared" si="831"/>
        <v>NO APLICA</v>
      </c>
      <c r="BH457" s="58" t="str">
        <f t="shared" si="832"/>
        <v>OK</v>
      </c>
    </row>
    <row r="458" spans="1:60" ht="102" customHeight="1" x14ac:dyDescent="0.45">
      <c r="A458" s="64">
        <f>IF(D458="","",COUNTIF($D$13:D458,"&lt;&gt;"))</f>
        <v>424</v>
      </c>
      <c r="B458" s="64">
        <v>43949</v>
      </c>
      <c r="C458" s="65" t="s">
        <v>1109</v>
      </c>
      <c r="D458" s="148" t="s">
        <v>837</v>
      </c>
      <c r="E458" s="64">
        <v>0</v>
      </c>
      <c r="F458" s="64">
        <v>0</v>
      </c>
      <c r="G458" s="64">
        <v>0</v>
      </c>
      <c r="H458" s="148">
        <v>0</v>
      </c>
      <c r="I458" s="64">
        <v>0</v>
      </c>
      <c r="J458" s="64">
        <v>0</v>
      </c>
      <c r="K458" s="64">
        <v>0</v>
      </c>
      <c r="L458" s="64">
        <v>0</v>
      </c>
      <c r="M458" s="64">
        <v>0</v>
      </c>
      <c r="N458" s="64">
        <v>1</v>
      </c>
      <c r="O458" s="64">
        <v>0</v>
      </c>
      <c r="P458" s="64">
        <v>0</v>
      </c>
      <c r="Q458" s="64">
        <v>0</v>
      </c>
      <c r="R458" s="64">
        <v>1</v>
      </c>
      <c r="S458" s="125">
        <v>24131513</v>
      </c>
      <c r="T458" s="125" t="s">
        <v>66</v>
      </c>
      <c r="U458" s="125" t="s">
        <v>66</v>
      </c>
      <c r="W458" s="198">
        <v>34000</v>
      </c>
      <c r="X458" s="198">
        <f t="shared" si="804"/>
        <v>6460</v>
      </c>
      <c r="Y458" s="61">
        <f t="shared" si="805"/>
        <v>40460</v>
      </c>
      <c r="Z458" s="198">
        <v>34000</v>
      </c>
      <c r="AA458" s="198">
        <f t="shared" si="806"/>
        <v>6460</v>
      </c>
      <c r="AB458" s="61">
        <f t="shared" si="807"/>
        <v>40460</v>
      </c>
      <c r="AC458" s="198">
        <v>45000</v>
      </c>
      <c r="AD458" s="198">
        <f t="shared" si="808"/>
        <v>8550</v>
      </c>
      <c r="AE458" s="61">
        <f t="shared" si="809"/>
        <v>53550</v>
      </c>
      <c r="AG458" s="67" t="str">
        <f t="shared" si="810"/>
        <v>REFRIGERANTE EQUIPO CONTRA INCENDIO UL/FM DIESEL TIPO TURBINA PRESENTACION X 3.785 LITROS</v>
      </c>
      <c r="AH458" s="58" t="str">
        <f t="shared" si="811"/>
        <v>ÚNICO</v>
      </c>
      <c r="AI458" s="58" t="str">
        <f t="shared" si="812"/>
        <v>ÚNICO</v>
      </c>
      <c r="AJ458" s="58" t="str">
        <f t="shared" si="813"/>
        <v>ÚNICO</v>
      </c>
      <c r="AK458" s="58" t="str">
        <f t="shared" si="814"/>
        <v>ÚNICO</v>
      </c>
      <c r="AL458" s="68" t="str">
        <f t="shared" si="815"/>
        <v/>
      </c>
      <c r="AM458" s="68" t="str">
        <f t="shared" si="816"/>
        <v/>
      </c>
      <c r="AN458" s="60" t="str">
        <f t="shared" si="817"/>
        <v/>
      </c>
      <c r="AP458" s="68">
        <f t="shared" si="818"/>
        <v>37667</v>
      </c>
      <c r="AQ458" s="61">
        <f t="shared" si="819"/>
        <v>34000</v>
      </c>
      <c r="AR458" s="61">
        <f t="shared" si="820"/>
        <v>6351</v>
      </c>
      <c r="AS458" s="199">
        <f t="shared" si="821"/>
        <v>0.1686091273528553</v>
      </c>
      <c r="AT458" s="61">
        <f t="shared" si="822"/>
        <v>34000</v>
      </c>
      <c r="AU458" s="61">
        <f t="shared" si="823"/>
        <v>45000</v>
      </c>
      <c r="AV458" s="61">
        <f>IF(NOT(ISNUMBER(A458)),"",ROUND(_xlfn.QUARTILE.INC(CHOOSE({1;2;3},W458,Z458,AC458),1),0))</f>
        <v>34000</v>
      </c>
      <c r="AW458" s="61">
        <f>IF(NOT(ISNUMBER(A458)),"",ROUND(_xlfn.QUARTILE.INC(CHOOSE({1;2;3},W458,Z458,AC458),3),0))</f>
        <v>39500</v>
      </c>
      <c r="AX458" s="61">
        <f t="shared" si="824"/>
        <v>5500</v>
      </c>
      <c r="AY458" s="61">
        <f t="shared" si="825"/>
        <v>34000</v>
      </c>
      <c r="AZ458" s="61">
        <f t="shared" si="826"/>
        <v>6460</v>
      </c>
      <c r="BA458" s="61">
        <f t="shared" si="827"/>
        <v>40460</v>
      </c>
      <c r="BB458" s="61" t="str">
        <f t="shared" si="828"/>
        <v>MENOR VALOR</v>
      </c>
      <c r="BD458" s="58" t="str">
        <f t="shared" si="829"/>
        <v>REFRIGERANTE EQUIPO CONTRA INCENDIO UL/FM DIESEL TIPO TURBINA PRESENTACION X 3.785 litros</v>
      </c>
      <c r="BE458" s="58" t="str">
        <f t="shared" si="830"/>
        <v>ÚNICO</v>
      </c>
      <c r="BF458" s="58" t="str" cm="1">
        <f t="array" ref="BF458">IF(BE458&lt;&gt;"REPETIDO","",A458&amp;IFERROR(", "&amp;_xlfn.AGGREGATE(15,6,$A$13:$A$500/(($BD$13:$BD$500=BD458)*($A$13:$A$500&lt;&gt;A458)),1),"")&amp;IFERROR(", "&amp;_xlfn.AGGREGATE(15,6,$A$13:$A$500/(($BD$13:$BD$500=BD458)*($A$13:$A$500&lt;&gt;A458)),2),"")&amp;IFERROR(", "&amp;_xlfn.AGGREGATE(15,6,$A$13:$A$500/(($BD$13:$BD$500=BD458)*($A$13:$A$500&lt;&gt;A458)),3),""))</f>
        <v/>
      </c>
      <c r="BG458" s="58" t="str">
        <f t="shared" si="831"/>
        <v>NO APLICA</v>
      </c>
      <c r="BH458" s="58" t="str">
        <f t="shared" si="832"/>
        <v>OK</v>
      </c>
    </row>
    <row r="459" spans="1:60" ht="51" customHeight="1" x14ac:dyDescent="0.45">
      <c r="A459" s="64">
        <f>IF(D459="","",COUNTIF($D$13:D459,"&lt;&gt;"))</f>
        <v>425</v>
      </c>
      <c r="B459" s="64">
        <v>43949</v>
      </c>
      <c r="C459" s="65" t="s">
        <v>1110</v>
      </c>
      <c r="D459" s="148" t="s">
        <v>837</v>
      </c>
      <c r="E459" s="64">
        <v>0</v>
      </c>
      <c r="F459" s="64">
        <v>0</v>
      </c>
      <c r="G459" s="64">
        <v>0</v>
      </c>
      <c r="H459" s="148">
        <v>0</v>
      </c>
      <c r="I459" s="64">
        <v>0</v>
      </c>
      <c r="J459" s="64">
        <v>0</v>
      </c>
      <c r="K459" s="64">
        <v>0</v>
      </c>
      <c r="L459" s="64">
        <v>0</v>
      </c>
      <c r="M459" s="64">
        <v>0</v>
      </c>
      <c r="N459" s="64">
        <v>1</v>
      </c>
      <c r="O459" s="64">
        <v>0</v>
      </c>
      <c r="P459" s="64">
        <v>0</v>
      </c>
      <c r="Q459" s="64">
        <v>0</v>
      </c>
      <c r="R459" s="64">
        <v>1</v>
      </c>
      <c r="S459" s="125">
        <v>31401501</v>
      </c>
      <c r="T459" s="125" t="s">
        <v>66</v>
      </c>
      <c r="U459" s="125" t="s">
        <v>66</v>
      </c>
      <c r="W459" s="198">
        <v>76500</v>
      </c>
      <c r="X459" s="198">
        <f t="shared" si="804"/>
        <v>14535</v>
      </c>
      <c r="Y459" s="61">
        <f t="shared" si="805"/>
        <v>91035</v>
      </c>
      <c r="Z459" s="198">
        <v>76500</v>
      </c>
      <c r="AA459" s="198">
        <f t="shared" si="806"/>
        <v>14535</v>
      </c>
      <c r="AB459" s="61">
        <f t="shared" si="807"/>
        <v>91035</v>
      </c>
      <c r="AC459" s="198">
        <v>105000</v>
      </c>
      <c r="AD459" s="198">
        <f t="shared" si="808"/>
        <v>19950</v>
      </c>
      <c r="AE459" s="61">
        <f t="shared" si="809"/>
        <v>124950</v>
      </c>
      <c r="AG459" s="67" t="str">
        <f t="shared" si="810"/>
        <v>EMPAQUETADURAS DEL SISTEMA DE AGUA FRÍA</v>
      </c>
      <c r="AH459" s="58" t="str">
        <f t="shared" si="811"/>
        <v>ÚNICO</v>
      </c>
      <c r="AI459" s="58" t="str">
        <f t="shared" si="812"/>
        <v>ÚNICO</v>
      </c>
      <c r="AJ459" s="58" t="str">
        <f t="shared" si="813"/>
        <v>ÚNICO</v>
      </c>
      <c r="AK459" s="58" t="str">
        <f t="shared" si="814"/>
        <v>ÚNICO</v>
      </c>
      <c r="AL459" s="68" t="str">
        <f t="shared" si="815"/>
        <v/>
      </c>
      <c r="AM459" s="68" t="str">
        <f t="shared" si="816"/>
        <v/>
      </c>
      <c r="AN459" s="60" t="str">
        <f t="shared" si="817"/>
        <v/>
      </c>
      <c r="AP459" s="68">
        <f t="shared" si="818"/>
        <v>86000</v>
      </c>
      <c r="AQ459" s="61">
        <f t="shared" si="819"/>
        <v>76500</v>
      </c>
      <c r="AR459" s="61">
        <f t="shared" si="820"/>
        <v>16454</v>
      </c>
      <c r="AS459" s="199">
        <f t="shared" si="821"/>
        <v>0.19132558139534883</v>
      </c>
      <c r="AT459" s="61">
        <f t="shared" si="822"/>
        <v>76500</v>
      </c>
      <c r="AU459" s="61">
        <f t="shared" si="823"/>
        <v>105000</v>
      </c>
      <c r="AV459" s="61">
        <f>IF(NOT(ISNUMBER(A459)),"",ROUND(_xlfn.QUARTILE.INC(CHOOSE({1;2;3},W459,Z459,AC459),1),0))</f>
        <v>76500</v>
      </c>
      <c r="AW459" s="61">
        <f>IF(NOT(ISNUMBER(A459)),"",ROUND(_xlfn.QUARTILE.INC(CHOOSE({1;2;3},W459,Z459,AC459),3),0))</f>
        <v>90750</v>
      </c>
      <c r="AX459" s="61">
        <f t="shared" si="824"/>
        <v>14250</v>
      </c>
      <c r="AY459" s="61">
        <f t="shared" si="825"/>
        <v>76500</v>
      </c>
      <c r="AZ459" s="61">
        <f t="shared" si="826"/>
        <v>14535</v>
      </c>
      <c r="BA459" s="61">
        <f t="shared" si="827"/>
        <v>91035</v>
      </c>
      <c r="BB459" s="61" t="str">
        <f t="shared" si="828"/>
        <v>MENOR VALOR</v>
      </c>
      <c r="BD459" s="58" t="str">
        <f t="shared" si="829"/>
        <v>EMPAQUETADURAS DEL SISTEMA DE AGUA FRÍA</v>
      </c>
      <c r="BE459" s="58" t="str">
        <f t="shared" si="830"/>
        <v>ÚNICO</v>
      </c>
      <c r="BF459" s="58" t="str" cm="1">
        <f t="array" ref="BF459">IF(BE459&lt;&gt;"REPETIDO","",A459&amp;IFERROR(", "&amp;_xlfn.AGGREGATE(15,6,$A$13:$A$500/(($BD$13:$BD$500=BD459)*($A$13:$A$500&lt;&gt;A459)),1),"")&amp;IFERROR(", "&amp;_xlfn.AGGREGATE(15,6,$A$13:$A$500/(($BD$13:$BD$500=BD459)*($A$13:$A$500&lt;&gt;A459)),2),"")&amp;IFERROR(", "&amp;_xlfn.AGGREGATE(15,6,$A$13:$A$500/(($BD$13:$BD$500=BD459)*($A$13:$A$500&lt;&gt;A459)),3),""))</f>
        <v/>
      </c>
      <c r="BG459" s="58" t="str">
        <f t="shared" si="831"/>
        <v>NO APLICA</v>
      </c>
      <c r="BH459" s="58" t="str">
        <f t="shared" si="832"/>
        <v>OK</v>
      </c>
    </row>
    <row r="460" spans="1:60" ht="38.25" customHeight="1" x14ac:dyDescent="0.45">
      <c r="A460" s="64">
        <f>IF(D460="","",COUNTIF($D$13:D460,"&lt;&gt;"))</f>
        <v>426</v>
      </c>
      <c r="B460" s="64">
        <v>43949</v>
      </c>
      <c r="C460" s="65" t="s">
        <v>1111</v>
      </c>
      <c r="D460" s="148" t="s">
        <v>837</v>
      </c>
      <c r="E460" s="64">
        <v>0</v>
      </c>
      <c r="F460" s="64">
        <v>0</v>
      </c>
      <c r="G460" s="64">
        <v>0</v>
      </c>
      <c r="H460" s="148">
        <v>0</v>
      </c>
      <c r="I460" s="64">
        <v>0</v>
      </c>
      <c r="J460" s="64">
        <v>0</v>
      </c>
      <c r="K460" s="64">
        <v>0</v>
      </c>
      <c r="L460" s="64">
        <v>0</v>
      </c>
      <c r="M460" s="64">
        <v>0</v>
      </c>
      <c r="N460" s="64">
        <v>1</v>
      </c>
      <c r="O460" s="64">
        <v>0</v>
      </c>
      <c r="P460" s="64">
        <v>0</v>
      </c>
      <c r="Q460" s="64">
        <v>0</v>
      </c>
      <c r="R460" s="64">
        <v>1</v>
      </c>
      <c r="S460" s="125">
        <v>31161504</v>
      </c>
      <c r="T460" s="125" t="s">
        <v>66</v>
      </c>
      <c r="U460" s="125" t="s">
        <v>66</v>
      </c>
      <c r="W460" s="198">
        <v>4200</v>
      </c>
      <c r="X460" s="198">
        <f t="shared" si="804"/>
        <v>798</v>
      </c>
      <c r="Y460" s="61">
        <f t="shared" si="805"/>
        <v>4998</v>
      </c>
      <c r="Z460" s="198">
        <v>4200</v>
      </c>
      <c r="AA460" s="198">
        <f t="shared" si="806"/>
        <v>798</v>
      </c>
      <c r="AB460" s="61">
        <f t="shared" si="807"/>
        <v>4998</v>
      </c>
      <c r="AC460" s="198">
        <v>5000</v>
      </c>
      <c r="AD460" s="198">
        <f t="shared" si="808"/>
        <v>950</v>
      </c>
      <c r="AE460" s="61">
        <f t="shared" si="809"/>
        <v>5950</v>
      </c>
      <c r="AG460" s="67" t="str">
        <f t="shared" si="810"/>
        <v>TORNILLO EXTRUCTURAL DE ACERO A490</v>
      </c>
      <c r="AH460" s="58" t="str">
        <f t="shared" si="811"/>
        <v>ÚNICO</v>
      </c>
      <c r="AI460" s="58" t="str">
        <f t="shared" si="812"/>
        <v>ÚNICO</v>
      </c>
      <c r="AJ460" s="58" t="str">
        <f t="shared" si="813"/>
        <v>ÚNICO</v>
      </c>
      <c r="AK460" s="58" t="str">
        <f t="shared" si="814"/>
        <v>ÚNICO</v>
      </c>
      <c r="AL460" s="68" t="str">
        <f t="shared" si="815"/>
        <v/>
      </c>
      <c r="AM460" s="68" t="str">
        <f t="shared" si="816"/>
        <v/>
      </c>
      <c r="AN460" s="60" t="str">
        <f t="shared" si="817"/>
        <v/>
      </c>
      <c r="AP460" s="68">
        <f t="shared" si="818"/>
        <v>4467</v>
      </c>
      <c r="AQ460" s="61">
        <f t="shared" si="819"/>
        <v>4200</v>
      </c>
      <c r="AR460" s="61">
        <f t="shared" si="820"/>
        <v>462</v>
      </c>
      <c r="AS460" s="199">
        <f t="shared" si="821"/>
        <v>0.10342511752854265</v>
      </c>
      <c r="AT460" s="61">
        <f t="shared" si="822"/>
        <v>4200</v>
      </c>
      <c r="AU460" s="61">
        <f t="shared" si="823"/>
        <v>5000</v>
      </c>
      <c r="AV460" s="61">
        <f>IF(NOT(ISNUMBER(A460)),"",ROUND(_xlfn.QUARTILE.INC(CHOOSE({1;2;3},W460,Z460,AC460),1),0))</f>
        <v>4200</v>
      </c>
      <c r="AW460" s="61">
        <f>IF(NOT(ISNUMBER(A460)),"",ROUND(_xlfn.QUARTILE.INC(CHOOSE({1;2;3},W460,Z460,AC460),3),0))</f>
        <v>4600</v>
      </c>
      <c r="AX460" s="61">
        <f t="shared" si="824"/>
        <v>400</v>
      </c>
      <c r="AY460" s="61">
        <f t="shared" si="825"/>
        <v>4200</v>
      </c>
      <c r="AZ460" s="61">
        <f t="shared" si="826"/>
        <v>798</v>
      </c>
      <c r="BA460" s="61">
        <f t="shared" si="827"/>
        <v>4998</v>
      </c>
      <c r="BB460" s="61" t="str">
        <f t="shared" si="828"/>
        <v>MENOR VALOR</v>
      </c>
      <c r="BD460" s="58" t="str">
        <f t="shared" si="829"/>
        <v>TORNILLO EXTRUCTURAL DE ACERO A490</v>
      </c>
      <c r="BE460" s="58" t="str">
        <f t="shared" si="830"/>
        <v>ÚNICO</v>
      </c>
      <c r="BF460" s="58" t="str" cm="1">
        <f t="array" ref="BF460">IF(BE460&lt;&gt;"REPETIDO","",A460&amp;IFERROR(", "&amp;_xlfn.AGGREGATE(15,6,$A$13:$A$500/(($BD$13:$BD$500=BD460)*($A$13:$A$500&lt;&gt;A460)),1),"")&amp;IFERROR(", "&amp;_xlfn.AGGREGATE(15,6,$A$13:$A$500/(($BD$13:$BD$500=BD460)*($A$13:$A$500&lt;&gt;A460)),2),"")&amp;IFERROR(", "&amp;_xlfn.AGGREGATE(15,6,$A$13:$A$500/(($BD$13:$BD$500=BD460)*($A$13:$A$500&lt;&gt;A460)),3),""))</f>
        <v/>
      </c>
      <c r="BG460" s="58" t="str">
        <f t="shared" si="831"/>
        <v>NO APLICA</v>
      </c>
      <c r="BH460" s="58" t="str">
        <f t="shared" si="832"/>
        <v>OK</v>
      </c>
    </row>
    <row r="461" spans="1:60" ht="38.25" customHeight="1" x14ac:dyDescent="0.45">
      <c r="A461" s="64">
        <f>IF(D461="","",COUNTIF($D$13:D461,"&lt;&gt;"))</f>
        <v>427</v>
      </c>
      <c r="B461" s="64">
        <v>43949</v>
      </c>
      <c r="C461" s="65" t="s">
        <v>1112</v>
      </c>
      <c r="D461" s="148" t="s">
        <v>837</v>
      </c>
      <c r="E461" s="64">
        <v>0</v>
      </c>
      <c r="F461" s="64">
        <v>0</v>
      </c>
      <c r="G461" s="64">
        <v>0</v>
      </c>
      <c r="H461" s="148">
        <v>0</v>
      </c>
      <c r="I461" s="64">
        <v>0</v>
      </c>
      <c r="J461" s="64">
        <v>0</v>
      </c>
      <c r="K461" s="64">
        <v>0</v>
      </c>
      <c r="L461" s="64">
        <v>0</v>
      </c>
      <c r="M461" s="64">
        <v>0</v>
      </c>
      <c r="N461" s="64">
        <v>1</v>
      </c>
      <c r="O461" s="64">
        <v>0</v>
      </c>
      <c r="P461" s="64">
        <v>0</v>
      </c>
      <c r="Q461" s="64">
        <v>0</v>
      </c>
      <c r="R461" s="64">
        <v>1</v>
      </c>
      <c r="S461" s="125">
        <v>39121603</v>
      </c>
      <c r="T461" s="125" t="s">
        <v>66</v>
      </c>
      <c r="U461" s="125" t="s">
        <v>66</v>
      </c>
      <c r="W461" s="198">
        <v>63800</v>
      </c>
      <c r="X461" s="198">
        <f t="shared" si="804"/>
        <v>12122</v>
      </c>
      <c r="Y461" s="61">
        <f t="shared" si="805"/>
        <v>75922</v>
      </c>
      <c r="Z461" s="198">
        <v>63800</v>
      </c>
      <c r="AA461" s="198">
        <f t="shared" si="806"/>
        <v>12122</v>
      </c>
      <c r="AB461" s="61">
        <f t="shared" si="807"/>
        <v>75922</v>
      </c>
      <c r="AC461" s="198">
        <v>165000</v>
      </c>
      <c r="AD461" s="198">
        <f t="shared" si="808"/>
        <v>31350</v>
      </c>
      <c r="AE461" s="61">
        <f t="shared" si="809"/>
        <v>196350</v>
      </c>
      <c r="AG461" s="67" t="str">
        <f t="shared" si="810"/>
        <v>RELEVO CON REFERENCIA 3ARR3MARS65</v>
      </c>
      <c r="AH461" s="58" t="str">
        <f t="shared" si="811"/>
        <v>ÚNICO</v>
      </c>
      <c r="AI461" s="58" t="str">
        <f t="shared" si="812"/>
        <v>ÚNICO</v>
      </c>
      <c r="AJ461" s="58" t="str">
        <f t="shared" si="813"/>
        <v>ÚNICO</v>
      </c>
      <c r="AK461" s="58" t="str">
        <f t="shared" si="814"/>
        <v>ÚNICO</v>
      </c>
      <c r="AL461" s="68" t="str">
        <f t="shared" si="815"/>
        <v/>
      </c>
      <c r="AM461" s="68" t="str">
        <f t="shared" si="816"/>
        <v/>
      </c>
      <c r="AN461" s="60" t="str">
        <f t="shared" si="817"/>
        <v/>
      </c>
      <c r="AP461" s="68">
        <f t="shared" si="818"/>
        <v>97533</v>
      </c>
      <c r="AQ461" s="61">
        <f t="shared" si="819"/>
        <v>63800</v>
      </c>
      <c r="AR461" s="61">
        <f t="shared" si="820"/>
        <v>58428</v>
      </c>
      <c r="AS461" s="199">
        <f t="shared" si="821"/>
        <v>0.5990587801051952</v>
      </c>
      <c r="AT461" s="61">
        <f t="shared" si="822"/>
        <v>63800</v>
      </c>
      <c r="AU461" s="61">
        <f t="shared" si="823"/>
        <v>165000</v>
      </c>
      <c r="AV461" s="61">
        <f>IF(NOT(ISNUMBER(A461)),"",ROUND(_xlfn.QUARTILE.INC(CHOOSE({1;2;3},W461,Z461,AC461),1),0))</f>
        <v>63800</v>
      </c>
      <c r="AW461" s="61">
        <f>IF(NOT(ISNUMBER(A461)),"",ROUND(_xlfn.QUARTILE.INC(CHOOSE({1;2;3},W461,Z461,AC461),3),0))</f>
        <v>114400</v>
      </c>
      <c r="AX461" s="61">
        <f t="shared" si="824"/>
        <v>50600</v>
      </c>
      <c r="AY461" s="61">
        <f t="shared" si="825"/>
        <v>63800</v>
      </c>
      <c r="AZ461" s="61">
        <f t="shared" si="826"/>
        <v>12122</v>
      </c>
      <c r="BA461" s="61">
        <f t="shared" si="827"/>
        <v>75922</v>
      </c>
      <c r="BB461" s="61" t="str">
        <f t="shared" si="828"/>
        <v>MEDIANA</v>
      </c>
      <c r="BD461" s="58" t="str">
        <f t="shared" si="829"/>
        <v>RELEVO CON REFERENCIA 3ARR3MARS65</v>
      </c>
      <c r="BE461" s="58" t="str">
        <f t="shared" si="830"/>
        <v>ÚNICO</v>
      </c>
      <c r="BF461" s="58" t="str" cm="1">
        <f t="array" ref="BF461">IF(BE461&lt;&gt;"REPETIDO","",A461&amp;IFERROR(", "&amp;_xlfn.AGGREGATE(15,6,$A$13:$A$500/(($BD$13:$BD$500=BD461)*($A$13:$A$500&lt;&gt;A461)),1),"")&amp;IFERROR(", "&amp;_xlfn.AGGREGATE(15,6,$A$13:$A$500/(($BD$13:$BD$500=BD461)*($A$13:$A$500&lt;&gt;A461)),2),"")&amp;IFERROR(", "&amp;_xlfn.AGGREGATE(15,6,$A$13:$A$500/(($BD$13:$BD$500=BD461)*($A$13:$A$500&lt;&gt;A461)),3),""))</f>
        <v/>
      </c>
      <c r="BG461" s="58" t="str">
        <f t="shared" si="831"/>
        <v>NO APLICA</v>
      </c>
      <c r="BH461" s="58" t="str">
        <f t="shared" si="832"/>
        <v>OK</v>
      </c>
    </row>
    <row r="462" spans="1:60" x14ac:dyDescent="0.45">
      <c r="A462" s="210" t="s">
        <v>1113</v>
      </c>
      <c r="B462" s="210"/>
      <c r="C462" s="210"/>
      <c r="D462" s="210"/>
      <c r="E462" s="210"/>
      <c r="F462" s="210"/>
      <c r="G462" s="210"/>
      <c r="H462" s="210"/>
      <c r="I462" s="210"/>
      <c r="J462" s="210"/>
      <c r="K462" s="210"/>
      <c r="L462" s="210"/>
      <c r="M462" s="210"/>
      <c r="N462" s="210"/>
      <c r="O462" s="210"/>
      <c r="P462" s="210"/>
      <c r="Q462" s="210"/>
      <c r="R462" s="210"/>
      <c r="S462" s="210"/>
      <c r="T462" s="210"/>
      <c r="U462" s="210"/>
      <c r="W462" s="198"/>
      <c r="X462" s="198"/>
      <c r="Y462" s="198"/>
      <c r="Z462" s="198"/>
      <c r="AA462" s="198"/>
      <c r="AB462" s="198"/>
      <c r="AC462" s="198"/>
      <c r="AD462" s="198"/>
      <c r="AE462" s="198"/>
      <c r="AG462" s="67" t="str">
        <f>IF(NOT(ISNUMBER(#REF!)),"",LEFT(#REF!,200))</f>
        <v/>
      </c>
      <c r="AH462" s="58" t="str">
        <f t="shared" ref="AH462" si="833">IF(AG462="","",IF(COUNTIF($AG:$AG,AG462)=1,"ÚNICO",IF(_xlfn.MAXIFS($Y:$Y,$AG:$AG,AG462)&lt;&gt;_xlfn.MINIFS($Y:$Y,$AG:$AG,AG462),"PRECIO DIFERENTE","MISMO PRECIO")))</f>
        <v/>
      </c>
      <c r="AI462" s="58" t="str">
        <f t="shared" ref="AI462:AI512" si="834">IF(AG462="","",IF(COUNTIF($AG:$AG,AG462)=1,"ÚNICO",IF(_xlfn.MAXIFS($AB:$AB,$AG:$AG,AG462)&lt;&gt;_xlfn.MINIFS($AB:$AB,$AG:$AG,AG462),"PRECIO DIFERENTE","MISMO PRECIO")))</f>
        <v/>
      </c>
      <c r="AJ462" s="58" t="str">
        <f t="shared" ref="AJ462:AJ512" si="835">IF(AG462="","",IF(COUNTIF($AG:$AG,AG462)=1,"ÚNICO",IF(_xlfn.MAXIFS($AE:$AE,$AG:$AG,AG462)&lt;&gt;_xlfn.MINIFS($AE:$AE,$AG:$AG,AG462),"PRECIO DIFERENTE","MISMO PRECIO")))</f>
        <v/>
      </c>
      <c r="AK462" s="58" t="str">
        <f t="shared" ref="AK462" si="836">IF(AG462="","",IF(COUNTIF($AG:$AG,AG462)=1,"ÚNICO",IF(OR(AH462="PRECIO DIFERENTE",AI462="PRECIO DIFERENTE",AJ462="PRECIO DIFERENTE"),"REVISAR","VALIDADO")))</f>
        <v/>
      </c>
      <c r="AL462" s="68" t="str">
        <f t="shared" ref="AL462:AL512" si="837">IF(OR(AG462="",COUNTIF($AG:$AG,AG462)=1),"",_xlfn.MAXIFS($Y:$Y,$AG:$AG,AG462)-_xlfn.MINIFS($Y:$Y,$AG:$AG,AG462))</f>
        <v/>
      </c>
      <c r="AM462" s="68" t="str">
        <f t="shared" ref="AM462:AM512" si="838">IF(OR(AG462="",COUNTIF($AG:$AG,AG462)=1),"",_xlfn.MAXIFS($AB:$AB,$AG:$AG,AG462)-_xlfn.MINIFS($AB:$AB,$AG:$AG,AG462))</f>
        <v/>
      </c>
      <c r="AN462" s="60" t="str">
        <f t="shared" ref="AN462:AN512" si="839">IF(OR(AG462="",COUNTIF($AG:$AG,AG462)=1),"",_xlfn.MAXIFS($AE:$AE,$AG:$AG,AG462)-_xlfn.MINIFS($AE:$AE,$AG:$AG,AG462))</f>
        <v/>
      </c>
      <c r="AP462" s="75"/>
      <c r="AQ462" s="75"/>
      <c r="AR462" s="75"/>
      <c r="AS462" s="76"/>
      <c r="AT462" s="75"/>
      <c r="AU462" s="75"/>
      <c r="AV462" s="75"/>
      <c r="AW462" s="75"/>
      <c r="AX462" s="75"/>
      <c r="AY462" s="75"/>
      <c r="AZ462" s="75"/>
      <c r="BA462" s="75"/>
      <c r="BB462" s="75"/>
      <c r="BD462" s="203"/>
      <c r="BE462" s="203"/>
      <c r="BF462" s="203"/>
      <c r="BG462" s="203"/>
      <c r="BH462" s="203"/>
    </row>
    <row r="463" spans="1:60" ht="76.5" customHeight="1" x14ac:dyDescent="0.45">
      <c r="A463" s="64">
        <f>IF(D463="","",COUNTIF($D$13:D463,"&lt;&gt;"))</f>
        <v>428</v>
      </c>
      <c r="B463" s="64">
        <v>43949</v>
      </c>
      <c r="C463" s="65" t="s">
        <v>1114</v>
      </c>
      <c r="D463" s="148" t="s">
        <v>1115</v>
      </c>
      <c r="E463" s="64">
        <v>0</v>
      </c>
      <c r="F463" s="64">
        <v>0</v>
      </c>
      <c r="G463" s="64">
        <v>0</v>
      </c>
      <c r="H463" s="148">
        <v>0</v>
      </c>
      <c r="I463" s="64">
        <v>0</v>
      </c>
      <c r="J463" s="64">
        <v>0</v>
      </c>
      <c r="K463" s="64">
        <v>0</v>
      </c>
      <c r="L463" s="64">
        <v>0</v>
      </c>
      <c r="M463" s="64">
        <v>0</v>
      </c>
      <c r="N463" s="64">
        <v>1</v>
      </c>
      <c r="O463" s="64">
        <v>0</v>
      </c>
      <c r="P463" s="64">
        <v>0</v>
      </c>
      <c r="Q463" s="64">
        <v>0</v>
      </c>
      <c r="R463" s="64">
        <v>1</v>
      </c>
      <c r="S463" s="125">
        <v>40161502</v>
      </c>
      <c r="T463" s="125" t="s">
        <v>66</v>
      </c>
      <c r="U463" s="125" t="s">
        <v>66</v>
      </c>
      <c r="W463" s="198">
        <v>80800</v>
      </c>
      <c r="X463" s="198">
        <f t="shared" ref="X463:X474" si="840">ROUND(W463*19%,0)</f>
        <v>15352</v>
      </c>
      <c r="Y463" s="61">
        <f t="shared" ref="Y463:Y474" si="841">ROUND(W463+X463,0)</f>
        <v>96152</v>
      </c>
      <c r="Z463" s="198">
        <v>80800</v>
      </c>
      <c r="AA463" s="198">
        <f t="shared" ref="AA463:AA474" si="842">Z463*19%</f>
        <v>15352</v>
      </c>
      <c r="AB463" s="61">
        <f t="shared" ref="AB463:AB474" si="843">Z463+AA463</f>
        <v>96152</v>
      </c>
      <c r="AC463" s="198">
        <v>105000</v>
      </c>
      <c r="AD463" s="198">
        <f t="shared" ref="AD463:AD474" si="844">AC463*19%</f>
        <v>19950</v>
      </c>
      <c r="AE463" s="61">
        <f t="shared" ref="AE463:AE474" si="845">AC463+AD463</f>
        <v>124950</v>
      </c>
      <c r="AG463" s="67" t="str">
        <f t="shared" ref="AG463:AG474" si="846">IF(NOT(ISNUMBER(A463)),"",UPPER(TRIM(CLEAN(C463))))</f>
        <v>FILTRO DE ACEITE LF PARA PLANTA ELECTRICA TIPO DE 488 KVA-375 KW.</v>
      </c>
      <c r="AH463" s="58" t="str">
        <f t="shared" ref="AH463:AH474" si="847">IF($AG463="","",IF(COUNTIFS($AG:$AG,$AG463,$W:$W,"&lt;&gt;"&amp;$W463)&gt;0,"DIFERENTE","ÚNICO"))</f>
        <v>ÚNICO</v>
      </c>
      <c r="AI463" s="58" t="str">
        <f t="shared" ref="AI463:AI474" si="848">IF($AG463="","",IF(COUNTIFS($AG:$AG,$AG463,$Z:$Z,"&lt;&gt;"&amp;$Z463)&gt;0,"DIFERENTE","ÚNICO"))</f>
        <v>ÚNICO</v>
      </c>
      <c r="AJ463" s="58" t="str">
        <f t="shared" ref="AJ463:AJ474" si="849">IF($AG463="","",IF(COUNTIFS($AG:$AG,$AG463,$AC:$AC,"&lt;&gt;"&amp;$AC463)&gt;0,"DIFERENTE","ÚNICO"))</f>
        <v>ÚNICO</v>
      </c>
      <c r="AK463" s="58" t="str">
        <f t="shared" ref="AK463:AK474" si="850">IF($AG463="","",IF(OR(AH463="DIFERENTE",AI463="DIFERENTE",AJ463="DIFERENTE"),"REVISAR","ÚNICO"))</f>
        <v>ÚNICO</v>
      </c>
      <c r="AL463" s="68" t="str">
        <f t="shared" ref="AL463:AL474" si="851">IF(AH463="DIFERENTE",_xlfn.MAXIFS($W:$W,$AG:$AG,$AG463)-_xlfn.MINIFS($W:$W,$AG:$AG,$AG463),"")</f>
        <v/>
      </c>
      <c r="AM463" s="68" t="str">
        <f t="shared" ref="AM463:AM474" si="852">IF(AI463="DIFERENTE",_xlfn.MAXIFS($Z:$Z,$AG:$AG,$AG463)-_xlfn.MINIFS($Z:$Z,$AG:$AG,$AG463),"")</f>
        <v/>
      </c>
      <c r="AN463" s="60" t="str">
        <f t="shared" ref="AN463:AN474" si="853">IF(AJ463="DIFERENTE",_xlfn.MAXIFS($AC:$AC,$AG:$AG,$AG463)-_xlfn.MINIFS($AC:$AC,$AG:$AG,$AG463),"")</f>
        <v/>
      </c>
      <c r="AP463" s="68">
        <f t="shared" ref="AP463:AP474" si="854">IF(NOT(ISNUMBER(A463)),"",ROUND(AVERAGE(W463,Z463,AC463),0))</f>
        <v>88867</v>
      </c>
      <c r="AQ463" s="61">
        <f t="shared" ref="AQ463:AQ474" si="855">IF(NOT(ISNUMBER(A463)),"",ROUND(MEDIAN(W463,Z463,AC463),0))</f>
        <v>80800</v>
      </c>
      <c r="AR463" s="61">
        <f t="shared" ref="AR463:AR474" si="856">IF(NOT(ISNUMBER(A463)),"",ROUND(_xlfn.STDEV.S(W463,Z463,AC463),0))</f>
        <v>13972</v>
      </c>
      <c r="AS463" s="199">
        <f t="shared" ref="AS463:AS474" si="857">IF(NOT(ISNUMBER(A463)),"",IFERROR(AR463/AP463,0))</f>
        <v>0.15722371634014876</v>
      </c>
      <c r="AT463" s="61">
        <f t="shared" ref="AT463:AT474" si="858">IF(NOT(ISNUMBER(A463)),"",MIN(W463,Z463,AC463))</f>
        <v>80800</v>
      </c>
      <c r="AU463" s="61">
        <f t="shared" ref="AU463:AU474" si="859">IF(NOT(ISNUMBER(A463)),"",MAX(W463,Z463,AC463))</f>
        <v>105000</v>
      </c>
      <c r="AV463" s="61">
        <f>IF(NOT(ISNUMBER(A463)),"",ROUND(_xlfn.QUARTILE.INC(CHOOSE({1;2;3},W463,Z463,AC463),1),0))</f>
        <v>80800</v>
      </c>
      <c r="AW463" s="61">
        <f>IF(NOT(ISNUMBER(A463)),"",ROUND(_xlfn.QUARTILE.INC(CHOOSE({1;2;3},W463,Z463,AC463),3),0))</f>
        <v>92900</v>
      </c>
      <c r="AX463" s="61">
        <f t="shared" ref="AX463:AX474" si="860">IF(NOT(ISNUMBER(A463)),"",AW463-AV463)</f>
        <v>12100</v>
      </c>
      <c r="AY463" s="61">
        <f t="shared" ref="AY463:AY474" si="861">IF(NOT(ISNUMBER(A463)),"",IF(BB463="MENOR VALOR",MIN(W463,Z463,AC463),IF(BB463="PROMEDIO 2 MENORES",ROUND((SUM(W463,Z463,AC463)-MAX(W463,Z463,AC463))/2,0),IF(BB463="MEDIANA",MEDIAN(W463,Z463,AC463),""))))</f>
        <v>80800</v>
      </c>
      <c r="AZ463" s="61">
        <f t="shared" ref="AZ463:AZ474" si="862">+AY463*19%</f>
        <v>15352</v>
      </c>
      <c r="BA463" s="61">
        <f t="shared" ref="BA463:BA474" si="863">+AY463+AZ463</f>
        <v>96152</v>
      </c>
      <c r="BB463" s="61" t="str">
        <f t="shared" ref="BB463:BB474" si="864">IF(NOT(ISNUMBER(A463)),"",IF(AS463&lt;=20%,"MENOR VALOR",IF(AS463&lt;=40%,"PROMEDIO 2 MENORES","MEDIANA")))</f>
        <v>MENOR VALOR</v>
      </c>
      <c r="BD463" s="58" t="str">
        <f t="shared" ref="BD463:BD474" si="865">IF(NOT(ISNUMBER(A463)),"",TRIM(CLEAN(C463)))</f>
        <v>FILTRO DE ACEITE LF PARA PLANTA ELECTRICA TIPO DE 488 KVA-375 KW.</v>
      </c>
      <c r="BE463" s="58" t="str">
        <f t="shared" ref="BE463:BE474" si="866">IF(BD463="","",IF(COUNTIF($BD:$BD,BD463)&gt;1,"REPETIDO","ÚNICO"))</f>
        <v>ÚNICO</v>
      </c>
      <c r="BF463" s="58" t="str" cm="1">
        <f t="array" ref="BF463">IF(BE463&lt;&gt;"REPETIDO","",A463&amp;IFERROR(", "&amp;_xlfn.AGGREGATE(15,6,$A$13:$A$500/(($BD$13:$BD$500=BD463)*($A$13:$A$500&lt;&gt;A463)),1),"")&amp;IFERROR(", "&amp;_xlfn.AGGREGATE(15,6,$A$13:$A$500/(($BD$13:$BD$500=BD463)*($A$13:$A$500&lt;&gt;A463)),2),"")&amp;IFERROR(", "&amp;_xlfn.AGGREGATE(15,6,$A$13:$A$500/(($BD$13:$BD$500=BD463)*($A$13:$A$500&lt;&gt;A463)),3),""))</f>
        <v/>
      </c>
      <c r="BG463" s="58" t="str">
        <f t="shared" ref="BG463:BG474" si="867">IF(BD463="","",IF(BE463&lt;&gt;"REPETIDO","NO APLICA",IF(_xlfn.MAXIFS($AY:$AY,$BD:$BD,BD463)=_xlfn.MINIFS($AY:$AY,$BD:$BD,BD463),"MISMO PRECIO REF.","PRECIO REF. DIFERENTE")))</f>
        <v>NO APLICA</v>
      </c>
      <c r="BH463" s="58" t="str">
        <f t="shared" ref="BH463:BH474" si="868">IF(BD463="","",IF(BG463="PRECIO REF. DIFERENTE","CRÍTICO - PRECIO REF. INCONSISTENTE","OK"))</f>
        <v>OK</v>
      </c>
    </row>
    <row r="464" spans="1:60" ht="114.75" customHeight="1" x14ac:dyDescent="0.45">
      <c r="A464" s="64">
        <f>IF(D464="","",COUNTIF($D$13:D464,"&lt;&gt;"))</f>
        <v>429</v>
      </c>
      <c r="B464" s="64">
        <v>43949</v>
      </c>
      <c r="C464" s="65" t="s">
        <v>1116</v>
      </c>
      <c r="D464" s="148" t="s">
        <v>1117</v>
      </c>
      <c r="E464" s="64">
        <v>0</v>
      </c>
      <c r="F464" s="64">
        <v>0</v>
      </c>
      <c r="G464" s="64">
        <v>0</v>
      </c>
      <c r="H464" s="148">
        <v>0</v>
      </c>
      <c r="I464" s="64">
        <v>0</v>
      </c>
      <c r="J464" s="64">
        <v>0</v>
      </c>
      <c r="K464" s="64">
        <v>0</v>
      </c>
      <c r="L464" s="64">
        <v>0</v>
      </c>
      <c r="M464" s="64">
        <v>0</v>
      </c>
      <c r="N464" s="64">
        <v>1</v>
      </c>
      <c r="O464" s="64">
        <v>0</v>
      </c>
      <c r="P464" s="64">
        <v>0</v>
      </c>
      <c r="Q464" s="64">
        <v>0</v>
      </c>
      <c r="R464" s="64">
        <v>1</v>
      </c>
      <c r="S464" s="125">
        <v>15121501</v>
      </c>
      <c r="T464" s="125" t="s">
        <v>66</v>
      </c>
      <c r="U464" s="125" t="s">
        <v>66</v>
      </c>
      <c r="W464" s="198">
        <v>59900</v>
      </c>
      <c r="X464" s="198">
        <f t="shared" si="840"/>
        <v>11381</v>
      </c>
      <c r="Y464" s="61">
        <f t="shared" si="841"/>
        <v>71281</v>
      </c>
      <c r="Z464" s="198">
        <v>59900</v>
      </c>
      <c r="AA464" s="198">
        <f t="shared" si="842"/>
        <v>11381</v>
      </c>
      <c r="AB464" s="61">
        <f t="shared" si="843"/>
        <v>71281</v>
      </c>
      <c r="AC464" s="198">
        <v>995000</v>
      </c>
      <c r="AD464" s="198">
        <f t="shared" si="844"/>
        <v>189050</v>
      </c>
      <c r="AE464" s="61">
        <f t="shared" si="845"/>
        <v>1184050</v>
      </c>
      <c r="AG464" s="67" t="str">
        <f t="shared" si="846"/>
        <v>ACEITE 15W-40 Y LUBRICANTES, (INCLUYE MATERIAL). PARA PLANTA ELECTRICA TIPO DE 488 KVA-375 KW</v>
      </c>
      <c r="AH464" s="58" t="str">
        <f t="shared" si="847"/>
        <v>ÚNICO</v>
      </c>
      <c r="AI464" s="58" t="str">
        <f t="shared" si="848"/>
        <v>ÚNICO</v>
      </c>
      <c r="AJ464" s="58" t="str">
        <f t="shared" si="849"/>
        <v>ÚNICO</v>
      </c>
      <c r="AK464" s="58" t="str">
        <f t="shared" si="850"/>
        <v>ÚNICO</v>
      </c>
      <c r="AL464" s="68" t="str">
        <f t="shared" si="851"/>
        <v/>
      </c>
      <c r="AM464" s="68" t="str">
        <f t="shared" si="852"/>
        <v/>
      </c>
      <c r="AN464" s="60" t="str">
        <f t="shared" si="853"/>
        <v/>
      </c>
      <c r="AP464" s="68">
        <f t="shared" si="854"/>
        <v>371600</v>
      </c>
      <c r="AQ464" s="61">
        <f t="shared" si="855"/>
        <v>59900</v>
      </c>
      <c r="AR464" s="61">
        <f t="shared" si="856"/>
        <v>539880</v>
      </c>
      <c r="AS464" s="199">
        <f t="shared" si="857"/>
        <v>1.4528525296017223</v>
      </c>
      <c r="AT464" s="61">
        <f t="shared" si="858"/>
        <v>59900</v>
      </c>
      <c r="AU464" s="61">
        <f t="shared" si="859"/>
        <v>995000</v>
      </c>
      <c r="AV464" s="61">
        <f>IF(NOT(ISNUMBER(A464)),"",ROUND(_xlfn.QUARTILE.INC(CHOOSE({1;2;3},W464,Z464,AC464),1),0))</f>
        <v>59900</v>
      </c>
      <c r="AW464" s="61">
        <f>IF(NOT(ISNUMBER(A464)),"",ROUND(_xlfn.QUARTILE.INC(CHOOSE({1;2;3},W464,Z464,AC464),3),0))</f>
        <v>527450</v>
      </c>
      <c r="AX464" s="61">
        <f t="shared" si="860"/>
        <v>467550</v>
      </c>
      <c r="AY464" s="61">
        <f t="shared" si="861"/>
        <v>59900</v>
      </c>
      <c r="AZ464" s="61">
        <f t="shared" si="862"/>
        <v>11381</v>
      </c>
      <c r="BA464" s="61">
        <f t="shared" si="863"/>
        <v>71281</v>
      </c>
      <c r="BB464" s="61" t="str">
        <f t="shared" si="864"/>
        <v>MEDIANA</v>
      </c>
      <c r="BD464" s="58" t="str">
        <f t="shared" si="865"/>
        <v>ACEITE 15W-40 Y LUBRICANTES, (INCLUYE MATERIAL). PARA PLANTA ELECTRICA TIPO DE 488 KVA-375 KW</v>
      </c>
      <c r="BE464" s="58" t="str">
        <f t="shared" si="866"/>
        <v>ÚNICO</v>
      </c>
      <c r="BF464" s="58" t="str" cm="1">
        <f t="array" ref="BF464">IF(BE464&lt;&gt;"REPETIDO","",A464&amp;IFERROR(", "&amp;_xlfn.AGGREGATE(15,6,$A$13:$A$500/(($BD$13:$BD$500=BD464)*($A$13:$A$500&lt;&gt;A464)),1),"")&amp;IFERROR(", "&amp;_xlfn.AGGREGATE(15,6,$A$13:$A$500/(($BD$13:$BD$500=BD464)*($A$13:$A$500&lt;&gt;A464)),2),"")&amp;IFERROR(", "&amp;_xlfn.AGGREGATE(15,6,$A$13:$A$500/(($BD$13:$BD$500=BD464)*($A$13:$A$500&lt;&gt;A464)),3),""))</f>
        <v/>
      </c>
      <c r="BG464" s="58" t="str">
        <f t="shared" si="867"/>
        <v>NO APLICA</v>
      </c>
      <c r="BH464" s="58" t="str">
        <f t="shared" si="868"/>
        <v>OK</v>
      </c>
    </row>
    <row r="465" spans="1:60" ht="63.75" customHeight="1" x14ac:dyDescent="0.45">
      <c r="A465" s="64">
        <f>IF(D465="","",COUNTIF($D$13:D465,"&lt;&gt;"))</f>
        <v>430</v>
      </c>
      <c r="B465" s="64">
        <v>43949</v>
      </c>
      <c r="C465" s="65" t="s">
        <v>1118</v>
      </c>
      <c r="D465" s="148" t="s">
        <v>1115</v>
      </c>
      <c r="E465" s="64">
        <v>0</v>
      </c>
      <c r="F465" s="64">
        <v>0</v>
      </c>
      <c r="G465" s="64">
        <v>0</v>
      </c>
      <c r="H465" s="148">
        <v>0</v>
      </c>
      <c r="I465" s="64">
        <v>0</v>
      </c>
      <c r="J465" s="64">
        <v>0</v>
      </c>
      <c r="K465" s="64">
        <v>0</v>
      </c>
      <c r="L465" s="64">
        <v>0</v>
      </c>
      <c r="M465" s="64">
        <v>0</v>
      </c>
      <c r="N465" s="64">
        <v>1</v>
      </c>
      <c r="O465" s="64">
        <v>0</v>
      </c>
      <c r="P465" s="64">
        <v>0</v>
      </c>
      <c r="Q465" s="64">
        <v>0</v>
      </c>
      <c r="R465" s="64">
        <v>1</v>
      </c>
      <c r="S465" s="125">
        <v>25173902</v>
      </c>
      <c r="T465" s="125" t="s">
        <v>66</v>
      </c>
      <c r="U465" s="125" t="s">
        <v>66</v>
      </c>
      <c r="W465" s="198">
        <v>225200</v>
      </c>
      <c r="X465" s="198">
        <f t="shared" si="840"/>
        <v>42788</v>
      </c>
      <c r="Y465" s="61">
        <f t="shared" si="841"/>
        <v>267988</v>
      </c>
      <c r="Z465" s="198">
        <v>225200</v>
      </c>
      <c r="AA465" s="198">
        <f t="shared" si="842"/>
        <v>42788</v>
      </c>
      <c r="AB465" s="61">
        <f t="shared" si="843"/>
        <v>267988</v>
      </c>
      <c r="AC465" s="198">
        <v>290000</v>
      </c>
      <c r="AD465" s="198">
        <f t="shared" si="844"/>
        <v>55100</v>
      </c>
      <c r="AE465" s="61">
        <f t="shared" si="845"/>
        <v>345100</v>
      </c>
      <c r="AG465" s="67" t="str">
        <f t="shared" si="846"/>
        <v>ARRANQUE Y MEDICIÓN DE VOLTAJE Y CONSUMO ELÉCTRICO</v>
      </c>
      <c r="AH465" s="58" t="str">
        <f t="shared" si="847"/>
        <v>ÚNICO</v>
      </c>
      <c r="AI465" s="58" t="str">
        <f t="shared" si="848"/>
        <v>ÚNICO</v>
      </c>
      <c r="AJ465" s="58" t="str">
        <f t="shared" si="849"/>
        <v>ÚNICO</v>
      </c>
      <c r="AK465" s="58" t="str">
        <f t="shared" si="850"/>
        <v>ÚNICO</v>
      </c>
      <c r="AL465" s="68" t="str">
        <f t="shared" si="851"/>
        <v/>
      </c>
      <c r="AM465" s="68" t="str">
        <f t="shared" si="852"/>
        <v/>
      </c>
      <c r="AN465" s="60" t="str">
        <f t="shared" si="853"/>
        <v/>
      </c>
      <c r="AP465" s="68">
        <f t="shared" si="854"/>
        <v>246800</v>
      </c>
      <c r="AQ465" s="61">
        <f t="shared" si="855"/>
        <v>225200</v>
      </c>
      <c r="AR465" s="61">
        <f t="shared" si="856"/>
        <v>37412</v>
      </c>
      <c r="AS465" s="199">
        <f t="shared" si="857"/>
        <v>0.15158833063209076</v>
      </c>
      <c r="AT465" s="61">
        <f t="shared" si="858"/>
        <v>225200</v>
      </c>
      <c r="AU465" s="61">
        <f t="shared" si="859"/>
        <v>290000</v>
      </c>
      <c r="AV465" s="61">
        <f>IF(NOT(ISNUMBER(A465)),"",ROUND(_xlfn.QUARTILE.INC(CHOOSE({1;2;3},W465,Z465,AC465),1),0))</f>
        <v>225200</v>
      </c>
      <c r="AW465" s="61">
        <f>IF(NOT(ISNUMBER(A465)),"",ROUND(_xlfn.QUARTILE.INC(CHOOSE({1;2;3},W465,Z465,AC465),3),0))</f>
        <v>257600</v>
      </c>
      <c r="AX465" s="61">
        <f t="shared" si="860"/>
        <v>32400</v>
      </c>
      <c r="AY465" s="61">
        <f t="shared" si="861"/>
        <v>225200</v>
      </c>
      <c r="AZ465" s="61">
        <f t="shared" si="862"/>
        <v>42788</v>
      </c>
      <c r="BA465" s="61">
        <f t="shared" si="863"/>
        <v>267988</v>
      </c>
      <c r="BB465" s="61" t="str">
        <f t="shared" si="864"/>
        <v>MENOR VALOR</v>
      </c>
      <c r="BD465" s="58" t="str">
        <f t="shared" si="865"/>
        <v>ARRANQUE Y MEDICIÓN DE VOLTAJE Y CONSUMO ELÉCTRICO</v>
      </c>
      <c r="BE465" s="58" t="str">
        <f t="shared" si="866"/>
        <v>ÚNICO</v>
      </c>
      <c r="BF465" s="58" t="str" cm="1">
        <f t="array" ref="BF465">IF(BE465&lt;&gt;"REPETIDO","",A465&amp;IFERROR(", "&amp;_xlfn.AGGREGATE(15,6,$A$13:$A$500/(($BD$13:$BD$500=BD465)*($A$13:$A$500&lt;&gt;A465)),1),"")&amp;IFERROR(", "&amp;_xlfn.AGGREGATE(15,6,$A$13:$A$500/(($BD$13:$BD$500=BD465)*($A$13:$A$500&lt;&gt;A465)),2),"")&amp;IFERROR(", "&amp;_xlfn.AGGREGATE(15,6,$A$13:$A$500/(($BD$13:$BD$500=BD465)*($A$13:$A$500&lt;&gt;A465)),3),""))</f>
        <v/>
      </c>
      <c r="BG465" s="58" t="str">
        <f t="shared" si="867"/>
        <v>NO APLICA</v>
      </c>
      <c r="BH465" s="58" t="str">
        <f t="shared" si="868"/>
        <v>OK</v>
      </c>
    </row>
    <row r="466" spans="1:60" ht="51" customHeight="1" x14ac:dyDescent="0.45">
      <c r="A466" s="64">
        <f>IF(D466="","",COUNTIF($D$13:D466,"&lt;&gt;"))</f>
        <v>431</v>
      </c>
      <c r="B466" s="64">
        <v>43949</v>
      </c>
      <c r="C466" s="65" t="s">
        <v>1119</v>
      </c>
      <c r="D466" s="148" t="s">
        <v>1115</v>
      </c>
      <c r="E466" s="64">
        <v>0</v>
      </c>
      <c r="F466" s="64">
        <v>0</v>
      </c>
      <c r="G466" s="64">
        <v>0</v>
      </c>
      <c r="H466" s="148">
        <v>0</v>
      </c>
      <c r="I466" s="64">
        <v>0</v>
      </c>
      <c r="J466" s="64">
        <v>0</v>
      </c>
      <c r="K466" s="64">
        <v>0</v>
      </c>
      <c r="L466" s="64">
        <v>0</v>
      </c>
      <c r="M466" s="64">
        <v>0</v>
      </c>
      <c r="N466" s="64">
        <v>1</v>
      </c>
      <c r="O466" s="64">
        <v>0</v>
      </c>
      <c r="P466" s="64">
        <v>0</v>
      </c>
      <c r="Q466" s="64">
        <v>0</v>
      </c>
      <c r="R466" s="64">
        <v>1</v>
      </c>
      <c r="S466" s="125">
        <v>26111704</v>
      </c>
      <c r="T466" s="125" t="s">
        <v>66</v>
      </c>
      <c r="U466" s="125" t="s">
        <v>66</v>
      </c>
      <c r="W466" s="198">
        <v>114800</v>
      </c>
      <c r="X466" s="198">
        <f t="shared" si="840"/>
        <v>21812</v>
      </c>
      <c r="Y466" s="61">
        <f t="shared" si="841"/>
        <v>136612</v>
      </c>
      <c r="Z466" s="198">
        <v>114800</v>
      </c>
      <c r="AA466" s="198">
        <f t="shared" si="842"/>
        <v>21812</v>
      </c>
      <c r="AB466" s="61">
        <f t="shared" si="843"/>
        <v>136612</v>
      </c>
      <c r="AC466" s="198">
        <v>150000</v>
      </c>
      <c r="AD466" s="198">
        <f t="shared" si="844"/>
        <v>28500</v>
      </c>
      <c r="AE466" s="61">
        <f t="shared" si="845"/>
        <v>178500</v>
      </c>
      <c r="AG466" s="67" t="str">
        <f t="shared" si="846"/>
        <v>CARGA DE BATERÍA INTERNAS DEL EQUIPO</v>
      </c>
      <c r="AH466" s="58" t="str">
        <f t="shared" si="847"/>
        <v>ÚNICO</v>
      </c>
      <c r="AI466" s="58" t="str">
        <f t="shared" si="848"/>
        <v>ÚNICO</v>
      </c>
      <c r="AJ466" s="58" t="str">
        <f t="shared" si="849"/>
        <v>ÚNICO</v>
      </c>
      <c r="AK466" s="58" t="str">
        <f t="shared" si="850"/>
        <v>ÚNICO</v>
      </c>
      <c r="AL466" s="68" t="str">
        <f t="shared" si="851"/>
        <v/>
      </c>
      <c r="AM466" s="68" t="str">
        <f t="shared" si="852"/>
        <v/>
      </c>
      <c r="AN466" s="60" t="str">
        <f t="shared" si="853"/>
        <v/>
      </c>
      <c r="AP466" s="68">
        <f t="shared" si="854"/>
        <v>126533</v>
      </c>
      <c r="AQ466" s="61">
        <f t="shared" si="855"/>
        <v>114800</v>
      </c>
      <c r="AR466" s="61">
        <f t="shared" si="856"/>
        <v>20323</v>
      </c>
      <c r="AS466" s="199">
        <f t="shared" si="857"/>
        <v>0.16061422711861728</v>
      </c>
      <c r="AT466" s="61">
        <f t="shared" si="858"/>
        <v>114800</v>
      </c>
      <c r="AU466" s="61">
        <f t="shared" si="859"/>
        <v>150000</v>
      </c>
      <c r="AV466" s="61">
        <f>IF(NOT(ISNUMBER(A466)),"",ROUND(_xlfn.QUARTILE.INC(CHOOSE({1;2;3},W466,Z466,AC466),1),0))</f>
        <v>114800</v>
      </c>
      <c r="AW466" s="61">
        <f>IF(NOT(ISNUMBER(A466)),"",ROUND(_xlfn.QUARTILE.INC(CHOOSE({1;2;3},W466,Z466,AC466),3),0))</f>
        <v>132400</v>
      </c>
      <c r="AX466" s="61">
        <f t="shared" si="860"/>
        <v>17600</v>
      </c>
      <c r="AY466" s="61">
        <f t="shared" si="861"/>
        <v>114800</v>
      </c>
      <c r="AZ466" s="61">
        <f t="shared" si="862"/>
        <v>21812</v>
      </c>
      <c r="BA466" s="61">
        <f t="shared" si="863"/>
        <v>136612</v>
      </c>
      <c r="BB466" s="61" t="str">
        <f t="shared" si="864"/>
        <v>MENOR VALOR</v>
      </c>
      <c r="BD466" s="58" t="str">
        <f t="shared" si="865"/>
        <v>CARGA DE BATERÍA INTERNAS DEL EQUIPO</v>
      </c>
      <c r="BE466" s="58" t="str">
        <f t="shared" si="866"/>
        <v>ÚNICO</v>
      </c>
      <c r="BF466" s="58" t="str" cm="1">
        <f t="array" ref="BF466">IF(BE466&lt;&gt;"REPETIDO","",A466&amp;IFERROR(", "&amp;_xlfn.AGGREGATE(15,6,$A$13:$A$500/(($BD$13:$BD$500=BD466)*($A$13:$A$500&lt;&gt;A466)),1),"")&amp;IFERROR(", "&amp;_xlfn.AGGREGATE(15,6,$A$13:$A$500/(($BD$13:$BD$500=BD466)*($A$13:$A$500&lt;&gt;A466)),2),"")&amp;IFERROR(", "&amp;_xlfn.AGGREGATE(15,6,$A$13:$A$500/(($BD$13:$BD$500=BD466)*($A$13:$A$500&lt;&gt;A466)),3),""))</f>
        <v/>
      </c>
      <c r="BG466" s="58" t="str">
        <f t="shared" si="867"/>
        <v>NO APLICA</v>
      </c>
      <c r="BH466" s="58" t="str">
        <f t="shared" si="868"/>
        <v>OK</v>
      </c>
    </row>
    <row r="467" spans="1:60" s="192" customFormat="1" ht="47.25" customHeight="1" x14ac:dyDescent="0.45">
      <c r="A467" s="64">
        <f>IF(D467="","",COUNTIF($D$13:D467,"&lt;&gt;"))</f>
        <v>432</v>
      </c>
      <c r="B467" s="64">
        <v>43949</v>
      </c>
      <c r="C467" s="65" t="s">
        <v>1120</v>
      </c>
      <c r="D467" s="148" t="s">
        <v>1115</v>
      </c>
      <c r="E467" s="64">
        <v>0</v>
      </c>
      <c r="F467" s="64">
        <v>0</v>
      </c>
      <c r="G467" s="64">
        <v>0</v>
      </c>
      <c r="H467" s="148">
        <v>0</v>
      </c>
      <c r="I467" s="64">
        <v>0</v>
      </c>
      <c r="J467" s="64">
        <v>0</v>
      </c>
      <c r="K467" s="64">
        <v>0</v>
      </c>
      <c r="L467" s="64">
        <v>0</v>
      </c>
      <c r="M467" s="64">
        <v>0</v>
      </c>
      <c r="N467" s="64">
        <v>1</v>
      </c>
      <c r="O467" s="64">
        <v>0</v>
      </c>
      <c r="P467" s="64">
        <v>0</v>
      </c>
      <c r="Q467" s="64">
        <v>0</v>
      </c>
      <c r="R467" s="64">
        <v>1</v>
      </c>
      <c r="S467" s="125">
        <v>26111704</v>
      </c>
      <c r="T467" s="125" t="s">
        <v>66</v>
      </c>
      <c r="U467" s="125" t="s">
        <v>66</v>
      </c>
      <c r="W467" s="198">
        <v>63800</v>
      </c>
      <c r="X467" s="198">
        <f t="shared" si="840"/>
        <v>12122</v>
      </c>
      <c r="Y467" s="61">
        <f t="shared" si="841"/>
        <v>75922</v>
      </c>
      <c r="Z467" s="198">
        <v>63800</v>
      </c>
      <c r="AA467" s="198">
        <f t="shared" si="842"/>
        <v>12122</v>
      </c>
      <c r="AB467" s="61">
        <f t="shared" si="843"/>
        <v>75922</v>
      </c>
      <c r="AC467" s="198">
        <v>85000</v>
      </c>
      <c r="AD467" s="198">
        <f t="shared" si="844"/>
        <v>16150</v>
      </c>
      <c r="AE467" s="61">
        <f t="shared" si="845"/>
        <v>101150</v>
      </c>
      <c r="AG467" s="67" t="str">
        <f t="shared" si="846"/>
        <v>INTERRUPTOR DE TRANSFERENCIA AUTOMÁTICA (ATS COMPLETO SI ESTÁ DAÑADO)</v>
      </c>
      <c r="AH467" s="58" t="str">
        <f t="shared" si="847"/>
        <v>ÚNICO</v>
      </c>
      <c r="AI467" s="58" t="str">
        <f t="shared" si="848"/>
        <v>ÚNICO</v>
      </c>
      <c r="AJ467" s="58" t="str">
        <f t="shared" si="849"/>
        <v>ÚNICO</v>
      </c>
      <c r="AK467" s="58" t="str">
        <f t="shared" si="850"/>
        <v>ÚNICO</v>
      </c>
      <c r="AL467" s="68" t="str">
        <f t="shared" si="851"/>
        <v/>
      </c>
      <c r="AM467" s="68" t="str">
        <f t="shared" si="852"/>
        <v/>
      </c>
      <c r="AN467" s="60" t="str">
        <f t="shared" si="853"/>
        <v/>
      </c>
      <c r="AO467" s="160"/>
      <c r="AP467" s="68">
        <f t="shared" si="854"/>
        <v>70867</v>
      </c>
      <c r="AQ467" s="61">
        <f t="shared" si="855"/>
        <v>63800</v>
      </c>
      <c r="AR467" s="61">
        <f t="shared" si="856"/>
        <v>12240</v>
      </c>
      <c r="AS467" s="199">
        <f t="shared" si="857"/>
        <v>0.17271790819422297</v>
      </c>
      <c r="AT467" s="61">
        <f t="shared" si="858"/>
        <v>63800</v>
      </c>
      <c r="AU467" s="61">
        <f t="shared" si="859"/>
        <v>85000</v>
      </c>
      <c r="AV467" s="61">
        <f>IF(NOT(ISNUMBER(A467)),"",ROUND(_xlfn.QUARTILE.INC(CHOOSE({1;2;3},W467,Z467,AC467),1),0))</f>
        <v>63800</v>
      </c>
      <c r="AW467" s="61">
        <f>IF(NOT(ISNUMBER(A467)),"",ROUND(_xlfn.QUARTILE.INC(CHOOSE({1;2;3},W467,Z467,AC467),3),0))</f>
        <v>74400</v>
      </c>
      <c r="AX467" s="61">
        <f t="shared" si="860"/>
        <v>10600</v>
      </c>
      <c r="AY467" s="61">
        <f t="shared" si="861"/>
        <v>63800</v>
      </c>
      <c r="AZ467" s="61">
        <f t="shared" si="862"/>
        <v>12122</v>
      </c>
      <c r="BA467" s="61">
        <f t="shared" si="863"/>
        <v>75922</v>
      </c>
      <c r="BB467" s="61" t="str">
        <f t="shared" si="864"/>
        <v>MENOR VALOR</v>
      </c>
      <c r="BC467" s="160"/>
      <c r="BD467" s="58" t="str">
        <f t="shared" si="865"/>
        <v>INTERRUPTOR DE TRANSFERENCIA AUTOMÁTICA (ATS COMPLETO SI ESTÁ DAÑADO)</v>
      </c>
      <c r="BE467" s="58" t="str">
        <f t="shared" si="866"/>
        <v>ÚNICO</v>
      </c>
      <c r="BF467" s="58" t="str" cm="1">
        <f t="array" ref="BF467">IF(BE467&lt;&gt;"REPETIDO","",A467&amp;IFERROR(", "&amp;_xlfn.AGGREGATE(15,6,$A$13:$A$500/(($BD$13:$BD$500=BD467)*($A$13:$A$500&lt;&gt;A467)),1),"")&amp;IFERROR(", "&amp;_xlfn.AGGREGATE(15,6,$A$13:$A$500/(($BD$13:$BD$500=BD467)*($A$13:$A$500&lt;&gt;A467)),2),"")&amp;IFERROR(", "&amp;_xlfn.AGGREGATE(15,6,$A$13:$A$500/(($BD$13:$BD$500=BD467)*($A$13:$A$500&lt;&gt;A467)),3),""))</f>
        <v/>
      </c>
      <c r="BG467" s="58" t="str">
        <f t="shared" si="867"/>
        <v>NO APLICA</v>
      </c>
      <c r="BH467" s="58" t="str">
        <f t="shared" si="868"/>
        <v>OK</v>
      </c>
    </row>
    <row r="468" spans="1:60" ht="25.5" customHeight="1" x14ac:dyDescent="0.45">
      <c r="A468" s="64">
        <f>IF(D468="","",COUNTIF($D$13:D468,"&lt;&gt;"))</f>
        <v>433</v>
      </c>
      <c r="B468" s="64">
        <v>43949</v>
      </c>
      <c r="C468" s="65" t="s">
        <v>1121</v>
      </c>
      <c r="D468" s="148" t="s">
        <v>1115</v>
      </c>
      <c r="E468" s="64">
        <v>0</v>
      </c>
      <c r="F468" s="64">
        <v>0</v>
      </c>
      <c r="G468" s="64">
        <v>0</v>
      </c>
      <c r="H468" s="148">
        <v>0</v>
      </c>
      <c r="I468" s="64">
        <v>0</v>
      </c>
      <c r="J468" s="64">
        <v>0</v>
      </c>
      <c r="K468" s="64">
        <v>0</v>
      </c>
      <c r="L468" s="64">
        <v>0</v>
      </c>
      <c r="M468" s="64">
        <v>0</v>
      </c>
      <c r="N468" s="64">
        <v>1</v>
      </c>
      <c r="O468" s="64">
        <v>0</v>
      </c>
      <c r="P468" s="64">
        <v>0</v>
      </c>
      <c r="Q468" s="64">
        <v>0</v>
      </c>
      <c r="R468" s="64">
        <v>1</v>
      </c>
      <c r="S468" s="125">
        <v>26111704</v>
      </c>
      <c r="T468" s="125" t="s">
        <v>66</v>
      </c>
      <c r="U468" s="125" t="s">
        <v>66</v>
      </c>
      <c r="W468" s="198">
        <v>72200</v>
      </c>
      <c r="X468" s="198">
        <f t="shared" si="840"/>
        <v>13718</v>
      </c>
      <c r="Y468" s="61">
        <f t="shared" si="841"/>
        <v>85918</v>
      </c>
      <c r="Z468" s="198">
        <v>72200</v>
      </c>
      <c r="AA468" s="198">
        <f t="shared" si="842"/>
        <v>13718</v>
      </c>
      <c r="AB468" s="61">
        <f t="shared" si="843"/>
        <v>85918</v>
      </c>
      <c r="AC468" s="198">
        <v>120000</v>
      </c>
      <c r="AD468" s="198">
        <f t="shared" si="844"/>
        <v>22800</v>
      </c>
      <c r="AE468" s="61">
        <f t="shared" si="845"/>
        <v>142800</v>
      </c>
      <c r="AG468" s="67" t="str">
        <f t="shared" si="846"/>
        <v>RELÉS DE CONTROL</v>
      </c>
      <c r="AH468" s="58" t="str">
        <f t="shared" si="847"/>
        <v>ÚNICO</v>
      </c>
      <c r="AI468" s="58" t="str">
        <f t="shared" si="848"/>
        <v>ÚNICO</v>
      </c>
      <c r="AJ468" s="58" t="str">
        <f t="shared" si="849"/>
        <v>ÚNICO</v>
      </c>
      <c r="AK468" s="58" t="str">
        <f t="shared" si="850"/>
        <v>ÚNICO</v>
      </c>
      <c r="AL468" s="68" t="str">
        <f t="shared" si="851"/>
        <v/>
      </c>
      <c r="AM468" s="68" t="str">
        <f t="shared" si="852"/>
        <v/>
      </c>
      <c r="AN468" s="60" t="str">
        <f t="shared" si="853"/>
        <v/>
      </c>
      <c r="AP468" s="68">
        <f t="shared" si="854"/>
        <v>88133</v>
      </c>
      <c r="AQ468" s="61">
        <f t="shared" si="855"/>
        <v>72200</v>
      </c>
      <c r="AR468" s="61">
        <f t="shared" si="856"/>
        <v>27597</v>
      </c>
      <c r="AS468" s="199">
        <f t="shared" si="857"/>
        <v>0.31312902091157679</v>
      </c>
      <c r="AT468" s="61">
        <f t="shared" si="858"/>
        <v>72200</v>
      </c>
      <c r="AU468" s="61">
        <f t="shared" si="859"/>
        <v>120000</v>
      </c>
      <c r="AV468" s="61">
        <f>IF(NOT(ISNUMBER(A468)),"",ROUND(_xlfn.QUARTILE.INC(CHOOSE({1;2;3},W468,Z468,AC468),1),0))</f>
        <v>72200</v>
      </c>
      <c r="AW468" s="61">
        <f>IF(NOT(ISNUMBER(A468)),"",ROUND(_xlfn.QUARTILE.INC(CHOOSE({1;2;3},W468,Z468,AC468),3),0))</f>
        <v>96100</v>
      </c>
      <c r="AX468" s="61">
        <f t="shared" si="860"/>
        <v>23900</v>
      </c>
      <c r="AY468" s="61">
        <f t="shared" si="861"/>
        <v>72200</v>
      </c>
      <c r="AZ468" s="61">
        <f t="shared" si="862"/>
        <v>13718</v>
      </c>
      <c r="BA468" s="61">
        <f t="shared" si="863"/>
        <v>85918</v>
      </c>
      <c r="BB468" s="61" t="str">
        <f t="shared" si="864"/>
        <v>PROMEDIO 2 MENORES</v>
      </c>
      <c r="BD468" s="58" t="str">
        <f t="shared" si="865"/>
        <v>RELÉS DE CONTROL</v>
      </c>
      <c r="BE468" s="58" t="str">
        <f t="shared" si="866"/>
        <v>ÚNICO</v>
      </c>
      <c r="BF468" s="58" t="str" cm="1">
        <f t="array" ref="BF468">IF(BE468&lt;&gt;"REPETIDO","",A468&amp;IFERROR(", "&amp;_xlfn.AGGREGATE(15,6,$A$13:$A$500/(($BD$13:$BD$500=BD468)*($A$13:$A$500&lt;&gt;A468)),1),"")&amp;IFERROR(", "&amp;_xlfn.AGGREGATE(15,6,$A$13:$A$500/(($BD$13:$BD$500=BD468)*($A$13:$A$500&lt;&gt;A468)),2),"")&amp;IFERROR(", "&amp;_xlfn.AGGREGATE(15,6,$A$13:$A$500/(($BD$13:$BD$500=BD468)*($A$13:$A$500&lt;&gt;A468)),3),""))</f>
        <v/>
      </c>
      <c r="BG468" s="58" t="str">
        <f t="shared" si="867"/>
        <v>NO APLICA</v>
      </c>
      <c r="BH468" s="58" t="str">
        <f t="shared" si="868"/>
        <v>OK</v>
      </c>
    </row>
    <row r="469" spans="1:60" ht="25.5" customHeight="1" x14ac:dyDescent="0.45">
      <c r="A469" s="64">
        <f>IF(D469="","",COUNTIF($D$13:D469,"&lt;&gt;"))</f>
        <v>434</v>
      </c>
      <c r="B469" s="64">
        <v>43949</v>
      </c>
      <c r="C469" s="65" t="s">
        <v>1122</v>
      </c>
      <c r="D469" s="148" t="s">
        <v>1115</v>
      </c>
      <c r="E469" s="64">
        <v>0</v>
      </c>
      <c r="F469" s="64">
        <v>0</v>
      </c>
      <c r="G469" s="64">
        <v>0</v>
      </c>
      <c r="H469" s="148">
        <v>0</v>
      </c>
      <c r="I469" s="64">
        <v>0</v>
      </c>
      <c r="J469" s="64">
        <v>0</v>
      </c>
      <c r="K469" s="64">
        <v>0</v>
      </c>
      <c r="L469" s="64">
        <v>0</v>
      </c>
      <c r="M469" s="64">
        <v>0</v>
      </c>
      <c r="N469" s="64">
        <v>1</v>
      </c>
      <c r="O469" s="64">
        <v>0</v>
      </c>
      <c r="P469" s="64">
        <v>0</v>
      </c>
      <c r="Q469" s="64">
        <v>0</v>
      </c>
      <c r="R469" s="64">
        <v>1</v>
      </c>
      <c r="S469" s="125">
        <v>26111704</v>
      </c>
      <c r="T469" s="125" t="s">
        <v>66</v>
      </c>
      <c r="U469" s="125" t="s">
        <v>66</v>
      </c>
      <c r="W469" s="198">
        <v>140200</v>
      </c>
      <c r="X469" s="198">
        <f t="shared" si="840"/>
        <v>26638</v>
      </c>
      <c r="Y469" s="61">
        <f t="shared" si="841"/>
        <v>166838</v>
      </c>
      <c r="Z469" s="198">
        <v>140200</v>
      </c>
      <c r="AA469" s="198">
        <f t="shared" si="842"/>
        <v>26638</v>
      </c>
      <c r="AB469" s="61">
        <f t="shared" si="843"/>
        <v>166838</v>
      </c>
      <c r="AC469" s="198">
        <v>920000</v>
      </c>
      <c r="AD469" s="198">
        <f t="shared" si="844"/>
        <v>174800</v>
      </c>
      <c r="AE469" s="61">
        <f t="shared" si="845"/>
        <v>1094800</v>
      </c>
      <c r="AG469" s="67" t="str">
        <f t="shared" si="846"/>
        <v>CONTACTORES DE POTENCIA</v>
      </c>
      <c r="AH469" s="58" t="str">
        <f t="shared" si="847"/>
        <v>ÚNICO</v>
      </c>
      <c r="AI469" s="58" t="str">
        <f t="shared" si="848"/>
        <v>ÚNICO</v>
      </c>
      <c r="AJ469" s="58" t="str">
        <f t="shared" si="849"/>
        <v>ÚNICO</v>
      </c>
      <c r="AK469" s="58" t="str">
        <f t="shared" si="850"/>
        <v>ÚNICO</v>
      </c>
      <c r="AL469" s="68" t="str">
        <f t="shared" si="851"/>
        <v/>
      </c>
      <c r="AM469" s="68" t="str">
        <f t="shared" si="852"/>
        <v/>
      </c>
      <c r="AN469" s="60" t="str">
        <f t="shared" si="853"/>
        <v/>
      </c>
      <c r="AP469" s="68">
        <f t="shared" si="854"/>
        <v>400133</v>
      </c>
      <c r="AQ469" s="61">
        <f t="shared" si="855"/>
        <v>140200</v>
      </c>
      <c r="AR469" s="61">
        <f t="shared" si="856"/>
        <v>450218</v>
      </c>
      <c r="AS469" s="199">
        <f t="shared" si="857"/>
        <v>1.1251708806821732</v>
      </c>
      <c r="AT469" s="61">
        <f t="shared" si="858"/>
        <v>140200</v>
      </c>
      <c r="AU469" s="61">
        <f t="shared" si="859"/>
        <v>920000</v>
      </c>
      <c r="AV469" s="61">
        <f>IF(NOT(ISNUMBER(A469)),"",ROUND(_xlfn.QUARTILE.INC(CHOOSE({1;2;3},W469,Z469,AC469),1),0))</f>
        <v>140200</v>
      </c>
      <c r="AW469" s="61">
        <f>IF(NOT(ISNUMBER(A469)),"",ROUND(_xlfn.QUARTILE.INC(CHOOSE({1;2;3},W469,Z469,AC469),3),0))</f>
        <v>530100</v>
      </c>
      <c r="AX469" s="61">
        <f t="shared" si="860"/>
        <v>389900</v>
      </c>
      <c r="AY469" s="61">
        <f t="shared" si="861"/>
        <v>140200</v>
      </c>
      <c r="AZ469" s="61">
        <f t="shared" si="862"/>
        <v>26638</v>
      </c>
      <c r="BA469" s="61">
        <f t="shared" si="863"/>
        <v>166838</v>
      </c>
      <c r="BB469" s="61" t="str">
        <f t="shared" si="864"/>
        <v>MEDIANA</v>
      </c>
      <c r="BD469" s="58" t="str">
        <f t="shared" si="865"/>
        <v>CONTACTORES DE POTENCIA</v>
      </c>
      <c r="BE469" s="58" t="str">
        <f t="shared" si="866"/>
        <v>ÚNICO</v>
      </c>
      <c r="BF469" s="58" t="str" cm="1">
        <f t="array" ref="BF469">IF(BE469&lt;&gt;"REPETIDO","",A469&amp;IFERROR(", "&amp;_xlfn.AGGREGATE(15,6,$A$13:$A$500/(($BD$13:$BD$500=BD469)*($A$13:$A$500&lt;&gt;A469)),1),"")&amp;IFERROR(", "&amp;_xlfn.AGGREGATE(15,6,$A$13:$A$500/(($BD$13:$BD$500=BD469)*($A$13:$A$500&lt;&gt;A469)),2),"")&amp;IFERROR(", "&amp;_xlfn.AGGREGATE(15,6,$A$13:$A$500/(($BD$13:$BD$500=BD469)*($A$13:$A$500&lt;&gt;A469)),3),""))</f>
        <v/>
      </c>
      <c r="BG469" s="58" t="str">
        <f t="shared" si="867"/>
        <v>NO APLICA</v>
      </c>
      <c r="BH469" s="58" t="str">
        <f t="shared" si="868"/>
        <v>OK</v>
      </c>
    </row>
    <row r="470" spans="1:60" ht="38.25" customHeight="1" x14ac:dyDescent="0.45">
      <c r="A470" s="64">
        <f>IF(D470="","",COUNTIF($D$13:D470,"&lt;&gt;"))</f>
        <v>435</v>
      </c>
      <c r="B470" s="64">
        <v>43949</v>
      </c>
      <c r="C470" s="65" t="s">
        <v>1123</v>
      </c>
      <c r="D470" s="148" t="s">
        <v>1115</v>
      </c>
      <c r="E470" s="64">
        <v>0</v>
      </c>
      <c r="F470" s="64">
        <v>0</v>
      </c>
      <c r="G470" s="64">
        <v>0</v>
      </c>
      <c r="H470" s="148">
        <v>0</v>
      </c>
      <c r="I470" s="64">
        <v>0</v>
      </c>
      <c r="J470" s="64">
        <v>0</v>
      </c>
      <c r="K470" s="64">
        <v>0</v>
      </c>
      <c r="L470" s="64">
        <v>0</v>
      </c>
      <c r="M470" s="64">
        <v>0</v>
      </c>
      <c r="N470" s="64">
        <v>1</v>
      </c>
      <c r="O470" s="64">
        <v>0</v>
      </c>
      <c r="P470" s="64">
        <v>0</v>
      </c>
      <c r="Q470" s="64">
        <v>0</v>
      </c>
      <c r="R470" s="64">
        <v>1</v>
      </c>
      <c r="S470" s="125">
        <v>26111704</v>
      </c>
      <c r="T470" s="125" t="s">
        <v>66</v>
      </c>
      <c r="U470" s="125" t="s">
        <v>66</v>
      </c>
      <c r="W470" s="198">
        <v>875500</v>
      </c>
      <c r="X470" s="198">
        <f t="shared" si="840"/>
        <v>166345</v>
      </c>
      <c r="Y470" s="61">
        <f t="shared" si="841"/>
        <v>1041845</v>
      </c>
      <c r="Z470" s="198">
        <v>875500</v>
      </c>
      <c r="AA470" s="198">
        <f t="shared" si="842"/>
        <v>166345</v>
      </c>
      <c r="AB470" s="61">
        <f t="shared" si="843"/>
        <v>1041845</v>
      </c>
      <c r="AC470" s="198">
        <v>1045000</v>
      </c>
      <c r="AD470" s="198">
        <f t="shared" si="844"/>
        <v>198550</v>
      </c>
      <c r="AE470" s="61">
        <f t="shared" si="845"/>
        <v>1243550</v>
      </c>
      <c r="AG470" s="67" t="str">
        <f t="shared" si="846"/>
        <v>MÓDULO CONTROLADOR AUTOMÁTICO</v>
      </c>
      <c r="AH470" s="58" t="str">
        <f t="shared" si="847"/>
        <v>ÚNICO</v>
      </c>
      <c r="AI470" s="58" t="str">
        <f t="shared" si="848"/>
        <v>ÚNICO</v>
      </c>
      <c r="AJ470" s="58" t="str">
        <f t="shared" si="849"/>
        <v>ÚNICO</v>
      </c>
      <c r="AK470" s="58" t="str">
        <f t="shared" si="850"/>
        <v>ÚNICO</v>
      </c>
      <c r="AL470" s="68" t="str">
        <f t="shared" si="851"/>
        <v/>
      </c>
      <c r="AM470" s="68" t="str">
        <f t="shared" si="852"/>
        <v/>
      </c>
      <c r="AN470" s="60" t="str">
        <f t="shared" si="853"/>
        <v/>
      </c>
      <c r="AP470" s="68">
        <f t="shared" si="854"/>
        <v>932000</v>
      </c>
      <c r="AQ470" s="61">
        <f t="shared" si="855"/>
        <v>875500</v>
      </c>
      <c r="AR470" s="61">
        <f t="shared" si="856"/>
        <v>97861</v>
      </c>
      <c r="AS470" s="199">
        <f t="shared" si="857"/>
        <v>0.10500107296137338</v>
      </c>
      <c r="AT470" s="61">
        <f t="shared" si="858"/>
        <v>875500</v>
      </c>
      <c r="AU470" s="61">
        <f t="shared" si="859"/>
        <v>1045000</v>
      </c>
      <c r="AV470" s="61">
        <f>IF(NOT(ISNUMBER(A470)),"",ROUND(_xlfn.QUARTILE.INC(CHOOSE({1;2;3},W470,Z470,AC470),1),0))</f>
        <v>875500</v>
      </c>
      <c r="AW470" s="61">
        <f>IF(NOT(ISNUMBER(A470)),"",ROUND(_xlfn.QUARTILE.INC(CHOOSE({1;2;3},W470,Z470,AC470),3),0))</f>
        <v>960250</v>
      </c>
      <c r="AX470" s="61">
        <f t="shared" si="860"/>
        <v>84750</v>
      </c>
      <c r="AY470" s="61">
        <f t="shared" si="861"/>
        <v>875500</v>
      </c>
      <c r="AZ470" s="61">
        <f t="shared" si="862"/>
        <v>166345</v>
      </c>
      <c r="BA470" s="61">
        <f t="shared" si="863"/>
        <v>1041845</v>
      </c>
      <c r="BB470" s="61" t="str">
        <f t="shared" si="864"/>
        <v>MENOR VALOR</v>
      </c>
      <c r="BD470" s="58" t="str">
        <f t="shared" si="865"/>
        <v>MÓDULO CONTROLADOR AUTOMÁTICO</v>
      </c>
      <c r="BE470" s="58" t="str">
        <f t="shared" si="866"/>
        <v>ÚNICO</v>
      </c>
      <c r="BF470" s="58" t="str" cm="1">
        <f t="array" ref="BF470">IF(BE470&lt;&gt;"REPETIDO","",A470&amp;IFERROR(", "&amp;_xlfn.AGGREGATE(15,6,$A$13:$A$500/(($BD$13:$BD$500=BD470)*($A$13:$A$500&lt;&gt;A470)),1),"")&amp;IFERROR(", "&amp;_xlfn.AGGREGATE(15,6,$A$13:$A$500/(($BD$13:$BD$500=BD470)*($A$13:$A$500&lt;&gt;A470)),2),"")&amp;IFERROR(", "&amp;_xlfn.AGGREGATE(15,6,$A$13:$A$500/(($BD$13:$BD$500=BD470)*($A$13:$A$500&lt;&gt;A470)),3),""))</f>
        <v/>
      </c>
      <c r="BG470" s="58" t="str">
        <f t="shared" si="867"/>
        <v>NO APLICA</v>
      </c>
      <c r="BH470" s="58" t="str">
        <f t="shared" si="868"/>
        <v>OK</v>
      </c>
    </row>
    <row r="471" spans="1:60" ht="51" customHeight="1" x14ac:dyDescent="0.45">
      <c r="A471" s="64">
        <f>IF(D471="","",COUNTIF($D$13:D471,"&lt;&gt;"))</f>
        <v>436</v>
      </c>
      <c r="B471" s="64">
        <v>43949</v>
      </c>
      <c r="C471" s="65" t="s">
        <v>1124</v>
      </c>
      <c r="D471" s="148" t="s">
        <v>1115</v>
      </c>
      <c r="E471" s="64">
        <v>0</v>
      </c>
      <c r="F471" s="64">
        <v>0</v>
      </c>
      <c r="G471" s="64">
        <v>0</v>
      </c>
      <c r="H471" s="148">
        <v>0</v>
      </c>
      <c r="I471" s="64">
        <v>0</v>
      </c>
      <c r="J471" s="64">
        <v>0</v>
      </c>
      <c r="K471" s="64">
        <v>0</v>
      </c>
      <c r="L471" s="64">
        <v>0</v>
      </c>
      <c r="M471" s="64">
        <v>0</v>
      </c>
      <c r="N471" s="64">
        <v>1</v>
      </c>
      <c r="O471" s="64">
        <v>0</v>
      </c>
      <c r="P471" s="64">
        <v>0</v>
      </c>
      <c r="Q471" s="64">
        <v>0</v>
      </c>
      <c r="R471" s="64">
        <v>1</v>
      </c>
      <c r="S471" s="125">
        <v>26111704</v>
      </c>
      <c r="T471" s="125" t="s">
        <v>66</v>
      </c>
      <c r="U471" s="125" t="s">
        <v>66</v>
      </c>
      <c r="W471" s="198">
        <v>505800</v>
      </c>
      <c r="X471" s="198">
        <f t="shared" si="840"/>
        <v>96102</v>
      </c>
      <c r="Y471" s="61">
        <f t="shared" si="841"/>
        <v>601902</v>
      </c>
      <c r="Z471" s="198">
        <v>505800</v>
      </c>
      <c r="AA471" s="198">
        <f t="shared" si="842"/>
        <v>96102</v>
      </c>
      <c r="AB471" s="61">
        <f t="shared" si="843"/>
        <v>601902</v>
      </c>
      <c r="AC471" s="198">
        <v>620000</v>
      </c>
      <c r="AD471" s="198">
        <f t="shared" si="844"/>
        <v>117800</v>
      </c>
      <c r="AE471" s="61">
        <f t="shared" si="845"/>
        <v>737800</v>
      </c>
      <c r="AG471" s="67" t="str">
        <f t="shared" si="846"/>
        <v>TARJETA ELECTRÓNICA DEL GENERADOR</v>
      </c>
      <c r="AH471" s="58" t="str">
        <f t="shared" si="847"/>
        <v>ÚNICO</v>
      </c>
      <c r="AI471" s="58" t="str">
        <f t="shared" si="848"/>
        <v>ÚNICO</v>
      </c>
      <c r="AJ471" s="58" t="str">
        <f t="shared" si="849"/>
        <v>ÚNICO</v>
      </c>
      <c r="AK471" s="58" t="str">
        <f t="shared" si="850"/>
        <v>ÚNICO</v>
      </c>
      <c r="AL471" s="68" t="str">
        <f t="shared" si="851"/>
        <v/>
      </c>
      <c r="AM471" s="68" t="str">
        <f t="shared" si="852"/>
        <v/>
      </c>
      <c r="AN471" s="60" t="str">
        <f t="shared" si="853"/>
        <v/>
      </c>
      <c r="AP471" s="68">
        <f t="shared" si="854"/>
        <v>543867</v>
      </c>
      <c r="AQ471" s="61">
        <f t="shared" si="855"/>
        <v>505800</v>
      </c>
      <c r="AR471" s="61">
        <f t="shared" si="856"/>
        <v>65933</v>
      </c>
      <c r="AS471" s="199">
        <f t="shared" si="857"/>
        <v>0.12123000660087853</v>
      </c>
      <c r="AT471" s="61">
        <f t="shared" si="858"/>
        <v>505800</v>
      </c>
      <c r="AU471" s="61">
        <f t="shared" si="859"/>
        <v>620000</v>
      </c>
      <c r="AV471" s="61">
        <f>IF(NOT(ISNUMBER(A471)),"",ROUND(_xlfn.QUARTILE.INC(CHOOSE({1;2;3},W471,Z471,AC471),1),0))</f>
        <v>505800</v>
      </c>
      <c r="AW471" s="61">
        <f>IF(NOT(ISNUMBER(A471)),"",ROUND(_xlfn.QUARTILE.INC(CHOOSE({1;2;3},W471,Z471,AC471),3),0))</f>
        <v>562900</v>
      </c>
      <c r="AX471" s="61">
        <f t="shared" si="860"/>
        <v>57100</v>
      </c>
      <c r="AY471" s="61">
        <f t="shared" si="861"/>
        <v>505800</v>
      </c>
      <c r="AZ471" s="61">
        <f t="shared" si="862"/>
        <v>96102</v>
      </c>
      <c r="BA471" s="61">
        <f t="shared" si="863"/>
        <v>601902</v>
      </c>
      <c r="BB471" s="61" t="str">
        <f t="shared" si="864"/>
        <v>MENOR VALOR</v>
      </c>
      <c r="BD471" s="58" t="str">
        <f t="shared" si="865"/>
        <v>TARJETA ELECTRÓNICA DEL GENERADOR</v>
      </c>
      <c r="BE471" s="58" t="str">
        <f t="shared" si="866"/>
        <v>ÚNICO</v>
      </c>
      <c r="BF471" s="58" t="str" cm="1">
        <f t="array" ref="BF471">IF(BE471&lt;&gt;"REPETIDO","",A471&amp;IFERROR(", "&amp;_xlfn.AGGREGATE(15,6,$A$13:$A$500/(($BD$13:$BD$500=BD471)*($A$13:$A$500&lt;&gt;A471)),1),"")&amp;IFERROR(", "&amp;_xlfn.AGGREGATE(15,6,$A$13:$A$500/(($BD$13:$BD$500=BD471)*($A$13:$A$500&lt;&gt;A471)),2),"")&amp;IFERROR(", "&amp;_xlfn.AGGREGATE(15,6,$A$13:$A$500/(($BD$13:$BD$500=BD471)*($A$13:$A$500&lt;&gt;A471)),3),""))</f>
        <v/>
      </c>
      <c r="BG471" s="58" t="str">
        <f t="shared" si="867"/>
        <v>NO APLICA</v>
      </c>
      <c r="BH471" s="58" t="str">
        <f t="shared" si="868"/>
        <v>OK</v>
      </c>
    </row>
    <row r="472" spans="1:60" ht="25.5" customHeight="1" x14ac:dyDescent="0.45">
      <c r="A472" s="64">
        <f>IF(D472="","",COUNTIF($D$13:D472,"&lt;&gt;"))</f>
        <v>437</v>
      </c>
      <c r="B472" s="64">
        <v>43949</v>
      </c>
      <c r="C472" s="65" t="s">
        <v>1125</v>
      </c>
      <c r="D472" s="148" t="s">
        <v>1115</v>
      </c>
      <c r="E472" s="64">
        <v>0</v>
      </c>
      <c r="F472" s="64">
        <v>0</v>
      </c>
      <c r="G472" s="64">
        <v>0</v>
      </c>
      <c r="H472" s="148">
        <v>0</v>
      </c>
      <c r="I472" s="64">
        <v>0</v>
      </c>
      <c r="J472" s="64">
        <v>0</v>
      </c>
      <c r="K472" s="64">
        <v>0</v>
      </c>
      <c r="L472" s="64">
        <v>0</v>
      </c>
      <c r="M472" s="64">
        <v>0</v>
      </c>
      <c r="N472" s="64">
        <v>1</v>
      </c>
      <c r="O472" s="64">
        <v>0</v>
      </c>
      <c r="P472" s="64">
        <v>0</v>
      </c>
      <c r="Q472" s="64">
        <v>0</v>
      </c>
      <c r="R472" s="64">
        <v>1</v>
      </c>
      <c r="S472" s="125">
        <v>26111704</v>
      </c>
      <c r="T472" s="125" t="s">
        <v>66</v>
      </c>
      <c r="U472" s="125" t="s">
        <v>66</v>
      </c>
      <c r="W472" s="198">
        <v>17000</v>
      </c>
      <c r="X472" s="198">
        <f t="shared" si="840"/>
        <v>3230</v>
      </c>
      <c r="Y472" s="61">
        <f t="shared" si="841"/>
        <v>20230</v>
      </c>
      <c r="Z472" s="198">
        <v>17000</v>
      </c>
      <c r="AA472" s="198">
        <f t="shared" si="842"/>
        <v>3230</v>
      </c>
      <c r="AB472" s="61">
        <f t="shared" si="843"/>
        <v>20230</v>
      </c>
      <c r="AC472" s="198">
        <v>30000</v>
      </c>
      <c r="AD472" s="198">
        <f t="shared" si="844"/>
        <v>5700</v>
      </c>
      <c r="AE472" s="61">
        <f t="shared" si="845"/>
        <v>35700</v>
      </c>
      <c r="AG472" s="67" t="str">
        <f t="shared" si="846"/>
        <v>FUSIBLES INDUSTRIALES</v>
      </c>
      <c r="AH472" s="58" t="str">
        <f t="shared" si="847"/>
        <v>ÚNICO</v>
      </c>
      <c r="AI472" s="58" t="str">
        <f t="shared" si="848"/>
        <v>ÚNICO</v>
      </c>
      <c r="AJ472" s="58" t="str">
        <f t="shared" si="849"/>
        <v>ÚNICO</v>
      </c>
      <c r="AK472" s="58" t="str">
        <f t="shared" si="850"/>
        <v>ÚNICO</v>
      </c>
      <c r="AL472" s="68" t="str">
        <f t="shared" si="851"/>
        <v/>
      </c>
      <c r="AM472" s="68" t="str">
        <f t="shared" si="852"/>
        <v/>
      </c>
      <c r="AN472" s="60" t="str">
        <f t="shared" si="853"/>
        <v/>
      </c>
      <c r="AP472" s="68">
        <f t="shared" si="854"/>
        <v>21333</v>
      </c>
      <c r="AQ472" s="61">
        <f t="shared" si="855"/>
        <v>17000</v>
      </c>
      <c r="AR472" s="61">
        <f t="shared" si="856"/>
        <v>7506</v>
      </c>
      <c r="AS472" s="199">
        <f t="shared" si="857"/>
        <v>0.35184924764449443</v>
      </c>
      <c r="AT472" s="61">
        <f t="shared" si="858"/>
        <v>17000</v>
      </c>
      <c r="AU472" s="61">
        <f t="shared" si="859"/>
        <v>30000</v>
      </c>
      <c r="AV472" s="61">
        <f>IF(NOT(ISNUMBER(A472)),"",ROUND(_xlfn.QUARTILE.INC(CHOOSE({1;2;3},W472,Z472,AC472),1),0))</f>
        <v>17000</v>
      </c>
      <c r="AW472" s="61">
        <f>IF(NOT(ISNUMBER(A472)),"",ROUND(_xlfn.QUARTILE.INC(CHOOSE({1;2;3},W472,Z472,AC472),3),0))</f>
        <v>23500</v>
      </c>
      <c r="AX472" s="61">
        <f t="shared" si="860"/>
        <v>6500</v>
      </c>
      <c r="AY472" s="61">
        <f t="shared" si="861"/>
        <v>17000</v>
      </c>
      <c r="AZ472" s="61">
        <f t="shared" si="862"/>
        <v>3230</v>
      </c>
      <c r="BA472" s="61">
        <f t="shared" si="863"/>
        <v>20230</v>
      </c>
      <c r="BB472" s="61" t="str">
        <f t="shared" si="864"/>
        <v>PROMEDIO 2 MENORES</v>
      </c>
      <c r="BD472" s="58" t="str">
        <f t="shared" si="865"/>
        <v>FUSIBLES INDUSTRIALES</v>
      </c>
      <c r="BE472" s="58" t="str">
        <f t="shared" si="866"/>
        <v>ÚNICO</v>
      </c>
      <c r="BF472" s="58" t="str" cm="1">
        <f t="array" ref="BF472">IF(BE472&lt;&gt;"REPETIDO","",A472&amp;IFERROR(", "&amp;_xlfn.AGGREGATE(15,6,$A$13:$A$500/(($BD$13:$BD$500=BD472)*($A$13:$A$500&lt;&gt;A472)),1),"")&amp;IFERROR(", "&amp;_xlfn.AGGREGATE(15,6,$A$13:$A$500/(($BD$13:$BD$500=BD472)*($A$13:$A$500&lt;&gt;A472)),2),"")&amp;IFERROR(", "&amp;_xlfn.AGGREGATE(15,6,$A$13:$A$500/(($BD$13:$BD$500=BD472)*($A$13:$A$500&lt;&gt;A472)),3),""))</f>
        <v/>
      </c>
      <c r="BG472" s="58" t="str">
        <f t="shared" si="867"/>
        <v>NO APLICA</v>
      </c>
      <c r="BH472" s="58" t="str">
        <f t="shared" si="868"/>
        <v>OK</v>
      </c>
    </row>
    <row r="473" spans="1:60" ht="38.25" customHeight="1" x14ac:dyDescent="0.45">
      <c r="A473" s="64">
        <f>IF(D473="","",COUNTIF($D$13:D473,"&lt;&gt;"))</f>
        <v>438</v>
      </c>
      <c r="B473" s="64">
        <v>43949</v>
      </c>
      <c r="C473" s="65" t="s">
        <v>1126</v>
      </c>
      <c r="D473" s="148" t="s">
        <v>1115</v>
      </c>
      <c r="E473" s="64">
        <v>0</v>
      </c>
      <c r="F473" s="64">
        <v>0</v>
      </c>
      <c r="G473" s="64">
        <v>0</v>
      </c>
      <c r="H473" s="148">
        <v>0</v>
      </c>
      <c r="I473" s="64">
        <v>0</v>
      </c>
      <c r="J473" s="64">
        <v>0</v>
      </c>
      <c r="K473" s="64">
        <v>0</v>
      </c>
      <c r="L473" s="64">
        <v>0</v>
      </c>
      <c r="M473" s="64">
        <v>0</v>
      </c>
      <c r="N473" s="64">
        <v>1</v>
      </c>
      <c r="O473" s="64">
        <v>0</v>
      </c>
      <c r="P473" s="64">
        <v>0</v>
      </c>
      <c r="Q473" s="64">
        <v>0</v>
      </c>
      <c r="R473" s="64">
        <v>1</v>
      </c>
      <c r="S473" s="125">
        <v>26111704</v>
      </c>
      <c r="T473" s="125" t="s">
        <v>66</v>
      </c>
      <c r="U473" s="125" t="s">
        <v>66</v>
      </c>
      <c r="W473" s="198">
        <v>106200</v>
      </c>
      <c r="X473" s="198">
        <f t="shared" si="840"/>
        <v>20178</v>
      </c>
      <c r="Y473" s="61">
        <f t="shared" si="841"/>
        <v>126378</v>
      </c>
      <c r="Z473" s="198">
        <v>106200</v>
      </c>
      <c r="AA473" s="198">
        <f t="shared" si="842"/>
        <v>20178</v>
      </c>
      <c r="AB473" s="61">
        <f t="shared" si="843"/>
        <v>126378</v>
      </c>
      <c r="AC473" s="198">
        <v>150000</v>
      </c>
      <c r="AD473" s="198">
        <f t="shared" si="844"/>
        <v>28500</v>
      </c>
      <c r="AE473" s="61">
        <f t="shared" si="845"/>
        <v>178500</v>
      </c>
      <c r="AG473" s="67" t="str">
        <f t="shared" si="846"/>
        <v>SENSOR DE PÉRDIDA DE FASE</v>
      </c>
      <c r="AH473" s="58" t="str">
        <f t="shared" si="847"/>
        <v>ÚNICO</v>
      </c>
      <c r="AI473" s="58" t="str">
        <f t="shared" si="848"/>
        <v>ÚNICO</v>
      </c>
      <c r="AJ473" s="58" t="str">
        <f t="shared" si="849"/>
        <v>ÚNICO</v>
      </c>
      <c r="AK473" s="58" t="str">
        <f t="shared" si="850"/>
        <v>ÚNICO</v>
      </c>
      <c r="AL473" s="68" t="str">
        <f t="shared" si="851"/>
        <v/>
      </c>
      <c r="AM473" s="68" t="str">
        <f t="shared" si="852"/>
        <v/>
      </c>
      <c r="AN473" s="60" t="str">
        <f t="shared" si="853"/>
        <v/>
      </c>
      <c r="AP473" s="68">
        <f t="shared" si="854"/>
        <v>120800</v>
      </c>
      <c r="AQ473" s="61">
        <f t="shared" si="855"/>
        <v>106200</v>
      </c>
      <c r="AR473" s="61">
        <f t="shared" si="856"/>
        <v>25288</v>
      </c>
      <c r="AS473" s="199">
        <f t="shared" si="857"/>
        <v>0.20933774834437086</v>
      </c>
      <c r="AT473" s="61">
        <f t="shared" si="858"/>
        <v>106200</v>
      </c>
      <c r="AU473" s="61">
        <f t="shared" si="859"/>
        <v>150000</v>
      </c>
      <c r="AV473" s="61">
        <f>IF(NOT(ISNUMBER(A473)),"",ROUND(_xlfn.QUARTILE.INC(CHOOSE({1;2;3},W473,Z473,AC473),1),0))</f>
        <v>106200</v>
      </c>
      <c r="AW473" s="61">
        <f>IF(NOT(ISNUMBER(A473)),"",ROUND(_xlfn.QUARTILE.INC(CHOOSE({1;2;3},W473,Z473,AC473),3),0))</f>
        <v>128100</v>
      </c>
      <c r="AX473" s="61">
        <f t="shared" si="860"/>
        <v>21900</v>
      </c>
      <c r="AY473" s="61">
        <f t="shared" si="861"/>
        <v>106200</v>
      </c>
      <c r="AZ473" s="61">
        <f t="shared" si="862"/>
        <v>20178</v>
      </c>
      <c r="BA473" s="61">
        <f t="shared" si="863"/>
        <v>126378</v>
      </c>
      <c r="BB473" s="61" t="str">
        <f t="shared" si="864"/>
        <v>PROMEDIO 2 MENORES</v>
      </c>
      <c r="BD473" s="58" t="str">
        <f t="shared" si="865"/>
        <v>SENSOR DE PÉRDIDA DE FASE</v>
      </c>
      <c r="BE473" s="58" t="str">
        <f t="shared" si="866"/>
        <v>ÚNICO</v>
      </c>
      <c r="BF473" s="58" t="str" cm="1">
        <f t="array" ref="BF473">IF(BE473&lt;&gt;"REPETIDO","",A473&amp;IFERROR(", "&amp;_xlfn.AGGREGATE(15,6,$A$13:$A$500/(($BD$13:$BD$500=BD473)*($A$13:$A$500&lt;&gt;A473)),1),"")&amp;IFERROR(", "&amp;_xlfn.AGGREGATE(15,6,$A$13:$A$500/(($BD$13:$BD$500=BD473)*($A$13:$A$500&lt;&gt;A473)),2),"")&amp;IFERROR(", "&amp;_xlfn.AGGREGATE(15,6,$A$13:$A$500/(($BD$13:$BD$500=BD473)*($A$13:$A$500&lt;&gt;A473)),3),""))</f>
        <v/>
      </c>
      <c r="BG473" s="58" t="str">
        <f t="shared" si="867"/>
        <v>NO APLICA</v>
      </c>
      <c r="BH473" s="58" t="str">
        <f t="shared" si="868"/>
        <v>OK</v>
      </c>
    </row>
    <row r="474" spans="1:60" ht="51" customHeight="1" x14ac:dyDescent="0.45">
      <c r="A474" s="64">
        <f>IF(D474="","",COUNTIF($D$13:D474,"&lt;&gt;"))</f>
        <v>439</v>
      </c>
      <c r="B474" s="64">
        <v>43949</v>
      </c>
      <c r="C474" s="65" t="s">
        <v>1127</v>
      </c>
      <c r="D474" s="148" t="s">
        <v>1115</v>
      </c>
      <c r="E474" s="64">
        <v>0</v>
      </c>
      <c r="F474" s="64">
        <v>0</v>
      </c>
      <c r="G474" s="64">
        <v>0</v>
      </c>
      <c r="H474" s="148">
        <v>0</v>
      </c>
      <c r="I474" s="64">
        <v>0</v>
      </c>
      <c r="J474" s="64">
        <v>0</v>
      </c>
      <c r="K474" s="64">
        <v>0</v>
      </c>
      <c r="L474" s="64">
        <v>0</v>
      </c>
      <c r="M474" s="64">
        <v>0</v>
      </c>
      <c r="N474" s="64">
        <v>1</v>
      </c>
      <c r="O474" s="64">
        <v>0</v>
      </c>
      <c r="P474" s="64">
        <v>0</v>
      </c>
      <c r="Q474" s="64">
        <v>0</v>
      </c>
      <c r="R474" s="64">
        <v>1</v>
      </c>
      <c r="S474" s="125">
        <v>26111704</v>
      </c>
      <c r="T474" s="125" t="s">
        <v>66</v>
      </c>
      <c r="U474" s="125" t="s">
        <v>66</v>
      </c>
      <c r="W474" s="198">
        <v>348500</v>
      </c>
      <c r="X474" s="198">
        <f t="shared" si="840"/>
        <v>66215</v>
      </c>
      <c r="Y474" s="61">
        <f t="shared" si="841"/>
        <v>414715</v>
      </c>
      <c r="Z474" s="198">
        <v>348500</v>
      </c>
      <c r="AA474" s="198">
        <f t="shared" si="842"/>
        <v>66215</v>
      </c>
      <c r="AB474" s="61">
        <f t="shared" si="843"/>
        <v>414715</v>
      </c>
      <c r="AC474" s="198">
        <v>425000</v>
      </c>
      <c r="AD474" s="198">
        <f t="shared" si="844"/>
        <v>80750</v>
      </c>
      <c r="AE474" s="61">
        <f t="shared" si="845"/>
        <v>505750</v>
      </c>
      <c r="AG474" s="67" t="str">
        <f t="shared" si="846"/>
        <v>BATERÍAS REFERENCIA 1350 4DT 12 VOLTIOS</v>
      </c>
      <c r="AH474" s="58" t="str">
        <f t="shared" si="847"/>
        <v>ÚNICO</v>
      </c>
      <c r="AI474" s="58" t="str">
        <f t="shared" si="848"/>
        <v>ÚNICO</v>
      </c>
      <c r="AJ474" s="58" t="str">
        <f t="shared" si="849"/>
        <v>ÚNICO</v>
      </c>
      <c r="AK474" s="58" t="str">
        <f t="shared" si="850"/>
        <v>ÚNICO</v>
      </c>
      <c r="AL474" s="68" t="str">
        <f t="shared" si="851"/>
        <v/>
      </c>
      <c r="AM474" s="68" t="str">
        <f t="shared" si="852"/>
        <v/>
      </c>
      <c r="AN474" s="60" t="str">
        <f t="shared" si="853"/>
        <v/>
      </c>
      <c r="AP474" s="68">
        <f t="shared" si="854"/>
        <v>374000</v>
      </c>
      <c r="AQ474" s="61">
        <f t="shared" si="855"/>
        <v>348500</v>
      </c>
      <c r="AR474" s="61">
        <f t="shared" si="856"/>
        <v>44167</v>
      </c>
      <c r="AS474" s="199">
        <f t="shared" si="857"/>
        <v>0.11809358288770054</v>
      </c>
      <c r="AT474" s="61">
        <f t="shared" si="858"/>
        <v>348500</v>
      </c>
      <c r="AU474" s="61">
        <f t="shared" si="859"/>
        <v>425000</v>
      </c>
      <c r="AV474" s="61">
        <f>IF(NOT(ISNUMBER(A474)),"",ROUND(_xlfn.QUARTILE.INC(CHOOSE({1;2;3},W474,Z474,AC474),1),0))</f>
        <v>348500</v>
      </c>
      <c r="AW474" s="61">
        <f>IF(NOT(ISNUMBER(A474)),"",ROUND(_xlfn.QUARTILE.INC(CHOOSE({1;2;3},W474,Z474,AC474),3),0))</f>
        <v>386750</v>
      </c>
      <c r="AX474" s="61">
        <f t="shared" si="860"/>
        <v>38250</v>
      </c>
      <c r="AY474" s="61">
        <f t="shared" si="861"/>
        <v>348500</v>
      </c>
      <c r="AZ474" s="61">
        <f t="shared" si="862"/>
        <v>66215</v>
      </c>
      <c r="BA474" s="61">
        <f t="shared" si="863"/>
        <v>414715</v>
      </c>
      <c r="BB474" s="61" t="str">
        <f t="shared" si="864"/>
        <v>MENOR VALOR</v>
      </c>
      <c r="BD474" s="58" t="str">
        <f t="shared" si="865"/>
        <v>BATERÍAS REFERENCIA 1350 4DT 12 VOLTIOS</v>
      </c>
      <c r="BE474" s="58" t="str">
        <f t="shared" si="866"/>
        <v>ÚNICO</v>
      </c>
      <c r="BF474" s="58" t="str" cm="1">
        <f t="array" ref="BF474">IF(BE474&lt;&gt;"REPETIDO","",A474&amp;IFERROR(", "&amp;_xlfn.AGGREGATE(15,6,$A$13:$A$500/(($BD$13:$BD$500=BD474)*($A$13:$A$500&lt;&gt;A474)),1),"")&amp;IFERROR(", "&amp;_xlfn.AGGREGATE(15,6,$A$13:$A$500/(($BD$13:$BD$500=BD474)*($A$13:$A$500&lt;&gt;A474)),2),"")&amp;IFERROR(", "&amp;_xlfn.AGGREGATE(15,6,$A$13:$A$500/(($BD$13:$BD$500=BD474)*($A$13:$A$500&lt;&gt;A474)),3),""))</f>
        <v/>
      </c>
      <c r="BG474" s="58" t="str">
        <f t="shared" si="867"/>
        <v>NO APLICA</v>
      </c>
      <c r="BH474" s="58" t="str">
        <f t="shared" si="868"/>
        <v>OK</v>
      </c>
    </row>
    <row r="475" spans="1:60" x14ac:dyDescent="0.45">
      <c r="A475" s="210" t="s">
        <v>1128</v>
      </c>
      <c r="B475" s="210"/>
      <c r="C475" s="210"/>
      <c r="D475" s="210"/>
      <c r="E475" s="210"/>
      <c r="F475" s="210"/>
      <c r="G475" s="210"/>
      <c r="H475" s="210"/>
      <c r="I475" s="210"/>
      <c r="J475" s="210"/>
      <c r="K475" s="210"/>
      <c r="L475" s="210"/>
      <c r="M475" s="210"/>
      <c r="N475" s="210"/>
      <c r="O475" s="210"/>
      <c r="P475" s="210"/>
      <c r="Q475" s="210"/>
      <c r="R475" s="210"/>
      <c r="S475" s="210"/>
      <c r="T475" s="210"/>
      <c r="U475" s="210"/>
      <c r="W475" s="198"/>
      <c r="X475" s="198"/>
      <c r="Y475" s="198"/>
      <c r="Z475" s="198"/>
      <c r="AA475" s="198"/>
      <c r="AB475" s="198"/>
      <c r="AC475" s="198"/>
      <c r="AD475" s="198"/>
      <c r="AE475" s="198"/>
      <c r="AG475" s="67" t="str">
        <f>IF(NOT(ISNUMBER(#REF!)),"",LEFT(#REF!,200))</f>
        <v/>
      </c>
      <c r="AH475" s="58" t="str">
        <f t="shared" ref="AH475" si="869">IF(AG475="","",IF(COUNTIF($AG:$AG,AG475)=1,"ÚNICO",IF(_xlfn.MAXIFS($Y:$Y,$AG:$AG,AG475)&lt;&gt;_xlfn.MINIFS($Y:$Y,$AG:$AG,AG475),"PRECIO DIFERENTE","MISMO PRECIO")))</f>
        <v/>
      </c>
      <c r="AI475" s="58" t="str">
        <f t="shared" ref="AI475:AI525" si="870">IF(AG475="","",IF(COUNTIF($AG:$AG,AG475)=1,"ÚNICO",IF(_xlfn.MAXIFS($AB:$AB,$AG:$AG,AG475)&lt;&gt;_xlfn.MINIFS($AB:$AB,$AG:$AG,AG475),"PRECIO DIFERENTE","MISMO PRECIO")))</f>
        <v/>
      </c>
      <c r="AJ475" s="58" t="str">
        <f t="shared" ref="AJ475:AJ525" si="871">IF(AG475="","",IF(COUNTIF($AG:$AG,AG475)=1,"ÚNICO",IF(_xlfn.MAXIFS($AE:$AE,$AG:$AG,AG475)&lt;&gt;_xlfn.MINIFS($AE:$AE,$AG:$AG,AG475),"PRECIO DIFERENTE","MISMO PRECIO")))</f>
        <v/>
      </c>
      <c r="AK475" s="58" t="str">
        <f t="shared" ref="AK475" si="872">IF(AG475="","",IF(COUNTIF($AG:$AG,AG475)=1,"ÚNICO",IF(OR(AH475="PRECIO DIFERENTE",AI475="PRECIO DIFERENTE",AJ475="PRECIO DIFERENTE"),"REVISAR","VALIDADO")))</f>
        <v/>
      </c>
      <c r="AL475" s="68" t="str">
        <f t="shared" ref="AL475:AL525" si="873">IF(OR(AG475="",COUNTIF($AG:$AG,AG475)=1),"",_xlfn.MAXIFS($Y:$Y,$AG:$AG,AG475)-_xlfn.MINIFS($Y:$Y,$AG:$AG,AG475))</f>
        <v/>
      </c>
      <c r="AM475" s="68" t="str">
        <f t="shared" ref="AM475:AM525" si="874">IF(OR(AG475="",COUNTIF($AG:$AG,AG475)=1),"",_xlfn.MAXIFS($AB:$AB,$AG:$AG,AG475)-_xlfn.MINIFS($AB:$AB,$AG:$AG,AG475))</f>
        <v/>
      </c>
      <c r="AN475" s="60" t="str">
        <f t="shared" ref="AN475:AN525" si="875">IF(OR(AG475="",COUNTIF($AG:$AG,AG475)=1),"",_xlfn.MAXIFS($AE:$AE,$AG:$AG,AG475)-_xlfn.MINIFS($AE:$AE,$AG:$AG,AG475))</f>
        <v/>
      </c>
      <c r="AP475" s="75"/>
      <c r="AQ475" s="75"/>
      <c r="AR475" s="75"/>
      <c r="AS475" s="76"/>
      <c r="AT475" s="75"/>
      <c r="AU475" s="75"/>
      <c r="AV475" s="75"/>
      <c r="AW475" s="75"/>
      <c r="AX475" s="75"/>
      <c r="AY475" s="75"/>
      <c r="AZ475" s="75"/>
      <c r="BA475" s="75"/>
      <c r="BB475" s="75"/>
      <c r="BD475" s="203"/>
      <c r="BE475" s="203"/>
      <c r="BF475" s="203"/>
      <c r="BG475" s="203"/>
      <c r="BH475" s="203"/>
    </row>
    <row r="476" spans="1:60" ht="51" customHeight="1" x14ac:dyDescent="0.45">
      <c r="A476" s="64">
        <f>IF(D476="","",COUNTIF($D$13:D476,"&lt;&gt;"))</f>
        <v>440</v>
      </c>
      <c r="B476" s="64">
        <v>43949</v>
      </c>
      <c r="C476" s="65" t="s">
        <v>1129</v>
      </c>
      <c r="D476" s="148" t="s">
        <v>1115</v>
      </c>
      <c r="E476" s="64">
        <v>0</v>
      </c>
      <c r="F476" s="64">
        <v>0</v>
      </c>
      <c r="G476" s="64">
        <v>0</v>
      </c>
      <c r="H476" s="148">
        <v>0</v>
      </c>
      <c r="I476" s="64">
        <v>0</v>
      </c>
      <c r="J476" s="64">
        <v>0</v>
      </c>
      <c r="K476" s="64">
        <v>0</v>
      </c>
      <c r="L476" s="64">
        <v>0</v>
      </c>
      <c r="M476" s="64">
        <v>0</v>
      </c>
      <c r="N476" s="64">
        <v>1</v>
      </c>
      <c r="O476" s="64">
        <v>0</v>
      </c>
      <c r="P476" s="64">
        <v>0</v>
      </c>
      <c r="Q476" s="64">
        <v>0</v>
      </c>
      <c r="R476" s="64">
        <v>1</v>
      </c>
      <c r="S476" s="125">
        <v>25171712</v>
      </c>
      <c r="T476" s="125" t="s">
        <v>66</v>
      </c>
      <c r="U476" s="125" t="s">
        <v>66</v>
      </c>
      <c r="W476" s="198">
        <v>170000</v>
      </c>
      <c r="X476" s="198">
        <f t="shared" ref="X476:X487" si="876">ROUND(W476*19%,0)</f>
        <v>32300</v>
      </c>
      <c r="Y476" s="61">
        <f t="shared" ref="Y476:Y487" si="877">ROUND(W476+X476,0)</f>
        <v>202300</v>
      </c>
      <c r="Z476" s="198">
        <v>170000</v>
      </c>
      <c r="AA476" s="198">
        <f t="shared" ref="AA476:AA487" si="878">Z476*19%</f>
        <v>32300</v>
      </c>
      <c r="AB476" s="61">
        <f t="shared" ref="AB476:AB487" si="879">Z476+AA476</f>
        <v>202300</v>
      </c>
      <c r="AC476" s="198">
        <v>200000</v>
      </c>
      <c r="AD476" s="198">
        <f t="shared" ref="AD476:AD487" si="880">AC476*19%</f>
        <v>38000</v>
      </c>
      <c r="AE476" s="61">
        <f t="shared" ref="AE476:AE487" si="881">AC476+AD476</f>
        <v>238000</v>
      </c>
      <c r="AG476" s="67" t="str">
        <f t="shared" ref="AG476:AG487" si="882">IF(NOT(ISNUMBER(A476)),"",UPPER(TRIM(CLEAN(C476))))</f>
        <v>ZAPATAS DE CABINA PARA ASCENSOR NO PANIRAMICO</v>
      </c>
      <c r="AH476" s="58" t="str">
        <f t="shared" ref="AH476:AH487" si="883">IF($AG476="","",IF(COUNTIFS($AG:$AG,$AG476,$W:$W,"&lt;&gt;"&amp;$W476)&gt;0,"DIFERENTE","ÚNICO"))</f>
        <v>ÚNICO</v>
      </c>
      <c r="AI476" s="58" t="str">
        <f t="shared" ref="AI476:AI487" si="884">IF($AG476="","",IF(COUNTIFS($AG:$AG,$AG476,$Z:$Z,"&lt;&gt;"&amp;$Z476)&gt;0,"DIFERENTE","ÚNICO"))</f>
        <v>ÚNICO</v>
      </c>
      <c r="AJ476" s="58" t="str">
        <f t="shared" ref="AJ476:AJ487" si="885">IF($AG476="","",IF(COUNTIFS($AG:$AG,$AG476,$AC:$AC,"&lt;&gt;"&amp;$AC476)&gt;0,"DIFERENTE","ÚNICO"))</f>
        <v>ÚNICO</v>
      </c>
      <c r="AK476" s="58" t="str">
        <f t="shared" ref="AK476:AK487" si="886">IF($AG476="","",IF(OR(AH476="DIFERENTE",AI476="DIFERENTE",AJ476="DIFERENTE"),"REVISAR","ÚNICO"))</f>
        <v>ÚNICO</v>
      </c>
      <c r="AL476" s="68" t="str">
        <f t="shared" ref="AL476:AL487" si="887">IF(AH476="DIFERENTE",_xlfn.MAXIFS($W:$W,$AG:$AG,$AG476)-_xlfn.MINIFS($W:$W,$AG:$AG,$AG476),"")</f>
        <v/>
      </c>
      <c r="AM476" s="68" t="str">
        <f t="shared" ref="AM476:AM487" si="888">IF(AI476="DIFERENTE",_xlfn.MAXIFS($Z:$Z,$AG:$AG,$AG476)-_xlfn.MINIFS($Z:$Z,$AG:$AG,$AG476),"")</f>
        <v/>
      </c>
      <c r="AN476" s="60" t="str">
        <f t="shared" ref="AN476:AN487" si="889">IF(AJ476="DIFERENTE",_xlfn.MAXIFS($AC:$AC,$AG:$AG,$AG476)-_xlfn.MINIFS($AC:$AC,$AG:$AG,$AG476),"")</f>
        <v/>
      </c>
      <c r="AP476" s="68">
        <f t="shared" ref="AP476:AP487" si="890">IF(NOT(ISNUMBER(A476)),"",ROUND(AVERAGE(W476,Z476,AC476),0))</f>
        <v>180000</v>
      </c>
      <c r="AQ476" s="61">
        <f t="shared" ref="AQ476:AQ487" si="891">IF(NOT(ISNUMBER(A476)),"",ROUND(MEDIAN(W476,Z476,AC476),0))</f>
        <v>170000</v>
      </c>
      <c r="AR476" s="61">
        <f t="shared" ref="AR476:AR487" si="892">IF(NOT(ISNUMBER(A476)),"",ROUND(_xlfn.STDEV.S(W476,Z476,AC476),0))</f>
        <v>17321</v>
      </c>
      <c r="AS476" s="199">
        <f t="shared" ref="AS476:AS487" si="893">IF(NOT(ISNUMBER(A476)),"",IFERROR(AR476/AP476,0))</f>
        <v>9.6227777777777773E-2</v>
      </c>
      <c r="AT476" s="61">
        <f t="shared" ref="AT476:AT487" si="894">IF(NOT(ISNUMBER(A476)),"",MIN(W476,Z476,AC476))</f>
        <v>170000</v>
      </c>
      <c r="AU476" s="61">
        <f t="shared" ref="AU476:AU487" si="895">IF(NOT(ISNUMBER(A476)),"",MAX(W476,Z476,AC476))</f>
        <v>200000</v>
      </c>
      <c r="AV476" s="61">
        <f>IF(NOT(ISNUMBER(A476)),"",ROUND(_xlfn.QUARTILE.INC(CHOOSE({1;2;3},W476,Z476,AC476),1),0))</f>
        <v>170000</v>
      </c>
      <c r="AW476" s="61">
        <f>IF(NOT(ISNUMBER(A476)),"",ROUND(_xlfn.QUARTILE.INC(CHOOSE({1;2;3},W476,Z476,AC476),3),0))</f>
        <v>185000</v>
      </c>
      <c r="AX476" s="61">
        <f t="shared" ref="AX476:AX487" si="896">IF(NOT(ISNUMBER(A476)),"",AW476-AV476)</f>
        <v>15000</v>
      </c>
      <c r="AY476" s="61">
        <f t="shared" ref="AY476:AY487" si="897">IF(NOT(ISNUMBER(A476)),"",IF(BB476="MENOR VALOR",MIN(W476,Z476,AC476),IF(BB476="PROMEDIO 2 MENORES",ROUND((SUM(W476,Z476,AC476)-MAX(W476,Z476,AC476))/2,0),IF(BB476="MEDIANA",MEDIAN(W476,Z476,AC476),""))))</f>
        <v>170000</v>
      </c>
      <c r="AZ476" s="61">
        <f t="shared" ref="AZ476:AZ487" si="898">+AY476*19%</f>
        <v>32300</v>
      </c>
      <c r="BA476" s="61">
        <f t="shared" ref="BA476:BA487" si="899">+AY476+AZ476</f>
        <v>202300</v>
      </c>
      <c r="BB476" s="61" t="str">
        <f t="shared" ref="BB476:BB487" si="900">IF(NOT(ISNUMBER(A476)),"",IF(AS476&lt;=20%,"MENOR VALOR",IF(AS476&lt;=40%,"PROMEDIO 2 MENORES","MEDIANA")))</f>
        <v>MENOR VALOR</v>
      </c>
      <c r="BD476" s="58" t="str">
        <f t="shared" ref="BD476:BD487" si="901">IF(NOT(ISNUMBER(A476)),"",TRIM(CLEAN(C476)))</f>
        <v>ZAPATAS DE CABINA PARA ASCENSOR NO PANIRAMICO</v>
      </c>
      <c r="BE476" s="58" t="str">
        <f t="shared" ref="BE476:BE487" si="902">IF(BD476="","",IF(COUNTIF($BD:$BD,BD476)&gt;1,"REPETIDO","ÚNICO"))</f>
        <v>ÚNICO</v>
      </c>
      <c r="BF476" s="58" t="str" cm="1">
        <f t="array" ref="BF476">IF(BE476&lt;&gt;"REPETIDO","",A476&amp;IFERROR(", "&amp;_xlfn.AGGREGATE(15,6,$A$13:$A$500/(($BD$13:$BD$500=BD476)*($A$13:$A$500&lt;&gt;A476)),1),"")&amp;IFERROR(", "&amp;_xlfn.AGGREGATE(15,6,$A$13:$A$500/(($BD$13:$BD$500=BD476)*($A$13:$A$500&lt;&gt;A476)),2),"")&amp;IFERROR(", "&amp;_xlfn.AGGREGATE(15,6,$A$13:$A$500/(($BD$13:$BD$500=BD476)*($A$13:$A$500&lt;&gt;A476)),3),""))</f>
        <v/>
      </c>
      <c r="BG476" s="58" t="str">
        <f t="shared" ref="BG476:BG487" si="903">IF(BD476="","",IF(BE476&lt;&gt;"REPETIDO","NO APLICA",IF(_xlfn.MAXIFS($AY:$AY,$BD:$BD,BD476)=_xlfn.MINIFS($AY:$AY,$BD:$BD,BD476),"MISMO PRECIO REF.","PRECIO REF. DIFERENTE")))</f>
        <v>NO APLICA</v>
      </c>
      <c r="BH476" s="58" t="str">
        <f t="shared" ref="BH476:BH487" si="904">IF(BD476="","",IF(BG476="PRECIO REF. DIFERENTE","CRÍTICO - PRECIO REF. INCONSISTENTE","OK"))</f>
        <v>OK</v>
      </c>
    </row>
    <row r="477" spans="1:60" ht="76.5" customHeight="1" x14ac:dyDescent="0.45">
      <c r="A477" s="64">
        <f>IF(D477="","",COUNTIF($D$13:D477,"&lt;&gt;"))</f>
        <v>441</v>
      </c>
      <c r="B477" s="64">
        <v>43949</v>
      </c>
      <c r="C477" s="65" t="s">
        <v>1130</v>
      </c>
      <c r="D477" s="148" t="s">
        <v>1115</v>
      </c>
      <c r="E477" s="64">
        <v>0</v>
      </c>
      <c r="F477" s="64">
        <v>0</v>
      </c>
      <c r="G477" s="64">
        <v>0</v>
      </c>
      <c r="H477" s="148">
        <v>0</v>
      </c>
      <c r="I477" s="64">
        <v>0</v>
      </c>
      <c r="J477" s="64">
        <v>0</v>
      </c>
      <c r="K477" s="64">
        <v>0</v>
      </c>
      <c r="L477" s="64">
        <v>0</v>
      </c>
      <c r="M477" s="64">
        <v>0</v>
      </c>
      <c r="N477" s="64">
        <v>1</v>
      </c>
      <c r="O477" s="64">
        <v>0</v>
      </c>
      <c r="P477" s="64">
        <v>0</v>
      </c>
      <c r="Q477" s="64">
        <v>0</v>
      </c>
      <c r="R477" s="64">
        <v>1</v>
      </c>
      <c r="S477" s="125">
        <v>23153034</v>
      </c>
      <c r="T477" s="125" t="s">
        <v>66</v>
      </c>
      <c r="U477" s="125" t="s">
        <v>66</v>
      </c>
      <c r="W477" s="198">
        <v>841500</v>
      </c>
      <c r="X477" s="198">
        <f t="shared" si="876"/>
        <v>159885</v>
      </c>
      <c r="Y477" s="61">
        <f t="shared" si="877"/>
        <v>1001385</v>
      </c>
      <c r="Z477" s="198">
        <v>841500</v>
      </c>
      <c r="AA477" s="198">
        <f t="shared" si="878"/>
        <v>159885</v>
      </c>
      <c r="AB477" s="61">
        <f t="shared" si="879"/>
        <v>1001385</v>
      </c>
      <c r="AC477" s="198">
        <v>1010000</v>
      </c>
      <c r="AD477" s="198">
        <f t="shared" si="880"/>
        <v>191900</v>
      </c>
      <c r="AE477" s="61">
        <f t="shared" si="881"/>
        <v>1201900</v>
      </c>
      <c r="AG477" s="67" t="str">
        <f t="shared" si="882"/>
        <v>RIELES GUÍAS DE CABINA Y CONTRAPESO - PARA ASCENSOR NO PANORAMICO</v>
      </c>
      <c r="AH477" s="58" t="str">
        <f t="shared" si="883"/>
        <v>ÚNICO</v>
      </c>
      <c r="AI477" s="58" t="str">
        <f t="shared" si="884"/>
        <v>ÚNICO</v>
      </c>
      <c r="AJ477" s="58" t="str">
        <f t="shared" si="885"/>
        <v>ÚNICO</v>
      </c>
      <c r="AK477" s="58" t="str">
        <f t="shared" si="886"/>
        <v>ÚNICO</v>
      </c>
      <c r="AL477" s="68" t="str">
        <f t="shared" si="887"/>
        <v/>
      </c>
      <c r="AM477" s="68" t="str">
        <f t="shared" si="888"/>
        <v/>
      </c>
      <c r="AN477" s="60" t="str">
        <f t="shared" si="889"/>
        <v/>
      </c>
      <c r="AP477" s="68">
        <f t="shared" si="890"/>
        <v>897667</v>
      </c>
      <c r="AQ477" s="61">
        <f t="shared" si="891"/>
        <v>841500</v>
      </c>
      <c r="AR477" s="61">
        <f t="shared" si="892"/>
        <v>97284</v>
      </c>
      <c r="AS477" s="199">
        <f t="shared" si="893"/>
        <v>0.10837426350751447</v>
      </c>
      <c r="AT477" s="61">
        <f t="shared" si="894"/>
        <v>841500</v>
      </c>
      <c r="AU477" s="61">
        <f t="shared" si="895"/>
        <v>1010000</v>
      </c>
      <c r="AV477" s="61">
        <f>IF(NOT(ISNUMBER(A477)),"",ROUND(_xlfn.QUARTILE.INC(CHOOSE({1;2;3},W477,Z477,AC477),1),0))</f>
        <v>841500</v>
      </c>
      <c r="AW477" s="61">
        <f>IF(NOT(ISNUMBER(A477)),"",ROUND(_xlfn.QUARTILE.INC(CHOOSE({1;2;3},W477,Z477,AC477),3),0))</f>
        <v>925750</v>
      </c>
      <c r="AX477" s="61">
        <f t="shared" si="896"/>
        <v>84250</v>
      </c>
      <c r="AY477" s="61">
        <f t="shared" si="897"/>
        <v>841500</v>
      </c>
      <c r="AZ477" s="61">
        <f t="shared" si="898"/>
        <v>159885</v>
      </c>
      <c r="BA477" s="61">
        <f t="shared" si="899"/>
        <v>1001385</v>
      </c>
      <c r="BB477" s="61" t="str">
        <f t="shared" si="900"/>
        <v>MENOR VALOR</v>
      </c>
      <c r="BD477" s="58" t="str">
        <f t="shared" si="901"/>
        <v>RIELES GUÍAS DE CABINA Y CONTRAPESO - PARA ASCENSOR NO PANORAMICO</v>
      </c>
      <c r="BE477" s="58" t="str">
        <f t="shared" si="902"/>
        <v>ÚNICO</v>
      </c>
      <c r="BF477" s="58" t="str" cm="1">
        <f t="array" ref="BF477">IF(BE477&lt;&gt;"REPETIDO","",A477&amp;IFERROR(", "&amp;_xlfn.AGGREGATE(15,6,$A$13:$A$500/(($BD$13:$BD$500=BD477)*($A$13:$A$500&lt;&gt;A477)),1),"")&amp;IFERROR(", "&amp;_xlfn.AGGREGATE(15,6,$A$13:$A$500/(($BD$13:$BD$500=BD477)*($A$13:$A$500&lt;&gt;A477)),2),"")&amp;IFERROR(", "&amp;_xlfn.AGGREGATE(15,6,$A$13:$A$500/(($BD$13:$BD$500=BD477)*($A$13:$A$500&lt;&gt;A477)),3),""))</f>
        <v/>
      </c>
      <c r="BG477" s="58" t="str">
        <f t="shared" si="903"/>
        <v>NO APLICA</v>
      </c>
      <c r="BH477" s="58" t="str">
        <f t="shared" si="904"/>
        <v>OK</v>
      </c>
    </row>
    <row r="478" spans="1:60" ht="89.25" customHeight="1" x14ac:dyDescent="0.45">
      <c r="A478" s="64">
        <f>IF(D478="","",COUNTIF($D$13:D478,"&lt;&gt;"))</f>
        <v>442</v>
      </c>
      <c r="B478" s="64">
        <v>43949</v>
      </c>
      <c r="C478" s="65" t="s">
        <v>1131</v>
      </c>
      <c r="D478" s="148" t="s">
        <v>1115</v>
      </c>
      <c r="E478" s="64">
        <v>0</v>
      </c>
      <c r="F478" s="64">
        <v>0</v>
      </c>
      <c r="G478" s="64">
        <v>0</v>
      </c>
      <c r="H478" s="148">
        <v>0</v>
      </c>
      <c r="I478" s="64">
        <v>0</v>
      </c>
      <c r="J478" s="64">
        <v>0</v>
      </c>
      <c r="K478" s="64">
        <v>0</v>
      </c>
      <c r="L478" s="64">
        <v>0</v>
      </c>
      <c r="M478" s="64">
        <v>0</v>
      </c>
      <c r="N478" s="64">
        <v>1</v>
      </c>
      <c r="O478" s="64">
        <v>0</v>
      </c>
      <c r="P478" s="64">
        <v>0</v>
      </c>
      <c r="Q478" s="64">
        <v>0</v>
      </c>
      <c r="R478" s="64">
        <v>1</v>
      </c>
      <c r="S478" s="125">
        <v>39121410</v>
      </c>
      <c r="T478" s="125" t="s">
        <v>66</v>
      </c>
      <c r="U478" s="125" t="s">
        <v>66</v>
      </c>
      <c r="W478" s="198">
        <v>34000</v>
      </c>
      <c r="X478" s="198">
        <f t="shared" si="876"/>
        <v>6460</v>
      </c>
      <c r="Y478" s="61">
        <f t="shared" si="877"/>
        <v>40460</v>
      </c>
      <c r="Z478" s="198">
        <v>34000</v>
      </c>
      <c r="AA478" s="198">
        <f t="shared" si="878"/>
        <v>6460</v>
      </c>
      <c r="AB478" s="61">
        <f t="shared" si="879"/>
        <v>40460</v>
      </c>
      <c r="AC478" s="198">
        <v>40000</v>
      </c>
      <c r="AD478" s="198">
        <f t="shared" si="880"/>
        <v>7600</v>
      </c>
      <c r="AE478" s="61">
        <f t="shared" si="881"/>
        <v>47600</v>
      </c>
      <c r="AG478" s="67" t="str">
        <f t="shared" si="882"/>
        <v>TERMINALES DEL SISTEMA ELÉCTRICO, EMPALMES, PARA ASCENSOR NO PANIRAMICO</v>
      </c>
      <c r="AH478" s="58" t="str">
        <f t="shared" si="883"/>
        <v>ÚNICO</v>
      </c>
      <c r="AI478" s="58" t="str">
        <f t="shared" si="884"/>
        <v>ÚNICO</v>
      </c>
      <c r="AJ478" s="58" t="str">
        <f t="shared" si="885"/>
        <v>ÚNICO</v>
      </c>
      <c r="AK478" s="58" t="str">
        <f t="shared" si="886"/>
        <v>ÚNICO</v>
      </c>
      <c r="AL478" s="68" t="str">
        <f t="shared" si="887"/>
        <v/>
      </c>
      <c r="AM478" s="68" t="str">
        <f t="shared" si="888"/>
        <v/>
      </c>
      <c r="AN478" s="60" t="str">
        <f t="shared" si="889"/>
        <v/>
      </c>
      <c r="AP478" s="68">
        <f t="shared" si="890"/>
        <v>36000</v>
      </c>
      <c r="AQ478" s="61">
        <f t="shared" si="891"/>
        <v>34000</v>
      </c>
      <c r="AR478" s="61">
        <f t="shared" si="892"/>
        <v>3464</v>
      </c>
      <c r="AS478" s="199">
        <f t="shared" si="893"/>
        <v>9.6222222222222223E-2</v>
      </c>
      <c r="AT478" s="61">
        <f t="shared" si="894"/>
        <v>34000</v>
      </c>
      <c r="AU478" s="61">
        <f t="shared" si="895"/>
        <v>40000</v>
      </c>
      <c r="AV478" s="61">
        <f>IF(NOT(ISNUMBER(A478)),"",ROUND(_xlfn.QUARTILE.INC(CHOOSE({1;2;3},W478,Z478,AC478),1),0))</f>
        <v>34000</v>
      </c>
      <c r="AW478" s="61">
        <f>IF(NOT(ISNUMBER(A478)),"",ROUND(_xlfn.QUARTILE.INC(CHOOSE({1;2;3},W478,Z478,AC478),3),0))</f>
        <v>37000</v>
      </c>
      <c r="AX478" s="61">
        <f t="shared" si="896"/>
        <v>3000</v>
      </c>
      <c r="AY478" s="61">
        <f t="shared" si="897"/>
        <v>34000</v>
      </c>
      <c r="AZ478" s="61">
        <f t="shared" si="898"/>
        <v>6460</v>
      </c>
      <c r="BA478" s="61">
        <f t="shared" si="899"/>
        <v>40460</v>
      </c>
      <c r="BB478" s="61" t="str">
        <f t="shared" si="900"/>
        <v>MENOR VALOR</v>
      </c>
      <c r="BD478" s="58" t="str">
        <f t="shared" si="901"/>
        <v>TERMINALES DEL SISTEMA ELÉCTRICO, EMPALMES, PARA ASCENSOR NO PANIRAMICO</v>
      </c>
      <c r="BE478" s="58" t="str">
        <f t="shared" si="902"/>
        <v>ÚNICO</v>
      </c>
      <c r="BF478" s="58" t="str" cm="1">
        <f t="array" ref="BF478">IF(BE478&lt;&gt;"REPETIDO","",A478&amp;IFERROR(", "&amp;_xlfn.AGGREGATE(15,6,$A$13:$A$500/(($BD$13:$BD$500=BD478)*($A$13:$A$500&lt;&gt;A478)),1),"")&amp;IFERROR(", "&amp;_xlfn.AGGREGATE(15,6,$A$13:$A$500/(($BD$13:$BD$500=BD478)*($A$13:$A$500&lt;&gt;A478)),2),"")&amp;IFERROR(", "&amp;_xlfn.AGGREGATE(15,6,$A$13:$A$500/(($BD$13:$BD$500=BD478)*($A$13:$A$500&lt;&gt;A478)),3),""))</f>
        <v/>
      </c>
      <c r="BG478" s="58" t="str">
        <f t="shared" si="903"/>
        <v>NO APLICA</v>
      </c>
      <c r="BH478" s="58" t="str">
        <f t="shared" si="904"/>
        <v>OK</v>
      </c>
    </row>
    <row r="479" spans="1:60" ht="63.75" customHeight="1" x14ac:dyDescent="0.45">
      <c r="A479" s="64">
        <f>IF(D479="","",COUNTIF($D$13:D479,"&lt;&gt;"))</f>
        <v>443</v>
      </c>
      <c r="B479" s="64">
        <v>43949</v>
      </c>
      <c r="C479" s="65" t="s">
        <v>1132</v>
      </c>
      <c r="D479" s="148" t="s">
        <v>1115</v>
      </c>
      <c r="E479" s="64">
        <v>0</v>
      </c>
      <c r="F479" s="64">
        <v>0</v>
      </c>
      <c r="G479" s="64">
        <v>0</v>
      </c>
      <c r="H479" s="148">
        <v>0</v>
      </c>
      <c r="I479" s="64">
        <v>0</v>
      </c>
      <c r="J479" s="64">
        <v>0</v>
      </c>
      <c r="K479" s="64">
        <v>0</v>
      </c>
      <c r="L479" s="64">
        <v>0</v>
      </c>
      <c r="M479" s="64">
        <v>0</v>
      </c>
      <c r="N479" s="64">
        <v>1</v>
      </c>
      <c r="O479" s="64">
        <v>0</v>
      </c>
      <c r="P479" s="64">
        <v>0</v>
      </c>
      <c r="Q479" s="64">
        <v>0</v>
      </c>
      <c r="R479" s="64">
        <v>1</v>
      </c>
      <c r="S479" s="125">
        <v>20122328</v>
      </c>
      <c r="T479" s="125" t="s">
        <v>66</v>
      </c>
      <c r="U479" s="125" t="s">
        <v>66</v>
      </c>
      <c r="W479" s="198">
        <v>76500</v>
      </c>
      <c r="X479" s="198">
        <f t="shared" si="876"/>
        <v>14535</v>
      </c>
      <c r="Y479" s="61">
        <f t="shared" si="877"/>
        <v>91035</v>
      </c>
      <c r="Z479" s="198">
        <v>76500</v>
      </c>
      <c r="AA479" s="198">
        <f t="shared" si="878"/>
        <v>14535</v>
      </c>
      <c r="AB479" s="61">
        <f t="shared" si="879"/>
        <v>91035</v>
      </c>
      <c r="AC479" s="198">
        <v>95000</v>
      </c>
      <c r="AD479" s="198">
        <f t="shared" si="880"/>
        <v>18050</v>
      </c>
      <c r="AE479" s="61">
        <f t="shared" si="881"/>
        <v>113050</v>
      </c>
      <c r="AG479" s="67" t="str">
        <f t="shared" si="882"/>
        <v>LUBRICADOR AUTOMÁTICO DE GUÍAS DE CABINA Y CONTRAPESO</v>
      </c>
      <c r="AH479" s="58" t="str">
        <f t="shared" si="883"/>
        <v>ÚNICO</v>
      </c>
      <c r="AI479" s="58" t="str">
        <f t="shared" si="884"/>
        <v>ÚNICO</v>
      </c>
      <c r="AJ479" s="58" t="str">
        <f t="shared" si="885"/>
        <v>ÚNICO</v>
      </c>
      <c r="AK479" s="58" t="str">
        <f t="shared" si="886"/>
        <v>ÚNICO</v>
      </c>
      <c r="AL479" s="68" t="str">
        <f t="shared" si="887"/>
        <v/>
      </c>
      <c r="AM479" s="68" t="str">
        <f t="shared" si="888"/>
        <v/>
      </c>
      <c r="AN479" s="60" t="str">
        <f t="shared" si="889"/>
        <v/>
      </c>
      <c r="AP479" s="68">
        <f t="shared" si="890"/>
        <v>82667</v>
      </c>
      <c r="AQ479" s="61">
        <f t="shared" si="891"/>
        <v>76500</v>
      </c>
      <c r="AR479" s="61">
        <f t="shared" si="892"/>
        <v>10681</v>
      </c>
      <c r="AS479" s="199">
        <f t="shared" si="893"/>
        <v>0.1292051241728864</v>
      </c>
      <c r="AT479" s="61">
        <f t="shared" si="894"/>
        <v>76500</v>
      </c>
      <c r="AU479" s="61">
        <f t="shared" si="895"/>
        <v>95000</v>
      </c>
      <c r="AV479" s="61">
        <f>IF(NOT(ISNUMBER(A479)),"",ROUND(_xlfn.QUARTILE.INC(CHOOSE({1;2;3},W479,Z479,AC479),1),0))</f>
        <v>76500</v>
      </c>
      <c r="AW479" s="61">
        <f>IF(NOT(ISNUMBER(A479)),"",ROUND(_xlfn.QUARTILE.INC(CHOOSE({1;2;3},W479,Z479,AC479),3),0))</f>
        <v>85750</v>
      </c>
      <c r="AX479" s="61">
        <f t="shared" si="896"/>
        <v>9250</v>
      </c>
      <c r="AY479" s="61">
        <f t="shared" si="897"/>
        <v>76500</v>
      </c>
      <c r="AZ479" s="61">
        <f t="shared" si="898"/>
        <v>14535</v>
      </c>
      <c r="BA479" s="61">
        <f t="shared" si="899"/>
        <v>91035</v>
      </c>
      <c r="BB479" s="61" t="str">
        <f t="shared" si="900"/>
        <v>MENOR VALOR</v>
      </c>
      <c r="BD479" s="58" t="str">
        <f t="shared" si="901"/>
        <v>LUBRICADOR AUTOMÁTICO DE GUÍAS DE CABINA Y CONTRAPESO</v>
      </c>
      <c r="BE479" s="58" t="str">
        <f t="shared" si="902"/>
        <v>ÚNICO</v>
      </c>
      <c r="BF479" s="58" t="str" cm="1">
        <f t="array" ref="BF479">IF(BE479&lt;&gt;"REPETIDO","",A479&amp;IFERROR(", "&amp;_xlfn.AGGREGATE(15,6,$A$13:$A$500/(($BD$13:$BD$500=BD479)*($A$13:$A$500&lt;&gt;A479)),1),"")&amp;IFERROR(", "&amp;_xlfn.AGGREGATE(15,6,$A$13:$A$500/(($BD$13:$BD$500=BD479)*($A$13:$A$500&lt;&gt;A479)),2),"")&amp;IFERROR(", "&amp;_xlfn.AGGREGATE(15,6,$A$13:$A$500/(($BD$13:$BD$500=BD479)*($A$13:$A$500&lt;&gt;A479)),3),""))</f>
        <v/>
      </c>
      <c r="BG479" s="58" t="str">
        <f t="shared" si="903"/>
        <v>NO APLICA</v>
      </c>
      <c r="BH479" s="58" t="str">
        <f t="shared" si="904"/>
        <v>OK</v>
      </c>
    </row>
    <row r="480" spans="1:60" ht="51" customHeight="1" x14ac:dyDescent="0.45">
      <c r="A480" s="64">
        <f>IF(D480="","",COUNTIF($D$13:D480,"&lt;&gt;"))</f>
        <v>444</v>
      </c>
      <c r="B480" s="64">
        <v>43949</v>
      </c>
      <c r="C480" s="65" t="s">
        <v>1133</v>
      </c>
      <c r="D480" s="148" t="s">
        <v>1115</v>
      </c>
      <c r="E480" s="64">
        <v>0</v>
      </c>
      <c r="F480" s="64">
        <v>0</v>
      </c>
      <c r="G480" s="64">
        <v>0</v>
      </c>
      <c r="H480" s="148">
        <v>0</v>
      </c>
      <c r="I480" s="64">
        <v>0</v>
      </c>
      <c r="J480" s="64">
        <v>0</v>
      </c>
      <c r="K480" s="64">
        <v>0</v>
      </c>
      <c r="L480" s="64">
        <v>0</v>
      </c>
      <c r="M480" s="64">
        <v>0</v>
      </c>
      <c r="N480" s="64">
        <v>1</v>
      </c>
      <c r="O480" s="64">
        <v>0</v>
      </c>
      <c r="P480" s="64">
        <v>0</v>
      </c>
      <c r="Q480" s="64">
        <v>0</v>
      </c>
      <c r="R480" s="64">
        <v>1</v>
      </c>
      <c r="S480" s="125">
        <v>39121311</v>
      </c>
      <c r="T480" s="125" t="s">
        <v>66</v>
      </c>
      <c r="U480" s="125" t="s">
        <v>66</v>
      </c>
      <c r="W480" s="198">
        <v>446200</v>
      </c>
      <c r="X480" s="198">
        <f t="shared" si="876"/>
        <v>84778</v>
      </c>
      <c r="Y480" s="61">
        <f t="shared" si="877"/>
        <v>530978</v>
      </c>
      <c r="Z480" s="198">
        <v>446200</v>
      </c>
      <c r="AA480" s="198">
        <f t="shared" si="878"/>
        <v>84778</v>
      </c>
      <c r="AB480" s="61">
        <f t="shared" si="879"/>
        <v>530978</v>
      </c>
      <c r="AC480" s="198">
        <v>525000</v>
      </c>
      <c r="AD480" s="198">
        <f t="shared" si="880"/>
        <v>99750</v>
      </c>
      <c r="AE480" s="61">
        <f t="shared" si="881"/>
        <v>624750</v>
      </c>
      <c r="AG480" s="67" t="str">
        <f t="shared" si="882"/>
        <v>POSICIONAMIENTO PARA EL ASCENSOR NO PANIRAMICO</v>
      </c>
      <c r="AH480" s="58" t="str">
        <f t="shared" si="883"/>
        <v>ÚNICO</v>
      </c>
      <c r="AI480" s="58" t="str">
        <f t="shared" si="884"/>
        <v>ÚNICO</v>
      </c>
      <c r="AJ480" s="58" t="str">
        <f t="shared" si="885"/>
        <v>ÚNICO</v>
      </c>
      <c r="AK480" s="58" t="str">
        <f t="shared" si="886"/>
        <v>ÚNICO</v>
      </c>
      <c r="AL480" s="68" t="str">
        <f t="shared" si="887"/>
        <v/>
      </c>
      <c r="AM480" s="68" t="str">
        <f t="shared" si="888"/>
        <v/>
      </c>
      <c r="AN480" s="60" t="str">
        <f t="shared" si="889"/>
        <v/>
      </c>
      <c r="AP480" s="68">
        <f t="shared" si="890"/>
        <v>472467</v>
      </c>
      <c r="AQ480" s="61">
        <f t="shared" si="891"/>
        <v>446200</v>
      </c>
      <c r="AR480" s="61">
        <f t="shared" si="892"/>
        <v>45495</v>
      </c>
      <c r="AS480" s="199">
        <f t="shared" si="893"/>
        <v>9.6292439471963115E-2</v>
      </c>
      <c r="AT480" s="61">
        <f t="shared" si="894"/>
        <v>446200</v>
      </c>
      <c r="AU480" s="61">
        <f t="shared" si="895"/>
        <v>525000</v>
      </c>
      <c r="AV480" s="61">
        <f>IF(NOT(ISNUMBER(A480)),"",ROUND(_xlfn.QUARTILE.INC(CHOOSE({1;2;3},W480,Z480,AC480),1),0))</f>
        <v>446200</v>
      </c>
      <c r="AW480" s="61">
        <f>IF(NOT(ISNUMBER(A480)),"",ROUND(_xlfn.QUARTILE.INC(CHOOSE({1;2;3},W480,Z480,AC480),3),0))</f>
        <v>485600</v>
      </c>
      <c r="AX480" s="61">
        <f t="shared" si="896"/>
        <v>39400</v>
      </c>
      <c r="AY480" s="61">
        <f t="shared" si="897"/>
        <v>446200</v>
      </c>
      <c r="AZ480" s="61">
        <f t="shared" si="898"/>
        <v>84778</v>
      </c>
      <c r="BA480" s="61">
        <f t="shared" si="899"/>
        <v>530978</v>
      </c>
      <c r="BB480" s="61" t="str">
        <f t="shared" si="900"/>
        <v>MENOR VALOR</v>
      </c>
      <c r="BD480" s="58" t="str">
        <f t="shared" si="901"/>
        <v>POSICIONAMIENTO PARA EL ASCENSOR NO PANIRAMICO</v>
      </c>
      <c r="BE480" s="58" t="str">
        <f t="shared" si="902"/>
        <v>ÚNICO</v>
      </c>
      <c r="BF480" s="58" t="str" cm="1">
        <f t="array" ref="BF480">IF(BE480&lt;&gt;"REPETIDO","",A480&amp;IFERROR(", "&amp;_xlfn.AGGREGATE(15,6,$A$13:$A$500/(($BD$13:$BD$500=BD480)*($A$13:$A$500&lt;&gt;A480)),1),"")&amp;IFERROR(", "&amp;_xlfn.AGGREGATE(15,6,$A$13:$A$500/(($BD$13:$BD$500=BD480)*($A$13:$A$500&lt;&gt;A480)),2),"")&amp;IFERROR(", "&amp;_xlfn.AGGREGATE(15,6,$A$13:$A$500/(($BD$13:$BD$500=BD480)*($A$13:$A$500&lt;&gt;A480)),3),""))</f>
        <v/>
      </c>
      <c r="BG480" s="58" t="str">
        <f t="shared" si="903"/>
        <v>NO APLICA</v>
      </c>
      <c r="BH480" s="58" t="str">
        <f t="shared" si="904"/>
        <v>OK</v>
      </c>
    </row>
    <row r="481" spans="1:60" ht="51" customHeight="1" x14ac:dyDescent="0.45">
      <c r="A481" s="64">
        <f>IF(D481="","",COUNTIF($D$13:D481,"&lt;&gt;"))</f>
        <v>445</v>
      </c>
      <c r="B481" s="64">
        <v>43949</v>
      </c>
      <c r="C481" s="65" t="s">
        <v>1134</v>
      </c>
      <c r="D481" s="148" t="s">
        <v>1115</v>
      </c>
      <c r="E481" s="64">
        <v>0</v>
      </c>
      <c r="F481" s="64">
        <v>0</v>
      </c>
      <c r="G481" s="64">
        <v>0</v>
      </c>
      <c r="H481" s="148">
        <v>0</v>
      </c>
      <c r="I481" s="64">
        <v>0</v>
      </c>
      <c r="J481" s="64">
        <v>0</v>
      </c>
      <c r="K481" s="64">
        <v>0</v>
      </c>
      <c r="L481" s="64">
        <v>0</v>
      </c>
      <c r="M481" s="64">
        <v>0</v>
      </c>
      <c r="N481" s="64">
        <v>1</v>
      </c>
      <c r="O481" s="64">
        <v>0</v>
      </c>
      <c r="P481" s="64">
        <v>0</v>
      </c>
      <c r="Q481" s="64">
        <v>0</v>
      </c>
      <c r="R481" s="64">
        <v>1</v>
      </c>
      <c r="S481" s="125">
        <v>39121311</v>
      </c>
      <c r="T481" s="125" t="s">
        <v>66</v>
      </c>
      <c r="U481" s="125" t="s">
        <v>66</v>
      </c>
      <c r="W481" s="198">
        <v>153000</v>
      </c>
      <c r="X481" s="198">
        <f t="shared" si="876"/>
        <v>29070</v>
      </c>
      <c r="Y481" s="61">
        <f t="shared" si="877"/>
        <v>182070</v>
      </c>
      <c r="Z481" s="198">
        <v>153000</v>
      </c>
      <c r="AA481" s="198">
        <f t="shared" si="878"/>
        <v>29070</v>
      </c>
      <c r="AB481" s="61">
        <f t="shared" si="879"/>
        <v>182070</v>
      </c>
      <c r="AC481" s="198">
        <v>190000</v>
      </c>
      <c r="AD481" s="198">
        <f t="shared" si="880"/>
        <v>36100</v>
      </c>
      <c r="AE481" s="61">
        <f t="shared" si="881"/>
        <v>226100</v>
      </c>
      <c r="AG481" s="67" t="str">
        <f t="shared" si="882"/>
        <v>GUARDAS DE GUAYA PARA ASCENSOR NO PANIRAMICO</v>
      </c>
      <c r="AH481" s="58" t="str">
        <f t="shared" si="883"/>
        <v>ÚNICO</v>
      </c>
      <c r="AI481" s="58" t="str">
        <f t="shared" si="884"/>
        <v>ÚNICO</v>
      </c>
      <c r="AJ481" s="58" t="str">
        <f t="shared" si="885"/>
        <v>ÚNICO</v>
      </c>
      <c r="AK481" s="58" t="str">
        <f t="shared" si="886"/>
        <v>ÚNICO</v>
      </c>
      <c r="AL481" s="68" t="str">
        <f t="shared" si="887"/>
        <v/>
      </c>
      <c r="AM481" s="68" t="str">
        <f t="shared" si="888"/>
        <v/>
      </c>
      <c r="AN481" s="60" t="str">
        <f t="shared" si="889"/>
        <v/>
      </c>
      <c r="AP481" s="68">
        <f t="shared" si="890"/>
        <v>165333</v>
      </c>
      <c r="AQ481" s="61">
        <f t="shared" si="891"/>
        <v>153000</v>
      </c>
      <c r="AR481" s="61">
        <f t="shared" si="892"/>
        <v>21362</v>
      </c>
      <c r="AS481" s="199">
        <f t="shared" si="893"/>
        <v>0.12920590565706785</v>
      </c>
      <c r="AT481" s="61">
        <f t="shared" si="894"/>
        <v>153000</v>
      </c>
      <c r="AU481" s="61">
        <f t="shared" si="895"/>
        <v>190000</v>
      </c>
      <c r="AV481" s="61">
        <f>IF(NOT(ISNUMBER(A481)),"",ROUND(_xlfn.QUARTILE.INC(CHOOSE({1;2;3},W481,Z481,AC481),1),0))</f>
        <v>153000</v>
      </c>
      <c r="AW481" s="61">
        <f>IF(NOT(ISNUMBER(A481)),"",ROUND(_xlfn.QUARTILE.INC(CHOOSE({1;2;3},W481,Z481,AC481),3),0))</f>
        <v>171500</v>
      </c>
      <c r="AX481" s="61">
        <f t="shared" si="896"/>
        <v>18500</v>
      </c>
      <c r="AY481" s="61">
        <f t="shared" si="897"/>
        <v>153000</v>
      </c>
      <c r="AZ481" s="61">
        <f t="shared" si="898"/>
        <v>29070</v>
      </c>
      <c r="BA481" s="61">
        <f t="shared" si="899"/>
        <v>182070</v>
      </c>
      <c r="BB481" s="61" t="str">
        <f t="shared" si="900"/>
        <v>MENOR VALOR</v>
      </c>
      <c r="BD481" s="58" t="str">
        <f t="shared" si="901"/>
        <v>GUARDAS DE GUAYA PARA ASCENSOR NO PANIRAMICO</v>
      </c>
      <c r="BE481" s="58" t="str">
        <f t="shared" si="902"/>
        <v>ÚNICO</v>
      </c>
      <c r="BF481" s="58" t="str" cm="1">
        <f t="array" ref="BF481">IF(BE481&lt;&gt;"REPETIDO","",A481&amp;IFERROR(", "&amp;_xlfn.AGGREGATE(15,6,$A$13:$A$500/(($BD$13:$BD$500=BD481)*($A$13:$A$500&lt;&gt;A481)),1),"")&amp;IFERROR(", "&amp;_xlfn.AGGREGATE(15,6,$A$13:$A$500/(($BD$13:$BD$500=BD481)*($A$13:$A$500&lt;&gt;A481)),2),"")&amp;IFERROR(", "&amp;_xlfn.AGGREGATE(15,6,$A$13:$A$500/(($BD$13:$BD$500=BD481)*($A$13:$A$500&lt;&gt;A481)),3),""))</f>
        <v/>
      </c>
      <c r="BG481" s="58" t="str">
        <f t="shared" si="903"/>
        <v>NO APLICA</v>
      </c>
      <c r="BH481" s="58" t="str">
        <f t="shared" si="904"/>
        <v>OK</v>
      </c>
    </row>
    <row r="482" spans="1:60" ht="76.5" customHeight="1" x14ac:dyDescent="0.45">
      <c r="A482" s="64">
        <f>IF(D482="","",COUNTIF($D$13:D482,"&lt;&gt;"))</f>
        <v>446</v>
      </c>
      <c r="B482" s="64">
        <v>43949</v>
      </c>
      <c r="C482" s="65" t="s">
        <v>1135</v>
      </c>
      <c r="D482" s="148" t="s">
        <v>1115</v>
      </c>
      <c r="E482" s="64">
        <v>0</v>
      </c>
      <c r="F482" s="64">
        <v>0</v>
      </c>
      <c r="G482" s="64">
        <v>0</v>
      </c>
      <c r="H482" s="148">
        <v>0</v>
      </c>
      <c r="I482" s="64">
        <v>0</v>
      </c>
      <c r="J482" s="64">
        <v>0</v>
      </c>
      <c r="K482" s="64">
        <v>0</v>
      </c>
      <c r="L482" s="64">
        <v>0</v>
      </c>
      <c r="M482" s="64">
        <v>0</v>
      </c>
      <c r="N482" s="64">
        <v>1</v>
      </c>
      <c r="O482" s="64">
        <v>0</v>
      </c>
      <c r="P482" s="64">
        <v>0</v>
      </c>
      <c r="Q482" s="64">
        <v>0</v>
      </c>
      <c r="R482" s="64">
        <v>1</v>
      </c>
      <c r="S482" s="125">
        <v>26111701</v>
      </c>
      <c r="T482" s="125" t="s">
        <v>66</v>
      </c>
      <c r="U482" s="125" t="s">
        <v>66</v>
      </c>
      <c r="W482" s="198">
        <v>51000</v>
      </c>
      <c r="X482" s="198">
        <f t="shared" si="876"/>
        <v>9690</v>
      </c>
      <c r="Y482" s="61">
        <f t="shared" si="877"/>
        <v>60690</v>
      </c>
      <c r="Z482" s="198">
        <v>51000</v>
      </c>
      <c r="AA482" s="198">
        <f t="shared" si="878"/>
        <v>9690</v>
      </c>
      <c r="AB482" s="61">
        <f t="shared" si="879"/>
        <v>60690</v>
      </c>
      <c r="AC482" s="198">
        <v>60000</v>
      </c>
      <c r="AD482" s="198">
        <f t="shared" si="880"/>
        <v>11400</v>
      </c>
      <c r="AE482" s="61">
        <f t="shared" si="881"/>
        <v>71400</v>
      </c>
      <c r="AG482" s="67" t="str">
        <f t="shared" si="882"/>
        <v>BATERÍA 12V, 1,3AH PB, 51X43X97 MM- PARA ASCENSOR NO PANIRAMICO</v>
      </c>
      <c r="AH482" s="58" t="str">
        <f t="shared" si="883"/>
        <v>ÚNICO</v>
      </c>
      <c r="AI482" s="58" t="str">
        <f t="shared" si="884"/>
        <v>ÚNICO</v>
      </c>
      <c r="AJ482" s="58" t="str">
        <f t="shared" si="885"/>
        <v>ÚNICO</v>
      </c>
      <c r="AK482" s="58" t="str">
        <f t="shared" si="886"/>
        <v>ÚNICO</v>
      </c>
      <c r="AL482" s="68" t="str">
        <f t="shared" si="887"/>
        <v/>
      </c>
      <c r="AM482" s="68" t="str">
        <f t="shared" si="888"/>
        <v/>
      </c>
      <c r="AN482" s="60" t="str">
        <f t="shared" si="889"/>
        <v/>
      </c>
      <c r="AP482" s="68">
        <f t="shared" si="890"/>
        <v>54000</v>
      </c>
      <c r="AQ482" s="61">
        <f t="shared" si="891"/>
        <v>51000</v>
      </c>
      <c r="AR482" s="61">
        <f t="shared" si="892"/>
        <v>5196</v>
      </c>
      <c r="AS482" s="199">
        <f t="shared" si="893"/>
        <v>9.6222222222222223E-2</v>
      </c>
      <c r="AT482" s="61">
        <f t="shared" si="894"/>
        <v>51000</v>
      </c>
      <c r="AU482" s="61">
        <f t="shared" si="895"/>
        <v>60000</v>
      </c>
      <c r="AV482" s="61">
        <f>IF(NOT(ISNUMBER(A482)),"",ROUND(_xlfn.QUARTILE.INC(CHOOSE({1;2;3},W482,Z482,AC482),1),0))</f>
        <v>51000</v>
      </c>
      <c r="AW482" s="61">
        <f>IF(NOT(ISNUMBER(A482)),"",ROUND(_xlfn.QUARTILE.INC(CHOOSE({1;2;3},W482,Z482,AC482),3),0))</f>
        <v>55500</v>
      </c>
      <c r="AX482" s="61">
        <f t="shared" si="896"/>
        <v>4500</v>
      </c>
      <c r="AY482" s="61">
        <f t="shared" si="897"/>
        <v>51000</v>
      </c>
      <c r="AZ482" s="61">
        <f t="shared" si="898"/>
        <v>9690</v>
      </c>
      <c r="BA482" s="61">
        <f t="shared" si="899"/>
        <v>60690</v>
      </c>
      <c r="BB482" s="61" t="str">
        <f t="shared" si="900"/>
        <v>MENOR VALOR</v>
      </c>
      <c r="BD482" s="58" t="str">
        <f t="shared" si="901"/>
        <v>BATERÍA 12V, 1,3AH PB, 51X43X97 MM- PARA ASCENSOR NO PANIRAMICO</v>
      </c>
      <c r="BE482" s="58" t="str">
        <f t="shared" si="902"/>
        <v>ÚNICO</v>
      </c>
      <c r="BF482" s="58" t="str" cm="1">
        <f t="array" ref="BF482">IF(BE482&lt;&gt;"REPETIDO","",A482&amp;IFERROR(", "&amp;_xlfn.AGGREGATE(15,6,$A$13:$A$500/(($BD$13:$BD$500=BD482)*($A$13:$A$500&lt;&gt;A482)),1),"")&amp;IFERROR(", "&amp;_xlfn.AGGREGATE(15,6,$A$13:$A$500/(($BD$13:$BD$500=BD482)*($A$13:$A$500&lt;&gt;A482)),2),"")&amp;IFERROR(", "&amp;_xlfn.AGGREGATE(15,6,$A$13:$A$500/(($BD$13:$BD$500=BD482)*($A$13:$A$500&lt;&gt;A482)),3),""))</f>
        <v/>
      </c>
      <c r="BG482" s="58" t="str">
        <f t="shared" si="903"/>
        <v>NO APLICA</v>
      </c>
      <c r="BH482" s="58" t="str">
        <f t="shared" si="904"/>
        <v>OK</v>
      </c>
    </row>
    <row r="483" spans="1:60" ht="51" customHeight="1" x14ac:dyDescent="0.45">
      <c r="A483" s="64">
        <f>IF(D483="","",COUNTIF($D$13:D483,"&lt;&gt;"))</f>
        <v>447</v>
      </c>
      <c r="B483" s="64">
        <v>43949</v>
      </c>
      <c r="C483" s="65" t="s">
        <v>1136</v>
      </c>
      <c r="D483" s="148" t="s">
        <v>1115</v>
      </c>
      <c r="E483" s="64">
        <v>0</v>
      </c>
      <c r="F483" s="64">
        <v>0</v>
      </c>
      <c r="G483" s="64">
        <v>0</v>
      </c>
      <c r="H483" s="148">
        <v>0</v>
      </c>
      <c r="I483" s="64">
        <v>0</v>
      </c>
      <c r="J483" s="64">
        <v>0</v>
      </c>
      <c r="K483" s="64">
        <v>0</v>
      </c>
      <c r="L483" s="64">
        <v>0</v>
      </c>
      <c r="M483" s="64">
        <v>0</v>
      </c>
      <c r="N483" s="64">
        <v>1</v>
      </c>
      <c r="O483" s="64">
        <v>0</v>
      </c>
      <c r="P483" s="64">
        <v>0</v>
      </c>
      <c r="Q483" s="64">
        <v>0</v>
      </c>
      <c r="R483" s="64">
        <v>1</v>
      </c>
      <c r="S483" s="125">
        <v>39121311</v>
      </c>
      <c r="T483" s="125" t="s">
        <v>66</v>
      </c>
      <c r="U483" s="125" t="s">
        <v>66</v>
      </c>
      <c r="W483" s="198">
        <v>471800</v>
      </c>
      <c r="X483" s="198">
        <f t="shared" si="876"/>
        <v>89642</v>
      </c>
      <c r="Y483" s="61">
        <f t="shared" si="877"/>
        <v>561442</v>
      </c>
      <c r="Z483" s="198">
        <v>471800</v>
      </c>
      <c r="AA483" s="198">
        <f t="shared" si="878"/>
        <v>89642</v>
      </c>
      <c r="AB483" s="61">
        <f t="shared" si="879"/>
        <v>561442</v>
      </c>
      <c r="AC483" s="198">
        <v>560000</v>
      </c>
      <c r="AD483" s="198">
        <f t="shared" si="880"/>
        <v>106400</v>
      </c>
      <c r="AE483" s="61">
        <f t="shared" si="881"/>
        <v>666400</v>
      </c>
      <c r="AG483" s="67" t="str">
        <f t="shared" si="882"/>
        <v>CITÓFONO O ALARMA PARA ASCENSOR NO PANORAMICO</v>
      </c>
      <c r="AH483" s="58" t="str">
        <f t="shared" si="883"/>
        <v>ÚNICO</v>
      </c>
      <c r="AI483" s="58" t="str">
        <f t="shared" si="884"/>
        <v>ÚNICO</v>
      </c>
      <c r="AJ483" s="58" t="str">
        <f t="shared" si="885"/>
        <v>ÚNICO</v>
      </c>
      <c r="AK483" s="58" t="str">
        <f t="shared" si="886"/>
        <v>ÚNICO</v>
      </c>
      <c r="AL483" s="68" t="str">
        <f t="shared" si="887"/>
        <v/>
      </c>
      <c r="AM483" s="68" t="str">
        <f t="shared" si="888"/>
        <v/>
      </c>
      <c r="AN483" s="60" t="str">
        <f t="shared" si="889"/>
        <v/>
      </c>
      <c r="AP483" s="68">
        <f t="shared" si="890"/>
        <v>501200</v>
      </c>
      <c r="AQ483" s="61">
        <f t="shared" si="891"/>
        <v>471800</v>
      </c>
      <c r="AR483" s="61">
        <f t="shared" si="892"/>
        <v>50922</v>
      </c>
      <c r="AS483" s="199">
        <f t="shared" si="893"/>
        <v>0.1016001596169194</v>
      </c>
      <c r="AT483" s="61">
        <f t="shared" si="894"/>
        <v>471800</v>
      </c>
      <c r="AU483" s="61">
        <f t="shared" si="895"/>
        <v>560000</v>
      </c>
      <c r="AV483" s="61">
        <f>IF(NOT(ISNUMBER(A483)),"",ROUND(_xlfn.QUARTILE.INC(CHOOSE({1;2;3},W483,Z483,AC483),1),0))</f>
        <v>471800</v>
      </c>
      <c r="AW483" s="61">
        <f>IF(NOT(ISNUMBER(A483)),"",ROUND(_xlfn.QUARTILE.INC(CHOOSE({1;2;3},W483,Z483,AC483),3),0))</f>
        <v>515900</v>
      </c>
      <c r="AX483" s="61">
        <f t="shared" si="896"/>
        <v>44100</v>
      </c>
      <c r="AY483" s="61">
        <f t="shared" si="897"/>
        <v>471800</v>
      </c>
      <c r="AZ483" s="61">
        <f t="shared" si="898"/>
        <v>89642</v>
      </c>
      <c r="BA483" s="61">
        <f t="shared" si="899"/>
        <v>561442</v>
      </c>
      <c r="BB483" s="61" t="str">
        <f t="shared" si="900"/>
        <v>MENOR VALOR</v>
      </c>
      <c r="BD483" s="58" t="str">
        <f t="shared" si="901"/>
        <v>CITÓFONO O ALARMA PARA ASCENSOR NO PANORAMICO</v>
      </c>
      <c r="BE483" s="58" t="str">
        <f t="shared" si="902"/>
        <v>ÚNICO</v>
      </c>
      <c r="BF483" s="58" t="str" cm="1">
        <f t="array" ref="BF483">IF(BE483&lt;&gt;"REPETIDO","",A483&amp;IFERROR(", "&amp;_xlfn.AGGREGATE(15,6,$A$13:$A$500/(($BD$13:$BD$500=BD483)*($A$13:$A$500&lt;&gt;A483)),1),"")&amp;IFERROR(", "&amp;_xlfn.AGGREGATE(15,6,$A$13:$A$500/(($BD$13:$BD$500=BD483)*($A$13:$A$500&lt;&gt;A483)),2),"")&amp;IFERROR(", "&amp;_xlfn.AGGREGATE(15,6,$A$13:$A$500/(($BD$13:$BD$500=BD483)*($A$13:$A$500&lt;&gt;A483)),3),""))</f>
        <v/>
      </c>
      <c r="BG483" s="58" t="str">
        <f t="shared" si="903"/>
        <v>NO APLICA</v>
      </c>
      <c r="BH483" s="58" t="str">
        <f t="shared" si="904"/>
        <v>OK</v>
      </c>
    </row>
    <row r="484" spans="1:60" ht="76.5" customHeight="1" x14ac:dyDescent="0.45">
      <c r="A484" s="64">
        <f>IF(D484="","",COUNTIF($D$13:D484,"&lt;&gt;"))</f>
        <v>448</v>
      </c>
      <c r="B484" s="64">
        <v>43949</v>
      </c>
      <c r="C484" s="65" t="s">
        <v>1137</v>
      </c>
      <c r="D484" s="148" t="s">
        <v>1115</v>
      </c>
      <c r="E484" s="64">
        <v>0</v>
      </c>
      <c r="F484" s="64">
        <v>0</v>
      </c>
      <c r="G484" s="64">
        <v>0</v>
      </c>
      <c r="H484" s="148">
        <v>0</v>
      </c>
      <c r="I484" s="64">
        <v>0</v>
      </c>
      <c r="J484" s="64">
        <v>0</v>
      </c>
      <c r="K484" s="64">
        <v>0</v>
      </c>
      <c r="L484" s="64">
        <v>0</v>
      </c>
      <c r="M484" s="64">
        <v>0</v>
      </c>
      <c r="N484" s="64">
        <v>1</v>
      </c>
      <c r="O484" s="64">
        <v>0</v>
      </c>
      <c r="P484" s="64">
        <v>0</v>
      </c>
      <c r="Q484" s="64">
        <v>0</v>
      </c>
      <c r="R484" s="64">
        <v>1</v>
      </c>
      <c r="S484" s="125">
        <v>39121311</v>
      </c>
      <c r="T484" s="125" t="s">
        <v>66</v>
      </c>
      <c r="U484" s="125" t="s">
        <v>66</v>
      </c>
      <c r="W484" s="198">
        <v>38200</v>
      </c>
      <c r="X484" s="198">
        <f t="shared" si="876"/>
        <v>7258</v>
      </c>
      <c r="Y484" s="61">
        <f t="shared" si="877"/>
        <v>45458</v>
      </c>
      <c r="Z484" s="198">
        <v>38200</v>
      </c>
      <c r="AA484" s="198">
        <f t="shared" si="878"/>
        <v>7258</v>
      </c>
      <c r="AB484" s="61">
        <f t="shared" si="879"/>
        <v>45458</v>
      </c>
      <c r="AC484" s="198">
        <v>45000</v>
      </c>
      <c r="AD484" s="198">
        <f t="shared" si="880"/>
        <v>8550</v>
      </c>
      <c r="AE484" s="61">
        <f t="shared" si="881"/>
        <v>53550</v>
      </c>
      <c r="AG484" s="67" t="str">
        <f t="shared" si="882"/>
        <v>INTERRUPTOR DE POTENCIA PARA ASCENSOR NO PANORAMICO</v>
      </c>
      <c r="AH484" s="58" t="str">
        <f t="shared" si="883"/>
        <v>ÚNICO</v>
      </c>
      <c r="AI484" s="58" t="str">
        <f t="shared" si="884"/>
        <v>ÚNICO</v>
      </c>
      <c r="AJ484" s="58" t="str">
        <f t="shared" si="885"/>
        <v>ÚNICO</v>
      </c>
      <c r="AK484" s="58" t="str">
        <f t="shared" si="886"/>
        <v>ÚNICO</v>
      </c>
      <c r="AL484" s="68" t="str">
        <f t="shared" si="887"/>
        <v/>
      </c>
      <c r="AM484" s="68" t="str">
        <f t="shared" si="888"/>
        <v/>
      </c>
      <c r="AN484" s="60" t="str">
        <f t="shared" si="889"/>
        <v/>
      </c>
      <c r="AP484" s="68">
        <f t="shared" si="890"/>
        <v>40467</v>
      </c>
      <c r="AQ484" s="61">
        <f t="shared" si="891"/>
        <v>38200</v>
      </c>
      <c r="AR484" s="61">
        <f t="shared" si="892"/>
        <v>3926</v>
      </c>
      <c r="AS484" s="199">
        <f t="shared" si="893"/>
        <v>9.7017322756814198E-2</v>
      </c>
      <c r="AT484" s="61">
        <f t="shared" si="894"/>
        <v>38200</v>
      </c>
      <c r="AU484" s="61">
        <f t="shared" si="895"/>
        <v>45000</v>
      </c>
      <c r="AV484" s="61">
        <f>IF(NOT(ISNUMBER(A484)),"",ROUND(_xlfn.QUARTILE.INC(CHOOSE({1;2;3},W484,Z484,AC484),1),0))</f>
        <v>38200</v>
      </c>
      <c r="AW484" s="61">
        <f>IF(NOT(ISNUMBER(A484)),"",ROUND(_xlfn.QUARTILE.INC(CHOOSE({1;2;3},W484,Z484,AC484),3),0))</f>
        <v>41600</v>
      </c>
      <c r="AX484" s="61">
        <f t="shared" si="896"/>
        <v>3400</v>
      </c>
      <c r="AY484" s="61">
        <f t="shared" si="897"/>
        <v>38200</v>
      </c>
      <c r="AZ484" s="61">
        <f t="shared" si="898"/>
        <v>7258</v>
      </c>
      <c r="BA484" s="61">
        <f t="shared" si="899"/>
        <v>45458</v>
      </c>
      <c r="BB484" s="61" t="str">
        <f t="shared" si="900"/>
        <v>MENOR VALOR</v>
      </c>
      <c r="BD484" s="58" t="str">
        <f t="shared" si="901"/>
        <v>INTERRUPTOR DE POTENCIA PARA ASCENSOR NO PANORAMICO</v>
      </c>
      <c r="BE484" s="58" t="str">
        <f t="shared" si="902"/>
        <v>ÚNICO</v>
      </c>
      <c r="BF484" s="58" t="str" cm="1">
        <f t="array" ref="BF484">IF(BE484&lt;&gt;"REPETIDO","",A484&amp;IFERROR(", "&amp;_xlfn.AGGREGATE(15,6,$A$13:$A$500/(($BD$13:$BD$500=BD484)*($A$13:$A$500&lt;&gt;A484)),1),"")&amp;IFERROR(", "&amp;_xlfn.AGGREGATE(15,6,$A$13:$A$500/(($BD$13:$BD$500=BD484)*($A$13:$A$500&lt;&gt;A484)),2),"")&amp;IFERROR(", "&amp;_xlfn.AGGREGATE(15,6,$A$13:$A$500/(($BD$13:$BD$500=BD484)*($A$13:$A$500&lt;&gt;A484)),3),""))</f>
        <v/>
      </c>
      <c r="BG484" s="58" t="str">
        <f t="shared" si="903"/>
        <v>NO APLICA</v>
      </c>
      <c r="BH484" s="58" t="str">
        <f t="shared" si="904"/>
        <v>OK</v>
      </c>
    </row>
    <row r="485" spans="1:60" s="192" customFormat="1" ht="93.4" customHeight="1" x14ac:dyDescent="0.45">
      <c r="A485" s="64">
        <f>IF(D485="","",COUNTIF($D$13:D485,"&lt;&gt;"))</f>
        <v>449</v>
      </c>
      <c r="B485" s="64">
        <v>43949</v>
      </c>
      <c r="C485" s="65" t="s">
        <v>1138</v>
      </c>
      <c r="D485" s="148" t="s">
        <v>1115</v>
      </c>
      <c r="E485" s="64">
        <v>0</v>
      </c>
      <c r="F485" s="64">
        <v>0</v>
      </c>
      <c r="G485" s="64">
        <v>0</v>
      </c>
      <c r="H485" s="148">
        <v>0</v>
      </c>
      <c r="I485" s="64">
        <v>0</v>
      </c>
      <c r="J485" s="64">
        <v>0</v>
      </c>
      <c r="K485" s="64">
        <v>0</v>
      </c>
      <c r="L485" s="64">
        <v>0</v>
      </c>
      <c r="M485" s="64">
        <v>0</v>
      </c>
      <c r="N485" s="64">
        <v>1</v>
      </c>
      <c r="O485" s="64">
        <v>0</v>
      </c>
      <c r="P485" s="64">
        <v>0</v>
      </c>
      <c r="Q485" s="64">
        <v>0</v>
      </c>
      <c r="R485" s="64">
        <v>1</v>
      </c>
      <c r="S485" s="125">
        <v>31171804</v>
      </c>
      <c r="T485" s="125" t="s">
        <v>66</v>
      </c>
      <c r="U485" s="125" t="s">
        <v>66</v>
      </c>
      <c r="W485" s="198">
        <v>280500</v>
      </c>
      <c r="X485" s="198">
        <f t="shared" si="876"/>
        <v>53295</v>
      </c>
      <c r="Y485" s="61">
        <f t="shared" si="877"/>
        <v>333795</v>
      </c>
      <c r="Z485" s="198">
        <v>280500</v>
      </c>
      <c r="AA485" s="198">
        <f t="shared" si="878"/>
        <v>53295</v>
      </c>
      <c r="AB485" s="61">
        <f t="shared" si="879"/>
        <v>333795</v>
      </c>
      <c r="AC485" s="198">
        <v>335000</v>
      </c>
      <c r="AD485" s="198">
        <f t="shared" si="880"/>
        <v>63650</v>
      </c>
      <c r="AE485" s="61">
        <f t="shared" si="881"/>
        <v>398650</v>
      </c>
      <c r="AG485" s="67" t="str">
        <f t="shared" si="882"/>
        <v>POLEA MOTOR PUERTA PARA ASCENSOR NO PANORAMICO</v>
      </c>
      <c r="AH485" s="58" t="str">
        <f t="shared" si="883"/>
        <v>ÚNICO</v>
      </c>
      <c r="AI485" s="58" t="str">
        <f t="shared" si="884"/>
        <v>ÚNICO</v>
      </c>
      <c r="AJ485" s="58" t="str">
        <f t="shared" si="885"/>
        <v>ÚNICO</v>
      </c>
      <c r="AK485" s="58" t="str">
        <f t="shared" si="886"/>
        <v>ÚNICO</v>
      </c>
      <c r="AL485" s="68" t="str">
        <f t="shared" si="887"/>
        <v/>
      </c>
      <c r="AM485" s="68" t="str">
        <f t="shared" si="888"/>
        <v/>
      </c>
      <c r="AN485" s="60" t="str">
        <f t="shared" si="889"/>
        <v/>
      </c>
      <c r="AO485" s="160"/>
      <c r="AP485" s="68">
        <f t="shared" si="890"/>
        <v>298667</v>
      </c>
      <c r="AQ485" s="61">
        <f t="shared" si="891"/>
        <v>280500</v>
      </c>
      <c r="AR485" s="61">
        <f t="shared" si="892"/>
        <v>31466</v>
      </c>
      <c r="AS485" s="199">
        <f t="shared" si="893"/>
        <v>0.10535479313081124</v>
      </c>
      <c r="AT485" s="61">
        <f t="shared" si="894"/>
        <v>280500</v>
      </c>
      <c r="AU485" s="61">
        <f t="shared" si="895"/>
        <v>335000</v>
      </c>
      <c r="AV485" s="61">
        <f>IF(NOT(ISNUMBER(A485)),"",ROUND(_xlfn.QUARTILE.INC(CHOOSE({1;2;3},W485,Z485,AC485),1),0))</f>
        <v>280500</v>
      </c>
      <c r="AW485" s="61">
        <f>IF(NOT(ISNUMBER(A485)),"",ROUND(_xlfn.QUARTILE.INC(CHOOSE({1;2;3},W485,Z485,AC485),3),0))</f>
        <v>307750</v>
      </c>
      <c r="AX485" s="61">
        <f t="shared" si="896"/>
        <v>27250</v>
      </c>
      <c r="AY485" s="61">
        <f t="shared" si="897"/>
        <v>280500</v>
      </c>
      <c r="AZ485" s="61">
        <f t="shared" si="898"/>
        <v>53295</v>
      </c>
      <c r="BA485" s="61">
        <f t="shared" si="899"/>
        <v>333795</v>
      </c>
      <c r="BB485" s="61" t="str">
        <f t="shared" si="900"/>
        <v>MENOR VALOR</v>
      </c>
      <c r="BC485" s="160"/>
      <c r="BD485" s="58" t="str">
        <f t="shared" si="901"/>
        <v>POLEA MOTOR PUERTA PARA ASCENSOR NO PANORAMICO</v>
      </c>
      <c r="BE485" s="58" t="str">
        <f t="shared" si="902"/>
        <v>ÚNICO</v>
      </c>
      <c r="BF485" s="58" t="str" cm="1">
        <f t="array" ref="BF485">IF(BE485&lt;&gt;"REPETIDO","",A485&amp;IFERROR(", "&amp;_xlfn.AGGREGATE(15,6,$A$13:$A$500/(($BD$13:$BD$500=BD485)*($A$13:$A$500&lt;&gt;A485)),1),"")&amp;IFERROR(", "&amp;_xlfn.AGGREGATE(15,6,$A$13:$A$500/(($BD$13:$BD$500=BD485)*($A$13:$A$500&lt;&gt;A485)),2),"")&amp;IFERROR(", "&amp;_xlfn.AGGREGATE(15,6,$A$13:$A$500/(($BD$13:$BD$500=BD485)*($A$13:$A$500&lt;&gt;A485)),3),""))</f>
        <v/>
      </c>
      <c r="BG485" s="58" t="str">
        <f t="shared" si="903"/>
        <v>NO APLICA</v>
      </c>
      <c r="BH485" s="58" t="str">
        <f t="shared" si="904"/>
        <v>OK</v>
      </c>
    </row>
    <row r="486" spans="1:60" ht="76.5" customHeight="1" x14ac:dyDescent="0.45">
      <c r="A486" s="64">
        <f>IF(D486="","",COUNTIF($D$13:D486,"&lt;&gt;"))</f>
        <v>450</v>
      </c>
      <c r="B486" s="64">
        <v>43949</v>
      </c>
      <c r="C486" s="65" t="s">
        <v>1139</v>
      </c>
      <c r="D486" s="148" t="s">
        <v>1115</v>
      </c>
      <c r="E486" s="64">
        <v>0</v>
      </c>
      <c r="F486" s="64">
        <v>0</v>
      </c>
      <c r="G486" s="64">
        <v>0</v>
      </c>
      <c r="H486" s="148">
        <v>0</v>
      </c>
      <c r="I486" s="64">
        <v>0</v>
      </c>
      <c r="J486" s="64">
        <v>0</v>
      </c>
      <c r="K486" s="64">
        <v>0</v>
      </c>
      <c r="L486" s="64">
        <v>0</v>
      </c>
      <c r="M486" s="64">
        <v>0</v>
      </c>
      <c r="N486" s="64">
        <v>1</v>
      </c>
      <c r="O486" s="64">
        <v>0</v>
      </c>
      <c r="P486" s="64">
        <v>0</v>
      </c>
      <c r="Q486" s="64">
        <v>0</v>
      </c>
      <c r="R486" s="64">
        <v>1</v>
      </c>
      <c r="S486" s="125">
        <v>31162310</v>
      </c>
      <c r="T486" s="125" t="s">
        <v>66</v>
      </c>
      <c r="U486" s="125" t="s">
        <v>66</v>
      </c>
      <c r="W486" s="198">
        <v>123200</v>
      </c>
      <c r="X486" s="198">
        <f t="shared" si="876"/>
        <v>23408</v>
      </c>
      <c r="Y486" s="61">
        <f t="shared" si="877"/>
        <v>146608</v>
      </c>
      <c r="Z486" s="198">
        <v>123200</v>
      </c>
      <c r="AA486" s="198">
        <f t="shared" si="878"/>
        <v>23408</v>
      </c>
      <c r="AB486" s="61">
        <f t="shared" si="879"/>
        <v>146608</v>
      </c>
      <c r="AC486" s="198">
        <v>355000</v>
      </c>
      <c r="AD486" s="198">
        <f t="shared" si="880"/>
        <v>67450</v>
      </c>
      <c r="AE486" s="61">
        <f t="shared" si="881"/>
        <v>422450</v>
      </c>
      <c r="AG486" s="67" t="str">
        <f t="shared" si="882"/>
        <v>CORREA OPERADOR QKS 9 Z55 10X1400 PARA ASCENSOR NO PANORAMICO</v>
      </c>
      <c r="AH486" s="58" t="str">
        <f t="shared" si="883"/>
        <v>ÚNICO</v>
      </c>
      <c r="AI486" s="58" t="str">
        <f t="shared" si="884"/>
        <v>ÚNICO</v>
      </c>
      <c r="AJ486" s="58" t="str">
        <f t="shared" si="885"/>
        <v>ÚNICO</v>
      </c>
      <c r="AK486" s="58" t="str">
        <f t="shared" si="886"/>
        <v>ÚNICO</v>
      </c>
      <c r="AL486" s="68" t="str">
        <f t="shared" si="887"/>
        <v/>
      </c>
      <c r="AM486" s="68" t="str">
        <f t="shared" si="888"/>
        <v/>
      </c>
      <c r="AN486" s="60" t="str">
        <f t="shared" si="889"/>
        <v/>
      </c>
      <c r="AP486" s="68">
        <f t="shared" si="890"/>
        <v>200467</v>
      </c>
      <c r="AQ486" s="61">
        <f t="shared" si="891"/>
        <v>123200</v>
      </c>
      <c r="AR486" s="61">
        <f t="shared" si="892"/>
        <v>133830</v>
      </c>
      <c r="AS486" s="199">
        <f t="shared" si="893"/>
        <v>0.667591174607292</v>
      </c>
      <c r="AT486" s="61">
        <f t="shared" si="894"/>
        <v>123200</v>
      </c>
      <c r="AU486" s="61">
        <f t="shared" si="895"/>
        <v>355000</v>
      </c>
      <c r="AV486" s="61">
        <f>IF(NOT(ISNUMBER(A486)),"",ROUND(_xlfn.QUARTILE.INC(CHOOSE({1;2;3},W486,Z486,AC486),1),0))</f>
        <v>123200</v>
      </c>
      <c r="AW486" s="61">
        <f>IF(NOT(ISNUMBER(A486)),"",ROUND(_xlfn.QUARTILE.INC(CHOOSE({1;2;3},W486,Z486,AC486),3),0))</f>
        <v>239100</v>
      </c>
      <c r="AX486" s="61">
        <f t="shared" si="896"/>
        <v>115900</v>
      </c>
      <c r="AY486" s="61">
        <f t="shared" si="897"/>
        <v>123200</v>
      </c>
      <c r="AZ486" s="61">
        <f t="shared" si="898"/>
        <v>23408</v>
      </c>
      <c r="BA486" s="61">
        <f t="shared" si="899"/>
        <v>146608</v>
      </c>
      <c r="BB486" s="61" t="str">
        <f t="shared" si="900"/>
        <v>MEDIANA</v>
      </c>
      <c r="BD486" s="58" t="str">
        <f t="shared" si="901"/>
        <v>CORREA OPERADOR QKS 9 Z55 10X1400 PARA ASCENSOR NO PANORAMICO</v>
      </c>
      <c r="BE486" s="58" t="str">
        <f t="shared" si="902"/>
        <v>ÚNICO</v>
      </c>
      <c r="BF486" s="58" t="str" cm="1">
        <f t="array" ref="BF486">IF(BE486&lt;&gt;"REPETIDO","",A486&amp;IFERROR(", "&amp;_xlfn.AGGREGATE(15,6,$A$13:$A$500/(($BD$13:$BD$500=BD486)*($A$13:$A$500&lt;&gt;A486)),1),"")&amp;IFERROR(", "&amp;_xlfn.AGGREGATE(15,6,$A$13:$A$500/(($BD$13:$BD$500=BD486)*($A$13:$A$500&lt;&gt;A486)),2),"")&amp;IFERROR(", "&amp;_xlfn.AGGREGATE(15,6,$A$13:$A$500/(($BD$13:$BD$500=BD486)*($A$13:$A$500&lt;&gt;A486)),3),""))</f>
        <v/>
      </c>
      <c r="BG486" s="58" t="str">
        <f t="shared" si="903"/>
        <v>NO APLICA</v>
      </c>
      <c r="BH486" s="58" t="str">
        <f t="shared" si="904"/>
        <v>OK</v>
      </c>
    </row>
    <row r="487" spans="1:60" ht="76.5" customHeight="1" x14ac:dyDescent="0.45">
      <c r="A487" s="64">
        <f>IF(D487="","",COUNTIF($D$13:D487,"&lt;&gt;"))</f>
        <v>451</v>
      </c>
      <c r="B487" s="64">
        <v>43949</v>
      </c>
      <c r="C487" s="65" t="s">
        <v>1140</v>
      </c>
      <c r="D487" s="148" t="s">
        <v>1115</v>
      </c>
      <c r="E487" s="64">
        <v>0</v>
      </c>
      <c r="F487" s="64">
        <v>0</v>
      </c>
      <c r="G487" s="64">
        <v>0</v>
      </c>
      <c r="H487" s="148">
        <v>0</v>
      </c>
      <c r="I487" s="64">
        <v>0</v>
      </c>
      <c r="J487" s="64">
        <v>0</v>
      </c>
      <c r="K487" s="64">
        <v>0</v>
      </c>
      <c r="L487" s="64">
        <v>0</v>
      </c>
      <c r="M487" s="64">
        <v>0</v>
      </c>
      <c r="N487" s="64">
        <v>1</v>
      </c>
      <c r="O487" s="64">
        <v>0</v>
      </c>
      <c r="P487" s="64">
        <v>0</v>
      </c>
      <c r="Q487" s="64">
        <v>0</v>
      </c>
      <c r="R487" s="64">
        <v>1</v>
      </c>
      <c r="S487" s="125">
        <v>31162310</v>
      </c>
      <c r="T487" s="125" t="s">
        <v>66</v>
      </c>
      <c r="U487" s="125" t="s">
        <v>66</v>
      </c>
      <c r="W487" s="198">
        <v>123200</v>
      </c>
      <c r="X487" s="198">
        <f t="shared" si="876"/>
        <v>23408</v>
      </c>
      <c r="Y487" s="61">
        <f t="shared" si="877"/>
        <v>146608</v>
      </c>
      <c r="Z487" s="198">
        <v>123200</v>
      </c>
      <c r="AA487" s="198">
        <f t="shared" si="878"/>
        <v>23408</v>
      </c>
      <c r="AB487" s="61">
        <f t="shared" si="879"/>
        <v>146608</v>
      </c>
      <c r="AC487" s="198">
        <v>915000</v>
      </c>
      <c r="AD487" s="198">
        <f t="shared" si="880"/>
        <v>173850</v>
      </c>
      <c r="AE487" s="61">
        <f t="shared" si="881"/>
        <v>1088850</v>
      </c>
      <c r="AG487" s="67" t="str">
        <f t="shared" si="882"/>
        <v>KIT CORREA POLEAS TRAPEZOIDAL QKS11 PARA ASCENSOR NO PANORAMICO</v>
      </c>
      <c r="AH487" s="58" t="str">
        <f t="shared" si="883"/>
        <v>ÚNICO</v>
      </c>
      <c r="AI487" s="58" t="str">
        <f t="shared" si="884"/>
        <v>ÚNICO</v>
      </c>
      <c r="AJ487" s="58" t="str">
        <f t="shared" si="885"/>
        <v>ÚNICO</v>
      </c>
      <c r="AK487" s="58" t="str">
        <f t="shared" si="886"/>
        <v>ÚNICO</v>
      </c>
      <c r="AL487" s="68" t="str">
        <f t="shared" si="887"/>
        <v/>
      </c>
      <c r="AM487" s="68" t="str">
        <f t="shared" si="888"/>
        <v/>
      </c>
      <c r="AN487" s="60" t="str">
        <f t="shared" si="889"/>
        <v/>
      </c>
      <c r="AP487" s="68">
        <f t="shared" si="890"/>
        <v>387133</v>
      </c>
      <c r="AQ487" s="61">
        <f t="shared" si="891"/>
        <v>123200</v>
      </c>
      <c r="AR487" s="61">
        <f t="shared" si="892"/>
        <v>457146</v>
      </c>
      <c r="AS487" s="199">
        <f t="shared" si="893"/>
        <v>1.1808499921215707</v>
      </c>
      <c r="AT487" s="61">
        <f t="shared" si="894"/>
        <v>123200</v>
      </c>
      <c r="AU487" s="61">
        <f t="shared" si="895"/>
        <v>915000</v>
      </c>
      <c r="AV487" s="61">
        <f>IF(NOT(ISNUMBER(A487)),"",ROUND(_xlfn.QUARTILE.INC(CHOOSE({1;2;3},W487,Z487,AC487),1),0))</f>
        <v>123200</v>
      </c>
      <c r="AW487" s="61">
        <f>IF(NOT(ISNUMBER(A487)),"",ROUND(_xlfn.QUARTILE.INC(CHOOSE({1;2;3},W487,Z487,AC487),3),0))</f>
        <v>519100</v>
      </c>
      <c r="AX487" s="61">
        <f t="shared" si="896"/>
        <v>395900</v>
      </c>
      <c r="AY487" s="61">
        <f t="shared" si="897"/>
        <v>123200</v>
      </c>
      <c r="AZ487" s="61">
        <f t="shared" si="898"/>
        <v>23408</v>
      </c>
      <c r="BA487" s="61">
        <f t="shared" si="899"/>
        <v>146608</v>
      </c>
      <c r="BB487" s="61" t="str">
        <f t="shared" si="900"/>
        <v>MEDIANA</v>
      </c>
      <c r="BD487" s="58" t="str">
        <f t="shared" si="901"/>
        <v>KIT CORREA POLEAS TRAPEZOIDAL QKS11 PARA ASCENSOR NO PANORAMICO</v>
      </c>
      <c r="BE487" s="58" t="str">
        <f t="shared" si="902"/>
        <v>ÚNICO</v>
      </c>
      <c r="BF487" s="58" t="str" cm="1">
        <f t="array" ref="BF487">IF(BE487&lt;&gt;"REPETIDO","",A487&amp;IFERROR(", "&amp;_xlfn.AGGREGATE(15,6,$A$13:$A$500/(($BD$13:$BD$500=BD487)*($A$13:$A$500&lt;&gt;A487)),1),"")&amp;IFERROR(", "&amp;_xlfn.AGGREGATE(15,6,$A$13:$A$500/(($BD$13:$BD$500=BD487)*($A$13:$A$500&lt;&gt;A487)),2),"")&amp;IFERROR(", "&amp;_xlfn.AGGREGATE(15,6,$A$13:$A$500/(($BD$13:$BD$500=BD487)*($A$13:$A$500&lt;&gt;A487)),3),""))</f>
        <v/>
      </c>
      <c r="BG487" s="58" t="str">
        <f t="shared" si="903"/>
        <v>NO APLICA</v>
      </c>
      <c r="BH487" s="58" t="str">
        <f t="shared" si="904"/>
        <v>OK</v>
      </c>
    </row>
    <row r="488" spans="1:60" x14ac:dyDescent="0.45">
      <c r="A488" s="210" t="s">
        <v>1141</v>
      </c>
      <c r="B488" s="210"/>
      <c r="C488" s="210"/>
      <c r="D488" s="210"/>
      <c r="E488" s="210"/>
      <c r="F488" s="210"/>
      <c r="G488" s="210"/>
      <c r="H488" s="210"/>
      <c r="I488" s="210"/>
      <c r="J488" s="210"/>
      <c r="K488" s="210"/>
      <c r="L488" s="210"/>
      <c r="M488" s="210"/>
      <c r="N488" s="210"/>
      <c r="O488" s="210"/>
      <c r="P488" s="210"/>
      <c r="Q488" s="210"/>
      <c r="R488" s="210"/>
      <c r="S488" s="210"/>
      <c r="T488" s="210"/>
      <c r="U488" s="210"/>
      <c r="W488" s="198"/>
      <c r="X488" s="198"/>
      <c r="Y488" s="198"/>
      <c r="Z488" s="198"/>
      <c r="AA488" s="198"/>
      <c r="AB488" s="198"/>
      <c r="AC488" s="198"/>
      <c r="AD488" s="198"/>
      <c r="AE488" s="198"/>
      <c r="AG488" s="67" t="str">
        <f>IF(NOT(ISNUMBER(#REF!)),"",LEFT(#REF!,200))</f>
        <v/>
      </c>
      <c r="AH488" s="58" t="str">
        <f t="shared" ref="AH488" si="905">IF(AG488="","",IF(COUNTIF($AG:$AG,AG488)=1,"ÚNICO",IF(_xlfn.MAXIFS($Y:$Y,$AG:$AG,AG488)&lt;&gt;_xlfn.MINIFS($Y:$Y,$AG:$AG,AG488),"PRECIO DIFERENTE","MISMO PRECIO")))</f>
        <v/>
      </c>
      <c r="AI488" s="58" t="str">
        <f t="shared" ref="AI488:AI538" si="906">IF(AG488="","",IF(COUNTIF($AG:$AG,AG488)=1,"ÚNICO",IF(_xlfn.MAXIFS($AB:$AB,$AG:$AG,AG488)&lt;&gt;_xlfn.MINIFS($AB:$AB,$AG:$AG,AG488),"PRECIO DIFERENTE","MISMO PRECIO")))</f>
        <v/>
      </c>
      <c r="AJ488" s="58" t="str">
        <f t="shared" ref="AJ488:AJ538" si="907">IF(AG488="","",IF(COUNTIF($AG:$AG,AG488)=1,"ÚNICO",IF(_xlfn.MAXIFS($AE:$AE,$AG:$AG,AG488)&lt;&gt;_xlfn.MINIFS($AE:$AE,$AG:$AG,AG488),"PRECIO DIFERENTE","MISMO PRECIO")))</f>
        <v/>
      </c>
      <c r="AK488" s="58" t="str">
        <f t="shared" ref="AK488" si="908">IF(AG488="","",IF(COUNTIF($AG:$AG,AG488)=1,"ÚNICO",IF(OR(AH488="PRECIO DIFERENTE",AI488="PRECIO DIFERENTE",AJ488="PRECIO DIFERENTE"),"REVISAR","VALIDADO")))</f>
        <v/>
      </c>
      <c r="AL488" s="68" t="str">
        <f t="shared" ref="AL488:AL538" si="909">IF(OR(AG488="",COUNTIF($AG:$AG,AG488)=1),"",_xlfn.MAXIFS($Y:$Y,$AG:$AG,AG488)-_xlfn.MINIFS($Y:$Y,$AG:$AG,AG488))</f>
        <v/>
      </c>
      <c r="AM488" s="68" t="str">
        <f t="shared" ref="AM488:AM538" si="910">IF(OR(AG488="",COUNTIF($AG:$AG,AG488)=1),"",_xlfn.MAXIFS($AB:$AB,$AG:$AG,AG488)-_xlfn.MINIFS($AB:$AB,$AG:$AG,AG488))</f>
        <v/>
      </c>
      <c r="AN488" s="60" t="str">
        <f t="shared" ref="AN488:AN538" si="911">IF(OR(AG488="",COUNTIF($AG:$AG,AG488)=1),"",_xlfn.MAXIFS($AE:$AE,$AG:$AG,AG488)-_xlfn.MINIFS($AE:$AE,$AG:$AG,AG488))</f>
        <v/>
      </c>
      <c r="AP488" s="75"/>
      <c r="AQ488" s="75"/>
      <c r="AR488" s="75"/>
      <c r="AS488" s="76"/>
      <c r="AT488" s="75"/>
      <c r="AU488" s="75"/>
      <c r="AV488" s="75"/>
      <c r="AW488" s="75"/>
      <c r="AX488" s="75"/>
      <c r="AY488" s="75"/>
      <c r="AZ488" s="75"/>
      <c r="BA488" s="75"/>
      <c r="BB488" s="75"/>
      <c r="BD488" s="203"/>
      <c r="BE488" s="203"/>
      <c r="BF488" s="203"/>
      <c r="BG488" s="203"/>
      <c r="BH488" s="203"/>
    </row>
    <row r="489" spans="1:60" ht="114.75" customHeight="1" x14ac:dyDescent="0.45">
      <c r="A489" s="64">
        <f>IF(D489="","",COUNTIF($D$13:D489,"&lt;&gt;"))</f>
        <v>452</v>
      </c>
      <c r="B489" s="64" t="s">
        <v>1142</v>
      </c>
      <c r="C489" s="65" t="s">
        <v>1143</v>
      </c>
      <c r="D489" s="148" t="s">
        <v>1115</v>
      </c>
      <c r="E489" s="64">
        <v>0</v>
      </c>
      <c r="F489" s="64">
        <v>0</v>
      </c>
      <c r="G489" s="64">
        <v>0</v>
      </c>
      <c r="H489" s="148">
        <v>0</v>
      </c>
      <c r="I489" s="64">
        <v>0</v>
      </c>
      <c r="J489" s="64">
        <v>0</v>
      </c>
      <c r="K489" s="64">
        <v>0</v>
      </c>
      <c r="L489" s="64">
        <v>0</v>
      </c>
      <c r="M489" s="64">
        <v>0</v>
      </c>
      <c r="N489" s="64">
        <v>0</v>
      </c>
      <c r="O489" s="64">
        <v>1</v>
      </c>
      <c r="P489" s="64">
        <v>0</v>
      </c>
      <c r="Q489" s="64">
        <v>0</v>
      </c>
      <c r="R489" s="64">
        <v>1</v>
      </c>
      <c r="S489" s="125">
        <v>40161504</v>
      </c>
      <c r="T489" s="125" t="s">
        <v>66</v>
      </c>
      <c r="U489" s="125" t="s">
        <v>66</v>
      </c>
      <c r="W489" s="198">
        <v>255000</v>
      </c>
      <c r="X489" s="198">
        <f>ROUND(W489*19%,0)</f>
        <v>48450</v>
      </c>
      <c r="Y489" s="61">
        <f>ROUND(W489+X489,0)</f>
        <v>303450</v>
      </c>
      <c r="Z489" s="198">
        <v>255000</v>
      </c>
      <c r="AA489" s="198">
        <f>Z489*19%</f>
        <v>48450</v>
      </c>
      <c r="AB489" s="61">
        <f>Z489+AA489</f>
        <v>303450</v>
      </c>
      <c r="AC489" s="198">
        <v>315000</v>
      </c>
      <c r="AD489" s="198">
        <f>AC489*19%</f>
        <v>59850</v>
      </c>
      <c r="AE489" s="61">
        <f>AC489+AD489</f>
        <v>374850</v>
      </c>
      <c r="AG489" s="67" t="str">
        <f t="shared" ref="AG489:AG491" si="912">IF(NOT(ISNUMBER(A489)),"",UPPER(TRIM(CLEAN(C489))))</f>
        <v>FILTROS SUMINISTRO DE FILTROS ORIGINALES O EQUIVALENTES: ACEITE, AIRE COMBUSTIBLE- COMPATIBLES CON EL MODELO DEL GENERADOR.</v>
      </c>
      <c r="AH489" s="58" t="str">
        <f t="shared" ref="AH489:AH491" si="913">IF($AG489="","",IF(COUNTIFS($AG:$AG,$AG489,$W:$W,"&lt;&gt;"&amp;$W489)&gt;0,"DIFERENTE","ÚNICO"))</f>
        <v>ÚNICO</v>
      </c>
      <c r="AI489" s="58" t="str">
        <f t="shared" ref="AI489:AI491" si="914">IF($AG489="","",IF(COUNTIFS($AG:$AG,$AG489,$Z:$Z,"&lt;&gt;"&amp;$Z489)&gt;0,"DIFERENTE","ÚNICO"))</f>
        <v>ÚNICO</v>
      </c>
      <c r="AJ489" s="58" t="str">
        <f t="shared" ref="AJ489:AJ491" si="915">IF($AG489="","",IF(COUNTIFS($AG:$AG,$AG489,$AC:$AC,"&lt;&gt;"&amp;$AC489)&gt;0,"DIFERENTE","ÚNICO"))</f>
        <v>ÚNICO</v>
      </c>
      <c r="AK489" s="58" t="str">
        <f t="shared" ref="AK489:AK491" si="916">IF($AG489="","",IF(OR(AH489="DIFERENTE",AI489="DIFERENTE",AJ489="DIFERENTE"),"REVISAR","ÚNICO"))</f>
        <v>ÚNICO</v>
      </c>
      <c r="AL489" s="68" t="str">
        <f t="shared" ref="AL489:AL491" si="917">IF(AH489="DIFERENTE",_xlfn.MAXIFS($W:$W,$AG:$AG,$AG489)-_xlfn.MINIFS($W:$W,$AG:$AG,$AG489),"")</f>
        <v/>
      </c>
      <c r="AM489" s="68" t="str">
        <f t="shared" ref="AM489:AM491" si="918">IF(AI489="DIFERENTE",_xlfn.MAXIFS($Z:$Z,$AG:$AG,$AG489)-_xlfn.MINIFS($Z:$Z,$AG:$AG,$AG489),"")</f>
        <v/>
      </c>
      <c r="AN489" s="60" t="str">
        <f t="shared" ref="AN489:AN491" si="919">IF(AJ489="DIFERENTE",_xlfn.MAXIFS($AC:$AC,$AG:$AG,$AG489)-_xlfn.MINIFS($AC:$AC,$AG:$AG,$AG489),"")</f>
        <v/>
      </c>
      <c r="AP489" s="68">
        <f t="shared" ref="AP489:AP491" si="920">IF(NOT(ISNUMBER(A489)),"",ROUND(AVERAGE(W489,Z489,AC489),0))</f>
        <v>275000</v>
      </c>
      <c r="AQ489" s="61">
        <f t="shared" ref="AQ489:AQ491" si="921">IF(NOT(ISNUMBER(A489)),"",ROUND(MEDIAN(W489,Z489,AC489),0))</f>
        <v>255000</v>
      </c>
      <c r="AR489" s="61">
        <f t="shared" ref="AR489:AR491" si="922">IF(NOT(ISNUMBER(A489)),"",ROUND(_xlfn.STDEV.S(W489,Z489,AC489),0))</f>
        <v>34641</v>
      </c>
      <c r="AS489" s="199">
        <f t="shared" ref="AS489:AS491" si="923">IF(NOT(ISNUMBER(A489)),"",IFERROR(AR489/AP489,0))</f>
        <v>0.12596727272727273</v>
      </c>
      <c r="AT489" s="61">
        <f t="shared" ref="AT489:AT491" si="924">IF(NOT(ISNUMBER(A489)),"",MIN(W489,Z489,AC489))</f>
        <v>255000</v>
      </c>
      <c r="AU489" s="61">
        <f t="shared" ref="AU489:AU491" si="925">IF(NOT(ISNUMBER(A489)),"",MAX(W489,Z489,AC489))</f>
        <v>315000</v>
      </c>
      <c r="AV489" s="61">
        <f>IF(NOT(ISNUMBER(A489)),"",ROUND(_xlfn.QUARTILE.INC(CHOOSE({1;2;3},W489,Z489,AC489),1),0))</f>
        <v>255000</v>
      </c>
      <c r="AW489" s="61">
        <f>IF(NOT(ISNUMBER(A489)),"",ROUND(_xlfn.QUARTILE.INC(CHOOSE({1;2;3},W489,Z489,AC489),3),0))</f>
        <v>285000</v>
      </c>
      <c r="AX489" s="61">
        <f t="shared" ref="AX489:AX491" si="926">IF(NOT(ISNUMBER(A489)),"",AW489-AV489)</f>
        <v>30000</v>
      </c>
      <c r="AY489" s="61">
        <f t="shared" ref="AY489:AY491" si="927">IF(NOT(ISNUMBER(A489)),"",IF(BB489="MENOR VALOR",MIN(W489,Z489,AC489),IF(BB489="PROMEDIO 2 MENORES",ROUND((SUM(W489,Z489,AC489)-MAX(W489,Z489,AC489))/2,0),IF(BB489="MEDIANA",MEDIAN(W489,Z489,AC489),""))))</f>
        <v>255000</v>
      </c>
      <c r="AZ489" s="61">
        <f t="shared" ref="AZ489:AZ491" si="928">+AY489*19%</f>
        <v>48450</v>
      </c>
      <c r="BA489" s="61">
        <f t="shared" ref="BA489:BA491" si="929">+AY489+AZ489</f>
        <v>303450</v>
      </c>
      <c r="BB489" s="61" t="str">
        <f t="shared" ref="BB489:BB491" si="930">IF(NOT(ISNUMBER(A489)),"",IF(AS489&lt;=20%,"MENOR VALOR",IF(AS489&lt;=40%,"PROMEDIO 2 MENORES","MEDIANA")))</f>
        <v>MENOR VALOR</v>
      </c>
      <c r="BD489" s="58" t="str">
        <f t="shared" ref="BD489:BD491" si="931">IF(NOT(ISNUMBER(A489)),"",TRIM(CLEAN(C489)))</f>
        <v>FILTROS Suministro de filtros originales o equivalentes: Aceite, Aire Combustible- Compatibles con el modelo del generador.</v>
      </c>
      <c r="BE489" s="58" t="str">
        <f t="shared" ref="BE489:BE491" si="932">IF(BD489="","",IF(COUNTIF($BD:$BD,BD489)&gt;1,"REPETIDO","ÚNICO"))</f>
        <v>ÚNICO</v>
      </c>
      <c r="BF489" s="58" t="str" cm="1">
        <f t="array" ref="BF489">IF(BE489&lt;&gt;"REPETIDO","",A489&amp;IFERROR(", "&amp;_xlfn.AGGREGATE(15,6,$A$13:$A$500/(($BD$13:$BD$500=BD489)*($A$13:$A$500&lt;&gt;A489)),1),"")&amp;IFERROR(", "&amp;_xlfn.AGGREGATE(15,6,$A$13:$A$500/(($BD$13:$BD$500=BD489)*($A$13:$A$500&lt;&gt;A489)),2),"")&amp;IFERROR(", "&amp;_xlfn.AGGREGATE(15,6,$A$13:$A$500/(($BD$13:$BD$500=BD489)*($A$13:$A$500&lt;&gt;A489)),3),""))</f>
        <v/>
      </c>
      <c r="BG489" s="58" t="str">
        <f t="shared" ref="BG489:BG491" si="933">IF(BD489="","",IF(BE489&lt;&gt;"REPETIDO","NO APLICA",IF(_xlfn.MAXIFS($AY:$AY,$BD:$BD,BD489)=_xlfn.MINIFS($AY:$AY,$BD:$BD,BD489),"MISMO PRECIO REF.","PRECIO REF. DIFERENTE")))</f>
        <v>NO APLICA</v>
      </c>
      <c r="BH489" s="58" t="str">
        <f t="shared" ref="BH489:BH491" si="934">IF(BD489="","",IF(BG489="PRECIO REF. DIFERENTE","CRÍTICO - PRECIO REF. INCONSISTENTE","OK"))</f>
        <v>OK</v>
      </c>
    </row>
    <row r="490" spans="1:60" ht="153" customHeight="1" x14ac:dyDescent="0.45">
      <c r="A490" s="64">
        <f>IF(D490="","",COUNTIF($D$13:D490,"&lt;&gt;"))</f>
        <v>453</v>
      </c>
      <c r="B490" s="64" t="s">
        <v>1144</v>
      </c>
      <c r="C490" s="65" t="s">
        <v>1145</v>
      </c>
      <c r="D490" s="148" t="s">
        <v>1115</v>
      </c>
      <c r="E490" s="64">
        <v>0</v>
      </c>
      <c r="F490" s="64">
        <v>0</v>
      </c>
      <c r="G490" s="64">
        <v>0</v>
      </c>
      <c r="H490" s="148">
        <v>0</v>
      </c>
      <c r="I490" s="64">
        <v>0</v>
      </c>
      <c r="J490" s="64">
        <v>0</v>
      </c>
      <c r="K490" s="64">
        <v>0</v>
      </c>
      <c r="L490" s="64">
        <v>0</v>
      </c>
      <c r="M490" s="64">
        <v>0</v>
      </c>
      <c r="N490" s="64">
        <v>0</v>
      </c>
      <c r="O490" s="64">
        <v>1</v>
      </c>
      <c r="P490" s="64">
        <v>0</v>
      </c>
      <c r="Q490" s="64">
        <v>0</v>
      </c>
      <c r="R490" s="64">
        <v>1</v>
      </c>
      <c r="S490" s="78">
        <v>40161513</v>
      </c>
      <c r="T490" s="64" t="s">
        <v>66</v>
      </c>
      <c r="U490" s="64" t="s">
        <v>66</v>
      </c>
      <c r="W490" s="198">
        <v>697000</v>
      </c>
      <c r="X490" s="198">
        <f>ROUND(W490*19%,0)</f>
        <v>132430</v>
      </c>
      <c r="Y490" s="61">
        <f>ROUND(W490+X490,0)</f>
        <v>829430</v>
      </c>
      <c r="Z490" s="198">
        <v>697000</v>
      </c>
      <c r="AA490" s="198">
        <f>Z490*19%</f>
        <v>132430</v>
      </c>
      <c r="AB490" s="61">
        <f>Z490+AA490</f>
        <v>829430</v>
      </c>
      <c r="AC490" s="198">
        <v>820000</v>
      </c>
      <c r="AD490" s="198">
        <f>AC490*19%</f>
        <v>155800</v>
      </c>
      <c r="AE490" s="61">
        <f>AC490+AD490</f>
        <v>975800</v>
      </c>
      <c r="AG490" s="67" t="str">
        <f t="shared" si="912"/>
        <v>CABLEADO DEL GENERADOR AL TABLERO PRINCIPAL CABLES ELÉCTRICOS DE POTENCIA: AISLAMIENTO ADECUADO CALIBRE SEGÚN CARGA (33 KVA APROX.) CUMPLIMIENTO RETIE</v>
      </c>
      <c r="AH490" s="58" t="str">
        <f t="shared" si="913"/>
        <v>ÚNICO</v>
      </c>
      <c r="AI490" s="58" t="str">
        <f t="shared" si="914"/>
        <v>ÚNICO</v>
      </c>
      <c r="AJ490" s="58" t="str">
        <f t="shared" si="915"/>
        <v>ÚNICO</v>
      </c>
      <c r="AK490" s="58" t="str">
        <f t="shared" si="916"/>
        <v>ÚNICO</v>
      </c>
      <c r="AL490" s="68" t="str">
        <f t="shared" si="917"/>
        <v/>
      </c>
      <c r="AM490" s="68" t="str">
        <f t="shared" si="918"/>
        <v/>
      </c>
      <c r="AN490" s="60" t="str">
        <f t="shared" si="919"/>
        <v/>
      </c>
      <c r="AP490" s="68">
        <f t="shared" si="920"/>
        <v>738000</v>
      </c>
      <c r="AQ490" s="61">
        <f t="shared" si="921"/>
        <v>697000</v>
      </c>
      <c r="AR490" s="61">
        <f t="shared" si="922"/>
        <v>71014</v>
      </c>
      <c r="AS490" s="199">
        <f t="shared" si="923"/>
        <v>9.6224932249322492E-2</v>
      </c>
      <c r="AT490" s="61">
        <f t="shared" si="924"/>
        <v>697000</v>
      </c>
      <c r="AU490" s="61">
        <f t="shared" si="925"/>
        <v>820000</v>
      </c>
      <c r="AV490" s="61">
        <f>IF(NOT(ISNUMBER(A490)),"",ROUND(_xlfn.QUARTILE.INC(CHOOSE({1;2;3},W490,Z490,AC490),1),0))</f>
        <v>697000</v>
      </c>
      <c r="AW490" s="61">
        <f>IF(NOT(ISNUMBER(A490)),"",ROUND(_xlfn.QUARTILE.INC(CHOOSE({1;2;3},W490,Z490,AC490),3),0))</f>
        <v>758500</v>
      </c>
      <c r="AX490" s="61">
        <f t="shared" si="926"/>
        <v>61500</v>
      </c>
      <c r="AY490" s="61">
        <f t="shared" si="927"/>
        <v>697000</v>
      </c>
      <c r="AZ490" s="61">
        <f t="shared" si="928"/>
        <v>132430</v>
      </c>
      <c r="BA490" s="61">
        <f t="shared" si="929"/>
        <v>829430</v>
      </c>
      <c r="BB490" s="61" t="str">
        <f t="shared" si="930"/>
        <v>MENOR VALOR</v>
      </c>
      <c r="BD490" s="58" t="str">
        <f t="shared" si="931"/>
        <v>CABLEADO DEL GENERADOR AL TABLERO PRINCIPAL Cables eléctricos de potencia: Aislamiento adecuado Calibre según carga (33 kVA aprox.) Cumplimiento RETIE</v>
      </c>
      <c r="BE490" s="58" t="str">
        <f t="shared" si="932"/>
        <v>ÚNICO</v>
      </c>
      <c r="BF490" s="58" t="str" cm="1">
        <f t="array" ref="BF490">IF(BE490&lt;&gt;"REPETIDO","",A490&amp;IFERROR(", "&amp;_xlfn.AGGREGATE(15,6,$A$13:$A$500/(($BD$13:$BD$500=BD490)*($A$13:$A$500&lt;&gt;A490)),1),"")&amp;IFERROR(", "&amp;_xlfn.AGGREGATE(15,6,$A$13:$A$500/(($BD$13:$BD$500=BD490)*($A$13:$A$500&lt;&gt;A490)),2),"")&amp;IFERROR(", "&amp;_xlfn.AGGREGATE(15,6,$A$13:$A$500/(($BD$13:$BD$500=BD490)*($A$13:$A$500&lt;&gt;A490)),3),""))</f>
        <v/>
      </c>
      <c r="BG490" s="58" t="str">
        <f t="shared" si="933"/>
        <v>NO APLICA</v>
      </c>
      <c r="BH490" s="58" t="str">
        <f t="shared" si="934"/>
        <v>OK</v>
      </c>
    </row>
    <row r="491" spans="1:60" ht="178.5" customHeight="1" x14ac:dyDescent="0.45">
      <c r="A491" s="64">
        <f>IF(D491="","",COUNTIF($D$13:D491,"&lt;&gt;"))</f>
        <v>454</v>
      </c>
      <c r="B491" s="64" t="s">
        <v>1144</v>
      </c>
      <c r="C491" s="65" t="s">
        <v>1146</v>
      </c>
      <c r="D491" s="148" t="s">
        <v>1115</v>
      </c>
      <c r="E491" s="64">
        <v>0</v>
      </c>
      <c r="F491" s="64">
        <v>0</v>
      </c>
      <c r="G491" s="64">
        <v>0</v>
      </c>
      <c r="H491" s="148">
        <v>0</v>
      </c>
      <c r="I491" s="64">
        <v>0</v>
      </c>
      <c r="J491" s="64">
        <v>0</v>
      </c>
      <c r="K491" s="64">
        <v>0</v>
      </c>
      <c r="L491" s="64">
        <v>0</v>
      </c>
      <c r="M491" s="64">
        <v>0</v>
      </c>
      <c r="N491" s="64">
        <v>0</v>
      </c>
      <c r="O491" s="64">
        <v>1</v>
      </c>
      <c r="P491" s="64">
        <v>0</v>
      </c>
      <c r="Q491" s="64">
        <v>0</v>
      </c>
      <c r="R491" s="64">
        <v>1</v>
      </c>
      <c r="S491" s="78">
        <v>40161513</v>
      </c>
      <c r="T491" s="64" t="s">
        <v>66</v>
      </c>
      <c r="U491" s="64" t="s">
        <v>66</v>
      </c>
      <c r="W491" s="198">
        <v>314500</v>
      </c>
      <c r="X491" s="198">
        <f>ROUND(W491*19%,0)</f>
        <v>59755</v>
      </c>
      <c r="Y491" s="61">
        <f>ROUND(W491+X491,0)</f>
        <v>374255</v>
      </c>
      <c r="Z491" s="198">
        <v>314500</v>
      </c>
      <c r="AA491" s="198">
        <f>Z491*19%</f>
        <v>59755</v>
      </c>
      <c r="AB491" s="61">
        <f>Z491+AA491</f>
        <v>374255</v>
      </c>
      <c r="AC491" s="198">
        <v>380000</v>
      </c>
      <c r="AD491" s="198">
        <f>AC491*19%</f>
        <v>72200</v>
      </c>
      <c r="AE491" s="61">
        <f>AC491+AD491</f>
        <v>452200</v>
      </c>
      <c r="AG491" s="67" t="str">
        <f t="shared" si="912"/>
        <v>BATERÍAS DE ARRANQUE: LIBRE MANTENIMIENTO ALTA CAPACIDAD DE ARRANQUE (CCA) COMPATIBLES CON SISTEMA DEL GENERADORTENSIÓN NOMINAL ACORDE AL SISTEMA DEL GENERADOR (12V O 24V).CAPACIDAD DE ARRANQUE EN FRÍO (CCA) ADECUADA PARA MOTORES DIÉSEL INDUSTRIALES (MÍNIMO 800 CCA TIPO: LIBRE DE MANTENIMIENTO (VRLA, AGM O EQUIVALENTE).BORNES RESISTENTES A LA CORROSIÓN Y CON PROTECCIÓN ADECUADA.FABRICACIÓN RECIENTE (NO MAYOR A 6 MESES).COMPATIBILIDAD TOTAL CON EL GENERADOR TIPO CAT OLYMPIAN GEP33-3 O EQUIVALENTE</v>
      </c>
      <c r="AH491" s="58" t="str">
        <f t="shared" si="913"/>
        <v>ÚNICO</v>
      </c>
      <c r="AI491" s="58" t="str">
        <f t="shared" si="914"/>
        <v>ÚNICO</v>
      </c>
      <c r="AJ491" s="58" t="str">
        <f t="shared" si="915"/>
        <v>ÚNICO</v>
      </c>
      <c r="AK491" s="58" t="str">
        <f t="shared" si="916"/>
        <v>ÚNICO</v>
      </c>
      <c r="AL491" s="68" t="str">
        <f t="shared" si="917"/>
        <v/>
      </c>
      <c r="AM491" s="68" t="str">
        <f t="shared" si="918"/>
        <v/>
      </c>
      <c r="AN491" s="60" t="str">
        <f t="shared" si="919"/>
        <v/>
      </c>
      <c r="AP491" s="68">
        <f t="shared" si="920"/>
        <v>336333</v>
      </c>
      <c r="AQ491" s="61">
        <f t="shared" si="921"/>
        <v>314500</v>
      </c>
      <c r="AR491" s="61">
        <f t="shared" si="922"/>
        <v>37816</v>
      </c>
      <c r="AS491" s="199">
        <f t="shared" si="923"/>
        <v>0.11243618675538826</v>
      </c>
      <c r="AT491" s="61">
        <f t="shared" si="924"/>
        <v>314500</v>
      </c>
      <c r="AU491" s="61">
        <f t="shared" si="925"/>
        <v>380000</v>
      </c>
      <c r="AV491" s="61">
        <f>IF(NOT(ISNUMBER(A491)),"",ROUND(_xlfn.QUARTILE.INC(CHOOSE({1;2;3},W491,Z491,AC491),1),0))</f>
        <v>314500</v>
      </c>
      <c r="AW491" s="61">
        <f>IF(NOT(ISNUMBER(A491)),"",ROUND(_xlfn.QUARTILE.INC(CHOOSE({1;2;3},W491,Z491,AC491),3),0))</f>
        <v>347250</v>
      </c>
      <c r="AX491" s="61">
        <f t="shared" si="926"/>
        <v>32750</v>
      </c>
      <c r="AY491" s="61">
        <f t="shared" si="927"/>
        <v>314500</v>
      </c>
      <c r="AZ491" s="61">
        <f t="shared" si="928"/>
        <v>59755</v>
      </c>
      <c r="BA491" s="61">
        <f t="shared" si="929"/>
        <v>374255</v>
      </c>
      <c r="BB491" s="61" t="str">
        <f t="shared" si="930"/>
        <v>MENOR VALOR</v>
      </c>
      <c r="BD491" s="58" t="str">
        <f t="shared" si="931"/>
        <v>BATERÍAS de arranque: Libre mantenimiento Alta capacidad de arranque (CCA) Compatibles con sistema del generadorTensión nominal acorde al sistema del generador (12V o 24V).Capacidad de arranque en frío (CCA) adecuada para motores diésel industriales (mínimo 800 CCA Tipo: libre de mantenimiento (VRLA, AGM o equivalente).Bornes resistentes a la corrosión y con protección adecuada.Fabricación reciente (no mayor a 6 meses).Compatibilidad total con el generador tipo CAT Olympian GEP33-3 o equivalente</v>
      </c>
      <c r="BE491" s="58" t="e">
        <f t="shared" si="932"/>
        <v>#VALUE!</v>
      </c>
      <c r="BF491" s="58" t="e" cm="1">
        <f t="array" ref="BF491">IF(BE491&lt;&gt;"REPETIDO","",A491&amp;IFERROR(", "&amp;_xlfn.AGGREGATE(15,6,$A$13:$A$500/(($BD$13:$BD$500=BD491)*($A$13:$A$500&lt;&gt;A491)),1),"")&amp;IFERROR(", "&amp;_xlfn.AGGREGATE(15,6,$A$13:$A$500/(($BD$13:$BD$500=BD491)*($A$13:$A$500&lt;&gt;A491)),2),"")&amp;IFERROR(", "&amp;_xlfn.AGGREGATE(15,6,$A$13:$A$500/(($BD$13:$BD$500=BD491)*($A$13:$A$500&lt;&gt;A491)),3),""))</f>
        <v>#VALUE!</v>
      </c>
      <c r="BG491" s="58" t="e">
        <f t="shared" si="933"/>
        <v>#VALUE!</v>
      </c>
      <c r="BH491" s="58" t="e">
        <f t="shared" si="934"/>
        <v>#VALUE!</v>
      </c>
    </row>
    <row r="492" spans="1:60" x14ac:dyDescent="0.45">
      <c r="A492" s="212" t="s">
        <v>1147</v>
      </c>
      <c r="B492" s="212"/>
      <c r="C492" s="212"/>
      <c r="D492" s="212"/>
      <c r="E492" s="212"/>
      <c r="F492" s="212"/>
      <c r="G492" s="212"/>
      <c r="H492" s="212"/>
      <c r="I492" s="212"/>
      <c r="J492" s="212"/>
      <c r="K492" s="212"/>
      <c r="L492" s="212"/>
      <c r="M492" s="212"/>
      <c r="N492" s="212"/>
      <c r="O492" s="212"/>
      <c r="P492" s="212"/>
      <c r="Q492" s="212"/>
      <c r="R492" s="212"/>
      <c r="S492" s="212"/>
      <c r="T492" s="212"/>
      <c r="U492" s="212"/>
      <c r="W492" s="198"/>
      <c r="X492" s="198"/>
      <c r="Y492" s="61"/>
      <c r="Z492" s="198"/>
      <c r="AA492" s="198"/>
      <c r="AB492" s="61"/>
      <c r="AC492" s="198"/>
      <c r="AD492" s="198"/>
      <c r="AE492" s="61"/>
      <c r="AG492" s="67" t="str">
        <f>IF(NOT(ISNUMBER(#REF!)),"",LEFT(#REF!,200))</f>
        <v/>
      </c>
      <c r="AH492" s="58" t="str">
        <f t="shared" ref="AH492:AH494" si="935">IF(AG492="","",IF(COUNTIF($AG:$AG,AG492)=1,"ÚNICO",IF(_xlfn.MAXIFS($Y:$Y,$AG:$AG,AG492)&lt;&gt;_xlfn.MINIFS($Y:$Y,$AG:$AG,AG492),"PRECIO DIFERENTE","MISMO PRECIO")))</f>
        <v/>
      </c>
      <c r="AI492" s="58" t="str">
        <f t="shared" ref="AI492:AI542" si="936">IF(AG492="","",IF(COUNTIF($AG:$AG,AG492)=1,"ÚNICO",IF(_xlfn.MAXIFS($AB:$AB,$AG:$AG,AG492)&lt;&gt;_xlfn.MINIFS($AB:$AB,$AG:$AG,AG492),"PRECIO DIFERENTE","MISMO PRECIO")))</f>
        <v/>
      </c>
      <c r="AJ492" s="58" t="str">
        <f t="shared" ref="AJ492:AJ542" si="937">IF(AG492="","",IF(COUNTIF($AG:$AG,AG492)=1,"ÚNICO",IF(_xlfn.MAXIFS($AE:$AE,$AG:$AG,AG492)&lt;&gt;_xlfn.MINIFS($AE:$AE,$AG:$AG,AG492),"PRECIO DIFERENTE","MISMO PRECIO")))</f>
        <v/>
      </c>
      <c r="AK492" s="58" t="str">
        <f t="shared" ref="AK492:AK494" si="938">IF(AG492="","",IF(COUNTIF($AG:$AG,AG492)=1,"ÚNICO",IF(OR(AH492="PRECIO DIFERENTE",AI492="PRECIO DIFERENTE",AJ492="PRECIO DIFERENTE"),"REVISAR","VALIDADO")))</f>
        <v/>
      </c>
      <c r="AL492" s="68" t="str">
        <f t="shared" ref="AL492:AL542" si="939">IF(OR(AG492="",COUNTIF($AG:$AG,AG492)=1),"",_xlfn.MAXIFS($Y:$Y,$AG:$AG,AG492)-_xlfn.MINIFS($Y:$Y,$AG:$AG,AG492))</f>
        <v/>
      </c>
      <c r="AM492" s="68" t="str">
        <f t="shared" ref="AM492:AM542" si="940">IF(OR(AG492="",COUNTIF($AG:$AG,AG492)=1),"",_xlfn.MAXIFS($AB:$AB,$AG:$AG,AG492)-_xlfn.MINIFS($AB:$AB,$AG:$AG,AG492))</f>
        <v/>
      </c>
      <c r="AN492" s="60" t="str">
        <f t="shared" ref="AN492:AN542" si="941">IF(OR(AG492="",COUNTIF($AG:$AG,AG492)=1),"",_xlfn.MAXIFS($AE:$AE,$AG:$AG,AG492)-_xlfn.MINIFS($AE:$AE,$AG:$AG,AG492))</f>
        <v/>
      </c>
      <c r="AP492" s="75"/>
      <c r="AQ492" s="75"/>
      <c r="AR492" s="75"/>
      <c r="AS492" s="76"/>
      <c r="AT492" s="75"/>
      <c r="AU492" s="75"/>
      <c r="AV492" s="75"/>
      <c r="AW492" s="75"/>
      <c r="AX492" s="75"/>
      <c r="AY492" s="75"/>
      <c r="AZ492" s="75"/>
      <c r="BA492" s="75"/>
      <c r="BB492" s="75"/>
      <c r="BD492" s="203"/>
      <c r="BE492" s="203"/>
      <c r="BF492" s="203"/>
      <c r="BG492" s="203"/>
      <c r="BH492" s="203"/>
    </row>
    <row r="493" spans="1:60" x14ac:dyDescent="0.45">
      <c r="A493" s="212" t="s">
        <v>659</v>
      </c>
      <c r="B493" s="212"/>
      <c r="C493" s="212"/>
      <c r="D493" s="212"/>
      <c r="E493" s="212"/>
      <c r="F493" s="212"/>
      <c r="G493" s="212"/>
      <c r="H493" s="212"/>
      <c r="I493" s="212"/>
      <c r="J493" s="212"/>
      <c r="K493" s="212"/>
      <c r="L493" s="212"/>
      <c r="M493" s="212"/>
      <c r="N493" s="212"/>
      <c r="O493" s="212"/>
      <c r="P493" s="212"/>
      <c r="Q493" s="212"/>
      <c r="R493" s="212"/>
      <c r="S493" s="212"/>
      <c r="T493" s="212"/>
      <c r="U493" s="212"/>
      <c r="W493" s="198"/>
      <c r="X493" s="198"/>
      <c r="Y493" s="61"/>
      <c r="Z493" s="198"/>
      <c r="AA493" s="198"/>
      <c r="AB493" s="61"/>
      <c r="AC493" s="198"/>
      <c r="AD493" s="198"/>
      <c r="AE493" s="61"/>
      <c r="AG493" s="67" t="str">
        <f>IF(NOT(ISNUMBER(#REF!)),"",LEFT(#REF!,200))</f>
        <v/>
      </c>
      <c r="AH493" s="58" t="str">
        <f t="shared" si="935"/>
        <v/>
      </c>
      <c r="AI493" s="58" t="str">
        <f t="shared" si="936"/>
        <v/>
      </c>
      <c r="AJ493" s="58" t="str">
        <f t="shared" si="937"/>
        <v/>
      </c>
      <c r="AK493" s="58" t="str">
        <f t="shared" si="938"/>
        <v/>
      </c>
      <c r="AL493" s="68" t="str">
        <f t="shared" si="939"/>
        <v/>
      </c>
      <c r="AM493" s="68" t="str">
        <f t="shared" si="940"/>
        <v/>
      </c>
      <c r="AN493" s="60" t="str">
        <f t="shared" si="941"/>
        <v/>
      </c>
      <c r="AP493" s="61"/>
      <c r="AQ493" s="61"/>
      <c r="AR493" s="61"/>
      <c r="AS493" s="62"/>
      <c r="AT493" s="61"/>
      <c r="AU493" s="61"/>
      <c r="AV493" s="61"/>
      <c r="AW493" s="61"/>
      <c r="AX493" s="61"/>
      <c r="AY493" s="61"/>
      <c r="AZ493" s="61"/>
      <c r="BA493" s="61"/>
      <c r="BB493" s="61"/>
      <c r="BD493" s="203"/>
      <c r="BE493" s="203"/>
      <c r="BF493" s="203"/>
      <c r="BG493" s="203"/>
      <c r="BH493" s="203"/>
    </row>
    <row r="494" spans="1:60" x14ac:dyDescent="0.45">
      <c r="A494" s="212" t="s">
        <v>660</v>
      </c>
      <c r="B494" s="212"/>
      <c r="C494" s="212"/>
      <c r="D494" s="212"/>
      <c r="E494" s="212"/>
      <c r="F494" s="212"/>
      <c r="G494" s="212"/>
      <c r="H494" s="212"/>
      <c r="I494" s="212"/>
      <c r="J494" s="212"/>
      <c r="K494" s="212"/>
      <c r="L494" s="212"/>
      <c r="M494" s="212"/>
      <c r="N494" s="212"/>
      <c r="O494" s="212"/>
      <c r="P494" s="212"/>
      <c r="Q494" s="212"/>
      <c r="R494" s="212"/>
      <c r="S494" s="212"/>
      <c r="T494" s="212"/>
      <c r="U494" s="212"/>
      <c r="W494" s="198"/>
      <c r="X494" s="198"/>
      <c r="Y494" s="198"/>
      <c r="Z494" s="198"/>
      <c r="AA494" s="198"/>
      <c r="AB494" s="61"/>
      <c r="AC494" s="198"/>
      <c r="AD494" s="198"/>
      <c r="AE494" s="61"/>
      <c r="AG494" s="67" t="str">
        <f>IF(NOT(ISNUMBER(#REF!)),"",LEFT(#REF!,200))</f>
        <v/>
      </c>
      <c r="AH494" s="58" t="str">
        <f t="shared" si="935"/>
        <v/>
      </c>
      <c r="AI494" s="58" t="str">
        <f t="shared" si="936"/>
        <v/>
      </c>
      <c r="AJ494" s="58" t="str">
        <f t="shared" si="937"/>
        <v/>
      </c>
      <c r="AK494" s="58" t="str">
        <f t="shared" si="938"/>
        <v/>
      </c>
      <c r="AL494" s="68" t="str">
        <f t="shared" si="939"/>
        <v/>
      </c>
      <c r="AM494" s="68" t="str">
        <f t="shared" si="940"/>
        <v/>
      </c>
      <c r="AN494" s="60" t="str">
        <f t="shared" si="941"/>
        <v/>
      </c>
      <c r="AP494" s="61"/>
      <c r="AQ494" s="61"/>
      <c r="AR494" s="61"/>
      <c r="AS494" s="62"/>
      <c r="AT494" s="61"/>
      <c r="AU494" s="61"/>
      <c r="AV494" s="61"/>
      <c r="AW494" s="61"/>
      <c r="AX494" s="61"/>
      <c r="AY494" s="61"/>
      <c r="AZ494" s="61"/>
      <c r="BA494" s="61"/>
      <c r="BB494" s="61"/>
      <c r="BD494" s="203"/>
      <c r="BE494" s="203"/>
      <c r="BF494" s="203"/>
      <c r="BG494" s="203"/>
      <c r="BH494" s="203"/>
    </row>
    <row r="495" spans="1:60" ht="140.25" customHeight="1" x14ac:dyDescent="0.45">
      <c r="A495" s="64">
        <f>IF(D495="","",COUNTIF($D$13:D495,"&lt;&gt;"))</f>
        <v>455</v>
      </c>
      <c r="B495" s="211" t="s">
        <v>1148</v>
      </c>
      <c r="C495" s="65" t="s">
        <v>1149</v>
      </c>
      <c r="D495" s="148" t="s">
        <v>1115</v>
      </c>
      <c r="E495" s="64">
        <v>0</v>
      </c>
      <c r="F495" s="64">
        <v>0</v>
      </c>
      <c r="G495" s="64">
        <v>0</v>
      </c>
      <c r="H495" s="148">
        <v>0</v>
      </c>
      <c r="I495" s="64">
        <v>0</v>
      </c>
      <c r="J495" s="64">
        <v>0</v>
      </c>
      <c r="K495" s="64">
        <v>0</v>
      </c>
      <c r="L495" s="64">
        <v>0</v>
      </c>
      <c r="M495" s="64">
        <v>0</v>
      </c>
      <c r="N495" s="64">
        <v>0</v>
      </c>
      <c r="O495" s="64">
        <v>0</v>
      </c>
      <c r="P495" s="64">
        <v>1</v>
      </c>
      <c r="Q495" s="64">
        <v>0</v>
      </c>
      <c r="R495" s="64">
        <v>1</v>
      </c>
      <c r="S495" s="78">
        <v>40161505</v>
      </c>
      <c r="T495" s="64" t="s">
        <v>66</v>
      </c>
      <c r="U495" s="64" t="s">
        <v>66</v>
      </c>
      <c r="W495" s="198">
        <v>97800</v>
      </c>
      <c r="X495" s="198">
        <f t="shared" ref="X495:X502" si="942">ROUND(W495*19%,0)</f>
        <v>18582</v>
      </c>
      <c r="Y495" s="61">
        <f t="shared" ref="Y495:Y502" si="943">ROUND(W495+X495,0)</f>
        <v>116382</v>
      </c>
      <c r="Z495" s="198">
        <v>97800</v>
      </c>
      <c r="AA495" s="198">
        <f t="shared" ref="AA495:AA502" si="944">Z495*19%</f>
        <v>18582</v>
      </c>
      <c r="AB495" s="61">
        <f t="shared" ref="AB495:AB502" si="945">Z495+AA495</f>
        <v>116382</v>
      </c>
      <c r="AC495" s="198">
        <v>120000</v>
      </c>
      <c r="AD495" s="198">
        <f t="shared" ref="AD495:AD502" si="946">AC495*19%</f>
        <v>22800</v>
      </c>
      <c r="AE495" s="61">
        <f t="shared" ref="AE495:AE502" si="947">AC495+AD495</f>
        <v>142800</v>
      </c>
      <c r="AG495" s="67" t="str">
        <f t="shared" ref="AG495:AG502" si="948">IF(NOT(ISNUMBER(A495)),"",UPPER(TRIM(CLEAN(C495))))</f>
        <v>FILTRO DE AIRE FG REFERENCIA N° 26510362, NUMERO DE PARTE 901046, MEDIDAS DEL FILTRO: ALTURA TOTAL: 300 MM, DIÁMETRO EXTERNO 104.50 MM, DIÁMETRO INTERNO: 60.50 MM.</v>
      </c>
      <c r="AH495" s="58" t="str">
        <f t="shared" ref="AH495:AH502" si="949">IF($AG495="","",IF(COUNTIFS($AG:$AG,$AG495,$W:$W,"&lt;&gt;"&amp;$W495)&gt;0,"DIFERENTE","ÚNICO"))</f>
        <v>ÚNICO</v>
      </c>
      <c r="AI495" s="58" t="str">
        <f t="shared" ref="AI495:AI502" si="950">IF($AG495="","",IF(COUNTIFS($AG:$AG,$AG495,$Z:$Z,"&lt;&gt;"&amp;$Z495)&gt;0,"DIFERENTE","ÚNICO"))</f>
        <v>ÚNICO</v>
      </c>
      <c r="AJ495" s="58" t="str">
        <f t="shared" ref="AJ495:AJ502" si="951">IF($AG495="","",IF(COUNTIFS($AG:$AG,$AG495,$AC:$AC,"&lt;&gt;"&amp;$AC495)&gt;0,"DIFERENTE","ÚNICO"))</f>
        <v>ÚNICO</v>
      </c>
      <c r="AK495" s="58" t="str">
        <f t="shared" ref="AK495:AK502" si="952">IF($AG495="","",IF(OR(AH495="DIFERENTE",AI495="DIFERENTE",AJ495="DIFERENTE"),"REVISAR","ÚNICO"))</f>
        <v>ÚNICO</v>
      </c>
      <c r="AL495" s="68" t="str">
        <f t="shared" ref="AL495:AL502" si="953">IF(AH495="DIFERENTE",_xlfn.MAXIFS($W:$W,$AG:$AG,$AG495)-_xlfn.MINIFS($W:$W,$AG:$AG,$AG495),"")</f>
        <v/>
      </c>
      <c r="AM495" s="68" t="str">
        <f t="shared" ref="AM495:AM502" si="954">IF(AI495="DIFERENTE",_xlfn.MAXIFS($Z:$Z,$AG:$AG,$AG495)-_xlfn.MINIFS($Z:$Z,$AG:$AG,$AG495),"")</f>
        <v/>
      </c>
      <c r="AN495" s="60" t="str">
        <f t="shared" ref="AN495:AN502" si="955">IF(AJ495="DIFERENTE",_xlfn.MAXIFS($AC:$AC,$AG:$AG,$AG495)-_xlfn.MINIFS($AC:$AC,$AG:$AG,$AG495),"")</f>
        <v/>
      </c>
      <c r="AP495" s="68">
        <f t="shared" ref="AP495:AP502" si="956">IF(NOT(ISNUMBER(A495)),"",ROUND(AVERAGE(W495,Z495,AC495),0))</f>
        <v>105200</v>
      </c>
      <c r="AQ495" s="61">
        <f t="shared" ref="AQ495:AQ502" si="957">IF(NOT(ISNUMBER(A495)),"",ROUND(MEDIAN(W495,Z495,AC495),0))</f>
        <v>97800</v>
      </c>
      <c r="AR495" s="61">
        <f t="shared" ref="AR495:AR502" si="958">IF(NOT(ISNUMBER(A495)),"",ROUND(_xlfn.STDEV.S(W495,Z495,AC495),0))</f>
        <v>12817</v>
      </c>
      <c r="AS495" s="199">
        <f t="shared" ref="AS495:AS502" si="959">IF(NOT(ISNUMBER(A495)),"",IFERROR(AR495/AP495,0))</f>
        <v>0.12183460076045627</v>
      </c>
      <c r="AT495" s="61">
        <f t="shared" ref="AT495:AT502" si="960">IF(NOT(ISNUMBER(A495)),"",MIN(W495,Z495,AC495))</f>
        <v>97800</v>
      </c>
      <c r="AU495" s="61">
        <f t="shared" ref="AU495:AU502" si="961">IF(NOT(ISNUMBER(A495)),"",MAX(W495,Z495,AC495))</f>
        <v>120000</v>
      </c>
      <c r="AV495" s="61">
        <f>IF(NOT(ISNUMBER(A495)),"",ROUND(_xlfn.QUARTILE.INC(CHOOSE({1;2;3},W495,Z495,AC495),1),0))</f>
        <v>97800</v>
      </c>
      <c r="AW495" s="61">
        <f>IF(NOT(ISNUMBER(A495)),"",ROUND(_xlfn.QUARTILE.INC(CHOOSE({1;2;3},W495,Z495,AC495),3),0))</f>
        <v>108900</v>
      </c>
      <c r="AX495" s="61">
        <f t="shared" ref="AX495:AX502" si="962">IF(NOT(ISNUMBER(A495)),"",AW495-AV495)</f>
        <v>11100</v>
      </c>
      <c r="AY495" s="61">
        <f t="shared" ref="AY495:AY502" si="963">IF(NOT(ISNUMBER(A495)),"",IF(BB495="MENOR VALOR",MIN(W495,Z495,AC495),IF(BB495="PROMEDIO 2 MENORES",ROUND((SUM(W495,Z495,AC495)-MAX(W495,Z495,AC495))/2,0),IF(BB495="MEDIANA",MEDIAN(W495,Z495,AC495),""))))</f>
        <v>97800</v>
      </c>
      <c r="AZ495" s="61">
        <f t="shared" ref="AZ495:AZ502" si="964">+AY495*19%</f>
        <v>18582</v>
      </c>
      <c r="BA495" s="61">
        <f t="shared" ref="BA495:BA502" si="965">+AY495+AZ495</f>
        <v>116382</v>
      </c>
      <c r="BB495" s="61" t="str">
        <f t="shared" ref="BB495:BB502" si="966">IF(NOT(ISNUMBER(A495)),"",IF(AS495&lt;=20%,"MENOR VALOR",IF(AS495&lt;=40%,"PROMEDIO 2 MENORES","MEDIANA")))</f>
        <v>MENOR VALOR</v>
      </c>
      <c r="BD495" s="58" t="str">
        <f t="shared" ref="BD495:BD502" si="967">IF(NOT(ISNUMBER(A495)),"",TRIM(CLEAN(C495)))</f>
        <v>Filtro de aire FG Referencia N° 26510362, Numero de parte 901046, Medidas del filtro: Altura Total: 300 mm, Diámetro externo 104.50 mm, Diámetro interno: 60.50 mm.</v>
      </c>
      <c r="BE495" s="58" t="str">
        <f t="shared" ref="BE495:BE502" si="968">IF(BD495="","",IF(COUNTIF($BD:$BD,BD495)&gt;1,"REPETIDO","ÚNICO"))</f>
        <v>ÚNICO</v>
      </c>
      <c r="BF495" s="58" t="str" cm="1">
        <f t="array" ref="BF495">IF(BE495&lt;&gt;"REPETIDO","",A495&amp;IFERROR(", "&amp;_xlfn.AGGREGATE(15,6,$A$13:$A$500/(($BD$13:$BD$500=BD495)*($A$13:$A$500&lt;&gt;A495)),1),"")&amp;IFERROR(", "&amp;_xlfn.AGGREGATE(15,6,$A$13:$A$500/(($BD$13:$BD$500=BD495)*($A$13:$A$500&lt;&gt;A495)),2),"")&amp;IFERROR(", "&amp;_xlfn.AGGREGATE(15,6,$A$13:$A$500/(($BD$13:$BD$500=BD495)*($A$13:$A$500&lt;&gt;A495)),3),""))</f>
        <v/>
      </c>
      <c r="BG495" s="58" t="str">
        <f t="shared" ref="BG495:BG502" si="969">IF(BD495="","",IF(BE495&lt;&gt;"REPETIDO","NO APLICA",IF(_xlfn.MAXIFS($AY:$AY,$BD:$BD,BD495)=_xlfn.MINIFS($AY:$AY,$BD:$BD,BD495),"MISMO PRECIO REF.","PRECIO REF. DIFERENTE")))</f>
        <v>NO APLICA</v>
      </c>
      <c r="BH495" s="58" t="str">
        <f t="shared" ref="BH495:BH502" si="970">IF(BD495="","",IF(BG495="PRECIO REF. DIFERENTE","CRÍTICO - PRECIO REF. INCONSISTENTE","OK"))</f>
        <v>OK</v>
      </c>
    </row>
    <row r="496" spans="1:60" s="192" customFormat="1" ht="115.15" customHeight="1" x14ac:dyDescent="0.45">
      <c r="A496" s="64">
        <f>IF(D496="","",COUNTIF($D$13:D496,"&lt;&gt;"))</f>
        <v>456</v>
      </c>
      <c r="B496" s="211">
        <v>43320</v>
      </c>
      <c r="C496" s="65" t="s">
        <v>1150</v>
      </c>
      <c r="D496" s="148" t="s">
        <v>1115</v>
      </c>
      <c r="E496" s="64">
        <v>0</v>
      </c>
      <c r="F496" s="64">
        <v>0</v>
      </c>
      <c r="G496" s="64">
        <v>0</v>
      </c>
      <c r="H496" s="148">
        <v>0</v>
      </c>
      <c r="I496" s="64">
        <v>0</v>
      </c>
      <c r="J496" s="64">
        <v>0</v>
      </c>
      <c r="K496" s="64">
        <v>0</v>
      </c>
      <c r="L496" s="64">
        <v>0</v>
      </c>
      <c r="M496" s="64">
        <v>0</v>
      </c>
      <c r="N496" s="64">
        <v>0</v>
      </c>
      <c r="O496" s="64">
        <v>0</v>
      </c>
      <c r="P496" s="64">
        <v>1</v>
      </c>
      <c r="Q496" s="64">
        <v>0</v>
      </c>
      <c r="R496" s="64">
        <v>1</v>
      </c>
      <c r="S496" s="78">
        <v>40161513</v>
      </c>
      <c r="T496" s="64" t="s">
        <v>66</v>
      </c>
      <c r="U496" s="64" t="s">
        <v>66</v>
      </c>
      <c r="W496" s="198">
        <v>80800</v>
      </c>
      <c r="X496" s="198">
        <f t="shared" si="942"/>
        <v>15352</v>
      </c>
      <c r="Y496" s="61">
        <f t="shared" si="943"/>
        <v>96152</v>
      </c>
      <c r="Z496" s="198">
        <v>80800</v>
      </c>
      <c r="AA496" s="198">
        <f t="shared" si="944"/>
        <v>15352</v>
      </c>
      <c r="AB496" s="198">
        <f t="shared" si="945"/>
        <v>96152</v>
      </c>
      <c r="AC496" s="198">
        <v>100000</v>
      </c>
      <c r="AD496" s="198">
        <f t="shared" si="946"/>
        <v>19000</v>
      </c>
      <c r="AE496" s="61">
        <f t="shared" si="947"/>
        <v>119000</v>
      </c>
      <c r="AG496" s="67" t="str">
        <f t="shared" si="948"/>
        <v>FILTRO DE COMBUSTIBLE PARA MOTOR PERKINS ENGINE 1103A-33G REFERENCIA N° 26560163, NUMERO DE PARTE 4816635, MEDIDAS DEL FILTRO: ALTURA TOTAL 156.00 MM, DIÁMETRO EXTERNO 93.00 MM, TAMAÑO DEL HILO M24 *2 M24 * 2</v>
      </c>
      <c r="AH496" s="58" t="str">
        <f t="shared" si="949"/>
        <v>ÚNICO</v>
      </c>
      <c r="AI496" s="58" t="str">
        <f t="shared" si="950"/>
        <v>ÚNICO</v>
      </c>
      <c r="AJ496" s="58" t="str">
        <f t="shared" si="951"/>
        <v>ÚNICO</v>
      </c>
      <c r="AK496" s="58" t="str">
        <f t="shared" si="952"/>
        <v>ÚNICO</v>
      </c>
      <c r="AL496" s="68" t="str">
        <f t="shared" si="953"/>
        <v/>
      </c>
      <c r="AM496" s="68" t="str">
        <f t="shared" si="954"/>
        <v/>
      </c>
      <c r="AN496" s="60" t="str">
        <f t="shared" si="955"/>
        <v/>
      </c>
      <c r="AO496" s="160"/>
      <c r="AP496" s="68">
        <f t="shared" si="956"/>
        <v>87200</v>
      </c>
      <c r="AQ496" s="61">
        <f t="shared" si="957"/>
        <v>80800</v>
      </c>
      <c r="AR496" s="61">
        <f t="shared" si="958"/>
        <v>11085</v>
      </c>
      <c r="AS496" s="199">
        <f t="shared" si="959"/>
        <v>0.12712155963302751</v>
      </c>
      <c r="AT496" s="61">
        <f t="shared" si="960"/>
        <v>80800</v>
      </c>
      <c r="AU496" s="61">
        <f t="shared" si="961"/>
        <v>100000</v>
      </c>
      <c r="AV496" s="61">
        <f>IF(NOT(ISNUMBER(A496)),"",ROUND(_xlfn.QUARTILE.INC(CHOOSE({1;2;3},W496,Z496,AC496),1),0))</f>
        <v>80800</v>
      </c>
      <c r="AW496" s="61">
        <f>IF(NOT(ISNUMBER(A496)),"",ROUND(_xlfn.QUARTILE.INC(CHOOSE({1;2;3},W496,Z496,AC496),3),0))</f>
        <v>90400</v>
      </c>
      <c r="AX496" s="61">
        <f t="shared" si="962"/>
        <v>9600</v>
      </c>
      <c r="AY496" s="61">
        <f t="shared" si="963"/>
        <v>80800</v>
      </c>
      <c r="AZ496" s="61">
        <f t="shared" si="964"/>
        <v>15352</v>
      </c>
      <c r="BA496" s="61">
        <f t="shared" si="965"/>
        <v>96152</v>
      </c>
      <c r="BB496" s="61" t="str">
        <f t="shared" si="966"/>
        <v>MENOR VALOR</v>
      </c>
      <c r="BC496" s="160"/>
      <c r="BD496" s="58" t="str">
        <f t="shared" si="967"/>
        <v>Filtro de combustible para Motor Perkins Engine 1103A-33G Referencia N° 26560163, Numero de parte 4816635, medidas del filtro: Altura total 156.00 mm, Diámetro externo 93.00 mm, Tamaño del hilo M24 *2 M24 * 2</v>
      </c>
      <c r="BE496" s="58" t="str">
        <f t="shared" si="968"/>
        <v>ÚNICO</v>
      </c>
      <c r="BF496" s="58" t="str" cm="1">
        <f t="array" ref="BF496">IF(BE496&lt;&gt;"REPETIDO","",A496&amp;IFERROR(", "&amp;_xlfn.AGGREGATE(15,6,$A$13:$A$500/(($BD$13:$BD$500=BD496)*($A$13:$A$500&lt;&gt;A496)),1),"")&amp;IFERROR(", "&amp;_xlfn.AGGREGATE(15,6,$A$13:$A$500/(($BD$13:$BD$500=BD496)*($A$13:$A$500&lt;&gt;A496)),2),"")&amp;IFERROR(", "&amp;_xlfn.AGGREGATE(15,6,$A$13:$A$500/(($BD$13:$BD$500=BD496)*($A$13:$A$500&lt;&gt;A496)),3),""))</f>
        <v/>
      </c>
      <c r="BG496" s="58" t="str">
        <f t="shared" si="969"/>
        <v>NO APLICA</v>
      </c>
      <c r="BH496" s="58" t="str">
        <f t="shared" si="970"/>
        <v>OK</v>
      </c>
    </row>
    <row r="497" spans="1:60" ht="165.75" customHeight="1" x14ac:dyDescent="0.45">
      <c r="A497" s="64">
        <f>IF(D497="","",COUNTIF($D$13:D497,"&lt;&gt;"))</f>
        <v>457</v>
      </c>
      <c r="B497" s="211">
        <v>4324006</v>
      </c>
      <c r="C497" s="65" t="s">
        <v>1151</v>
      </c>
      <c r="D497" s="148" t="s">
        <v>1115</v>
      </c>
      <c r="E497" s="64">
        <v>0</v>
      </c>
      <c r="F497" s="64">
        <v>0</v>
      </c>
      <c r="G497" s="64">
        <v>0</v>
      </c>
      <c r="H497" s="148">
        <v>0</v>
      </c>
      <c r="I497" s="64">
        <v>0</v>
      </c>
      <c r="J497" s="64">
        <v>0</v>
      </c>
      <c r="K497" s="64">
        <v>0</v>
      </c>
      <c r="L497" s="64">
        <v>0</v>
      </c>
      <c r="M497" s="64">
        <v>0</v>
      </c>
      <c r="N497" s="64">
        <v>0</v>
      </c>
      <c r="O497" s="64">
        <v>0</v>
      </c>
      <c r="P497" s="64">
        <v>1</v>
      </c>
      <c r="Q497" s="64">
        <v>0</v>
      </c>
      <c r="R497" s="64">
        <v>1</v>
      </c>
      <c r="S497" s="78">
        <v>40161504</v>
      </c>
      <c r="T497" s="64" t="s">
        <v>66</v>
      </c>
      <c r="U497" s="64" t="s">
        <v>66</v>
      </c>
      <c r="W497" s="198">
        <v>63800</v>
      </c>
      <c r="X497" s="198">
        <f t="shared" si="942"/>
        <v>12122</v>
      </c>
      <c r="Y497" s="61">
        <f t="shared" si="943"/>
        <v>75922</v>
      </c>
      <c r="Z497" s="198">
        <v>63800</v>
      </c>
      <c r="AA497" s="198">
        <f t="shared" si="944"/>
        <v>12122</v>
      </c>
      <c r="AB497" s="61">
        <f t="shared" si="945"/>
        <v>75922</v>
      </c>
      <c r="AC497" s="198">
        <v>75000</v>
      </c>
      <c r="AD497" s="198">
        <f t="shared" si="946"/>
        <v>14250</v>
      </c>
      <c r="AE497" s="61">
        <f t="shared" si="947"/>
        <v>89250</v>
      </c>
      <c r="AG497" s="67" t="str">
        <f t="shared" si="948"/>
        <v>FILTRO DE ACEITE PARA MOTOR PERKINS ENGINE 1103A-33G, NÚMERO DE PARTE: 2654403, MEDIDAS DEL FILTRO: ALTURA TOTAL 130,9 MM, DIÁMETRO EXTERIOR 96 MM, SELLAR DIÁMETRO EXTERIOR 71,6 MM, ROSCA INTERNA.</v>
      </c>
      <c r="AH497" s="58" t="str">
        <f t="shared" si="949"/>
        <v>ÚNICO</v>
      </c>
      <c r="AI497" s="58" t="str">
        <f t="shared" si="950"/>
        <v>ÚNICO</v>
      </c>
      <c r="AJ497" s="58" t="str">
        <f t="shared" si="951"/>
        <v>ÚNICO</v>
      </c>
      <c r="AK497" s="58" t="str">
        <f t="shared" si="952"/>
        <v>ÚNICO</v>
      </c>
      <c r="AL497" s="68" t="str">
        <f t="shared" si="953"/>
        <v/>
      </c>
      <c r="AM497" s="68" t="str">
        <f t="shared" si="954"/>
        <v/>
      </c>
      <c r="AN497" s="60" t="str">
        <f t="shared" si="955"/>
        <v/>
      </c>
      <c r="AP497" s="68">
        <f t="shared" si="956"/>
        <v>67533</v>
      </c>
      <c r="AQ497" s="61">
        <f t="shared" si="957"/>
        <v>63800</v>
      </c>
      <c r="AR497" s="61">
        <f t="shared" si="958"/>
        <v>6466</v>
      </c>
      <c r="AS497" s="199">
        <f t="shared" si="959"/>
        <v>9.5745783542860521E-2</v>
      </c>
      <c r="AT497" s="61">
        <f t="shared" si="960"/>
        <v>63800</v>
      </c>
      <c r="AU497" s="61">
        <f t="shared" si="961"/>
        <v>75000</v>
      </c>
      <c r="AV497" s="61">
        <f>IF(NOT(ISNUMBER(A497)),"",ROUND(_xlfn.QUARTILE.INC(CHOOSE({1;2;3},W497,Z497,AC497),1),0))</f>
        <v>63800</v>
      </c>
      <c r="AW497" s="61">
        <f>IF(NOT(ISNUMBER(A497)),"",ROUND(_xlfn.QUARTILE.INC(CHOOSE({1;2;3},W497,Z497,AC497),3),0))</f>
        <v>69400</v>
      </c>
      <c r="AX497" s="61">
        <f t="shared" si="962"/>
        <v>5600</v>
      </c>
      <c r="AY497" s="61">
        <f t="shared" si="963"/>
        <v>63800</v>
      </c>
      <c r="AZ497" s="61">
        <f t="shared" si="964"/>
        <v>12122</v>
      </c>
      <c r="BA497" s="61">
        <f t="shared" si="965"/>
        <v>75922</v>
      </c>
      <c r="BB497" s="61" t="str">
        <f t="shared" si="966"/>
        <v>MENOR VALOR</v>
      </c>
      <c r="BD497" s="58" t="str">
        <f t="shared" si="967"/>
        <v>Filtro de aceite para Motor Perkins Engine 1103A-33G, Número de parte: 2654403, Medidas del filtro: Altura total 130,9 mm, Diámetro exterior 96 mm, Sellar diámetro exterior 71,6 mm, rosca interna.</v>
      </c>
      <c r="BE497" s="58" t="str">
        <f t="shared" si="968"/>
        <v>ÚNICO</v>
      </c>
      <c r="BF497" s="58" t="str" cm="1">
        <f t="array" ref="BF497">IF(BE497&lt;&gt;"REPETIDO","",A497&amp;IFERROR(", "&amp;_xlfn.AGGREGATE(15,6,$A$13:$A$500/(($BD$13:$BD$500=BD497)*($A$13:$A$500&lt;&gt;A497)),1),"")&amp;IFERROR(", "&amp;_xlfn.AGGREGATE(15,6,$A$13:$A$500/(($BD$13:$BD$500=BD497)*($A$13:$A$500&lt;&gt;A497)),2),"")&amp;IFERROR(", "&amp;_xlfn.AGGREGATE(15,6,$A$13:$A$500/(($BD$13:$BD$500=BD497)*($A$13:$A$500&lt;&gt;A497)),3),""))</f>
        <v/>
      </c>
      <c r="BG497" s="58" t="str">
        <f t="shared" si="969"/>
        <v>NO APLICA</v>
      </c>
      <c r="BH497" s="58" t="str">
        <f t="shared" si="970"/>
        <v>OK</v>
      </c>
    </row>
    <row r="498" spans="1:60" ht="178.5" customHeight="1" x14ac:dyDescent="0.45">
      <c r="A498" s="64">
        <f>IF(D498="","",COUNTIF($D$13:D498,"&lt;&gt;"))</f>
        <v>458</v>
      </c>
      <c r="B498" s="211">
        <v>4357006</v>
      </c>
      <c r="C498" s="65" t="s">
        <v>1152</v>
      </c>
      <c r="D498" s="148" t="s">
        <v>1115</v>
      </c>
      <c r="E498" s="64">
        <v>0</v>
      </c>
      <c r="F498" s="64">
        <v>0</v>
      </c>
      <c r="G498" s="64">
        <v>0</v>
      </c>
      <c r="H498" s="148">
        <v>0</v>
      </c>
      <c r="I498" s="64">
        <v>0</v>
      </c>
      <c r="J498" s="64">
        <v>0</v>
      </c>
      <c r="K498" s="64">
        <v>0</v>
      </c>
      <c r="L498" s="64">
        <v>0</v>
      </c>
      <c r="M498" s="64">
        <v>0</v>
      </c>
      <c r="N498" s="64">
        <v>0</v>
      </c>
      <c r="O498" s="64">
        <v>0</v>
      </c>
      <c r="P498" s="64">
        <v>1</v>
      </c>
      <c r="Q498" s="64">
        <v>0</v>
      </c>
      <c r="R498" s="64">
        <v>1</v>
      </c>
      <c r="S498" s="78">
        <v>20142201</v>
      </c>
      <c r="T498" s="64" t="s">
        <v>66</v>
      </c>
      <c r="U498" s="64" t="s">
        <v>66</v>
      </c>
      <c r="W498" s="198">
        <v>603500</v>
      </c>
      <c r="X498" s="198">
        <f t="shared" si="942"/>
        <v>114665</v>
      </c>
      <c r="Y498" s="61">
        <f t="shared" si="943"/>
        <v>718165</v>
      </c>
      <c r="Z498" s="198">
        <v>603500</v>
      </c>
      <c r="AA498" s="198">
        <f t="shared" si="944"/>
        <v>114665</v>
      </c>
      <c r="AB498" s="61">
        <f t="shared" si="945"/>
        <v>718165</v>
      </c>
      <c r="AC498" s="198">
        <v>755000</v>
      </c>
      <c r="AD498" s="198">
        <f t="shared" si="946"/>
        <v>143450</v>
      </c>
      <c r="AE498" s="198">
        <f t="shared" si="947"/>
        <v>898450</v>
      </c>
      <c r="AG498" s="67" t="str">
        <f t="shared" si="948"/>
        <v>CALENTADOR DE ADMISIÓN DE AIRE PARA MOTOR PERKINS ENGINE 1103A-33G, NUMERO DE PARTE: 2666108, MEDIDAS DEL CALENTADOR DE AIRE; ANCHO 30 MM ALTURA, 80 MM PROFUNDIDAD, 30 MM PESO 0.06 KG.</v>
      </c>
      <c r="AH498" s="58" t="str">
        <f t="shared" si="949"/>
        <v>ÚNICO</v>
      </c>
      <c r="AI498" s="58" t="str">
        <f t="shared" si="950"/>
        <v>ÚNICO</v>
      </c>
      <c r="AJ498" s="58" t="str">
        <f t="shared" si="951"/>
        <v>ÚNICO</v>
      </c>
      <c r="AK498" s="58" t="str">
        <f t="shared" si="952"/>
        <v>ÚNICO</v>
      </c>
      <c r="AL498" s="68" t="str">
        <f t="shared" si="953"/>
        <v/>
      </c>
      <c r="AM498" s="68" t="str">
        <f t="shared" si="954"/>
        <v/>
      </c>
      <c r="AN498" s="60" t="str">
        <f t="shared" si="955"/>
        <v/>
      </c>
      <c r="AP498" s="68">
        <f t="shared" si="956"/>
        <v>654000</v>
      </c>
      <c r="AQ498" s="61">
        <f t="shared" si="957"/>
        <v>603500</v>
      </c>
      <c r="AR498" s="61">
        <f t="shared" si="958"/>
        <v>87469</v>
      </c>
      <c r="AS498" s="199">
        <f t="shared" si="959"/>
        <v>0.13374464831804281</v>
      </c>
      <c r="AT498" s="61">
        <f t="shared" si="960"/>
        <v>603500</v>
      </c>
      <c r="AU498" s="61">
        <f t="shared" si="961"/>
        <v>755000</v>
      </c>
      <c r="AV498" s="61">
        <f>IF(NOT(ISNUMBER(A498)),"",ROUND(_xlfn.QUARTILE.INC(CHOOSE({1;2;3},W498,Z498,AC498),1),0))</f>
        <v>603500</v>
      </c>
      <c r="AW498" s="61">
        <f>IF(NOT(ISNUMBER(A498)),"",ROUND(_xlfn.QUARTILE.INC(CHOOSE({1;2;3},W498,Z498,AC498),3),0))</f>
        <v>679250</v>
      </c>
      <c r="AX498" s="61">
        <f t="shared" si="962"/>
        <v>75750</v>
      </c>
      <c r="AY498" s="61">
        <f t="shared" si="963"/>
        <v>603500</v>
      </c>
      <c r="AZ498" s="61">
        <f t="shared" si="964"/>
        <v>114665</v>
      </c>
      <c r="BA498" s="61">
        <f t="shared" si="965"/>
        <v>718165</v>
      </c>
      <c r="BB498" s="61" t="str">
        <f t="shared" si="966"/>
        <v>MENOR VALOR</v>
      </c>
      <c r="BD498" s="58" t="str">
        <f t="shared" si="967"/>
        <v>Calentador de admisión de aire para Motor Perkins Engine 1103A-33G, Numero de parte: 2666108, Medidas del calentador de aire; Ancho 30 mm Altura, 80 mm Profundidad, 30 mm Peso 0.06 kg.</v>
      </c>
      <c r="BE498" s="58" t="str">
        <f t="shared" si="968"/>
        <v>ÚNICO</v>
      </c>
      <c r="BF498" s="58" t="str" cm="1">
        <f t="array" ref="BF498">IF(BE498&lt;&gt;"REPETIDO","",A498&amp;IFERROR(", "&amp;_xlfn.AGGREGATE(15,6,$A$13:$A$500/(($BD$13:$BD$500=BD498)*($A$13:$A$500&lt;&gt;A498)),1),"")&amp;IFERROR(", "&amp;_xlfn.AGGREGATE(15,6,$A$13:$A$500/(($BD$13:$BD$500=BD498)*($A$13:$A$500&lt;&gt;A498)),2),"")&amp;IFERROR(", "&amp;_xlfn.AGGREGATE(15,6,$A$13:$A$500/(($BD$13:$BD$500=BD498)*($A$13:$A$500&lt;&gt;A498)),3),""))</f>
        <v/>
      </c>
      <c r="BG498" s="58" t="str">
        <f t="shared" si="969"/>
        <v>NO APLICA</v>
      </c>
      <c r="BH498" s="58" t="str">
        <f t="shared" si="970"/>
        <v>OK</v>
      </c>
    </row>
    <row r="499" spans="1:60" x14ac:dyDescent="0.45">
      <c r="A499" s="64">
        <f>IF(D499="","",COUNTIF($D$13:D499,"&lt;&gt;"))</f>
        <v>459</v>
      </c>
      <c r="B499" s="211">
        <v>4332008</v>
      </c>
      <c r="C499" s="65" t="s">
        <v>1153</v>
      </c>
      <c r="D499" s="148" t="s">
        <v>1115</v>
      </c>
      <c r="E499" s="64">
        <v>0</v>
      </c>
      <c r="F499" s="64">
        <v>0</v>
      </c>
      <c r="G499" s="64">
        <v>0</v>
      </c>
      <c r="H499" s="148">
        <v>0</v>
      </c>
      <c r="I499" s="64">
        <v>0</v>
      </c>
      <c r="J499" s="64">
        <v>0</v>
      </c>
      <c r="K499" s="64">
        <v>0</v>
      </c>
      <c r="L499" s="64">
        <v>0</v>
      </c>
      <c r="M499" s="64">
        <v>0</v>
      </c>
      <c r="N499" s="64">
        <v>0</v>
      </c>
      <c r="O499" s="64">
        <v>0</v>
      </c>
      <c r="P499" s="64">
        <v>1</v>
      </c>
      <c r="Q499" s="64">
        <v>0</v>
      </c>
      <c r="R499" s="64">
        <v>1</v>
      </c>
      <c r="S499" s="78">
        <v>31151905</v>
      </c>
      <c r="T499" s="64" t="s">
        <v>66</v>
      </c>
      <c r="U499" s="64" t="s">
        <v>66</v>
      </c>
      <c r="W499" s="198">
        <v>314500</v>
      </c>
      <c r="X499" s="198">
        <f t="shared" si="942"/>
        <v>59755</v>
      </c>
      <c r="Y499" s="61">
        <f t="shared" si="943"/>
        <v>374255</v>
      </c>
      <c r="Z499" s="198">
        <v>314500</v>
      </c>
      <c r="AA499" s="198">
        <f t="shared" si="944"/>
        <v>59755</v>
      </c>
      <c r="AB499" s="61">
        <f t="shared" si="945"/>
        <v>374255</v>
      </c>
      <c r="AC499" s="198">
        <v>400000</v>
      </c>
      <c r="AD499" s="198">
        <f t="shared" si="946"/>
        <v>76000</v>
      </c>
      <c r="AE499" s="61">
        <f t="shared" si="947"/>
        <v>476000</v>
      </c>
      <c r="AG499" s="67" t="str">
        <f t="shared" si="948"/>
        <v>BATERÍA 1150 A-H</v>
      </c>
      <c r="AH499" s="58" t="str">
        <f t="shared" si="949"/>
        <v>ÚNICO</v>
      </c>
      <c r="AI499" s="58" t="str">
        <f t="shared" si="950"/>
        <v>ÚNICO</v>
      </c>
      <c r="AJ499" s="58" t="str">
        <f t="shared" si="951"/>
        <v>ÚNICO</v>
      </c>
      <c r="AK499" s="58" t="str">
        <f t="shared" si="952"/>
        <v>ÚNICO</v>
      </c>
      <c r="AL499" s="68" t="str">
        <f t="shared" si="953"/>
        <v/>
      </c>
      <c r="AM499" s="68" t="str">
        <f t="shared" si="954"/>
        <v/>
      </c>
      <c r="AN499" s="60" t="str">
        <f t="shared" si="955"/>
        <v/>
      </c>
      <c r="AP499" s="68">
        <f t="shared" si="956"/>
        <v>343000</v>
      </c>
      <c r="AQ499" s="61">
        <f t="shared" si="957"/>
        <v>314500</v>
      </c>
      <c r="AR499" s="61">
        <f t="shared" si="958"/>
        <v>49363</v>
      </c>
      <c r="AS499" s="199">
        <f t="shared" si="959"/>
        <v>0.14391545189504373</v>
      </c>
      <c r="AT499" s="61">
        <f t="shared" si="960"/>
        <v>314500</v>
      </c>
      <c r="AU499" s="61">
        <f t="shared" si="961"/>
        <v>400000</v>
      </c>
      <c r="AV499" s="61">
        <f>IF(NOT(ISNUMBER(A499)),"",ROUND(_xlfn.QUARTILE.INC(CHOOSE({1;2;3},W499,Z499,AC499),1),0))</f>
        <v>314500</v>
      </c>
      <c r="AW499" s="61">
        <f>IF(NOT(ISNUMBER(A499)),"",ROUND(_xlfn.QUARTILE.INC(CHOOSE({1;2;3},W499,Z499,AC499),3),0))</f>
        <v>357250</v>
      </c>
      <c r="AX499" s="61">
        <f t="shared" si="962"/>
        <v>42750</v>
      </c>
      <c r="AY499" s="61">
        <f t="shared" si="963"/>
        <v>314500</v>
      </c>
      <c r="AZ499" s="61">
        <f t="shared" si="964"/>
        <v>59755</v>
      </c>
      <c r="BA499" s="61">
        <f t="shared" si="965"/>
        <v>374255</v>
      </c>
      <c r="BB499" s="61" t="str">
        <f t="shared" si="966"/>
        <v>MENOR VALOR</v>
      </c>
      <c r="BD499" s="58" t="str">
        <f t="shared" si="967"/>
        <v>Batería 1150 A-H</v>
      </c>
      <c r="BE499" s="58" t="str">
        <f t="shared" si="968"/>
        <v>ÚNICO</v>
      </c>
      <c r="BF499" s="58" t="str" cm="1">
        <f t="array" ref="BF499">IF(BE499&lt;&gt;"REPETIDO","",A499&amp;IFERROR(", "&amp;_xlfn.AGGREGATE(15,6,$A$13:$A$500/(($BD$13:$BD$500=BD499)*($A$13:$A$500&lt;&gt;A499)),1),"")&amp;IFERROR(", "&amp;_xlfn.AGGREGATE(15,6,$A$13:$A$500/(($BD$13:$BD$500=BD499)*($A$13:$A$500&lt;&gt;A499)),2),"")&amp;IFERROR(", "&amp;_xlfn.AGGREGATE(15,6,$A$13:$A$500/(($BD$13:$BD$500=BD499)*($A$13:$A$500&lt;&gt;A499)),3),""))</f>
        <v/>
      </c>
      <c r="BG499" s="58" t="str">
        <f t="shared" si="969"/>
        <v>NO APLICA</v>
      </c>
      <c r="BH499" s="58" t="str">
        <f t="shared" si="970"/>
        <v>OK</v>
      </c>
    </row>
    <row r="500" spans="1:60" ht="178.5" customHeight="1" x14ac:dyDescent="0.45">
      <c r="A500" s="64">
        <f>IF(D500="","",COUNTIF($D$13:D500,"&lt;&gt;"))</f>
        <v>460</v>
      </c>
      <c r="B500" s="211">
        <v>4357006</v>
      </c>
      <c r="C500" s="65" t="s">
        <v>1154</v>
      </c>
      <c r="D500" s="148" t="s">
        <v>1115</v>
      </c>
      <c r="E500" s="64">
        <v>0</v>
      </c>
      <c r="F500" s="64">
        <v>0</v>
      </c>
      <c r="G500" s="64">
        <v>0</v>
      </c>
      <c r="H500" s="148">
        <v>0</v>
      </c>
      <c r="I500" s="64">
        <v>0</v>
      </c>
      <c r="J500" s="64">
        <v>0</v>
      </c>
      <c r="K500" s="64">
        <v>0</v>
      </c>
      <c r="L500" s="64">
        <v>0</v>
      </c>
      <c r="M500" s="64">
        <v>0</v>
      </c>
      <c r="N500" s="64">
        <v>0</v>
      </c>
      <c r="O500" s="64">
        <v>0</v>
      </c>
      <c r="P500" s="64">
        <v>1</v>
      </c>
      <c r="Q500" s="64">
        <v>0</v>
      </c>
      <c r="R500" s="64">
        <v>1</v>
      </c>
      <c r="S500" s="78">
        <v>41115715</v>
      </c>
      <c r="T500" s="64" t="s">
        <v>66</v>
      </c>
      <c r="U500" s="64" t="s">
        <v>66</v>
      </c>
      <c r="W500" s="198">
        <v>246500</v>
      </c>
      <c r="X500" s="198">
        <f t="shared" si="942"/>
        <v>46835</v>
      </c>
      <c r="Y500" s="61">
        <f t="shared" si="943"/>
        <v>293335</v>
      </c>
      <c r="Z500" s="198">
        <v>246500</v>
      </c>
      <c r="AA500" s="198">
        <f t="shared" si="944"/>
        <v>46835</v>
      </c>
      <c r="AB500" s="61">
        <f t="shared" si="945"/>
        <v>293335</v>
      </c>
      <c r="AC500" s="198">
        <v>300000</v>
      </c>
      <c r="AD500" s="198">
        <f t="shared" si="946"/>
        <v>57000</v>
      </c>
      <c r="AE500" s="61">
        <f t="shared" si="947"/>
        <v>357000</v>
      </c>
      <c r="AG500" s="67" t="str">
        <f t="shared" si="948"/>
        <v>INYECTOR PARA MOTOR PERKINS ENGINE 1103A-33G OEM TAMAÑO ESTÁNDAR, NUMERO DE PARTE: 2645K016, MEDIDAS DEL INYECTOR: ANCHO 25 MM, ALTURA 25 MM, PROFUNDIDAD 160 MM, PESO 0.18 KG. MOTOR SERIE: DJ51323*U044914N* UNIDAD DE INYECCIÓN N° 80923 LYB</v>
      </c>
      <c r="AH500" s="58" t="str">
        <f t="shared" si="949"/>
        <v>ÚNICO</v>
      </c>
      <c r="AI500" s="58" t="str">
        <f t="shared" si="950"/>
        <v>ÚNICO</v>
      </c>
      <c r="AJ500" s="58" t="str">
        <f t="shared" si="951"/>
        <v>ÚNICO</v>
      </c>
      <c r="AK500" s="58" t="str">
        <f t="shared" si="952"/>
        <v>ÚNICO</v>
      </c>
      <c r="AL500" s="68" t="str">
        <f t="shared" si="953"/>
        <v/>
      </c>
      <c r="AM500" s="68" t="str">
        <f t="shared" si="954"/>
        <v/>
      </c>
      <c r="AN500" s="60" t="str">
        <f t="shared" si="955"/>
        <v/>
      </c>
      <c r="AP500" s="68">
        <f t="shared" si="956"/>
        <v>264333</v>
      </c>
      <c r="AQ500" s="61">
        <f t="shared" si="957"/>
        <v>246500</v>
      </c>
      <c r="AR500" s="61">
        <f t="shared" si="958"/>
        <v>30888</v>
      </c>
      <c r="AS500" s="199">
        <f t="shared" si="959"/>
        <v>0.11685260637150867</v>
      </c>
      <c r="AT500" s="61">
        <f t="shared" si="960"/>
        <v>246500</v>
      </c>
      <c r="AU500" s="61">
        <f t="shared" si="961"/>
        <v>300000</v>
      </c>
      <c r="AV500" s="61">
        <f>IF(NOT(ISNUMBER(A500)),"",ROUND(_xlfn.QUARTILE.INC(CHOOSE({1;2;3},W500,Z500,AC500),1),0))</f>
        <v>246500</v>
      </c>
      <c r="AW500" s="61">
        <f>IF(NOT(ISNUMBER(A500)),"",ROUND(_xlfn.QUARTILE.INC(CHOOSE({1;2;3},W500,Z500,AC500),3),0))</f>
        <v>273250</v>
      </c>
      <c r="AX500" s="61">
        <f t="shared" si="962"/>
        <v>26750</v>
      </c>
      <c r="AY500" s="61">
        <f t="shared" si="963"/>
        <v>246500</v>
      </c>
      <c r="AZ500" s="61">
        <f t="shared" si="964"/>
        <v>46835</v>
      </c>
      <c r="BA500" s="61">
        <f t="shared" si="965"/>
        <v>293335</v>
      </c>
      <c r="BB500" s="61" t="str">
        <f t="shared" si="966"/>
        <v>MENOR VALOR</v>
      </c>
      <c r="BD500" s="58" t="str">
        <f t="shared" si="967"/>
        <v>Inyector para Motor Perkins Engine 1103A-33G OEM tamaño estándar, Numero de parte: 2645K016, Medidas del inyector: Ancho 25 mm, Altura 25 mm, Profundidad 160 mm, Peso 0.18 kg. Motor Serie: DJ51323*U044914N* Unidad de inyección N° 80923 LYB</v>
      </c>
      <c r="BE500" s="58" t="str">
        <f t="shared" si="968"/>
        <v>ÚNICO</v>
      </c>
      <c r="BF500" s="58" t="str" cm="1">
        <f t="array" ref="BF500">IF(BE500&lt;&gt;"REPETIDO","",A500&amp;IFERROR(", "&amp;_xlfn.AGGREGATE(15,6,$A$13:$A$500/(($BD$13:$BD$500=BD500)*($A$13:$A$500&lt;&gt;A500)),1),"")&amp;IFERROR(", "&amp;_xlfn.AGGREGATE(15,6,$A$13:$A$500/(($BD$13:$BD$500=BD500)*($A$13:$A$500&lt;&gt;A500)),2),"")&amp;IFERROR(", "&amp;_xlfn.AGGREGATE(15,6,$A$13:$A$500/(($BD$13:$BD$500=BD500)*($A$13:$A$500&lt;&gt;A500)),3),""))</f>
        <v/>
      </c>
      <c r="BG500" s="58" t="str">
        <f t="shared" si="969"/>
        <v>NO APLICA</v>
      </c>
      <c r="BH500" s="58" t="str">
        <f t="shared" si="970"/>
        <v>OK</v>
      </c>
    </row>
    <row r="501" spans="1:60" ht="102" customHeight="1" x14ac:dyDescent="0.45">
      <c r="A501" s="64">
        <f>IF(D501="","",COUNTIF($D$13:D501,"&lt;&gt;"))</f>
        <v>461</v>
      </c>
      <c r="B501" s="211" t="s">
        <v>1148</v>
      </c>
      <c r="C501" s="65" t="s">
        <v>1155</v>
      </c>
      <c r="D501" s="148" t="s">
        <v>1115</v>
      </c>
      <c r="E501" s="64">
        <v>0</v>
      </c>
      <c r="F501" s="64">
        <v>0</v>
      </c>
      <c r="G501" s="64">
        <v>0</v>
      </c>
      <c r="H501" s="148">
        <v>0</v>
      </c>
      <c r="I501" s="64">
        <v>0</v>
      </c>
      <c r="J501" s="64">
        <v>0</v>
      </c>
      <c r="K501" s="64">
        <v>0</v>
      </c>
      <c r="L501" s="64">
        <v>0</v>
      </c>
      <c r="M501" s="64">
        <v>0</v>
      </c>
      <c r="N501" s="64">
        <v>0</v>
      </c>
      <c r="O501" s="64">
        <v>0</v>
      </c>
      <c r="P501" s="64">
        <v>1</v>
      </c>
      <c r="Q501" s="64">
        <v>0</v>
      </c>
      <c r="R501" s="64">
        <v>1</v>
      </c>
      <c r="S501" s="78">
        <v>39121607</v>
      </c>
      <c r="T501" s="64" t="s">
        <v>66</v>
      </c>
      <c r="U501" s="64" t="s">
        <v>66</v>
      </c>
      <c r="W501" s="198">
        <v>21200</v>
      </c>
      <c r="X501" s="198">
        <f t="shared" si="942"/>
        <v>4028</v>
      </c>
      <c r="Y501" s="61">
        <f t="shared" si="943"/>
        <v>25228</v>
      </c>
      <c r="Z501" s="198">
        <v>21200</v>
      </c>
      <c r="AA501" s="198">
        <f t="shared" si="944"/>
        <v>4028</v>
      </c>
      <c r="AB501" s="61">
        <f t="shared" si="945"/>
        <v>25228</v>
      </c>
      <c r="AC501" s="198">
        <v>30000</v>
      </c>
      <c r="AD501" s="198">
        <f t="shared" si="946"/>
        <v>5700</v>
      </c>
      <c r="AE501" s="61">
        <f t="shared" si="947"/>
        <v>35700</v>
      </c>
      <c r="AG501" s="67" t="str">
        <f t="shared" si="948"/>
        <v>FUSIBLES INDUSTRIALES DE LA VIROLA DEL IEC 60269 DE LA CLASE GG/GL: 10 X 38M M: 500VAC, 0.5 - 32A, 120 KA (BUSSMAN)</v>
      </c>
      <c r="AH501" s="58" t="str">
        <f t="shared" si="949"/>
        <v>ÚNICO</v>
      </c>
      <c r="AI501" s="58" t="str">
        <f t="shared" si="950"/>
        <v>ÚNICO</v>
      </c>
      <c r="AJ501" s="58" t="str">
        <f t="shared" si="951"/>
        <v>ÚNICO</v>
      </c>
      <c r="AK501" s="58" t="str">
        <f t="shared" si="952"/>
        <v>ÚNICO</v>
      </c>
      <c r="AL501" s="68" t="str">
        <f t="shared" si="953"/>
        <v/>
      </c>
      <c r="AM501" s="68" t="str">
        <f t="shared" si="954"/>
        <v/>
      </c>
      <c r="AN501" s="60" t="str">
        <f t="shared" si="955"/>
        <v/>
      </c>
      <c r="AP501" s="68">
        <f t="shared" si="956"/>
        <v>24133</v>
      </c>
      <c r="AQ501" s="61">
        <f t="shared" si="957"/>
        <v>21200</v>
      </c>
      <c r="AR501" s="61">
        <f t="shared" si="958"/>
        <v>5081</v>
      </c>
      <c r="AS501" s="199">
        <f t="shared" si="959"/>
        <v>0.21054158206605064</v>
      </c>
      <c r="AT501" s="61">
        <f t="shared" si="960"/>
        <v>21200</v>
      </c>
      <c r="AU501" s="61">
        <f t="shared" si="961"/>
        <v>30000</v>
      </c>
      <c r="AV501" s="61">
        <f>IF(NOT(ISNUMBER(A501)),"",ROUND(_xlfn.QUARTILE.INC(CHOOSE({1;2;3},W501,Z501,AC501),1),0))</f>
        <v>21200</v>
      </c>
      <c r="AW501" s="61">
        <f>IF(NOT(ISNUMBER(A501)),"",ROUND(_xlfn.QUARTILE.INC(CHOOSE({1;2;3},W501,Z501,AC501),3),0))</f>
        <v>25600</v>
      </c>
      <c r="AX501" s="61">
        <f t="shared" si="962"/>
        <v>4400</v>
      </c>
      <c r="AY501" s="61">
        <f t="shared" si="963"/>
        <v>21200</v>
      </c>
      <c r="AZ501" s="61">
        <f t="shared" si="964"/>
        <v>4028</v>
      </c>
      <c r="BA501" s="61">
        <f t="shared" si="965"/>
        <v>25228</v>
      </c>
      <c r="BB501" s="61" t="str">
        <f t="shared" si="966"/>
        <v>PROMEDIO 2 MENORES</v>
      </c>
      <c r="BD501" s="58" t="str">
        <f t="shared" si="967"/>
        <v>Fusibles industriales de la virola del IEC 60269 de la clase gG/gL: 10 x 38m m: 500Vac, 0.5 - 32A, 120 ka (BUSSMAN)</v>
      </c>
      <c r="BE501" s="58" t="str">
        <f t="shared" si="968"/>
        <v>ÚNICO</v>
      </c>
      <c r="BF501" s="58" t="str" cm="1">
        <f t="array" ref="BF501">IF(BE501&lt;&gt;"REPETIDO","",A501&amp;IFERROR(", "&amp;_xlfn.AGGREGATE(15,6,$A$13:$A$500/(($BD$13:$BD$500=BD501)*($A$13:$A$500&lt;&gt;A501)),1),"")&amp;IFERROR(", "&amp;_xlfn.AGGREGATE(15,6,$A$13:$A$500/(($BD$13:$BD$500=BD501)*($A$13:$A$500&lt;&gt;A501)),2),"")&amp;IFERROR(", "&amp;_xlfn.AGGREGATE(15,6,$A$13:$A$500/(($BD$13:$BD$500=BD501)*($A$13:$A$500&lt;&gt;A501)),3),""))</f>
        <v/>
      </c>
      <c r="BG501" s="58" t="str">
        <f t="shared" si="969"/>
        <v>NO APLICA</v>
      </c>
      <c r="BH501" s="58" t="str">
        <f t="shared" si="970"/>
        <v>OK</v>
      </c>
    </row>
    <row r="502" spans="1:60" ht="89.25" customHeight="1" x14ac:dyDescent="0.45">
      <c r="A502" s="64">
        <f>IF(D502="","",COUNTIF($D$13:D502,"&lt;&gt;"))</f>
        <v>462</v>
      </c>
      <c r="B502" s="211">
        <v>4392404</v>
      </c>
      <c r="C502" s="65" t="s">
        <v>1156</v>
      </c>
      <c r="D502" s="148" t="s">
        <v>1115</v>
      </c>
      <c r="E502" s="64">
        <v>0</v>
      </c>
      <c r="F502" s="64">
        <v>0</v>
      </c>
      <c r="G502" s="64">
        <v>0</v>
      </c>
      <c r="H502" s="148">
        <v>0</v>
      </c>
      <c r="I502" s="64">
        <v>0</v>
      </c>
      <c r="J502" s="64">
        <v>0</v>
      </c>
      <c r="K502" s="64">
        <v>0</v>
      </c>
      <c r="L502" s="64">
        <v>0</v>
      </c>
      <c r="M502" s="64">
        <v>0</v>
      </c>
      <c r="N502" s="64">
        <v>0</v>
      </c>
      <c r="O502" s="64">
        <v>0</v>
      </c>
      <c r="P502" s="64">
        <v>1</v>
      </c>
      <c r="Q502" s="64">
        <v>0</v>
      </c>
      <c r="R502" s="64">
        <v>1</v>
      </c>
      <c r="S502" s="78">
        <v>39121601</v>
      </c>
      <c r="T502" s="64" t="s">
        <v>66</v>
      </c>
      <c r="U502" s="64" t="s">
        <v>66</v>
      </c>
      <c r="W502" s="198">
        <v>250800</v>
      </c>
      <c r="X502" s="198">
        <f t="shared" si="942"/>
        <v>47652</v>
      </c>
      <c r="Y502" s="61">
        <f t="shared" si="943"/>
        <v>298452</v>
      </c>
      <c r="Z502" s="198">
        <v>250800</v>
      </c>
      <c r="AA502" s="198">
        <f t="shared" si="944"/>
        <v>47652</v>
      </c>
      <c r="AB502" s="61">
        <f t="shared" si="945"/>
        <v>298452</v>
      </c>
      <c r="AC502" s="198">
        <v>295000</v>
      </c>
      <c r="AD502" s="198">
        <f t="shared" si="946"/>
        <v>56050</v>
      </c>
      <c r="AE502" s="61">
        <f t="shared" si="947"/>
        <v>351050</v>
      </c>
      <c r="AG502" s="67" t="str">
        <f t="shared" si="948"/>
        <v>BREAKER S 283 / C100/ 400 V, PARA GENERADOR FG WILSON P30E1 - 30 KVA GENERATOR (INCOMPLETE)</v>
      </c>
      <c r="AH502" s="58" t="str">
        <f t="shared" si="949"/>
        <v>ÚNICO</v>
      </c>
      <c r="AI502" s="58" t="str">
        <f t="shared" si="950"/>
        <v>ÚNICO</v>
      </c>
      <c r="AJ502" s="58" t="str">
        <f t="shared" si="951"/>
        <v>ÚNICO</v>
      </c>
      <c r="AK502" s="58" t="str">
        <f t="shared" si="952"/>
        <v>ÚNICO</v>
      </c>
      <c r="AL502" s="68" t="str">
        <f t="shared" si="953"/>
        <v/>
      </c>
      <c r="AM502" s="68" t="str">
        <f t="shared" si="954"/>
        <v/>
      </c>
      <c r="AN502" s="60" t="str">
        <f t="shared" si="955"/>
        <v/>
      </c>
      <c r="AP502" s="68">
        <f t="shared" si="956"/>
        <v>265533</v>
      </c>
      <c r="AQ502" s="61">
        <f t="shared" si="957"/>
        <v>250800</v>
      </c>
      <c r="AR502" s="61">
        <f t="shared" si="958"/>
        <v>25519</v>
      </c>
      <c r="AS502" s="199">
        <f t="shared" si="959"/>
        <v>9.610481559730806E-2</v>
      </c>
      <c r="AT502" s="61">
        <f t="shared" si="960"/>
        <v>250800</v>
      </c>
      <c r="AU502" s="61">
        <f t="shared" si="961"/>
        <v>295000</v>
      </c>
      <c r="AV502" s="61">
        <f>IF(NOT(ISNUMBER(A502)),"",ROUND(_xlfn.QUARTILE.INC(CHOOSE({1;2;3},W502,Z502,AC502),1),0))</f>
        <v>250800</v>
      </c>
      <c r="AW502" s="61">
        <f>IF(NOT(ISNUMBER(A502)),"",ROUND(_xlfn.QUARTILE.INC(CHOOSE({1;2;3},W502,Z502,AC502),3),0))</f>
        <v>272900</v>
      </c>
      <c r="AX502" s="61">
        <f t="shared" si="962"/>
        <v>22100</v>
      </c>
      <c r="AY502" s="61">
        <f t="shared" si="963"/>
        <v>250800</v>
      </c>
      <c r="AZ502" s="61">
        <f t="shared" si="964"/>
        <v>47652</v>
      </c>
      <c r="BA502" s="61">
        <f t="shared" si="965"/>
        <v>298452</v>
      </c>
      <c r="BB502" s="61" t="str">
        <f t="shared" si="966"/>
        <v>MENOR VALOR</v>
      </c>
      <c r="BD502" s="58" t="str">
        <f t="shared" si="967"/>
        <v>Breaker S 283 / C100/ 400 V, para Generador FG Wilson P30E1 - 30 kVA Generator (incomplete)</v>
      </c>
      <c r="BE502" s="58" t="str">
        <f t="shared" si="968"/>
        <v>ÚNICO</v>
      </c>
      <c r="BF502" s="58" t="str" cm="1">
        <f t="array" ref="BF502">IF(BE502&lt;&gt;"REPETIDO","",A502&amp;IFERROR(", "&amp;_xlfn.AGGREGATE(15,6,$A$13:$A$500/(($BD$13:$BD$500=BD502)*($A$13:$A$500&lt;&gt;A502)),1),"")&amp;IFERROR(", "&amp;_xlfn.AGGREGATE(15,6,$A$13:$A$500/(($BD$13:$BD$500=BD502)*($A$13:$A$500&lt;&gt;A502)),2),"")&amp;IFERROR(", "&amp;_xlfn.AGGREGATE(15,6,$A$13:$A$500/(($BD$13:$BD$500=BD502)*($A$13:$A$500&lt;&gt;A502)),3),""))</f>
        <v/>
      </c>
      <c r="BG502" s="58" t="str">
        <f t="shared" si="969"/>
        <v>NO APLICA</v>
      </c>
      <c r="BH502" s="58" t="str">
        <f t="shared" si="970"/>
        <v>OK</v>
      </c>
    </row>
    <row r="503" spans="1:60" x14ac:dyDescent="0.45">
      <c r="A503" s="213" t="s">
        <v>1157</v>
      </c>
      <c r="B503" s="213"/>
      <c r="C503" s="213"/>
      <c r="D503" s="213"/>
      <c r="E503" s="213"/>
      <c r="F503" s="213"/>
      <c r="G503" s="213"/>
      <c r="H503" s="213"/>
      <c r="I503" s="213"/>
      <c r="J503" s="213"/>
      <c r="K503" s="213"/>
      <c r="L503" s="213"/>
      <c r="M503" s="213"/>
      <c r="N503" s="213"/>
      <c r="O503" s="213"/>
      <c r="P503" s="213"/>
      <c r="Q503" s="213"/>
      <c r="R503" s="213"/>
      <c r="S503" s="213"/>
      <c r="T503" s="213"/>
      <c r="U503" s="213"/>
      <c r="W503" s="198"/>
      <c r="X503" s="198"/>
      <c r="Y503" s="61"/>
      <c r="Z503" s="198"/>
      <c r="AA503" s="198"/>
      <c r="AB503" s="61"/>
      <c r="AC503" s="198"/>
      <c r="AD503" s="198"/>
      <c r="AE503" s="61"/>
      <c r="AG503" s="67" t="str">
        <f>IF(NOT(ISNUMBER(#REF!)),"",LEFT(#REF!,200))</f>
        <v/>
      </c>
      <c r="AH503" s="58" t="str">
        <f t="shared" ref="AH503:AH506" si="971">IF(AG503="","",IF(COUNTIF($AG:$AG,AG503)=1,"ÚNICO",IF(_xlfn.MAXIFS($Y:$Y,$AG:$AG,AG503)&lt;&gt;_xlfn.MINIFS($Y:$Y,$AG:$AG,AG503),"PRECIO DIFERENTE","MISMO PRECIO")))</f>
        <v/>
      </c>
      <c r="AI503" s="58" t="str">
        <f t="shared" ref="AI503:AI553" si="972">IF(AG503="","",IF(COUNTIF($AG:$AG,AG503)=1,"ÚNICO",IF(_xlfn.MAXIFS($AB:$AB,$AG:$AG,AG503)&lt;&gt;_xlfn.MINIFS($AB:$AB,$AG:$AG,AG503),"PRECIO DIFERENTE","MISMO PRECIO")))</f>
        <v/>
      </c>
      <c r="AJ503" s="58" t="str">
        <f t="shared" ref="AJ503:AJ553" si="973">IF(AG503="","",IF(COUNTIF($AG:$AG,AG503)=1,"ÚNICO",IF(_xlfn.MAXIFS($AE:$AE,$AG:$AG,AG503)&lt;&gt;_xlfn.MINIFS($AE:$AE,$AG:$AG,AG503),"PRECIO DIFERENTE","MISMO PRECIO")))</f>
        <v/>
      </c>
      <c r="AK503" s="58" t="str">
        <f t="shared" ref="AK503:AK506" si="974">IF(AG503="","",IF(COUNTIF($AG:$AG,AG503)=1,"ÚNICO",IF(OR(AH503="PRECIO DIFERENTE",AI503="PRECIO DIFERENTE",AJ503="PRECIO DIFERENTE"),"REVISAR","VALIDADO")))</f>
        <v/>
      </c>
      <c r="AL503" s="68" t="str">
        <f t="shared" ref="AL503:AL553" si="975">IF(OR(AG503="",COUNTIF($AG:$AG,AG503)=1),"",_xlfn.MAXIFS($Y:$Y,$AG:$AG,AG503)-_xlfn.MINIFS($Y:$Y,$AG:$AG,AG503))</f>
        <v/>
      </c>
      <c r="AM503" s="68" t="str">
        <f t="shared" ref="AM503:AM553" si="976">IF(OR(AG503="",COUNTIF($AG:$AG,AG503)=1),"",_xlfn.MAXIFS($AB:$AB,$AG:$AG,AG503)-_xlfn.MINIFS($AB:$AB,$AG:$AG,AG503))</f>
        <v/>
      </c>
      <c r="AN503" s="60" t="str">
        <f t="shared" ref="AN503:AN553" si="977">IF(OR(AG503="",COUNTIF($AG:$AG,AG503)=1),"",_xlfn.MAXIFS($AE:$AE,$AG:$AG,AG503)-_xlfn.MINIFS($AE:$AE,$AG:$AG,AG503))</f>
        <v/>
      </c>
      <c r="AP503" s="75"/>
      <c r="AQ503" s="75"/>
      <c r="AR503" s="75"/>
      <c r="AS503" s="76"/>
      <c r="AT503" s="75"/>
      <c r="AU503" s="75"/>
      <c r="AV503" s="75"/>
      <c r="AW503" s="75"/>
      <c r="AX503" s="75"/>
      <c r="AY503" s="75"/>
      <c r="AZ503" s="75"/>
      <c r="BA503" s="75"/>
      <c r="BB503" s="75"/>
      <c r="BD503" s="203"/>
      <c r="BE503" s="203"/>
      <c r="BF503" s="203"/>
      <c r="BG503" s="203"/>
      <c r="BH503" s="203"/>
    </row>
    <row r="504" spans="1:60" x14ac:dyDescent="0.45">
      <c r="A504" s="214" t="s">
        <v>1158</v>
      </c>
      <c r="B504" s="214"/>
      <c r="C504" s="214"/>
      <c r="D504" s="214"/>
      <c r="E504" s="214"/>
      <c r="F504" s="214"/>
      <c r="G504" s="214"/>
      <c r="H504" s="214"/>
      <c r="I504" s="214"/>
      <c r="J504" s="214"/>
      <c r="K504" s="214"/>
      <c r="L504" s="214"/>
      <c r="M504" s="214"/>
      <c r="N504" s="214"/>
      <c r="O504" s="214"/>
      <c r="P504" s="214"/>
      <c r="Q504" s="214"/>
      <c r="R504" s="214"/>
      <c r="S504" s="214"/>
      <c r="T504" s="214"/>
      <c r="U504" s="214"/>
      <c r="W504" s="198"/>
      <c r="X504" s="198"/>
      <c r="Y504" s="61"/>
      <c r="Z504" s="198"/>
      <c r="AA504" s="198"/>
      <c r="AB504" s="61"/>
      <c r="AC504" s="198"/>
      <c r="AD504" s="198"/>
      <c r="AE504" s="61"/>
      <c r="AG504" s="67" t="str">
        <f>IF(NOT(ISNUMBER(#REF!)),"",LEFT(#REF!,200))</f>
        <v/>
      </c>
      <c r="AH504" s="58" t="str">
        <f t="shared" si="971"/>
        <v/>
      </c>
      <c r="AI504" s="58" t="str">
        <f t="shared" si="972"/>
        <v/>
      </c>
      <c r="AJ504" s="58" t="str">
        <f t="shared" si="973"/>
        <v/>
      </c>
      <c r="AK504" s="58" t="str">
        <f t="shared" si="974"/>
        <v/>
      </c>
      <c r="AL504" s="68" t="str">
        <f t="shared" si="975"/>
        <v/>
      </c>
      <c r="AM504" s="68" t="str">
        <f t="shared" si="976"/>
        <v/>
      </c>
      <c r="AN504" s="60" t="str">
        <f t="shared" si="977"/>
        <v/>
      </c>
      <c r="AP504" s="61"/>
      <c r="AQ504" s="61"/>
      <c r="AR504" s="61"/>
      <c r="AS504" s="62"/>
      <c r="AT504" s="61"/>
      <c r="AU504" s="61"/>
      <c r="AV504" s="61"/>
      <c r="AW504" s="61"/>
      <c r="AX504" s="61"/>
      <c r="AY504" s="61"/>
      <c r="AZ504" s="61"/>
      <c r="BA504" s="61"/>
      <c r="BB504" s="61"/>
      <c r="BD504" s="203"/>
      <c r="BE504" s="203"/>
      <c r="BF504" s="203"/>
      <c r="BG504" s="203"/>
      <c r="BH504" s="203"/>
    </row>
    <row r="505" spans="1:60" x14ac:dyDescent="0.45">
      <c r="A505" s="214" t="s">
        <v>1159</v>
      </c>
      <c r="B505" s="214"/>
      <c r="C505" s="214"/>
      <c r="D505" s="214"/>
      <c r="E505" s="214"/>
      <c r="F505" s="214"/>
      <c r="G505" s="214"/>
      <c r="H505" s="214"/>
      <c r="I505" s="214"/>
      <c r="J505" s="214"/>
      <c r="K505" s="214"/>
      <c r="L505" s="214"/>
      <c r="M505" s="214"/>
      <c r="N505" s="214"/>
      <c r="O505" s="214"/>
      <c r="P505" s="214"/>
      <c r="Q505" s="214"/>
      <c r="R505" s="214"/>
      <c r="S505" s="214"/>
      <c r="T505" s="214"/>
      <c r="U505" s="214"/>
      <c r="W505" s="198"/>
      <c r="X505" s="198"/>
      <c r="Y505" s="198"/>
      <c r="Z505" s="198"/>
      <c r="AA505" s="198"/>
      <c r="AB505" s="61"/>
      <c r="AC505" s="198"/>
      <c r="AD505" s="198"/>
      <c r="AE505" s="61"/>
      <c r="AG505" s="67" t="str">
        <f>IF(NOT(ISNUMBER(#REF!)),"",LEFT(#REF!,200))</f>
        <v/>
      </c>
      <c r="AH505" s="58" t="str">
        <f t="shared" si="971"/>
        <v/>
      </c>
      <c r="AI505" s="58" t="str">
        <f t="shared" si="972"/>
        <v/>
      </c>
      <c r="AJ505" s="58" t="str">
        <f t="shared" si="973"/>
        <v/>
      </c>
      <c r="AK505" s="58" t="str">
        <f t="shared" si="974"/>
        <v/>
      </c>
      <c r="AL505" s="68" t="str">
        <f t="shared" si="975"/>
        <v/>
      </c>
      <c r="AM505" s="68" t="str">
        <f t="shared" si="976"/>
        <v/>
      </c>
      <c r="AN505" s="60" t="str">
        <f t="shared" si="977"/>
        <v/>
      </c>
      <c r="AP505" s="61"/>
      <c r="AQ505" s="61"/>
      <c r="AR505" s="61"/>
      <c r="AS505" s="62"/>
      <c r="AT505" s="61"/>
      <c r="AU505" s="61"/>
      <c r="AV505" s="61"/>
      <c r="AW505" s="61"/>
      <c r="AX505" s="61"/>
      <c r="AY505" s="61"/>
      <c r="AZ505" s="61"/>
      <c r="BA505" s="61"/>
      <c r="BB505" s="61"/>
      <c r="BD505" s="203"/>
      <c r="BE505" s="203"/>
      <c r="BF505" s="203"/>
      <c r="BG505" s="203"/>
      <c r="BH505" s="203"/>
    </row>
    <row r="506" spans="1:60" x14ac:dyDescent="0.45">
      <c r="A506" s="214" t="s">
        <v>1160</v>
      </c>
      <c r="B506" s="214"/>
      <c r="C506" s="214"/>
      <c r="D506" s="214"/>
      <c r="E506" s="214"/>
      <c r="F506" s="214"/>
      <c r="G506" s="214"/>
      <c r="H506" s="214"/>
      <c r="I506" s="214"/>
      <c r="J506" s="214"/>
      <c r="K506" s="214"/>
      <c r="L506" s="214"/>
      <c r="M506" s="214"/>
      <c r="N506" s="214"/>
      <c r="O506" s="214"/>
      <c r="P506" s="214"/>
      <c r="Q506" s="214"/>
      <c r="R506" s="214"/>
      <c r="S506" s="214"/>
      <c r="T506" s="214"/>
      <c r="U506" s="214"/>
      <c r="W506" s="198"/>
      <c r="X506" s="198"/>
      <c r="Y506" s="198"/>
      <c r="Z506" s="198"/>
      <c r="AA506" s="198"/>
      <c r="AB506" s="61"/>
      <c r="AC506" s="198"/>
      <c r="AD506" s="198"/>
      <c r="AE506" s="61"/>
      <c r="AG506" s="67" t="str">
        <f>IF(NOT(ISNUMBER(#REF!)),"",LEFT(#REF!,200))</f>
        <v/>
      </c>
      <c r="AH506" s="58" t="str">
        <f t="shared" si="971"/>
        <v/>
      </c>
      <c r="AI506" s="58" t="str">
        <f t="shared" si="972"/>
        <v/>
      </c>
      <c r="AJ506" s="58" t="str">
        <f t="shared" si="973"/>
        <v/>
      </c>
      <c r="AK506" s="58" t="str">
        <f t="shared" si="974"/>
        <v/>
      </c>
      <c r="AL506" s="68" t="str">
        <f t="shared" si="975"/>
        <v/>
      </c>
      <c r="AM506" s="68" t="str">
        <f t="shared" si="976"/>
        <v/>
      </c>
      <c r="AN506" s="60" t="str">
        <f t="shared" si="977"/>
        <v/>
      </c>
      <c r="AP506" s="61"/>
      <c r="AQ506" s="61"/>
      <c r="AR506" s="61"/>
      <c r="AS506" s="62"/>
      <c r="AT506" s="61"/>
      <c r="AU506" s="61"/>
      <c r="AV506" s="61"/>
      <c r="AW506" s="61"/>
      <c r="AX506" s="61"/>
      <c r="AY506" s="61"/>
      <c r="AZ506" s="61"/>
      <c r="BA506" s="61"/>
      <c r="BB506" s="61"/>
      <c r="BD506" s="203"/>
      <c r="BE506" s="203"/>
      <c r="BF506" s="203"/>
      <c r="BG506" s="203"/>
      <c r="BH506" s="203"/>
    </row>
    <row r="507" spans="1:60" ht="25.5" customHeight="1" x14ac:dyDescent="0.45">
      <c r="A507" s="64">
        <f>IF(D507="","",COUNTIF($D$13:D507,"&lt;&gt;"))</f>
        <v>463</v>
      </c>
      <c r="B507" s="211" t="s">
        <v>1148</v>
      </c>
      <c r="C507" s="215" t="s">
        <v>1161</v>
      </c>
      <c r="D507" s="148" t="s">
        <v>1115</v>
      </c>
      <c r="E507" s="64">
        <v>0</v>
      </c>
      <c r="F507" s="64">
        <v>0</v>
      </c>
      <c r="G507" s="148">
        <v>0</v>
      </c>
      <c r="H507" s="148">
        <v>0</v>
      </c>
      <c r="I507" s="64">
        <v>0</v>
      </c>
      <c r="J507" s="64">
        <v>0</v>
      </c>
      <c r="K507" s="64">
        <v>0</v>
      </c>
      <c r="L507" s="64">
        <v>0</v>
      </c>
      <c r="M507" s="64">
        <v>0</v>
      </c>
      <c r="N507" s="64">
        <v>0</v>
      </c>
      <c r="O507" s="64">
        <v>0</v>
      </c>
      <c r="P507" s="64">
        <v>1</v>
      </c>
      <c r="Q507" s="64">
        <v>0</v>
      </c>
      <c r="R507" s="148">
        <v>1</v>
      </c>
      <c r="S507" s="125">
        <v>40161505</v>
      </c>
      <c r="T507" s="64" t="s">
        <v>66</v>
      </c>
      <c r="U507" s="64" t="s">
        <v>66</v>
      </c>
      <c r="W507" s="198">
        <v>38200</v>
      </c>
      <c r="X507" s="61">
        <f>ROUND(W507*19%,0)</f>
        <v>7258</v>
      </c>
      <c r="Y507" s="61">
        <f>ROUND(W507+X507,0)</f>
        <v>45458</v>
      </c>
      <c r="Z507" s="198">
        <v>38200</v>
      </c>
      <c r="AA507" s="198">
        <f>Z507*19%</f>
        <v>7258</v>
      </c>
      <c r="AB507" s="61">
        <f>Z507+AA507</f>
        <v>45458</v>
      </c>
      <c r="AC507" s="198">
        <v>50000</v>
      </c>
      <c r="AD507" s="198">
        <f>AC507*19%</f>
        <v>9500</v>
      </c>
      <c r="AE507" s="61">
        <f>AC507+AD507</f>
        <v>59500</v>
      </c>
      <c r="AG507" s="67" t="str">
        <f t="shared" ref="AG507:AG511" si="978">IF(NOT(ISNUMBER(A507)),"",UPPER(TRIM(CLEAN(C507))))</f>
        <v>FISTOS 3/16 / ROSCA ANILLO 12</v>
      </c>
      <c r="AH507" s="58" t="str">
        <f t="shared" ref="AH507:AH511" si="979">IF($AG507="","",IF(COUNTIFS($AG:$AG,$AG507,$W:$W,"&lt;&gt;"&amp;$W507)&gt;0,"DIFERENTE","ÚNICO"))</f>
        <v>ÚNICO</v>
      </c>
      <c r="AI507" s="58" t="str">
        <f t="shared" ref="AI507:AI511" si="980">IF($AG507="","",IF(COUNTIFS($AG:$AG,$AG507,$Z:$Z,"&lt;&gt;"&amp;$Z507)&gt;0,"DIFERENTE","ÚNICO"))</f>
        <v>ÚNICO</v>
      </c>
      <c r="AJ507" s="58" t="str">
        <f t="shared" ref="AJ507:AJ511" si="981">IF($AG507="","",IF(COUNTIFS($AG:$AG,$AG507,$AC:$AC,"&lt;&gt;"&amp;$AC507)&gt;0,"DIFERENTE","ÚNICO"))</f>
        <v>ÚNICO</v>
      </c>
      <c r="AK507" s="58" t="str">
        <f t="shared" ref="AK507:AK511" si="982">IF($AG507="","",IF(OR(AH507="DIFERENTE",AI507="DIFERENTE",AJ507="DIFERENTE"),"REVISAR","ÚNICO"))</f>
        <v>ÚNICO</v>
      </c>
      <c r="AL507" s="68" t="str">
        <f t="shared" ref="AL507:AL511" si="983">IF(AH507="DIFERENTE",_xlfn.MAXIFS($W:$W,$AG:$AG,$AG507)-_xlfn.MINIFS($W:$W,$AG:$AG,$AG507),"")</f>
        <v/>
      </c>
      <c r="AM507" s="68" t="str">
        <f t="shared" ref="AM507:AM511" si="984">IF(AI507="DIFERENTE",_xlfn.MAXIFS($Z:$Z,$AG:$AG,$AG507)-_xlfn.MINIFS($Z:$Z,$AG:$AG,$AG507),"")</f>
        <v/>
      </c>
      <c r="AN507" s="60" t="str">
        <f t="shared" ref="AN507:AN511" si="985">IF(AJ507="DIFERENTE",_xlfn.MAXIFS($AC:$AC,$AG:$AG,$AG507)-_xlfn.MINIFS($AC:$AC,$AG:$AG,$AG507),"")</f>
        <v/>
      </c>
      <c r="AP507" s="68">
        <f t="shared" ref="AP507:AP511" si="986">IF(NOT(ISNUMBER(A507)),"",ROUND(AVERAGE(W507,Z507,AC507),0))</f>
        <v>42133</v>
      </c>
      <c r="AQ507" s="61">
        <f t="shared" ref="AQ507:AQ511" si="987">IF(NOT(ISNUMBER(A507)),"",ROUND(MEDIAN(W507,Z507,AC507),0))</f>
        <v>38200</v>
      </c>
      <c r="AR507" s="61">
        <f t="shared" ref="AR507:AR511" si="988">IF(NOT(ISNUMBER(A507)),"",ROUND(_xlfn.STDEV.S(W507,Z507,AC507),0))</f>
        <v>6813</v>
      </c>
      <c r="AS507" s="199">
        <f t="shared" ref="AS507:AS511" si="989">IF(NOT(ISNUMBER(A507)),"",IFERROR(AR507/AP507,0))</f>
        <v>0.16170222865687228</v>
      </c>
      <c r="AT507" s="61">
        <f t="shared" ref="AT507:AT511" si="990">IF(NOT(ISNUMBER(A507)),"",MIN(W507,Z507,AC507))</f>
        <v>38200</v>
      </c>
      <c r="AU507" s="61">
        <f t="shared" ref="AU507:AU511" si="991">IF(NOT(ISNUMBER(A507)),"",MAX(W507,Z507,AC507))</f>
        <v>50000</v>
      </c>
      <c r="AV507" s="61">
        <f>IF(NOT(ISNUMBER(A507)),"",ROUND(_xlfn.QUARTILE.INC(CHOOSE({1;2;3},W507,Z507,AC507),1),0))</f>
        <v>38200</v>
      </c>
      <c r="AW507" s="61">
        <f>IF(NOT(ISNUMBER(A507)),"",ROUND(_xlfn.QUARTILE.INC(CHOOSE({1;2;3},W507,Z507,AC507),3),0))</f>
        <v>44100</v>
      </c>
      <c r="AX507" s="61">
        <f t="shared" ref="AX507:AX511" si="992">IF(NOT(ISNUMBER(A507)),"",AW507-AV507)</f>
        <v>5900</v>
      </c>
      <c r="AY507" s="61">
        <f t="shared" ref="AY507:AY511" si="993">IF(NOT(ISNUMBER(A507)),"",IF(BB507="MENOR VALOR",MIN(W507,Z507,AC507),IF(BB507="PROMEDIO 2 MENORES",ROUND((SUM(W507,Z507,AC507)-MAX(W507,Z507,AC507))/2,0),IF(BB507="MEDIANA",MEDIAN(W507,Z507,AC507),""))))</f>
        <v>38200</v>
      </c>
      <c r="AZ507" s="61">
        <f t="shared" ref="AZ507:AZ511" si="994">+AY507*19%</f>
        <v>7258</v>
      </c>
      <c r="BA507" s="61">
        <f t="shared" ref="BA507:BA511" si="995">+AY507+AZ507</f>
        <v>45458</v>
      </c>
      <c r="BB507" s="61" t="str">
        <f t="shared" ref="BB507:BB511" si="996">IF(NOT(ISNUMBER(A507)),"",IF(AS507&lt;=20%,"MENOR VALOR",IF(AS507&lt;=40%,"PROMEDIO 2 MENORES","MEDIANA")))</f>
        <v>MENOR VALOR</v>
      </c>
      <c r="BD507" s="58" t="str">
        <f t="shared" ref="BD507:BD511" si="997">IF(NOT(ISNUMBER(A507)),"",TRIM(CLEAN(C507)))</f>
        <v>Fistos 3/16 / rosca anillo 12</v>
      </c>
      <c r="BE507" s="58" t="str">
        <f t="shared" ref="BE507:BE511" si="998">IF(BD507="","",IF(COUNTIF($BD:$BD,BD507)&gt;1,"REPETIDO","ÚNICO"))</f>
        <v>ÚNICO</v>
      </c>
      <c r="BF507" s="58" t="str" cm="1">
        <f t="array" ref="BF507">IF(BE507&lt;&gt;"REPETIDO","",A507&amp;IFERROR(", "&amp;_xlfn.AGGREGATE(15,6,$A$13:$A$500/(($BD$13:$BD$500=BD507)*($A$13:$A$500&lt;&gt;A507)),1),"")&amp;IFERROR(", "&amp;_xlfn.AGGREGATE(15,6,$A$13:$A$500/(($BD$13:$BD$500=BD507)*($A$13:$A$500&lt;&gt;A507)),2),"")&amp;IFERROR(", "&amp;_xlfn.AGGREGATE(15,6,$A$13:$A$500/(($BD$13:$BD$500=BD507)*($A$13:$A$500&lt;&gt;A507)),3),""))</f>
        <v/>
      </c>
      <c r="BG507" s="58" t="str">
        <f t="shared" ref="BG507:BG511" si="999">IF(BD507="","",IF(BE507&lt;&gt;"REPETIDO","NO APLICA",IF(_xlfn.MAXIFS($AY:$AY,$BD:$BD,BD507)=_xlfn.MINIFS($AY:$AY,$BD:$BD,BD507),"MISMO PRECIO REF.","PRECIO REF. DIFERENTE")))</f>
        <v>NO APLICA</v>
      </c>
      <c r="BH507" s="58" t="str">
        <f t="shared" ref="BH507:BH511" si="1000">IF(BD507="","",IF(BG507="PRECIO REF. DIFERENTE","CRÍTICO - PRECIO REF. INCONSISTENTE","OK"))</f>
        <v>OK</v>
      </c>
    </row>
    <row r="508" spans="1:60" ht="25.5" customHeight="1" x14ac:dyDescent="0.45">
      <c r="A508" s="64">
        <f>IF(D508="","",COUNTIF($D$13:D508,"&lt;&gt;"))</f>
        <v>464</v>
      </c>
      <c r="B508" s="211">
        <v>43320</v>
      </c>
      <c r="C508" s="215" t="s">
        <v>1162</v>
      </c>
      <c r="D508" s="148" t="s">
        <v>1115</v>
      </c>
      <c r="E508" s="64">
        <v>0</v>
      </c>
      <c r="F508" s="64">
        <v>0</v>
      </c>
      <c r="G508" s="148">
        <v>0</v>
      </c>
      <c r="H508" s="148">
        <v>0</v>
      </c>
      <c r="I508" s="64">
        <v>0</v>
      </c>
      <c r="J508" s="64">
        <v>0</v>
      </c>
      <c r="K508" s="64">
        <v>0</v>
      </c>
      <c r="L508" s="64">
        <v>0</v>
      </c>
      <c r="M508" s="64">
        <v>0</v>
      </c>
      <c r="N508" s="64">
        <v>0</v>
      </c>
      <c r="O508" s="64">
        <v>0</v>
      </c>
      <c r="P508" s="64">
        <v>1</v>
      </c>
      <c r="Q508" s="64">
        <v>0</v>
      </c>
      <c r="R508" s="148">
        <v>1</v>
      </c>
      <c r="S508" s="125">
        <v>40161513</v>
      </c>
      <c r="T508" s="64" t="s">
        <v>66</v>
      </c>
      <c r="U508" s="64" t="s">
        <v>66</v>
      </c>
      <c r="W508" s="198">
        <v>263500</v>
      </c>
      <c r="X508" s="61">
        <f>ROUND(W508*19%,0)</f>
        <v>50065</v>
      </c>
      <c r="Y508" s="61">
        <f>ROUND(W508+X508,0)</f>
        <v>313565</v>
      </c>
      <c r="Z508" s="198">
        <v>263500</v>
      </c>
      <c r="AA508" s="198">
        <f>Z508*19%</f>
        <v>50065</v>
      </c>
      <c r="AB508" s="61">
        <f>Z508+AA508</f>
        <v>313565</v>
      </c>
      <c r="AC508" s="198">
        <v>320000</v>
      </c>
      <c r="AD508" s="198">
        <f>AC508*19%</f>
        <v>60800</v>
      </c>
      <c r="AE508" s="61">
        <f>AC508+AD508</f>
        <v>380800</v>
      </c>
      <c r="AG508" s="67" t="str">
        <f t="shared" si="978"/>
        <v>TUBERIA DE COBRE 6 METROS</v>
      </c>
      <c r="AH508" s="58" t="str">
        <f t="shared" si="979"/>
        <v>ÚNICO</v>
      </c>
      <c r="AI508" s="58" t="str">
        <f t="shared" si="980"/>
        <v>ÚNICO</v>
      </c>
      <c r="AJ508" s="58" t="str">
        <f t="shared" si="981"/>
        <v>ÚNICO</v>
      </c>
      <c r="AK508" s="58" t="str">
        <f t="shared" si="982"/>
        <v>ÚNICO</v>
      </c>
      <c r="AL508" s="68" t="str">
        <f t="shared" si="983"/>
        <v/>
      </c>
      <c r="AM508" s="68" t="str">
        <f t="shared" si="984"/>
        <v/>
      </c>
      <c r="AN508" s="60" t="str">
        <f t="shared" si="985"/>
        <v/>
      </c>
      <c r="AP508" s="68">
        <f t="shared" si="986"/>
        <v>282333</v>
      </c>
      <c r="AQ508" s="61">
        <f t="shared" si="987"/>
        <v>263500</v>
      </c>
      <c r="AR508" s="61">
        <f t="shared" si="988"/>
        <v>32620</v>
      </c>
      <c r="AS508" s="199">
        <f t="shared" si="989"/>
        <v>0.11553732649035005</v>
      </c>
      <c r="AT508" s="61">
        <f t="shared" si="990"/>
        <v>263500</v>
      </c>
      <c r="AU508" s="61">
        <f t="shared" si="991"/>
        <v>320000</v>
      </c>
      <c r="AV508" s="61">
        <f>IF(NOT(ISNUMBER(A508)),"",ROUND(_xlfn.QUARTILE.INC(CHOOSE({1;2;3},W508,Z508,AC508),1),0))</f>
        <v>263500</v>
      </c>
      <c r="AW508" s="61">
        <f>IF(NOT(ISNUMBER(A508)),"",ROUND(_xlfn.QUARTILE.INC(CHOOSE({1;2;3},W508,Z508,AC508),3),0))</f>
        <v>291750</v>
      </c>
      <c r="AX508" s="61">
        <f t="shared" si="992"/>
        <v>28250</v>
      </c>
      <c r="AY508" s="61">
        <f t="shared" si="993"/>
        <v>263500</v>
      </c>
      <c r="AZ508" s="61">
        <f t="shared" si="994"/>
        <v>50065</v>
      </c>
      <c r="BA508" s="61">
        <f t="shared" si="995"/>
        <v>313565</v>
      </c>
      <c r="BB508" s="61" t="str">
        <f t="shared" si="996"/>
        <v>MENOR VALOR</v>
      </c>
      <c r="BD508" s="58" t="str">
        <f t="shared" si="997"/>
        <v>Tuberia de Cobre 6 metros</v>
      </c>
      <c r="BE508" s="58" t="str">
        <f t="shared" si="998"/>
        <v>ÚNICO</v>
      </c>
      <c r="BF508" s="58" t="str" cm="1">
        <f t="array" ref="BF508">IF(BE508&lt;&gt;"REPETIDO","",A508&amp;IFERROR(", "&amp;_xlfn.AGGREGATE(15,6,$A$13:$A$500/(($BD$13:$BD$500=BD508)*($A$13:$A$500&lt;&gt;A508)),1),"")&amp;IFERROR(", "&amp;_xlfn.AGGREGATE(15,6,$A$13:$A$500/(($BD$13:$BD$500=BD508)*($A$13:$A$500&lt;&gt;A508)),2),"")&amp;IFERROR(", "&amp;_xlfn.AGGREGATE(15,6,$A$13:$A$500/(($BD$13:$BD$500=BD508)*($A$13:$A$500&lt;&gt;A508)),3),""))</f>
        <v/>
      </c>
      <c r="BG508" s="58" t="str">
        <f t="shared" si="999"/>
        <v>NO APLICA</v>
      </c>
      <c r="BH508" s="58" t="str">
        <f t="shared" si="1000"/>
        <v>OK</v>
      </c>
    </row>
    <row r="509" spans="1:60" s="192" customFormat="1" ht="104.65" customHeight="1" x14ac:dyDescent="0.45">
      <c r="A509" s="64">
        <f>IF(D509="","",COUNTIF($D$13:D509,"&lt;&gt;"))</f>
        <v>465</v>
      </c>
      <c r="B509" s="211">
        <v>4324006</v>
      </c>
      <c r="C509" s="87" t="s">
        <v>1163</v>
      </c>
      <c r="D509" s="148" t="s">
        <v>1115</v>
      </c>
      <c r="E509" s="64">
        <v>0</v>
      </c>
      <c r="F509" s="64">
        <v>0</v>
      </c>
      <c r="G509" s="148">
        <v>0</v>
      </c>
      <c r="H509" s="148">
        <v>0</v>
      </c>
      <c r="I509" s="64">
        <v>0</v>
      </c>
      <c r="J509" s="64">
        <v>0</v>
      </c>
      <c r="K509" s="64">
        <v>0</v>
      </c>
      <c r="L509" s="64">
        <v>0</v>
      </c>
      <c r="M509" s="64">
        <v>0</v>
      </c>
      <c r="N509" s="64">
        <v>0</v>
      </c>
      <c r="O509" s="64">
        <v>0</v>
      </c>
      <c r="P509" s="64">
        <v>1</v>
      </c>
      <c r="Q509" s="64">
        <v>0</v>
      </c>
      <c r="R509" s="148">
        <v>1</v>
      </c>
      <c r="S509" s="125">
        <v>40161504</v>
      </c>
      <c r="T509" s="64" t="s">
        <v>66</v>
      </c>
      <c r="U509" s="64" t="s">
        <v>66</v>
      </c>
      <c r="W509" s="198">
        <v>565200</v>
      </c>
      <c r="X509" s="61">
        <f>ROUND(W509*19%,0)</f>
        <v>107388</v>
      </c>
      <c r="Y509" s="61">
        <f>ROUND(W509+X509,0)</f>
        <v>672588</v>
      </c>
      <c r="Z509" s="198">
        <v>565200</v>
      </c>
      <c r="AA509" s="198">
        <f>Z509*19%</f>
        <v>107388</v>
      </c>
      <c r="AB509" s="198">
        <f>Z509+AA509</f>
        <v>672588</v>
      </c>
      <c r="AC509" s="198">
        <v>665000</v>
      </c>
      <c r="AD509" s="198">
        <f>AC509*19%</f>
        <v>126350</v>
      </c>
      <c r="AE509" s="61">
        <f>AC509+AD509</f>
        <v>791350</v>
      </c>
      <c r="AG509" s="67" t="str">
        <f t="shared" si="978"/>
        <v>QUEMADORES INDEFORMABLES EN HIERRO, DE ALTO RENDIMIENTO.</v>
      </c>
      <c r="AH509" s="58" t="str">
        <f t="shared" si="979"/>
        <v>ÚNICO</v>
      </c>
      <c r="AI509" s="58" t="str">
        <f t="shared" si="980"/>
        <v>ÚNICO</v>
      </c>
      <c r="AJ509" s="58" t="str">
        <f t="shared" si="981"/>
        <v>ÚNICO</v>
      </c>
      <c r="AK509" s="58" t="str">
        <f t="shared" si="982"/>
        <v>ÚNICO</v>
      </c>
      <c r="AL509" s="68" t="str">
        <f t="shared" si="983"/>
        <v/>
      </c>
      <c r="AM509" s="68" t="str">
        <f t="shared" si="984"/>
        <v/>
      </c>
      <c r="AN509" s="60" t="str">
        <f t="shared" si="985"/>
        <v/>
      </c>
      <c r="AO509" s="160"/>
      <c r="AP509" s="68">
        <f t="shared" si="986"/>
        <v>598467</v>
      </c>
      <c r="AQ509" s="61">
        <f t="shared" si="987"/>
        <v>565200</v>
      </c>
      <c r="AR509" s="61">
        <f t="shared" si="988"/>
        <v>57620</v>
      </c>
      <c r="AS509" s="199">
        <f t="shared" si="989"/>
        <v>9.6279327013853735E-2</v>
      </c>
      <c r="AT509" s="61">
        <f t="shared" si="990"/>
        <v>565200</v>
      </c>
      <c r="AU509" s="61">
        <f t="shared" si="991"/>
        <v>665000</v>
      </c>
      <c r="AV509" s="61">
        <f>IF(NOT(ISNUMBER(A509)),"",ROUND(_xlfn.QUARTILE.INC(CHOOSE({1;2;3},W509,Z509,AC509),1),0))</f>
        <v>565200</v>
      </c>
      <c r="AW509" s="61">
        <f>IF(NOT(ISNUMBER(A509)),"",ROUND(_xlfn.QUARTILE.INC(CHOOSE({1;2;3},W509,Z509,AC509),3),0))</f>
        <v>615100</v>
      </c>
      <c r="AX509" s="61">
        <f t="shared" si="992"/>
        <v>49900</v>
      </c>
      <c r="AY509" s="61">
        <f t="shared" si="993"/>
        <v>565200</v>
      </c>
      <c r="AZ509" s="61">
        <f t="shared" si="994"/>
        <v>107388</v>
      </c>
      <c r="BA509" s="61">
        <f t="shared" si="995"/>
        <v>672588</v>
      </c>
      <c r="BB509" s="61" t="str">
        <f t="shared" si="996"/>
        <v>MENOR VALOR</v>
      </c>
      <c r="BC509" s="160"/>
      <c r="BD509" s="58" t="str">
        <f t="shared" si="997"/>
        <v>Quemadores indeformables en hierro, de alto rendimiento.</v>
      </c>
      <c r="BE509" s="58" t="str">
        <f t="shared" si="998"/>
        <v>ÚNICO</v>
      </c>
      <c r="BF509" s="58" t="str" cm="1">
        <f t="array" ref="BF509">IF(BE509&lt;&gt;"REPETIDO","",A509&amp;IFERROR(", "&amp;_xlfn.AGGREGATE(15,6,$A$13:$A$500/(($BD$13:$BD$500=BD509)*($A$13:$A$500&lt;&gt;A509)),1),"")&amp;IFERROR(", "&amp;_xlfn.AGGREGATE(15,6,$A$13:$A$500/(($BD$13:$BD$500=BD509)*($A$13:$A$500&lt;&gt;A509)),2),"")&amp;IFERROR(", "&amp;_xlfn.AGGREGATE(15,6,$A$13:$A$500/(($BD$13:$BD$500=BD509)*($A$13:$A$500&lt;&gt;A509)),3),""))</f>
        <v/>
      </c>
      <c r="BG509" s="58" t="str">
        <f t="shared" si="999"/>
        <v>NO APLICA</v>
      </c>
      <c r="BH509" s="58" t="str">
        <f t="shared" si="1000"/>
        <v>OK</v>
      </c>
    </row>
    <row r="510" spans="1:60" ht="38.25" customHeight="1" x14ac:dyDescent="0.45">
      <c r="A510" s="64">
        <f>IF(D510="","",COUNTIF($D$13:D510,"&lt;&gt;"))</f>
        <v>466</v>
      </c>
      <c r="B510" s="211">
        <v>43320</v>
      </c>
      <c r="C510" s="87" t="s">
        <v>1164</v>
      </c>
      <c r="D510" s="148" t="s">
        <v>1115</v>
      </c>
      <c r="E510" s="64">
        <v>0</v>
      </c>
      <c r="F510" s="64">
        <v>0</v>
      </c>
      <c r="G510" s="148">
        <v>0</v>
      </c>
      <c r="H510" s="148">
        <v>0</v>
      </c>
      <c r="I510" s="64">
        <v>0</v>
      </c>
      <c r="J510" s="64">
        <v>0</v>
      </c>
      <c r="K510" s="64">
        <v>0</v>
      </c>
      <c r="L510" s="64">
        <v>0</v>
      </c>
      <c r="M510" s="64">
        <v>0</v>
      </c>
      <c r="N510" s="64">
        <v>0</v>
      </c>
      <c r="O510" s="64">
        <v>0</v>
      </c>
      <c r="P510" s="64">
        <v>1</v>
      </c>
      <c r="Q510" s="64">
        <v>0</v>
      </c>
      <c r="R510" s="148">
        <v>1</v>
      </c>
      <c r="S510" s="125">
        <v>31151905</v>
      </c>
      <c r="T510" s="64" t="s">
        <v>66</v>
      </c>
      <c r="U510" s="64" t="s">
        <v>66</v>
      </c>
      <c r="W510" s="198">
        <v>25500</v>
      </c>
      <c r="X510" s="61">
        <f>ROUND(W510*19%,0)</f>
        <v>4845</v>
      </c>
      <c r="Y510" s="61">
        <f>ROUND(W510+X510,0)</f>
        <v>30345</v>
      </c>
      <c r="Z510" s="198">
        <v>25500</v>
      </c>
      <c r="AA510" s="198">
        <f>Z510*19%</f>
        <v>4845</v>
      </c>
      <c r="AB510" s="198">
        <f>Z510+AA510</f>
        <v>30345</v>
      </c>
      <c r="AC510" s="198">
        <v>85000</v>
      </c>
      <c r="AD510" s="198">
        <f>AC510*19%</f>
        <v>16150</v>
      </c>
      <c r="AE510" s="61">
        <f>AC510+AD510</f>
        <v>101150</v>
      </c>
      <c r="AG510" s="67" t="str">
        <f t="shared" si="978"/>
        <v>PERILLAS INDUSTRIALES DE CUBIERTA</v>
      </c>
      <c r="AH510" s="58" t="str">
        <f t="shared" si="979"/>
        <v>ÚNICO</v>
      </c>
      <c r="AI510" s="58" t="str">
        <f t="shared" si="980"/>
        <v>ÚNICO</v>
      </c>
      <c r="AJ510" s="58" t="str">
        <f t="shared" si="981"/>
        <v>ÚNICO</v>
      </c>
      <c r="AK510" s="58" t="str">
        <f t="shared" si="982"/>
        <v>ÚNICO</v>
      </c>
      <c r="AL510" s="68" t="str">
        <f t="shared" si="983"/>
        <v/>
      </c>
      <c r="AM510" s="68" t="str">
        <f t="shared" si="984"/>
        <v/>
      </c>
      <c r="AN510" s="60" t="str">
        <f t="shared" si="985"/>
        <v/>
      </c>
      <c r="AP510" s="68">
        <f t="shared" si="986"/>
        <v>45333</v>
      </c>
      <c r="AQ510" s="61">
        <f t="shared" si="987"/>
        <v>25500</v>
      </c>
      <c r="AR510" s="61">
        <f t="shared" si="988"/>
        <v>34352</v>
      </c>
      <c r="AS510" s="199">
        <f t="shared" si="989"/>
        <v>0.75777027772263028</v>
      </c>
      <c r="AT510" s="61">
        <f t="shared" si="990"/>
        <v>25500</v>
      </c>
      <c r="AU510" s="61">
        <f t="shared" si="991"/>
        <v>85000</v>
      </c>
      <c r="AV510" s="61">
        <f>IF(NOT(ISNUMBER(A510)),"",ROUND(_xlfn.QUARTILE.INC(CHOOSE({1;2;3},W510,Z510,AC510),1),0))</f>
        <v>25500</v>
      </c>
      <c r="AW510" s="61">
        <f>IF(NOT(ISNUMBER(A510)),"",ROUND(_xlfn.QUARTILE.INC(CHOOSE({1;2;3},W510,Z510,AC510),3),0))</f>
        <v>55250</v>
      </c>
      <c r="AX510" s="61">
        <f t="shared" si="992"/>
        <v>29750</v>
      </c>
      <c r="AY510" s="61">
        <f t="shared" si="993"/>
        <v>25500</v>
      </c>
      <c r="AZ510" s="61">
        <f t="shared" si="994"/>
        <v>4845</v>
      </c>
      <c r="BA510" s="61">
        <f t="shared" si="995"/>
        <v>30345</v>
      </c>
      <c r="BB510" s="61" t="str">
        <f t="shared" si="996"/>
        <v>MEDIANA</v>
      </c>
      <c r="BD510" s="58" t="str">
        <f t="shared" si="997"/>
        <v>Perillas Industriales de Cubierta</v>
      </c>
      <c r="BE510" s="58" t="str">
        <f t="shared" si="998"/>
        <v>ÚNICO</v>
      </c>
      <c r="BF510" s="58" t="str" cm="1">
        <f t="array" ref="BF510">IF(BE510&lt;&gt;"REPETIDO","",A510&amp;IFERROR(", "&amp;_xlfn.AGGREGATE(15,6,$A$13:$A$500/(($BD$13:$BD$500=BD510)*($A$13:$A$500&lt;&gt;A510)),1),"")&amp;IFERROR(", "&amp;_xlfn.AGGREGATE(15,6,$A$13:$A$500/(($BD$13:$BD$500=BD510)*($A$13:$A$500&lt;&gt;A510)),2),"")&amp;IFERROR(", "&amp;_xlfn.AGGREGATE(15,6,$A$13:$A$500/(($BD$13:$BD$500=BD510)*($A$13:$A$500&lt;&gt;A510)),3),""))</f>
        <v/>
      </c>
      <c r="BG510" s="58" t="str">
        <f t="shared" si="999"/>
        <v>NO APLICA</v>
      </c>
      <c r="BH510" s="58" t="str">
        <f t="shared" si="1000"/>
        <v>OK</v>
      </c>
    </row>
    <row r="511" spans="1:60" ht="38.25" customHeight="1" x14ac:dyDescent="0.45">
      <c r="A511" s="64">
        <f>IF(D511="","",COUNTIF($D$13:D511,"&lt;&gt;"))</f>
        <v>467</v>
      </c>
      <c r="B511" s="211">
        <v>43320</v>
      </c>
      <c r="C511" s="87" t="s">
        <v>1165</v>
      </c>
      <c r="D511" s="148" t="s">
        <v>1115</v>
      </c>
      <c r="E511" s="64">
        <v>0</v>
      </c>
      <c r="F511" s="64">
        <v>0</v>
      </c>
      <c r="G511" s="148">
        <v>0</v>
      </c>
      <c r="H511" s="148">
        <v>0</v>
      </c>
      <c r="I511" s="64">
        <v>0</v>
      </c>
      <c r="J511" s="64">
        <v>0</v>
      </c>
      <c r="K511" s="64">
        <v>0</v>
      </c>
      <c r="L511" s="64">
        <v>0</v>
      </c>
      <c r="M511" s="64">
        <v>0</v>
      </c>
      <c r="N511" s="64">
        <v>0</v>
      </c>
      <c r="O511" s="64">
        <v>0</v>
      </c>
      <c r="P511" s="64">
        <v>1</v>
      </c>
      <c r="Q511" s="64">
        <v>0</v>
      </c>
      <c r="R511" s="148">
        <v>1</v>
      </c>
      <c r="S511" s="125">
        <v>41115715</v>
      </c>
      <c r="T511" s="64" t="s">
        <v>66</v>
      </c>
      <c r="U511" s="64" t="s">
        <v>66</v>
      </c>
      <c r="W511" s="198">
        <v>480200</v>
      </c>
      <c r="X511" s="61">
        <f>ROUND(W511*19%,0)</f>
        <v>91238</v>
      </c>
      <c r="Y511" s="61">
        <f>ROUND(W511+X511,0)</f>
        <v>571438</v>
      </c>
      <c r="Z511" s="198">
        <v>480200</v>
      </c>
      <c r="AA511" s="61">
        <f>Z511*19%</f>
        <v>91238</v>
      </c>
      <c r="AB511" s="61">
        <f>Z511+AA511</f>
        <v>571438</v>
      </c>
      <c r="AC511" s="198">
        <v>575000</v>
      </c>
      <c r="AD511" s="198">
        <f>AC511*19%</f>
        <v>109250</v>
      </c>
      <c r="AE511" s="61">
        <f>AC511+AD511</f>
        <v>684250</v>
      </c>
      <c r="AG511" s="67" t="str">
        <f t="shared" si="978"/>
        <v>QUEMADOR DE HIERRO FUNDIDO PARA PARRILLA</v>
      </c>
      <c r="AH511" s="58" t="str">
        <f t="shared" si="979"/>
        <v>ÚNICO</v>
      </c>
      <c r="AI511" s="58" t="str">
        <f t="shared" si="980"/>
        <v>ÚNICO</v>
      </c>
      <c r="AJ511" s="58" t="str">
        <f t="shared" si="981"/>
        <v>ÚNICO</v>
      </c>
      <c r="AK511" s="58" t="str">
        <f t="shared" si="982"/>
        <v>ÚNICO</v>
      </c>
      <c r="AL511" s="68" t="str">
        <f t="shared" si="983"/>
        <v/>
      </c>
      <c r="AM511" s="68" t="str">
        <f t="shared" si="984"/>
        <v/>
      </c>
      <c r="AN511" s="60" t="str">
        <f t="shared" si="985"/>
        <v/>
      </c>
      <c r="AP511" s="68">
        <f>IF(NOT(ISNUMBER(A511)),"",ROUND(AVERAGE(W511,Z511,AC511),0))</f>
        <v>511800</v>
      </c>
      <c r="AQ511" s="61">
        <f t="shared" si="987"/>
        <v>480200</v>
      </c>
      <c r="AR511" s="61">
        <f t="shared" si="988"/>
        <v>54733</v>
      </c>
      <c r="AS511" s="199">
        <f t="shared" si="989"/>
        <v>0.10694216490816726</v>
      </c>
      <c r="AT511" s="61">
        <f t="shared" si="990"/>
        <v>480200</v>
      </c>
      <c r="AU511" s="61">
        <f t="shared" si="991"/>
        <v>575000</v>
      </c>
      <c r="AV511" s="61">
        <f>IF(NOT(ISNUMBER(A511)),"",ROUND(_xlfn.QUARTILE.INC(CHOOSE({1;2;3},W511,Z511,AC511),1),0))</f>
        <v>480200</v>
      </c>
      <c r="AW511" s="61">
        <f>IF(NOT(ISNUMBER(A511)),"",ROUND(_xlfn.QUARTILE.INC(CHOOSE({1;2;3},W511,Z511,AC511),3),0))</f>
        <v>527600</v>
      </c>
      <c r="AX511" s="61">
        <f t="shared" si="992"/>
        <v>47400</v>
      </c>
      <c r="AY511" s="61">
        <f t="shared" si="993"/>
        <v>480200</v>
      </c>
      <c r="AZ511" s="61">
        <f t="shared" si="994"/>
        <v>91238</v>
      </c>
      <c r="BA511" s="61">
        <f t="shared" si="995"/>
        <v>571438</v>
      </c>
      <c r="BB511" s="61" t="str">
        <f t="shared" si="996"/>
        <v>MENOR VALOR</v>
      </c>
      <c r="BD511" s="58" t="str">
        <f t="shared" si="997"/>
        <v>quemador de hierro fundido para parrilla</v>
      </c>
      <c r="BE511" s="58" t="str">
        <f t="shared" si="998"/>
        <v>ÚNICO</v>
      </c>
      <c r="BF511" s="58" t="str" cm="1">
        <f t="array" ref="BF511">IF(BE511&lt;&gt;"REPETIDO","",A511&amp;IFERROR(", "&amp;_xlfn.AGGREGATE(15,6,$A$13:$A$500/(($BD$13:$BD$500=BD511)*($A$13:$A$500&lt;&gt;A511)),1),"")&amp;IFERROR(", "&amp;_xlfn.AGGREGATE(15,6,$A$13:$A$500/(($BD$13:$BD$500=BD511)*($A$13:$A$500&lt;&gt;A511)),2),"")&amp;IFERROR(", "&amp;_xlfn.AGGREGATE(15,6,$A$13:$A$500/(($BD$13:$BD$500=BD511)*($A$13:$A$500&lt;&gt;A511)),3),""))</f>
        <v/>
      </c>
      <c r="BG511" s="58" t="str">
        <f t="shared" si="999"/>
        <v>NO APLICA</v>
      </c>
      <c r="BH511" s="58" t="str">
        <f t="shared" si="1000"/>
        <v>OK</v>
      </c>
    </row>
  </sheetData>
  <sheetProtection algorithmName="SHA-512" hashValue="YqRW5p+lBs+OGxPy5dU4HNH8r2pDnKjYk0p5kasE+k32wN72XpTAlKbZ2KCoPWqPd335Ks6bSa3x+ihXMDdZvg==" saltValue="hgJSabJmMC/A0kBemcf9lQ==" spinCount="100000" sheet="1" objects="1" scenarios="1"/>
  <mergeCells count="47">
    <mergeCell ref="A504:U504"/>
    <mergeCell ref="A505:U505"/>
    <mergeCell ref="A506:U506"/>
    <mergeCell ref="A475:U475"/>
    <mergeCell ref="A488:U488"/>
    <mergeCell ref="A492:U492"/>
    <mergeCell ref="A493:U493"/>
    <mergeCell ref="A494:U494"/>
    <mergeCell ref="A503:U503"/>
    <mergeCell ref="A320:U320"/>
    <mergeCell ref="A344:U344"/>
    <mergeCell ref="A403:U403"/>
    <mergeCell ref="A433:U433"/>
    <mergeCell ref="A451:U451"/>
    <mergeCell ref="A462:U462"/>
    <mergeCell ref="A211:U211"/>
    <mergeCell ref="A231:U231"/>
    <mergeCell ref="A242:U242"/>
    <mergeCell ref="A265:U265"/>
    <mergeCell ref="A273:U273"/>
    <mergeCell ref="A283:U283"/>
    <mergeCell ref="A124:U124"/>
    <mergeCell ref="A141:U141"/>
    <mergeCell ref="A154:U154"/>
    <mergeCell ref="A182:U182"/>
    <mergeCell ref="A192:U192"/>
    <mergeCell ref="A199:U199"/>
    <mergeCell ref="A12:U12"/>
    <mergeCell ref="A22:U22"/>
    <mergeCell ref="A37:U37"/>
    <mergeCell ref="A75:U75"/>
    <mergeCell ref="A97:U97"/>
    <mergeCell ref="A114:U114"/>
    <mergeCell ref="AC8:AE10"/>
    <mergeCell ref="AP8:AX10"/>
    <mergeCell ref="AY8:BA10"/>
    <mergeCell ref="BB8:BB11"/>
    <mergeCell ref="A9:G9"/>
    <mergeCell ref="H9:U9"/>
    <mergeCell ref="A10:G10"/>
    <mergeCell ref="H10:U10"/>
    <mergeCell ref="A2:U2"/>
    <mergeCell ref="A5:L5"/>
    <mergeCell ref="A7:U7"/>
    <mergeCell ref="A8:U8"/>
    <mergeCell ref="W8:Y10"/>
    <mergeCell ref="Z8:AB10"/>
  </mergeCells>
  <conditionalFormatting sqref="AK12:AK511">
    <cfRule type="cellIs" dxfId="1" priority="6" operator="equal">
      <formula>"VALIDADO"</formula>
    </cfRule>
    <cfRule type="cellIs" dxfId="0" priority="7" operator="equal">
      <formula>"REVISAR"</formula>
    </cfRule>
  </conditionalFormatting>
  <hyperlinks>
    <hyperlink ref="C487" r:id="rId1" xr:uid="{7A5C46A4-6C96-4C98-BD33-F3CCA5DF483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MANTENIMIENTO</vt:lpstr>
      <vt:lpstr>RESPUESTOS</vt:lpstr>
      <vt:lpstr>MANTENIMIENTO!Área_de_impresión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Alexandra Rivera Herrera</dc:creator>
  <cp:lastModifiedBy>Carolina Herrera</cp:lastModifiedBy>
  <dcterms:created xsi:type="dcterms:W3CDTF">2026-10-02T16:01:24Z</dcterms:created>
  <dcterms:modified xsi:type="dcterms:W3CDTF">2026-10-02T16:16:45Z</dcterms:modified>
</cp:coreProperties>
</file>