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E:\ALCALDIA LA PINTADA\1. PROCESOS CONTRACTUALES\2026\122. PAE 21 DIAS\"/>
    </mc:Choice>
  </mc:AlternateContent>
  <xr:revisionPtr revIDLastSave="0" documentId="13_ncr:1_{4D0FD3B8-5861-406F-902B-5CF6749B5165}" xr6:coauthVersionLast="47" xr6:coauthVersionMax="47" xr10:uidLastSave="{00000000-0000-0000-0000-000000000000}"/>
  <bookViews>
    <workbookView xWindow="-108" yWindow="-108" windowWidth="23256" windowHeight="13896" xr2:uid="{D89CBAB2-ED54-4D62-9D76-E18322098D9E}"/>
  </bookViews>
  <sheets>
    <sheet name="Nuevo proceso " sheetId="3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6" i="3" l="1"/>
  <c r="H6" i="3" s="1"/>
  <c r="I6" i="3" s="1"/>
  <c r="I42" i="3"/>
  <c r="G27" i="3"/>
  <c r="H27" i="3" s="1"/>
  <c r="G23" i="3"/>
  <c r="H23" i="3" s="1"/>
  <c r="G20" i="3"/>
  <c r="H20" i="3" s="1"/>
  <c r="G16" i="3"/>
  <c r="H16" i="3" s="1"/>
  <c r="G13" i="3"/>
  <c r="E13" i="3"/>
  <c r="H13" i="3" s="1"/>
  <c r="G12" i="3"/>
  <c r="E12" i="3"/>
  <c r="H12" i="3" s="1"/>
  <c r="I12" i="3" s="1"/>
  <c r="E9" i="3"/>
  <c r="H9" i="3" s="1"/>
  <c r="J9" i="3" s="1"/>
  <c r="E8" i="3"/>
  <c r="H8" i="3" s="1"/>
  <c r="I8" i="3" s="1"/>
  <c r="F7" i="3"/>
  <c r="F8" i="3" s="1"/>
  <c r="F9" i="3" s="1"/>
  <c r="E7" i="3"/>
  <c r="H7" i="3" s="1"/>
  <c r="J7" i="3" s="1"/>
  <c r="J10" i="3" s="1"/>
  <c r="I13" i="3" l="1"/>
  <c r="H10" i="3"/>
  <c r="I10" i="3"/>
  <c r="I20" i="3"/>
  <c r="J20" i="3" s="1"/>
  <c r="I23" i="3"/>
  <c r="H28" i="3"/>
  <c r="I27" i="3"/>
  <c r="J27" i="3" s="1"/>
  <c r="I16" i="3"/>
  <c r="J16" i="3" s="1"/>
  <c r="J12" i="3"/>
  <c r="H21" i="3"/>
  <c r="H14" i="3"/>
  <c r="J13" i="3" l="1"/>
  <c r="J14" i="3" s="1"/>
  <c r="I14" i="3"/>
  <c r="I28" i="3"/>
  <c r="J23" i="3"/>
  <c r="J28" i="3" s="1"/>
  <c r="J21" i="3"/>
  <c r="G30" i="3"/>
  <c r="H30" i="3" s="1"/>
  <c r="I37" i="3"/>
  <c r="H37" i="3"/>
  <c r="I21" i="3"/>
  <c r="H38" i="3" l="1"/>
  <c r="H43" i="3" s="1"/>
  <c r="I32" i="3"/>
  <c r="J30" i="3"/>
  <c r="J31" i="3" s="1"/>
  <c r="J32" i="3" s="1"/>
  <c r="H31" i="3"/>
  <c r="H32" i="3" s="1"/>
  <c r="I38" i="3" l="1"/>
  <c r="I43" i="3" s="1"/>
  <c r="G44" i="3" s="1"/>
</calcChain>
</file>

<file path=xl/sharedStrings.xml><?xml version="1.0" encoding="utf-8"?>
<sst xmlns="http://schemas.openxmlformats.org/spreadsheetml/2006/main" count="78" uniqueCount="47">
  <si>
    <t>PROGRAMA DE ALIMENTACIÓN ESCOLAR - PAE 2026-2</t>
  </si>
  <si>
    <t>BENEFICIARIOS: 617</t>
  </si>
  <si>
    <t xml:space="preserve">OPERACIÓN DEL (PAE) CONTRATO </t>
  </si>
  <si>
    <t>ITEM</t>
  </si>
  <si>
    <t>DESCRIPCIÓN / UNIDAD DE MEDIDA</t>
  </si>
  <si>
    <t xml:space="preserve">CANTIDAD </t>
  </si>
  <si>
    <t>DIAS</t>
  </si>
  <si>
    <t>VALOR UNITARIO</t>
  </si>
  <si>
    <t xml:space="preserve"> VALOR TOTAL </t>
  </si>
  <si>
    <t xml:space="preserve">GOBERNACIÓN </t>
  </si>
  <si>
    <t>MUNICIPIO</t>
  </si>
  <si>
    <t>Valor ración sitio regular aporte Gobernación</t>
  </si>
  <si>
    <t xml:space="preserve">$ </t>
  </si>
  <si>
    <t>Valor ajuste ración sitio aporte municipio</t>
  </si>
  <si>
    <t xml:space="preserve">Valor aporte transporte </t>
  </si>
  <si>
    <t xml:space="preserve">Valor aporte logística </t>
  </si>
  <si>
    <t xml:space="preserve">VALOR TOTAL </t>
  </si>
  <si>
    <t>RECONOCIMIENTO MANIPULADORAS</t>
  </si>
  <si>
    <t>DESCRIPCION/UNIDAD DE MEDIDA</t>
  </si>
  <si>
    <t>CANTIDAD DIAS</t>
  </si>
  <si>
    <t>VALOR TOTAL</t>
  </si>
  <si>
    <t>OCTUBRE</t>
  </si>
  <si>
    <t xml:space="preserve">GASTOS ADMINISTRATIVOS </t>
  </si>
  <si>
    <t>GASTOS ADMINISTRATIVOS</t>
  </si>
  <si>
    <t>ASEO</t>
  </si>
  <si>
    <t>Capacitaciones 4%</t>
  </si>
  <si>
    <t>APORTES</t>
  </si>
  <si>
    <t xml:space="preserve">GOBERNACION </t>
  </si>
  <si>
    <t>OPERACIÓN VIVERES</t>
  </si>
  <si>
    <t>MANIPULADORAS DE ALIMENTOS</t>
  </si>
  <si>
    <t>COMBUSTIBLE 100LB</t>
  </si>
  <si>
    <t>MANAJE</t>
  </si>
  <si>
    <t>DOTACION</t>
  </si>
  <si>
    <t xml:space="preserve">TOTAL </t>
  </si>
  <si>
    <t>Costo Operativos 6,5%, 4*1000-sofware-transfe-afili-juri-</t>
  </si>
  <si>
    <t xml:space="preserve">Elementos básicos proteccion personal (delantal, manga térmica, guante de malla) 1% para cada sede </t>
  </si>
  <si>
    <t xml:space="preserve">Dotación (gorro, tapabocas uniforme) 6% o aseo </t>
  </si>
  <si>
    <t xml:space="preserve">Exámenes médicos 4% ( Egreso ) </t>
  </si>
  <si>
    <t xml:space="preserve">a necesidad de la entidad </t>
  </si>
  <si>
    <t xml:space="preserve"> $                                        -   </t>
  </si>
  <si>
    <t xml:space="preserve"> $                                  -   </t>
  </si>
  <si>
    <t>FICHA TECNICA COMPLETA - 21 DÍAS</t>
  </si>
  <si>
    <t xml:space="preserve"> 8 manipuladoras *4 dias *7 horas </t>
  </si>
  <si>
    <t>NOVIEMBRE</t>
  </si>
  <si>
    <t xml:space="preserve"> 8 manipuladoras *17  dias*7 horas </t>
  </si>
  <si>
    <t>CANTIDAD MANIPULADORAS</t>
  </si>
  <si>
    <t xml:space="preserve">CONVENIO 02 GOBERNACION 21 DIAS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</si>
</sst>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&quot;$&quot;\ #,##0.00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rial Narrow"/>
      <family val="2"/>
    </font>
    <font>
      <b/>
      <sz val="9"/>
      <color rgb="FF000000"/>
      <name val="Arial Narrow"/>
      <family val="2"/>
    </font>
    <font>
      <sz val="10"/>
      <color rgb="FF000000"/>
      <name val="Arial Narrow"/>
      <family val="2"/>
    </font>
    <font>
      <sz val="11"/>
      <color theme="1"/>
      <name val="Calibri"/>
      <family val="2"/>
    </font>
    <font>
      <b/>
      <sz val="8"/>
      <color rgb="FF000000"/>
      <name val="Arial Narrow"/>
      <family val="2"/>
    </font>
    <font>
      <sz val="9"/>
      <color rgb="FF000000"/>
      <name val="Arial Narrow"/>
      <family val="2"/>
    </font>
    <font>
      <sz val="8"/>
      <color rgb="FF000000"/>
      <name val="Aptos Narrow"/>
      <family val="2"/>
    </font>
    <font>
      <b/>
      <sz val="8"/>
      <color rgb="FF000000"/>
      <name val="Aptos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C2D69B"/>
        <bgColor indexed="64"/>
      </patternFill>
    </fill>
    <fill>
      <patternFill patternType="solid">
        <fgColor rgb="FF8DB3E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9">
    <xf numFmtId="0" fontId="0" fillId="0" borderId="0" xfId="0"/>
    <xf numFmtId="0" fontId="6" fillId="2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3" fontId="4" fillId="0" borderId="4" xfId="0" applyNumberFormat="1" applyFont="1" applyBorder="1" applyAlignment="1">
      <alignment horizontal="center" vertical="center" wrapText="1"/>
    </xf>
    <xf numFmtId="44" fontId="4" fillId="0" borderId="4" xfId="1" applyFont="1" applyBorder="1" applyAlignment="1">
      <alignment horizontal="center" vertical="center" wrapText="1"/>
    </xf>
    <xf numFmtId="44" fontId="4" fillId="4" borderId="4" xfId="1" applyFont="1" applyFill="1" applyBorder="1" applyAlignment="1">
      <alignment horizontal="right" vertical="center" wrapText="1"/>
    </xf>
    <xf numFmtId="0" fontId="5" fillId="0" borderId="4" xfId="0" applyFont="1" applyBorder="1" applyAlignment="1">
      <alignment vertical="center" wrapText="1"/>
    </xf>
    <xf numFmtId="44" fontId="4" fillId="2" borderId="4" xfId="1" applyFont="1" applyFill="1" applyBorder="1" applyAlignment="1">
      <alignment horizontal="right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6" fontId="4" fillId="0" borderId="4" xfId="0" applyNumberFormat="1" applyFont="1" applyBorder="1" applyAlignment="1">
      <alignment horizontal="right" vertical="center" wrapText="1"/>
    </xf>
    <xf numFmtId="44" fontId="4" fillId="0" borderId="4" xfId="1" applyFont="1" applyBorder="1" applyAlignment="1">
      <alignment horizontal="right" vertical="center" wrapText="1"/>
    </xf>
    <xf numFmtId="0" fontId="6" fillId="2" borderId="4" xfId="0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0" fontId="5" fillId="4" borderId="4" xfId="0" applyFont="1" applyFill="1" applyBorder="1" applyAlignment="1">
      <alignment vertical="center" wrapText="1"/>
    </xf>
    <xf numFmtId="0" fontId="4" fillId="4" borderId="4" xfId="0" applyFont="1" applyFill="1" applyBorder="1" applyAlignment="1">
      <alignment horizontal="center" vertical="center" wrapText="1"/>
    </xf>
    <xf numFmtId="6" fontId="4" fillId="2" borderId="4" xfId="1" applyNumberFormat="1" applyFont="1" applyFill="1" applyBorder="1" applyAlignment="1">
      <alignment horizontal="right" vertical="center" wrapText="1"/>
    </xf>
    <xf numFmtId="44" fontId="4" fillId="4" borderId="4" xfId="0" applyNumberFormat="1" applyFont="1" applyFill="1" applyBorder="1" applyAlignment="1">
      <alignment horizontal="center" vertical="center" wrapText="1"/>
    </xf>
    <xf numFmtId="44" fontId="4" fillId="4" borderId="4" xfId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vertical="center" wrapText="1"/>
    </xf>
    <xf numFmtId="44" fontId="3" fillId="5" borderId="4" xfId="0" applyNumberFormat="1" applyFont="1" applyFill="1" applyBorder="1" applyAlignment="1">
      <alignment horizontal="center" vertical="center" wrapText="1"/>
    </xf>
    <xf numFmtId="44" fontId="4" fillId="0" borderId="1" xfId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44" fontId="4" fillId="4" borderId="5" xfId="0" applyNumberFormat="1" applyFont="1" applyFill="1" applyBorder="1" applyAlignment="1">
      <alignment horizontal="center" vertical="center" wrapText="1"/>
    </xf>
    <xf numFmtId="0" fontId="4" fillId="0" borderId="4" xfId="1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44" fontId="3" fillId="5" borderId="4" xfId="0" applyNumberFormat="1" applyFont="1" applyFill="1" applyBorder="1" applyAlignment="1">
      <alignment vertical="center" wrapText="1"/>
    </xf>
    <xf numFmtId="0" fontId="4" fillId="4" borderId="5" xfId="0" applyFont="1" applyFill="1" applyBorder="1" applyAlignment="1">
      <alignment horizontal="center" vertical="center" wrapText="1"/>
    </xf>
    <xf numFmtId="44" fontId="4" fillId="0" borderId="5" xfId="1" applyFont="1" applyBorder="1" applyAlignment="1">
      <alignment horizontal="center" vertical="center" wrapText="1"/>
    </xf>
    <xf numFmtId="0" fontId="3" fillId="3" borderId="4" xfId="3" applyFont="1" applyFill="1" applyBorder="1" applyAlignment="1">
      <alignment horizontal="center" vertical="center" wrapText="1"/>
    </xf>
    <xf numFmtId="0" fontId="5" fillId="0" borderId="4" xfId="3" applyFont="1" applyBorder="1" applyAlignment="1">
      <alignment vertical="center" wrapText="1"/>
    </xf>
    <xf numFmtId="44" fontId="4" fillId="0" borderId="4" xfId="4" applyFont="1" applyBorder="1" applyAlignment="1">
      <alignment horizontal="right" vertical="center" wrapText="1"/>
    </xf>
    <xf numFmtId="0" fontId="2" fillId="2" borderId="4" xfId="3" applyFont="1" applyFill="1" applyBorder="1" applyAlignment="1">
      <alignment horizontal="center" vertical="center" wrapText="1"/>
    </xf>
    <xf numFmtId="8" fontId="4" fillId="2" borderId="4" xfId="3" applyNumberFormat="1" applyFont="1" applyFill="1" applyBorder="1" applyAlignment="1">
      <alignment horizontal="right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4" borderId="5" xfId="0" applyFont="1" applyFill="1" applyBorder="1" applyAlignment="1">
      <alignment vertical="center" wrapText="1"/>
    </xf>
    <xf numFmtId="0" fontId="5" fillId="4" borderId="5" xfId="0" applyFont="1" applyFill="1" applyBorder="1" applyAlignment="1">
      <alignment vertical="center" wrapText="1"/>
    </xf>
    <xf numFmtId="44" fontId="4" fillId="0" borderId="5" xfId="1" applyFont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44" fontId="4" fillId="2" borderId="5" xfId="1" applyFont="1" applyFill="1" applyBorder="1" applyAlignment="1">
      <alignment horizontal="right" vertical="center" wrapText="1"/>
    </xf>
    <xf numFmtId="164" fontId="4" fillId="2" borderId="5" xfId="1" applyNumberFormat="1" applyFont="1" applyFill="1" applyBorder="1" applyAlignment="1">
      <alignment horizontal="right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vertical="center"/>
    </xf>
    <xf numFmtId="0" fontId="9" fillId="4" borderId="5" xfId="0" applyFont="1" applyFill="1" applyBorder="1" applyAlignment="1">
      <alignment vertical="center"/>
    </xf>
    <xf numFmtId="0" fontId="9" fillId="4" borderId="11" xfId="0" applyFont="1" applyFill="1" applyBorder="1" applyAlignment="1">
      <alignment vertical="center"/>
    </xf>
    <xf numFmtId="0" fontId="8" fillId="0" borderId="10" xfId="0" applyFont="1" applyBorder="1" applyAlignment="1">
      <alignment vertical="center"/>
    </xf>
    <xf numFmtId="44" fontId="8" fillId="0" borderId="5" xfId="0" applyNumberFormat="1" applyFont="1" applyBorder="1" applyAlignment="1">
      <alignment vertical="center"/>
    </xf>
    <xf numFmtId="44" fontId="8" fillId="0" borderId="11" xfId="0" applyNumberFormat="1" applyFont="1" applyBorder="1" applyAlignment="1">
      <alignment vertical="center"/>
    </xf>
    <xf numFmtId="8" fontId="8" fillId="0" borderId="5" xfId="0" applyNumberFormat="1" applyFont="1" applyBorder="1" applyAlignment="1">
      <alignment vertical="center"/>
    </xf>
    <xf numFmtId="8" fontId="8" fillId="0" borderId="11" xfId="0" applyNumberFormat="1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2" fontId="0" fillId="0" borderId="0" xfId="0" applyNumberFormat="1"/>
    <xf numFmtId="0" fontId="2" fillId="0" borderId="1" xfId="3" applyFont="1" applyBorder="1" applyAlignment="1">
      <alignment horizontal="center" vertical="center" wrapText="1"/>
    </xf>
    <xf numFmtId="0" fontId="2" fillId="0" borderId="2" xfId="3" applyFont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8" fontId="8" fillId="6" borderId="22" xfId="0" applyNumberFormat="1" applyFont="1" applyFill="1" applyBorder="1" applyAlignment="1">
      <alignment vertical="center"/>
    </xf>
    <xf numFmtId="8" fontId="8" fillId="6" borderId="23" xfId="0" applyNumberFormat="1" applyFont="1" applyFill="1" applyBorder="1" applyAlignment="1">
      <alignment vertical="center"/>
    </xf>
    <xf numFmtId="8" fontId="8" fillId="6" borderId="16" xfId="0" applyNumberFormat="1" applyFont="1" applyFill="1" applyBorder="1" applyAlignment="1">
      <alignment vertical="center"/>
    </xf>
    <xf numFmtId="44" fontId="4" fillId="0" borderId="13" xfId="4" applyFont="1" applyBorder="1" applyAlignment="1">
      <alignment horizontal="center" vertical="center" wrapText="1"/>
    </xf>
    <xf numFmtId="44" fontId="4" fillId="0" borderId="14" xfId="4" applyFont="1" applyBorder="1" applyAlignment="1">
      <alignment horizontal="center" vertical="center" wrapText="1"/>
    </xf>
    <xf numFmtId="44" fontId="4" fillId="0" borderId="15" xfId="4" applyFont="1" applyBorder="1" applyAlignment="1">
      <alignment horizontal="center" vertical="center" wrapText="1"/>
    </xf>
    <xf numFmtId="44" fontId="4" fillId="0" borderId="13" xfId="1" applyFont="1" applyBorder="1" applyAlignment="1">
      <alignment horizontal="center" vertical="center" wrapText="1"/>
    </xf>
    <xf numFmtId="44" fontId="4" fillId="0" borderId="14" xfId="1" applyFont="1" applyBorder="1" applyAlignment="1">
      <alignment horizontal="center" vertical="center" wrapText="1"/>
    </xf>
    <xf numFmtId="44" fontId="4" fillId="0" borderId="15" xfId="1" applyFont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44" fontId="4" fillId="0" borderId="21" xfId="1" applyFont="1" applyBorder="1" applyAlignment="1">
      <alignment horizontal="center" vertical="center" wrapText="1"/>
    </xf>
    <xf numFmtId="44" fontId="4" fillId="0" borderId="12" xfId="1" applyFont="1" applyBorder="1" applyAlignment="1">
      <alignment horizontal="center" vertical="center" wrapText="1"/>
    </xf>
    <xf numFmtId="44" fontId="4" fillId="0" borderId="6" xfId="1" applyFont="1" applyBorder="1" applyAlignment="1">
      <alignment horizontal="center" vertical="center" wrapText="1"/>
    </xf>
    <xf numFmtId="44" fontId="4" fillId="0" borderId="18" xfId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</cellXfs>
  <cellStyles count="6">
    <cellStyle name="Moneda" xfId="1" builtinId="4"/>
    <cellStyle name="Moneda 2" xfId="4" xr:uid="{B02E1E9D-F545-46FA-9C8F-6C8E569F9826}"/>
    <cellStyle name="Normal" xfId="0" builtinId="0"/>
    <cellStyle name="Normal 2" xfId="2" xr:uid="{C893E6D5-5109-4278-90AE-BE9D4BEE10CC}"/>
    <cellStyle name="Normal 3" xfId="3" xr:uid="{2875295F-48A3-4361-BAEC-DBEFC95E6323}"/>
    <cellStyle name="Porcentaje 2" xfId="5" xr:uid="{2E1C42D1-4DC2-458F-AE75-2C969C2E6A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J:\.shortcut-targets-by-id\1jwclhkHLWuR6oKfyFEHdf02Z8ThUYxyh\1.%20LICITACIONES%202026\1.%20MUNICIPIO%20DE%20LA%20PINTADA\8.%20CUENTAS%20DE%20COBRO\1-%20PRESUPUESTO.xlsx" TargetMode="External"/><Relationship Id="rId1" Type="http://schemas.openxmlformats.org/officeDocument/2006/relationships/externalLinkPath" Target="file:///J:\.shortcut-targets-by-id\1jwclhkHLWuR6oKfyFEHdf02Z8ThUYxyh\1.%20LICITACIONES%202026\1.%20MUNICIPIO%20DE%20LA%20PINTADA\8.%20CUENTAS%20DE%20COBRO\1-%20PRESUPUES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ICHA TECNICA COMPLETA "/>
      <sheetName val="FICHA TECNICA OTRO SI # 1"/>
      <sheetName val="AJUSTE SALRAIO OTRO SI 2"/>
      <sheetName val="CUENTAS DE COBRO"/>
      <sheetName val="otro si 4 "/>
      <sheetName val="CONVENIO NUEVO "/>
      <sheetName val="mani"/>
    </sheetNames>
    <sheetDataSet>
      <sheetData sheetId="0"/>
      <sheetData sheetId="1"/>
      <sheetData sheetId="2"/>
      <sheetData sheetId="3"/>
      <sheetData sheetId="4"/>
      <sheetData sheetId="5"/>
      <sheetData sheetId="6">
        <row r="21">
          <cell r="U21">
            <v>137940.6593</v>
          </cell>
          <cell r="AC21">
            <v>46886.804640000002</v>
          </cell>
          <cell r="AF21">
            <v>20317.615344000002</v>
          </cell>
        </row>
        <row r="86">
          <cell r="U86">
            <v>122672.29696470588</v>
          </cell>
          <cell r="AC86">
            <v>199268.91972000001</v>
          </cell>
          <cell r="AF86">
            <v>86349.86521199999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C2B48-64FC-4581-A10D-022D8122D249}">
  <dimension ref="B1:J44"/>
  <sheetViews>
    <sheetView tabSelected="1" topLeftCell="A18" zoomScale="98" zoomScaleNormal="98" workbookViewId="0">
      <selection activeCell="M22" sqref="M22"/>
    </sheetView>
  </sheetViews>
  <sheetFormatPr baseColWidth="10" defaultRowHeight="14.4" x14ac:dyDescent="0.3"/>
  <cols>
    <col min="1" max="1" width="7.6640625" customWidth="1"/>
    <col min="2" max="2" width="24" customWidth="1"/>
    <col min="3" max="3" width="4.33203125" bestFit="1" customWidth="1"/>
    <col min="4" max="4" width="32.109375" customWidth="1"/>
    <col min="5" max="5" width="15.21875" customWidth="1"/>
    <col min="6" max="6" width="14.77734375" customWidth="1"/>
    <col min="7" max="7" width="13.21875" customWidth="1"/>
    <col min="8" max="9" width="13.21875" bestFit="1" customWidth="1"/>
    <col min="10" max="10" width="12.33203125" bestFit="1" customWidth="1"/>
  </cols>
  <sheetData>
    <row r="1" spans="2:10" ht="15" thickBot="1" x14ac:dyDescent="0.35"/>
    <row r="2" spans="2:10" ht="15" thickBot="1" x14ac:dyDescent="0.35">
      <c r="B2" s="93" t="s">
        <v>41</v>
      </c>
      <c r="C2" s="94"/>
      <c r="D2" s="94"/>
      <c r="E2" s="94"/>
      <c r="F2" s="94"/>
      <c r="G2" s="94"/>
      <c r="H2" s="94"/>
      <c r="I2" s="94"/>
      <c r="J2" s="95"/>
    </row>
    <row r="3" spans="2:10" ht="15" thickBot="1" x14ac:dyDescent="0.35">
      <c r="B3" s="96" t="s">
        <v>0</v>
      </c>
      <c r="C3" s="97"/>
      <c r="D3" s="97"/>
      <c r="E3" s="97"/>
      <c r="F3" s="97"/>
      <c r="G3" s="97"/>
      <c r="H3" s="97"/>
      <c r="I3" s="97"/>
      <c r="J3" s="98"/>
    </row>
    <row r="4" spans="2:10" ht="15" thickBot="1" x14ac:dyDescent="0.35">
      <c r="B4" s="96" t="s">
        <v>1</v>
      </c>
      <c r="C4" s="97"/>
      <c r="D4" s="97"/>
      <c r="E4" s="97"/>
      <c r="F4" s="97"/>
      <c r="G4" s="97"/>
      <c r="H4" s="97"/>
      <c r="I4" s="97"/>
      <c r="J4" s="98"/>
    </row>
    <row r="5" spans="2:10" ht="15" thickBot="1" x14ac:dyDescent="0.35">
      <c r="B5" s="99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7" t="s">
        <v>7</v>
      </c>
      <c r="H5" s="2" t="s">
        <v>8</v>
      </c>
      <c r="I5" s="2" t="s">
        <v>9</v>
      </c>
      <c r="J5" s="2" t="s">
        <v>10</v>
      </c>
    </row>
    <row r="6" spans="2:10" ht="14.4" customHeight="1" thickBot="1" x14ac:dyDescent="0.35">
      <c r="B6" s="100"/>
      <c r="C6" s="3">
        <v>1</v>
      </c>
      <c r="D6" s="4" t="s">
        <v>11</v>
      </c>
      <c r="E6" s="5">
        <f>617*21</f>
        <v>12957</v>
      </c>
      <c r="F6" s="3">
        <v>21</v>
      </c>
      <c r="G6" s="26">
        <v>3549</v>
      </c>
      <c r="H6" s="7">
        <f>+E6*G6</f>
        <v>45984393</v>
      </c>
      <c r="I6" s="7">
        <f>+H6</f>
        <v>45984393</v>
      </c>
      <c r="J6" s="7" t="s">
        <v>12</v>
      </c>
    </row>
    <row r="7" spans="2:10" ht="15" thickBot="1" x14ac:dyDescent="0.35">
      <c r="B7" s="100"/>
      <c r="C7" s="3">
        <v>2</v>
      </c>
      <c r="D7" s="4" t="s">
        <v>13</v>
      </c>
      <c r="E7" s="5">
        <f>617*21</f>
        <v>12957</v>
      </c>
      <c r="F7" s="3">
        <f>+F6</f>
        <v>21</v>
      </c>
      <c r="G7" s="26">
        <v>361</v>
      </c>
      <c r="H7" s="7">
        <f>+E7*G7</f>
        <v>4677477</v>
      </c>
      <c r="I7" s="7"/>
      <c r="J7" s="7">
        <f>+H7</f>
        <v>4677477</v>
      </c>
    </row>
    <row r="8" spans="2:10" ht="15" thickBot="1" x14ac:dyDescent="0.35">
      <c r="B8" s="100"/>
      <c r="C8" s="3">
        <v>3</v>
      </c>
      <c r="D8" s="4" t="s">
        <v>14</v>
      </c>
      <c r="E8" s="5">
        <f>617*21</f>
        <v>12957</v>
      </c>
      <c r="F8" s="3">
        <f>+F7</f>
        <v>21</v>
      </c>
      <c r="G8" s="26">
        <v>209</v>
      </c>
      <c r="H8" s="7">
        <f>+E8*G8</f>
        <v>2708013</v>
      </c>
      <c r="I8" s="7">
        <f>+H8-J8</f>
        <v>2673937.5499999998</v>
      </c>
      <c r="J8" s="7">
        <v>34075.449999999997</v>
      </c>
    </row>
    <row r="9" spans="2:10" ht="15" thickBot="1" x14ac:dyDescent="0.35">
      <c r="B9" s="100"/>
      <c r="C9" s="3">
        <v>4</v>
      </c>
      <c r="D9" s="4" t="s">
        <v>15</v>
      </c>
      <c r="E9" s="5">
        <f>617*21</f>
        <v>12957</v>
      </c>
      <c r="F9" s="3">
        <f>+F8</f>
        <v>21</v>
      </c>
      <c r="G9" s="26">
        <v>275</v>
      </c>
      <c r="H9" s="7">
        <f>+E9*G9</f>
        <v>3563175</v>
      </c>
      <c r="I9" s="7" t="s">
        <v>12</v>
      </c>
      <c r="J9" s="7">
        <f t="shared" ref="J9" si="0">+H9</f>
        <v>3563175</v>
      </c>
    </row>
    <row r="10" spans="2:10" ht="15" thickBot="1" x14ac:dyDescent="0.35">
      <c r="B10" s="101"/>
      <c r="C10" s="8"/>
      <c r="D10" s="96" t="s">
        <v>16</v>
      </c>
      <c r="E10" s="97"/>
      <c r="F10" s="97"/>
      <c r="G10" s="97"/>
      <c r="H10" s="9">
        <f>SUM(H6:H9)</f>
        <v>56933058</v>
      </c>
      <c r="I10" s="9">
        <f>SUM(I6:I9)</f>
        <v>48658330.549999997</v>
      </c>
      <c r="J10" s="9">
        <f>SUM(J6:J9)</f>
        <v>8274727.4500000002</v>
      </c>
    </row>
    <row r="11" spans="2:10" ht="29.4" thickBot="1" x14ac:dyDescent="0.35">
      <c r="B11" s="10" t="s">
        <v>17</v>
      </c>
      <c r="C11" s="11"/>
      <c r="D11" s="12" t="s">
        <v>18</v>
      </c>
      <c r="E11" s="12" t="s">
        <v>19</v>
      </c>
      <c r="F11" s="12" t="s">
        <v>45</v>
      </c>
      <c r="G11" s="27" t="s">
        <v>7</v>
      </c>
      <c r="H11" s="12" t="s">
        <v>20</v>
      </c>
      <c r="I11" s="2" t="s">
        <v>9</v>
      </c>
      <c r="J11" s="2" t="s">
        <v>10</v>
      </c>
    </row>
    <row r="12" spans="2:10" ht="15" thickBot="1" x14ac:dyDescent="0.35">
      <c r="B12" s="1" t="s">
        <v>21</v>
      </c>
      <c r="C12" s="3">
        <v>5</v>
      </c>
      <c r="D12" s="4" t="s">
        <v>42</v>
      </c>
      <c r="E12" s="8">
        <f>8*4</f>
        <v>32</v>
      </c>
      <c r="F12" s="30">
        <v>8</v>
      </c>
      <c r="G12" s="6">
        <f>+[1]mani!U21</f>
        <v>137940.6593</v>
      </c>
      <c r="H12" s="13">
        <f>+E12*G12</f>
        <v>4414101.0976</v>
      </c>
      <c r="I12" s="38">
        <f>+H12/(1+17.5%)</f>
        <v>3756681.7851914894</v>
      </c>
      <c r="J12" s="14">
        <f>+H12-I12</f>
        <v>657419.3124085106</v>
      </c>
    </row>
    <row r="13" spans="2:10" ht="15" thickBot="1" x14ac:dyDescent="0.35">
      <c r="B13" s="1" t="s">
        <v>43</v>
      </c>
      <c r="C13" s="3">
        <v>6</v>
      </c>
      <c r="D13" s="4" t="s">
        <v>44</v>
      </c>
      <c r="E13" s="8">
        <f>8*17</f>
        <v>136</v>
      </c>
      <c r="F13" s="31">
        <v>8</v>
      </c>
      <c r="G13" s="6">
        <f>+[1]mani!U86</f>
        <v>122672.29696470588</v>
      </c>
      <c r="H13" s="13">
        <f>+E13*G13</f>
        <v>16683432.3872</v>
      </c>
      <c r="I13" s="38">
        <f>+H13/(1+17.5%)</f>
        <v>14198665.861446807</v>
      </c>
      <c r="J13" s="14">
        <f>+H13-I13</f>
        <v>2484766.5257531926</v>
      </c>
    </row>
    <row r="14" spans="2:10" ht="15" thickBot="1" x14ac:dyDescent="0.35">
      <c r="B14" s="15"/>
      <c r="C14" s="3"/>
      <c r="D14" s="16"/>
      <c r="E14" s="17"/>
      <c r="F14" s="18"/>
      <c r="G14" s="6"/>
      <c r="H14" s="19">
        <f>SUM(H12:H13)</f>
        <v>21097533.4848</v>
      </c>
      <c r="I14" s="9">
        <f>SUM(I12:I13)</f>
        <v>17955347.646638297</v>
      </c>
      <c r="J14" s="9">
        <f>SUM(J12:J13)</f>
        <v>3142185.8381617032</v>
      </c>
    </row>
    <row r="15" spans="2:10" ht="42" thickBot="1" x14ac:dyDescent="0.35">
      <c r="B15" s="15"/>
      <c r="C15" s="41"/>
      <c r="D15" s="32" t="s">
        <v>18</v>
      </c>
      <c r="E15" s="32" t="s">
        <v>19</v>
      </c>
      <c r="F15" s="32" t="s">
        <v>45</v>
      </c>
      <c r="G15" s="32"/>
      <c r="H15" s="32"/>
      <c r="I15" s="28" t="s">
        <v>9</v>
      </c>
      <c r="J15" s="28" t="s">
        <v>10</v>
      </c>
    </row>
    <row r="16" spans="2:10" x14ac:dyDescent="0.3">
      <c r="B16" s="102" t="s">
        <v>21</v>
      </c>
      <c r="C16" s="42">
        <v>8</v>
      </c>
      <c r="D16" s="43" t="s">
        <v>25</v>
      </c>
      <c r="E16" s="105" t="s">
        <v>38</v>
      </c>
      <c r="F16" s="108">
        <v>8</v>
      </c>
      <c r="G16" s="89">
        <f>+[1]mani!AC21</f>
        <v>46886.804640000002</v>
      </c>
      <c r="H16" s="89">
        <f>+F16*G16</f>
        <v>375094.43712000002</v>
      </c>
      <c r="I16" s="71">
        <f t="shared" ref="I16:I20" si="1">+H16/(1+17.5%)</f>
        <v>319229.30818723404</v>
      </c>
      <c r="J16" s="74">
        <f t="shared" ref="J16:J20" si="2">+H16-I16</f>
        <v>55865.128932765976</v>
      </c>
    </row>
    <row r="17" spans="2:10" ht="27.6" x14ac:dyDescent="0.3">
      <c r="B17" s="103"/>
      <c r="C17" s="42">
        <v>9</v>
      </c>
      <c r="D17" s="43" t="s">
        <v>36</v>
      </c>
      <c r="E17" s="106"/>
      <c r="F17" s="84"/>
      <c r="G17" s="87"/>
      <c r="H17" s="87"/>
      <c r="I17" s="72"/>
      <c r="J17" s="75"/>
    </row>
    <row r="18" spans="2:10" x14ac:dyDescent="0.3">
      <c r="B18" s="103"/>
      <c r="C18" s="42">
        <v>10</v>
      </c>
      <c r="D18" s="43" t="s">
        <v>37</v>
      </c>
      <c r="E18" s="106"/>
      <c r="F18" s="84"/>
      <c r="G18" s="87"/>
      <c r="H18" s="87"/>
      <c r="I18" s="72"/>
      <c r="J18" s="75"/>
    </row>
    <row r="19" spans="2:10" ht="42" thickBot="1" x14ac:dyDescent="0.35">
      <c r="B19" s="103"/>
      <c r="C19" s="42">
        <v>11</v>
      </c>
      <c r="D19" s="43" t="s">
        <v>35</v>
      </c>
      <c r="E19" s="107"/>
      <c r="F19" s="85"/>
      <c r="G19" s="88"/>
      <c r="H19" s="88"/>
      <c r="I19" s="73"/>
      <c r="J19" s="76"/>
    </row>
    <row r="20" spans="2:10" ht="28.2" thickBot="1" x14ac:dyDescent="0.35">
      <c r="B20" s="104"/>
      <c r="C20" s="42">
        <v>12</v>
      </c>
      <c r="D20" s="43" t="s">
        <v>34</v>
      </c>
      <c r="E20" s="44"/>
      <c r="F20" s="34">
        <v>8</v>
      </c>
      <c r="G20" s="45">
        <f>+[1]mani!AF21</f>
        <v>20317.615344000002</v>
      </c>
      <c r="H20" s="45">
        <f>+F20*G20</f>
        <v>162540.92275200001</v>
      </c>
      <c r="I20" s="38">
        <f t="shared" si="1"/>
        <v>138332.70021446809</v>
      </c>
      <c r="J20" s="14">
        <f t="shared" si="2"/>
        <v>24208.222537531925</v>
      </c>
    </row>
    <row r="21" spans="2:10" ht="15" thickBot="1" x14ac:dyDescent="0.35">
      <c r="B21" s="46"/>
      <c r="C21" s="42"/>
      <c r="D21" s="43"/>
      <c r="E21" s="44"/>
      <c r="F21" s="29"/>
      <c r="G21" s="35"/>
      <c r="H21" s="47">
        <f>SUM(H16:H20)</f>
        <v>537635.35987200006</v>
      </c>
      <c r="I21" s="48">
        <f>SUM(I16:I20)</f>
        <v>457562.00840170216</v>
      </c>
      <c r="J21" s="48">
        <f>SUM(J16:J20)</f>
        <v>80073.351470297901</v>
      </c>
    </row>
    <row r="22" spans="2:10" ht="28.2" thickBot="1" x14ac:dyDescent="0.35">
      <c r="B22" s="77" t="s">
        <v>43</v>
      </c>
      <c r="C22" s="49"/>
      <c r="D22" s="50" t="s">
        <v>18</v>
      </c>
      <c r="E22" s="50" t="s">
        <v>19</v>
      </c>
      <c r="F22" s="50" t="s">
        <v>45</v>
      </c>
      <c r="G22" s="50"/>
      <c r="H22" s="50"/>
      <c r="I22" s="51" t="s">
        <v>9</v>
      </c>
      <c r="J22" s="51" t="s">
        <v>10</v>
      </c>
    </row>
    <row r="23" spans="2:10" ht="15" thickBot="1" x14ac:dyDescent="0.35">
      <c r="B23" s="78"/>
      <c r="C23" s="3">
        <v>13</v>
      </c>
      <c r="D23" s="16" t="s">
        <v>25</v>
      </c>
      <c r="E23" s="80" t="s">
        <v>38</v>
      </c>
      <c r="F23" s="83">
        <v>8</v>
      </c>
      <c r="G23" s="86">
        <f>+[1]mani!AC86</f>
        <v>199268.91972000001</v>
      </c>
      <c r="H23" s="89">
        <f>+F23*G23</f>
        <v>1594151.35776</v>
      </c>
      <c r="I23" s="71">
        <f t="shared" ref="I23:I27" si="3">+H23/(1+17.5%)</f>
        <v>1356724.5597957447</v>
      </c>
      <c r="J23" s="74">
        <f t="shared" ref="J23" si="4">+H23-I23</f>
        <v>237426.79796425533</v>
      </c>
    </row>
    <row r="24" spans="2:10" ht="28.2" thickBot="1" x14ac:dyDescent="0.35">
      <c r="B24" s="78"/>
      <c r="C24" s="90"/>
      <c r="D24" s="16" t="s">
        <v>36</v>
      </c>
      <c r="E24" s="81"/>
      <c r="F24" s="84"/>
      <c r="G24" s="87"/>
      <c r="H24" s="87"/>
      <c r="I24" s="72"/>
      <c r="J24" s="75"/>
    </row>
    <row r="25" spans="2:10" ht="15" thickBot="1" x14ac:dyDescent="0.35">
      <c r="B25" s="78"/>
      <c r="C25" s="91"/>
      <c r="D25" s="16" t="s">
        <v>37</v>
      </c>
      <c r="E25" s="81"/>
      <c r="F25" s="84"/>
      <c r="G25" s="87"/>
      <c r="H25" s="87"/>
      <c r="I25" s="72"/>
      <c r="J25" s="75"/>
    </row>
    <row r="26" spans="2:10" ht="42" thickBot="1" x14ac:dyDescent="0.35">
      <c r="B26" s="78"/>
      <c r="C26" s="91"/>
      <c r="D26" s="16" t="s">
        <v>35</v>
      </c>
      <c r="E26" s="81"/>
      <c r="F26" s="85"/>
      <c r="G26" s="88"/>
      <c r="H26" s="88"/>
      <c r="I26" s="73"/>
      <c r="J26" s="76"/>
    </row>
    <row r="27" spans="2:10" ht="28.2" thickBot="1" x14ac:dyDescent="0.35">
      <c r="B27" s="79"/>
      <c r="C27" s="92"/>
      <c r="D27" s="16" t="s">
        <v>34</v>
      </c>
      <c r="E27" s="82"/>
      <c r="F27" s="34">
        <v>8</v>
      </c>
      <c r="G27" s="45">
        <f>+[1]mani!AF86</f>
        <v>86349.86521199999</v>
      </c>
      <c r="H27" s="45">
        <f>+F27*G27</f>
        <v>690798.92169599992</v>
      </c>
      <c r="I27" s="38">
        <f t="shared" si="3"/>
        <v>587913.97591148922</v>
      </c>
      <c r="J27" s="14">
        <f t="shared" ref="J27" si="5">+H27-I27</f>
        <v>102884.9457845107</v>
      </c>
    </row>
    <row r="28" spans="2:10" ht="15" thickBot="1" x14ac:dyDescent="0.35">
      <c r="B28" s="1"/>
      <c r="C28" s="3"/>
      <c r="D28" s="16"/>
      <c r="E28" s="17"/>
      <c r="F28" s="29"/>
      <c r="G28" s="35"/>
      <c r="H28" s="47">
        <f>SUM(H23:H27)</f>
        <v>2284950.2794559998</v>
      </c>
      <c r="I28" s="48">
        <f>SUM(I23:I27)</f>
        <v>1944638.5357072339</v>
      </c>
      <c r="J28" s="48">
        <f>SUM(J23:J27)</f>
        <v>340311.74374876602</v>
      </c>
    </row>
    <row r="29" spans="2:10" ht="15" thickBot="1" x14ac:dyDescent="0.35">
      <c r="B29" s="1"/>
      <c r="C29" s="18"/>
      <c r="D29" s="2" t="s">
        <v>4</v>
      </c>
      <c r="E29" s="2"/>
      <c r="F29" s="22" t="s">
        <v>5</v>
      </c>
      <c r="G29" s="27" t="s">
        <v>7</v>
      </c>
      <c r="H29" s="2" t="s">
        <v>20</v>
      </c>
      <c r="I29" s="2" t="s">
        <v>9</v>
      </c>
      <c r="J29" s="2" t="s">
        <v>10</v>
      </c>
    </row>
    <row r="30" spans="2:10" ht="15" thickBot="1" x14ac:dyDescent="0.35">
      <c r="B30" s="1" t="s">
        <v>22</v>
      </c>
      <c r="C30" s="18">
        <v>23</v>
      </c>
      <c r="D30" s="23" t="s">
        <v>23</v>
      </c>
      <c r="E30" s="23"/>
      <c r="F30" s="24">
        <v>2</v>
      </c>
      <c r="G30" s="33">
        <f>+(H14+H21+H28)*(10%)/2</f>
        <v>1196005.9562063999</v>
      </c>
      <c r="H30" s="25">
        <f>+F30*G30</f>
        <v>2392011.9124127999</v>
      </c>
      <c r="I30" s="21"/>
      <c r="J30" s="20">
        <f>+H30</f>
        <v>2392011.9124127999</v>
      </c>
    </row>
    <row r="31" spans="2:10" ht="15" thickBot="1" x14ac:dyDescent="0.35">
      <c r="B31" s="39"/>
      <c r="C31" s="36"/>
      <c r="D31" s="36"/>
      <c r="E31" s="36"/>
      <c r="F31" s="36"/>
      <c r="G31" s="36"/>
      <c r="H31" s="47">
        <f>SUM(H30)</f>
        <v>2392011.9124127999</v>
      </c>
      <c r="I31" s="48"/>
      <c r="J31" s="48">
        <f>+J30</f>
        <v>2392011.9124127999</v>
      </c>
    </row>
    <row r="32" spans="2:10" ht="15" thickBot="1" x14ac:dyDescent="0.35">
      <c r="B32" s="37"/>
      <c r="C32" s="63" t="s">
        <v>20</v>
      </c>
      <c r="D32" s="64"/>
      <c r="E32" s="64"/>
      <c r="F32" s="64"/>
      <c r="G32" s="64"/>
      <c r="H32" s="40">
        <f>+H10+H14+H21+H28+H31</f>
        <v>83245189.036540806</v>
      </c>
      <c r="I32" s="40">
        <f t="shared" ref="I32:J32" si="6">+I10+I14+I21+I28+I31</f>
        <v>69015878.740747228</v>
      </c>
      <c r="J32" s="40">
        <f t="shared" si="6"/>
        <v>14229310.295793565</v>
      </c>
    </row>
    <row r="34" spans="7:10" ht="15" thickBot="1" x14ac:dyDescent="0.35"/>
    <row r="35" spans="7:10" x14ac:dyDescent="0.3">
      <c r="G35" s="65" t="s">
        <v>46</v>
      </c>
      <c r="H35" s="66"/>
      <c r="I35" s="67"/>
    </row>
    <row r="36" spans="7:10" x14ac:dyDescent="0.3">
      <c r="G36" s="52" t="s">
        <v>26</v>
      </c>
      <c r="H36" s="53" t="s">
        <v>27</v>
      </c>
      <c r="I36" s="54" t="s">
        <v>10</v>
      </c>
    </row>
    <row r="37" spans="7:10" x14ac:dyDescent="0.3">
      <c r="G37" s="55" t="s">
        <v>28</v>
      </c>
      <c r="H37" s="56">
        <f>+I10</f>
        <v>48658330.549999997</v>
      </c>
      <c r="I37" s="57">
        <f>+J10</f>
        <v>8274727.4500000002</v>
      </c>
    </row>
    <row r="38" spans="7:10" x14ac:dyDescent="0.3">
      <c r="G38" s="55" t="s">
        <v>29</v>
      </c>
      <c r="H38" s="58">
        <f>+I14+I21+I28</f>
        <v>20357548.190747235</v>
      </c>
      <c r="I38" s="59">
        <f>+J14+J21+J28+J31</f>
        <v>5954582.8457935676</v>
      </c>
    </row>
    <row r="39" spans="7:10" x14ac:dyDescent="0.3">
      <c r="G39" s="55" t="s">
        <v>30</v>
      </c>
      <c r="H39" s="60" t="s">
        <v>39</v>
      </c>
      <c r="I39" s="61"/>
    </row>
    <row r="40" spans="7:10" x14ac:dyDescent="0.3">
      <c r="G40" s="55" t="s">
        <v>31</v>
      </c>
      <c r="H40" s="60"/>
      <c r="I40" s="61" t="s">
        <v>40</v>
      </c>
    </row>
    <row r="41" spans="7:10" x14ac:dyDescent="0.3">
      <c r="G41" s="55" t="s">
        <v>32</v>
      </c>
      <c r="H41" s="60"/>
      <c r="I41" s="61" t="s">
        <v>40</v>
      </c>
    </row>
    <row r="42" spans="7:10" x14ac:dyDescent="0.3">
      <c r="G42" s="55" t="s">
        <v>24</v>
      </c>
      <c r="H42" s="60"/>
      <c r="I42" s="57">
        <f>+L14</f>
        <v>0</v>
      </c>
    </row>
    <row r="43" spans="7:10" x14ac:dyDescent="0.3">
      <c r="G43" s="55" t="s">
        <v>33</v>
      </c>
      <c r="H43" s="56">
        <f>SUM(H37:H42)</f>
        <v>69015878.740747228</v>
      </c>
      <c r="I43" s="57">
        <f>SUM(I37:I41)</f>
        <v>14229310.295793567</v>
      </c>
    </row>
    <row r="44" spans="7:10" ht="15" thickBot="1" x14ac:dyDescent="0.35">
      <c r="G44" s="68">
        <f>+H43+I43</f>
        <v>83245189.036540791</v>
      </c>
      <c r="H44" s="69"/>
      <c r="I44" s="70"/>
      <c r="J44" s="62"/>
    </row>
  </sheetData>
  <mergeCells count="23">
    <mergeCell ref="B16:B20"/>
    <mergeCell ref="E16:E19"/>
    <mergeCell ref="F16:F19"/>
    <mergeCell ref="G16:G19"/>
    <mergeCell ref="H16:H19"/>
    <mergeCell ref="B2:J2"/>
    <mergeCell ref="B3:J3"/>
    <mergeCell ref="B4:J4"/>
    <mergeCell ref="B5:B10"/>
    <mergeCell ref="D10:G10"/>
    <mergeCell ref="B22:B27"/>
    <mergeCell ref="E23:E27"/>
    <mergeCell ref="F23:F26"/>
    <mergeCell ref="G23:G26"/>
    <mergeCell ref="H23:H26"/>
    <mergeCell ref="C24:C27"/>
    <mergeCell ref="C32:G32"/>
    <mergeCell ref="G35:I35"/>
    <mergeCell ref="G44:I44"/>
    <mergeCell ref="I16:I19"/>
    <mergeCell ref="J16:J19"/>
    <mergeCell ref="I23:I26"/>
    <mergeCell ref="J23:J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Nuevo proceso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tobon</dc:creator>
  <cp:lastModifiedBy>Elizabet Chaverra</cp:lastModifiedBy>
  <dcterms:created xsi:type="dcterms:W3CDTF">2026-08-23T01:44:38Z</dcterms:created>
  <dcterms:modified xsi:type="dcterms:W3CDTF">2026-10-09T14:31:13Z</dcterms:modified>
</cp:coreProperties>
</file>