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Lina Almanza\Desktop\GOBERNACIÓN\GOBERNACIÓN 2026\PRESUPUESTOS NUEVOS REUBICACIÓN\PROCESO FOMEQUE-CAQUEZA\PROCESO FOMEQUE\PROCESO NUEVO\CON PISOS\"/>
    </mc:Choice>
  </mc:AlternateContent>
  <xr:revisionPtr revIDLastSave="0" documentId="13_ncr:1_{48F5A668-B0A0-4469-9820-9D4B511CD535}" xr6:coauthVersionLast="47" xr6:coauthVersionMax="47" xr10:uidLastSave="{00000000-0000-0000-0000-000000000000}"/>
  <bookViews>
    <workbookView xWindow="2232" yWindow="2232" windowWidth="9252" windowHeight="993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(Entidad)'!$I$11:$I$113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(Entidad)'!$A$1:$M$128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0" i="265" l="1"/>
  <c r="K19" i="265"/>
  <c r="J104" i="265" l="1"/>
  <c r="K104" i="265" s="1"/>
  <c r="J39" i="265"/>
  <c r="K39" i="265" s="1"/>
  <c r="K61" i="265"/>
  <c r="K62" i="265"/>
  <c r="K63" i="265"/>
  <c r="K49" i="265"/>
  <c r="J42" i="265"/>
  <c r="J38" i="265"/>
  <c r="J37" i="265"/>
  <c r="J36" i="265"/>
  <c r="J35" i="265"/>
  <c r="J32" i="265"/>
  <c r="J31" i="265"/>
  <c r="J30" i="265"/>
  <c r="J29" i="265"/>
  <c r="J26" i="265"/>
  <c r="J25" i="265"/>
  <c r="K110" i="265"/>
  <c r="K111" i="265" s="1"/>
  <c r="K102" i="265"/>
  <c r="K103" i="265"/>
  <c r="J24" i="265"/>
  <c r="K29" i="265" l="1"/>
  <c r="K32" i="265"/>
  <c r="K31" i="265"/>
  <c r="K30" i="265"/>
  <c r="K38" i="265"/>
  <c r="K37" i="265"/>
  <c r="K36" i="265"/>
  <c r="K35" i="265"/>
  <c r="K40" i="265" s="1"/>
  <c r="K50" i="265"/>
  <c r="K48" i="265"/>
  <c r="K47" i="265"/>
  <c r="K46" i="265"/>
  <c r="K45" i="265"/>
  <c r="K44" i="265"/>
  <c r="K43" i="265"/>
  <c r="K42" i="265"/>
  <c r="K55" i="265"/>
  <c r="K54" i="265"/>
  <c r="K53" i="265"/>
  <c r="K60" i="265"/>
  <c r="K59" i="265"/>
  <c r="K58" i="265"/>
  <c r="K64" i="265" s="1"/>
  <c r="K78" i="265"/>
  <c r="K77" i="265"/>
  <c r="K76" i="265"/>
  <c r="K75" i="265"/>
  <c r="K74" i="265"/>
  <c r="K73" i="265"/>
  <c r="K72" i="265"/>
  <c r="K71" i="265"/>
  <c r="K70" i="265"/>
  <c r="K69" i="265"/>
  <c r="K68" i="265"/>
  <c r="K67" i="265"/>
  <c r="K66" i="265"/>
  <c r="K85" i="265"/>
  <c r="K84" i="265"/>
  <c r="K83" i="265"/>
  <c r="K82" i="265"/>
  <c r="K81" i="265"/>
  <c r="K90" i="265"/>
  <c r="K89" i="265"/>
  <c r="K88" i="265"/>
  <c r="K96" i="265"/>
  <c r="K95" i="265"/>
  <c r="K94" i="265"/>
  <c r="K93" i="265"/>
  <c r="K97" i="265" s="1"/>
  <c r="K101" i="265"/>
  <c r="K100" i="265"/>
  <c r="K99" i="265"/>
  <c r="K107" i="265"/>
  <c r="K26" i="265"/>
  <c r="K25" i="265"/>
  <c r="K24" i="265"/>
  <c r="K27" i="265" s="1"/>
  <c r="K21" i="265"/>
  <c r="K91" i="265" l="1"/>
  <c r="K56" i="265"/>
  <c r="K105" i="265"/>
  <c r="K79" i="265"/>
  <c r="K86" i="265"/>
  <c r="K51" i="265"/>
  <c r="K18" i="265"/>
  <c r="K17" i="265"/>
  <c r="K14" i="265"/>
  <c r="K15" i="265" s="1"/>
  <c r="K108" i="265"/>
  <c r="K33" i="265"/>
  <c r="K22" i="265" l="1"/>
  <c r="K113" i="265" s="1"/>
  <c r="K115" i="265" s="1"/>
  <c r="K118" i="265" s="1"/>
</calcChain>
</file>

<file path=xl/sharedStrings.xml><?xml version="1.0" encoding="utf-8"?>
<sst xmlns="http://schemas.openxmlformats.org/spreadsheetml/2006/main" count="384" uniqueCount="251">
  <si>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</si>
  <si>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</si>
  <si>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</si>
  <si>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</si>
  <si>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</si>
  <si>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</si>
  <si>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</si>
  <si>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</si>
  <si>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</si>
  <si>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</si>
  <si>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</si>
  <si>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</si>
  <si>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</si>
  <si>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</si>
  <si>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</si>
  <si>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</si>
  <si>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</si>
  <si>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</si>
  <si>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</si>
  <si>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</si>
  <si>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</si>
  <si>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</si>
  <si>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</si>
  <si>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</si>
  <si>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</si>
  <si>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</si>
  <si>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</si>
  <si>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</si>
  <si>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</si>
  <si>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</si>
  <si>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</si>
  <si>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</si>
  <si>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</si>
  <si>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</si>
  <si>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</si>
  <si>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</si>
  <si>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</si>
  <si>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</si>
  <si>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</si>
  <si>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</si>
  <si>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</si>
  <si>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</si>
  <si>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</si>
  <si>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</si>
  <si>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</si>
  <si>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</si>
  <si>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</si>
  <si>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</si>
  <si>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</si>
  <si>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</si>
  <si>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</si>
  <si>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</si>
  <si>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</si>
  <si>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</si>
  <si>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</si>
  <si>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</si>
  <si>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</si>
  <si>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</si>
  <si>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</si>
  <si>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</si>
  <si>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</si>
  <si>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</si>
  <si>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</si>
  <si>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</si>
  <si>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</si>
  <si>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</si>
  <si>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</si>
  <si>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</si>
  <si>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</si>
  <si>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</si>
  <si>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</si>
  <si>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</si>
  <si>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</si>
  <si>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</si>
  <si>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</si>
  <si>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</si>
  <si>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</si>
  <si>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</si>
  <si>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</si>
  <si>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</si>
  <si>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</si>
  <si>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</si>
  <si>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</si>
  <si>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</si>
  <si>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</si>
  <si>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</si>
  <si>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</si>
  <si>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</si>
  <si>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</si>
  <si>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</si>
  <si>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</si>
  <si>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</si>
  <si>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</si>
  <si>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</si>
  <si>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PRELIMINARES</t>
  </si>
  <si>
    <t>REPLANTEO MANUAL DE CIMIENTOS</t>
  </si>
  <si>
    <t>EXCAVACIÓN MANUAL ZANJA EN TIERRA H=1.0 M</t>
  </si>
  <si>
    <t>EXCAVACIÓN MANUAL EN MATERIAL COMÚN H=0.0-2.0 M (INCLUYE RETIRO DE SOBRANTES A UNA DISTANCIA MENOR DE 5 KM)</t>
  </si>
  <si>
    <t>RELLENO CON MATERIAL DEL SITIO COMPACTADO MECÁNICAMENTE</t>
  </si>
  <si>
    <t>RELLENO EN RECEBO COMÚN COMPACTADO MECÁNICAMENTE</t>
  </si>
  <si>
    <t>RELLENO TIPO 5 "TRITURADO GRUESO"</t>
  </si>
  <si>
    <t>M3</t>
  </si>
  <si>
    <t>M2</t>
  </si>
  <si>
    <t>2.2</t>
  </si>
  <si>
    <t>2.1</t>
  </si>
  <si>
    <t>2.3</t>
  </si>
  <si>
    <t>2.4</t>
  </si>
  <si>
    <t>2.5</t>
  </si>
  <si>
    <t>EXCAVACIONES Y RELLENOS</t>
  </si>
  <si>
    <t>CONCRETO CICLOPEO 2000PSI 40% RAJON</t>
  </si>
  <si>
    <t>VIGA DE AMARRE EN CONCRETO 3500 PSI</t>
  </si>
  <si>
    <t>ZAPATAS EN CONCRETO 3500 PSI (COLUMNA TANQUE DE AGUA)</t>
  </si>
  <si>
    <t>ESTRUCTURAS EN CONCRETO</t>
  </si>
  <si>
    <t>PISOS BASES</t>
  </si>
  <si>
    <t>PLACA BASE CONCRETO 0.08 2500 PSI</t>
  </si>
  <si>
    <t>PLACA BASE CONCRETO 0.10 2500 PSI</t>
  </si>
  <si>
    <t>ALISTADO PISOS 1:3, E=0.04</t>
  </si>
  <si>
    <t>PLACA SUPERIOR FOSA SEPTICA E=0.08 M (Incluye Marco para Tapa de Inspeccion de 0,80X0,47)</t>
  </si>
  <si>
    <t>3.1</t>
  </si>
  <si>
    <t>3.2</t>
  </si>
  <si>
    <t>3.3</t>
  </si>
  <si>
    <t>4.1</t>
  </si>
  <si>
    <t>4.2</t>
  </si>
  <si>
    <t>4.3</t>
  </si>
  <si>
    <t>4.4</t>
  </si>
  <si>
    <t>ESTRUCTURA  EN PERFILES LÁMINA DELGADA (LÁMINA CR),  PARA POLIDEPORTIVO, INCLUYE:CORREAS, CONTRAVIENTOS, TENSORES, COLUMNAS, VIGAS DE AMARRE, ANCLAJES, TORNILLERÍA, PINTURA Y PLATINERÍA. CONTEMPLA TAMBIÉN:FABRICACIÓN, SUMINISTRO Y MONTAJE</t>
  </si>
  <si>
    <t>MARCO PARA PUERTA EN LÁMINA CAL 18 -0.8</t>
  </si>
  <si>
    <t>PUERTA EN LÁMINA CAL 18 INC. ANTICORROSIVO</t>
  </si>
  <si>
    <t>HOJA ENTAMBORADA PUERTA INTERÉS SOCIAL 0.76-1.10</t>
  </si>
  <si>
    <t>VENTANA LÁMINA CALIBRE 18 INC. ANTICORROSIVO</t>
  </si>
  <si>
    <t>CERRADURA DE ENTRADA PRINCIPAL ECONOMICA</t>
  </si>
  <si>
    <t xml:space="preserve">SUMINISTRO E INSTALACIÓN CERRADURA DE POMO BAÑO </t>
  </si>
  <si>
    <t>KG</t>
  </si>
  <si>
    <t>UN</t>
  </si>
  <si>
    <t>CARPINTERÍA METÁLICA</t>
  </si>
  <si>
    <t>MAMPOSTERÍA</t>
  </si>
  <si>
    <t>MURO EN BLOQUE Nº 4 E= 0.10 M</t>
  </si>
  <si>
    <t>MESONES EN CONCRETO 2500 PSI, E=0.1 M (INCLUYE REFUERZO)</t>
  </si>
  <si>
    <t>MURO EN LADRILLO TOLETE RECOCIDO 0.12 M</t>
  </si>
  <si>
    <t>CUBIERTAS</t>
  </si>
  <si>
    <t>TEJA EN LÁMINA GALVANIZADA CAL 26 PINTADA</t>
  </si>
  <si>
    <t>CABALLETE CUBIERTA EN LÁMINA GALVANIZADA CAL 26 PINTADA</t>
  </si>
  <si>
    <t>FLANCHE EN LÁMINA GALVANIZADA CAL. 22; DS=20</t>
  </si>
  <si>
    <t>ML</t>
  </si>
  <si>
    <t>REGISTRO 1/2"</t>
  </si>
  <si>
    <t>PUNTO HIDRÁULICO PVC-P/PARAL 1/2"</t>
  </si>
  <si>
    <t>RED SUMINISTRO PVC 1/2"</t>
  </si>
  <si>
    <t>RED SANITARIA PVC-S 4"</t>
  </si>
  <si>
    <t>SALIDA SANITARIA PVC-S/PARAL 4"</t>
  </si>
  <si>
    <t>RED SANITARIA PVC-S 3"</t>
  </si>
  <si>
    <t>SALIDA SANITARIA PVC-S/SIFON 3"</t>
  </si>
  <si>
    <t>SALIDA SANITARIA PVC-S/PARAL 2"</t>
  </si>
  <si>
    <t>RED SANITARIA PVC-S 2"</t>
  </si>
  <si>
    <t>REJILLA PLÁSTICA SOSCO 3X2</t>
  </si>
  <si>
    <t>SUMINISTRO E INSTALACIÓN LAVAPLATOS DE EMPOTRAR EN ACERO INOXIDABLE 45 X 49 cm (INCLUYE ACCESORIOS Y GRIFERÍA)</t>
  </si>
  <si>
    <t>SUMINISTRO E INSTALACION DE LAVADERO PREFABRICADO. INCLUYE TUBERIAS Y ACCESORIOS PARA EL CORRECTO FUNCIONAMIENTO DEL ELEMENTO INSTALADO.</t>
  </si>
  <si>
    <t>TANQUE PLÁSTICO ELEVADO 500 LT (INCLUYE ACCESORIOS E ISNTALACIÓN)</t>
  </si>
  <si>
    <t>UND</t>
  </si>
  <si>
    <t>INSTALACIONES HIDROSANITARIAS</t>
  </si>
  <si>
    <t>SISTEMA SEPTICO</t>
  </si>
  <si>
    <t>CAJA DE INSPECCIÓN DE 60X60</t>
  </si>
  <si>
    <t>BAJANTE AGUAS RESIDUALES PVC 3"</t>
  </si>
  <si>
    <t>BAJANTE AGUAS RESIDUALES PVC 4"</t>
  </si>
  <si>
    <t xml:space="preserve">SUMINISTRO  E  INSTALACIÓN  DE  GEOTEXTIL T 1400 (ESTABILIZACIÓN, FILTRO Y SEPARACIÓN) </t>
  </si>
  <si>
    <t>RED SANITARIA PVC-S 4" (CONEXIONES INTERNAS DE LA FOSA SEPTICA)</t>
  </si>
  <si>
    <t>SUMINISTRO E INSTALACIÓN SANITARIO TANQUE (INCLUYE GRIFERÍA)</t>
  </si>
  <si>
    <t>SUMINISTRO E INSTALACIÓN LAVAMANOS COLGAR (INCLUYE GRIFERÍA)</t>
  </si>
  <si>
    <t>SUMINISTRO E INSTALACIÓN DUCHA SENCILLA</t>
  </si>
  <si>
    <t>APARATOS SANITARIOS</t>
  </si>
  <si>
    <t>SALIDA LÁMPARA TOMA PVC COMPLETA</t>
  </si>
  <si>
    <t>TABLERO PARCIAL 4 CIRCUITOS</t>
  </si>
  <si>
    <t>SALIDA TOMA DOBLE PVC COMPLETA</t>
  </si>
  <si>
    <t>SALIDA TOMA DOBLE GFCI</t>
  </si>
  <si>
    <t>INSTALACIONES ELÉCTRICAS</t>
  </si>
  <si>
    <t>PISOS, ACABADOS, ENCHAPES Y ACCESORIOS</t>
  </si>
  <si>
    <t>BALDOSA CERÁMICA PISO-PARED 20X20 CALIDAD PRIMERA</t>
  </si>
  <si>
    <t>JUEGO DE INCRUSTAR (INCLUYE TOALLERO, PORTA ROLLO, JABONERA, CEPILLERA Y PERCHA SIMPLE)</t>
  </si>
  <si>
    <t>PAÑETE IMPERMEABILIZADO MUROS 1:3, E=1.5 CM</t>
  </si>
  <si>
    <t>VIDRIOS</t>
  </si>
  <si>
    <t>VIDRIO TRANSPARENTE 4 MM</t>
  </si>
  <si>
    <t>CIMIENTOS</t>
  </si>
  <si>
    <t>ACERO FIGURADO 60000 PSI</t>
  </si>
  <si>
    <t>REFUERZO MALLA ELECTROSOLDADA</t>
  </si>
  <si>
    <t>ENTREPISO PLACA MACIZA 3500 PSI E=0.10 M</t>
  </si>
  <si>
    <t>VIGA CINTA 3500 PSI</t>
  </si>
  <si>
    <t>5.1</t>
  </si>
  <si>
    <t>5.2</t>
  </si>
  <si>
    <t>5.3</t>
  </si>
  <si>
    <t>5.4</t>
  </si>
  <si>
    <t>6.1</t>
  </si>
  <si>
    <t>6.2</t>
  </si>
  <si>
    <t>6.3</t>
  </si>
  <si>
    <t>6.4</t>
  </si>
  <si>
    <t>6.5</t>
  </si>
  <si>
    <t>6.6</t>
  </si>
  <si>
    <t>6.7</t>
  </si>
  <si>
    <t>6.8</t>
  </si>
  <si>
    <t>7.1</t>
  </si>
  <si>
    <t>7.2</t>
  </si>
  <si>
    <t>7.3</t>
  </si>
  <si>
    <t>8.1</t>
  </si>
  <si>
    <t>8.2</t>
  </si>
  <si>
    <t>8.3</t>
  </si>
  <si>
    <t>9.1</t>
  </si>
  <si>
    <t>9.2</t>
  </si>
  <si>
    <t>9.3</t>
  </si>
  <si>
    <t>9.4</t>
  </si>
  <si>
    <t>9.5</t>
  </si>
  <si>
    <t>9.6</t>
  </si>
  <si>
    <t>9.7</t>
  </si>
  <si>
    <t>9.8</t>
  </si>
  <si>
    <t>9.9</t>
  </si>
  <si>
    <t>9.10</t>
  </si>
  <si>
    <t>9.11</t>
  </si>
  <si>
    <t>9.12</t>
  </si>
  <si>
    <t>9.13</t>
  </si>
  <si>
    <t>10.1</t>
  </si>
  <si>
    <t>10.2</t>
  </si>
  <si>
    <t>10.3</t>
  </si>
  <si>
    <t>10.4</t>
  </si>
  <si>
    <t>10.5</t>
  </si>
  <si>
    <t>11.1</t>
  </si>
  <si>
    <t>11.2</t>
  </si>
  <si>
    <t>11.3</t>
  </si>
  <si>
    <t>12.1</t>
  </si>
  <si>
    <t>12.2</t>
  </si>
  <si>
    <t>12.3</t>
  </si>
  <si>
    <t>12.4</t>
  </si>
  <si>
    <t>13.1</t>
  </si>
  <si>
    <t>13.2</t>
  </si>
  <si>
    <t>13.4</t>
  </si>
  <si>
    <t>14.1</t>
  </si>
  <si>
    <t>SUMINISTR E INSTALACIÓN CERRADURA DE POMO ALCOBA</t>
  </si>
  <si>
    <t>CANAL PVC AMAZONAS</t>
  </si>
  <si>
    <t>BAJANTE PVC AGUAS LLUVIAS D=4" INC ACCESORIOS</t>
  </si>
  <si>
    <t>CODO 90 PVC D=4''</t>
  </si>
  <si>
    <t>13.5</t>
  </si>
  <si>
    <t>13.3</t>
  </si>
  <si>
    <t>PAÑETE LISO MUROS 1:4, E=1.5 CM</t>
  </si>
  <si>
    <t>FILOS O DILATACIONES S/MURO</t>
  </si>
  <si>
    <t>PINTURAS</t>
  </si>
  <si>
    <t>VINILO SOBRE PAÑETE 2 MANOS</t>
  </si>
  <si>
    <t>15.1</t>
  </si>
  <si>
    <t>5.5</t>
  </si>
  <si>
    <t>MORTERO 1:3 ARENA LAVADA DE PEÑA</t>
  </si>
  <si>
    <t>CERÁMICA PISO TRÁFICO 5, CALIDAD PRIMERA</t>
  </si>
  <si>
    <t>13.6</t>
  </si>
  <si>
    <t>CELOSÍA TUBULAR PARA POLIDEPORTIVO, ASTM-4500 GRADO C, INCLUYE: SOLDADURA, CORREAS, COLUMNAS, VIGAS DE AMARRE, CONTRAVIENTOS, TORNILLERÍA, ANTICORROSIVO Y ESMALTE . CONTEMPLA TAMBIÉN:FABRICACIÓN, SUMINISTRO Y MONTAJE.</t>
  </si>
  <si>
    <t>8.4</t>
  </si>
  <si>
    <t>8.5</t>
  </si>
  <si>
    <t>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</si>
</sst>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 #,##0_-;\-&quot;$&quot;\ * #,##0_-;_-&quot;$&quot;\ * &quot;-&quot;_-;_-@"/>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indexed="64"/>
      </top>
      <bottom style="medium">
        <color indexed="64"/>
      </bottom>
      <diagonal/>
    </border>
    <border>
      <left style="thin">
        <color rgb="FF000000"/>
      </left>
      <right style="thin">
        <color rgb="FF000000"/>
      </right>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indexed="64"/>
      </top>
      <bottom style="thin">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6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25" xfId="39" applyNumberFormat="1" applyFont="1" applyBorder="1" applyAlignment="1">
      <alignment vertical="center" wrapText="1"/>
    </xf>
    <xf numFmtId="0" fontId="39" fillId="0" borderId="19" xfId="73" applyFont="1" applyBorder="1" applyAlignment="1">
      <alignment horizontal="center" vertical="center"/>
    </xf>
    <xf numFmtId="0" fontId="39" fillId="0" borderId="25" xfId="73" applyFont="1" applyBorder="1" applyAlignment="1">
      <alignment horizontal="center" vertical="center"/>
    </xf>
    <xf numFmtId="0" fontId="39" fillId="0" borderId="66" xfId="73" applyFont="1" applyBorder="1" applyAlignment="1">
      <alignment horizontal="center" vertical="center"/>
    </xf>
    <xf numFmtId="4" fontId="39" fillId="0" borderId="95" xfId="39" applyNumberFormat="1" applyFont="1" applyBorder="1" applyAlignment="1">
      <alignment vertical="center" wrapText="1"/>
    </xf>
    <xf numFmtId="0" fontId="39" fillId="0" borderId="18" xfId="74" applyFont="1" applyBorder="1" applyAlignment="1">
      <alignment horizontal="center" vertical="center" wrapText="1"/>
    </xf>
    <xf numFmtId="167" fontId="42" fillId="24" borderId="42" xfId="73" applyNumberFormat="1" applyFont="1" applyFill="1" applyBorder="1" applyAlignment="1">
      <alignment vertical="center"/>
    </xf>
    <xf numFmtId="202" fontId="39" fillId="0" borderId="90" xfId="73" applyNumberFormat="1" applyFont="1" applyBorder="1" applyAlignment="1">
      <alignment horizontal="center" vertical="center" wrapText="1"/>
    </xf>
    <xf numFmtId="202" fontId="39" fillId="0" borderId="91" xfId="73" applyNumberFormat="1" applyFont="1" applyBorder="1" applyAlignment="1">
      <alignment horizontal="center" vertical="center" wrapText="1"/>
    </xf>
    <xf numFmtId="202" fontId="39" fillId="0" borderId="89" xfId="0" applyNumberFormat="1" applyFont="1" applyBorder="1" applyAlignment="1">
      <alignment horizontal="center" vertical="center" wrapText="1"/>
    </xf>
    <xf numFmtId="202" fontId="39" fillId="0" borderId="89" xfId="73" applyNumberFormat="1" applyFont="1" applyBorder="1" applyAlignment="1">
      <alignment horizontal="center" vertical="center" wrapText="1"/>
    </xf>
    <xf numFmtId="202" fontId="39" fillId="0" borderId="92" xfId="73" applyNumberFormat="1" applyFont="1" applyBorder="1" applyAlignment="1">
      <alignment horizontal="center" vertical="center" wrapText="1"/>
    </xf>
    <xf numFmtId="202" fontId="39" fillId="0" borderId="93" xfId="73" applyNumberFormat="1" applyFont="1" applyBorder="1" applyAlignment="1">
      <alignment horizontal="center" vertical="center" wrapText="1"/>
    </xf>
    <xf numFmtId="202" fontId="39" fillId="0" borderId="94" xfId="73" applyNumberFormat="1" applyFont="1" applyBorder="1" applyAlignment="1">
      <alignment horizontal="center" vertical="center" wrapText="1"/>
    </xf>
    <xf numFmtId="4" fontId="39" fillId="0" borderId="0" xfId="39" applyNumberFormat="1" applyFont="1" applyBorder="1" applyAlignment="1">
      <alignment vertical="center" wrapText="1"/>
    </xf>
    <xf numFmtId="176" fontId="42" fillId="0" borderId="15" xfId="39" applyNumberFormat="1" applyFont="1" applyBorder="1" applyAlignment="1">
      <alignment horizontal="right" vertical="center"/>
    </xf>
    <xf numFmtId="4" fontId="39" fillId="0" borderId="62" xfId="39" applyNumberFormat="1" applyFont="1" applyBorder="1" applyAlignment="1">
      <alignmen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28"/>
  <sheetViews>
    <sheetView showGridLines="0" tabSelected="1" view="pageBreakPreview" topLeftCell="H14" zoomScale="70" zoomScaleNormal="55" zoomScaleSheetLayoutView="70" zoomScalePageLayoutView="70" workbookViewId="0">
      <selection activeCell="C10" sqref="C10:K40"/>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hidden="1" customWidth="1"/>
    <col min="6" max="6" width="17.5546875" style="1" hidden="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242" t="s">
        <v>0</v>
      </c>
      <c r="C1" s="242"/>
      <c r="D1" s="242"/>
      <c r="E1" s="242"/>
      <c r="F1" s="242"/>
      <c r="G1" s="242"/>
    </row>
    <row r="2" spans="2:12">
      <c r="B2" s="242" t="s">
        <v>1</v>
      </c>
      <c r="C2" s="242"/>
      <c r="D2" s="242"/>
      <c r="E2" s="242"/>
    </row>
    <row r="3" spans="2:12" ht="14.4" thickBot="1">
      <c r="B3" s="6"/>
      <c r="C3" s="7"/>
      <c r="D3" s="6"/>
      <c r="E3" s="7"/>
    </row>
    <row r="4" spans="2:12" ht="15" thickTop="1" thickBot="1">
      <c r="B4" s="243"/>
      <c r="C4" s="244"/>
      <c r="D4" s="244"/>
      <c r="E4" s="244"/>
      <c r="F4" s="244"/>
      <c r="G4" s="244"/>
      <c r="H4" s="244"/>
      <c r="I4" s="244"/>
      <c r="J4" s="244"/>
      <c r="K4" s="244"/>
      <c r="L4" s="245"/>
    </row>
    <row r="5" spans="2:12" ht="31.5" customHeight="1" thickTop="1">
      <c r="B5" s="3"/>
      <c r="C5" s="246" t="s">
        <v>2</v>
      </c>
      <c r="D5" s="247"/>
      <c r="E5" s="247"/>
      <c r="F5" s="247"/>
      <c r="G5" s="247"/>
      <c r="H5" s="247"/>
      <c r="I5" s="247"/>
      <c r="J5" s="247"/>
      <c r="K5" s="248"/>
      <c r="L5" s="4"/>
    </row>
    <row r="6" spans="2:12">
      <c r="B6" s="8"/>
      <c r="C6" s="249" t="s">
        <v>3</v>
      </c>
      <c r="D6" s="249"/>
      <c r="E6" s="249"/>
      <c r="F6" s="249"/>
      <c r="G6" s="249"/>
      <c r="H6" s="249"/>
      <c r="I6" s="249"/>
      <c r="J6" s="249"/>
      <c r="K6" s="250"/>
      <c r="L6" s="4"/>
    </row>
    <row r="7" spans="2:12" s="2" customFormat="1">
      <c r="B7" s="9"/>
      <c r="C7" s="236" t="s">
        <v>4</v>
      </c>
      <c r="D7" s="237"/>
      <c r="E7" s="237"/>
      <c r="F7" s="237"/>
      <c r="G7" s="237"/>
      <c r="H7" s="237"/>
      <c r="I7" s="237"/>
      <c r="J7" s="237"/>
      <c r="K7" s="238"/>
      <c r="L7" s="10"/>
    </row>
    <row r="8" spans="2:12">
      <c r="B8" s="8"/>
      <c r="C8" s="236"/>
      <c r="D8" s="237"/>
      <c r="E8" s="237"/>
      <c r="F8" s="237"/>
      <c r="G8" s="237"/>
      <c r="H8" s="237"/>
      <c r="I8" s="237"/>
      <c r="J8" s="237"/>
      <c r="K8" s="238"/>
      <c r="L8" s="4"/>
    </row>
    <row r="9" spans="2:12" ht="34.5" customHeight="1">
      <c r="B9" s="8"/>
      <c r="C9" s="239" t="s">
        <v>5</v>
      </c>
      <c r="D9" s="240"/>
      <c r="E9" s="240"/>
      <c r="F9" s="240"/>
      <c r="G9" s="240"/>
      <c r="H9" s="240"/>
      <c r="I9" s="240"/>
      <c r="J9" s="240"/>
      <c r="K9" s="241"/>
      <c r="L9" s="4"/>
    </row>
    <row r="10" spans="2:12" ht="30" customHeight="1" thickBot="1">
      <c r="B10" s="3"/>
      <c r="C10" s="215"/>
      <c r="D10" s="216"/>
      <c r="E10" s="216"/>
      <c r="F10" s="216"/>
      <c r="G10" s="216"/>
      <c r="H10" s="216"/>
      <c r="I10" s="216"/>
      <c r="J10" s="216"/>
      <c r="K10" s="217"/>
      <c r="L10" s="4"/>
    </row>
    <row r="11" spans="2:12" ht="30" customHeight="1">
      <c r="B11" s="3"/>
      <c r="C11" s="233" t="s">
        <v>6</v>
      </c>
      <c r="D11" s="227" t="s">
        <v>7</v>
      </c>
      <c r="E11" s="235" t="s">
        <v>8</v>
      </c>
      <c r="F11" s="235"/>
      <c r="G11" s="233" t="s">
        <v>9</v>
      </c>
      <c r="H11" s="227" t="s">
        <v>10</v>
      </c>
      <c r="I11" s="227" t="s">
        <v>11</v>
      </c>
      <c r="J11" s="229" t="s">
        <v>12</v>
      </c>
      <c r="K11" s="231" t="s">
        <v>13</v>
      </c>
      <c r="L11" s="4"/>
    </row>
    <row r="12" spans="2:12" ht="30" customHeight="1" thickBot="1">
      <c r="B12" s="3"/>
      <c r="C12" s="234"/>
      <c r="D12" s="228"/>
      <c r="E12" s="11" t="s">
        <v>14</v>
      </c>
      <c r="F12" s="11" t="s">
        <v>15</v>
      </c>
      <c r="G12" s="234"/>
      <c r="H12" s="228"/>
      <c r="I12" s="228"/>
      <c r="J12" s="230"/>
      <c r="K12" s="232"/>
      <c r="L12" s="4"/>
    </row>
    <row r="13" spans="2:12" ht="30" customHeight="1" thickBot="1">
      <c r="B13" s="3"/>
      <c r="C13" s="12"/>
      <c r="D13" s="13"/>
      <c r="E13" s="13"/>
      <c r="F13" s="13"/>
      <c r="G13" s="13" t="s">
        <v>94</v>
      </c>
      <c r="H13" s="13"/>
      <c r="I13" s="13"/>
      <c r="J13" s="13"/>
      <c r="K13" s="14"/>
      <c r="L13" s="4"/>
    </row>
    <row r="14" spans="2:12" ht="14.4" thickBot="1">
      <c r="B14" s="3"/>
      <c r="C14" s="15">
        <v>1</v>
      </c>
      <c r="D14" s="16" t="s">
        <v>93</v>
      </c>
      <c r="E14" s="16"/>
      <c r="F14" s="16"/>
      <c r="G14" s="17" t="s">
        <v>95</v>
      </c>
      <c r="H14" s="16" t="s">
        <v>102</v>
      </c>
      <c r="I14" s="18">
        <v>264.8</v>
      </c>
      <c r="J14" s="188">
        <v>6397.3</v>
      </c>
      <c r="K14" s="20">
        <f>ROUND(I14*J14,0)</f>
        <v>1694005</v>
      </c>
      <c r="L14" s="4"/>
    </row>
    <row r="15" spans="2:12" ht="30" customHeight="1" thickBot="1">
      <c r="B15" s="3"/>
      <c r="C15" s="21" t="s">
        <v>16</v>
      </c>
      <c r="D15" s="22"/>
      <c r="E15" s="22"/>
      <c r="F15" s="22"/>
      <c r="G15" s="23"/>
      <c r="H15" s="22"/>
      <c r="I15" s="18"/>
      <c r="J15" s="24"/>
      <c r="K15" s="25">
        <f>ROUND(+K14,0)</f>
        <v>1694005</v>
      </c>
      <c r="L15" s="4"/>
    </row>
    <row r="16" spans="2:12" ht="30" customHeight="1" thickBot="1">
      <c r="B16" s="3"/>
      <c r="C16" s="12"/>
      <c r="D16" s="13"/>
      <c r="E16" s="13"/>
      <c r="F16" s="13"/>
      <c r="G16" s="13" t="s">
        <v>108</v>
      </c>
      <c r="H16" s="13"/>
      <c r="I16" s="13"/>
      <c r="J16" s="13"/>
      <c r="K16" s="187"/>
      <c r="L16" s="4"/>
    </row>
    <row r="17" spans="2:12">
      <c r="B17" s="3"/>
      <c r="C17" s="15">
        <v>2</v>
      </c>
      <c r="D17" s="16" t="s">
        <v>104</v>
      </c>
      <c r="E17" s="16"/>
      <c r="F17" s="16"/>
      <c r="G17" s="17" t="s">
        <v>96</v>
      </c>
      <c r="H17" s="186" t="s">
        <v>101</v>
      </c>
      <c r="I17" s="18">
        <v>86.75</v>
      </c>
      <c r="J17" s="189">
        <v>55235.700000000004</v>
      </c>
      <c r="K17" s="20">
        <f t="shared" ref="K17:K21" si="0">ROUND(I17*J17,0)</f>
        <v>4791697</v>
      </c>
      <c r="L17" s="4"/>
    </row>
    <row r="18" spans="2:12" ht="27.6">
      <c r="B18" s="3"/>
      <c r="C18" s="15">
        <v>3</v>
      </c>
      <c r="D18" s="16" t="s">
        <v>103</v>
      </c>
      <c r="E18" s="16"/>
      <c r="F18" s="16"/>
      <c r="G18" s="17" t="s">
        <v>97</v>
      </c>
      <c r="H18" s="186" t="s">
        <v>101</v>
      </c>
      <c r="I18" s="18">
        <v>30.150000000000002</v>
      </c>
      <c r="J18" s="190">
        <v>82383.600000000006</v>
      </c>
      <c r="K18" s="20">
        <f t="shared" si="0"/>
        <v>2483866</v>
      </c>
      <c r="L18" s="4"/>
    </row>
    <row r="19" spans="2:12">
      <c r="B19" s="3"/>
      <c r="C19" s="15">
        <v>4</v>
      </c>
      <c r="D19" s="16" t="s">
        <v>105</v>
      </c>
      <c r="E19" s="16"/>
      <c r="F19" s="16"/>
      <c r="G19" s="17" t="s">
        <v>99</v>
      </c>
      <c r="H19" s="186" t="s">
        <v>101</v>
      </c>
      <c r="I19" s="18">
        <v>61.6</v>
      </c>
      <c r="J19" s="191">
        <v>142833.60000000001</v>
      </c>
      <c r="K19" s="20">
        <f>ROUND(I19*J19,0)</f>
        <v>8798550</v>
      </c>
      <c r="L19" s="4"/>
    </row>
    <row r="20" spans="2:12">
      <c r="B20" s="3"/>
      <c r="C20" s="15">
        <v>5</v>
      </c>
      <c r="D20" s="28" t="s">
        <v>106</v>
      </c>
      <c r="E20" s="28"/>
      <c r="F20" s="28"/>
      <c r="G20" s="17" t="s">
        <v>98</v>
      </c>
      <c r="H20" s="186" t="s">
        <v>101</v>
      </c>
      <c r="I20" s="18">
        <v>21.5</v>
      </c>
      <c r="J20" s="190">
        <v>45526</v>
      </c>
      <c r="K20" s="20">
        <f>ROUND(I20*J20,0)</f>
        <v>978809</v>
      </c>
      <c r="L20" s="4"/>
    </row>
    <row r="21" spans="2:12">
      <c r="B21" s="3"/>
      <c r="C21" s="15">
        <v>6</v>
      </c>
      <c r="D21" s="16" t="s">
        <v>107</v>
      </c>
      <c r="E21" s="16"/>
      <c r="F21" s="16"/>
      <c r="G21" s="17" t="s">
        <v>100</v>
      </c>
      <c r="H21" s="186" t="s">
        <v>101</v>
      </c>
      <c r="I21" s="18">
        <v>3.35</v>
      </c>
      <c r="J21" s="191">
        <v>145944.5</v>
      </c>
      <c r="K21" s="20">
        <f t="shared" si="0"/>
        <v>488914</v>
      </c>
      <c r="L21" s="4"/>
    </row>
    <row r="22" spans="2:12" ht="30" customHeight="1" thickBot="1">
      <c r="B22" s="3"/>
      <c r="C22" s="21" t="s">
        <v>16</v>
      </c>
      <c r="D22" s="30"/>
      <c r="E22" s="31"/>
      <c r="F22" s="30"/>
      <c r="G22" s="30"/>
      <c r="H22" s="30"/>
      <c r="I22" s="18"/>
      <c r="J22" s="30"/>
      <c r="K22" s="25">
        <f>+ROUND(SUM(K17:K21),0)</f>
        <v>17541836</v>
      </c>
      <c r="L22" s="4"/>
    </row>
    <row r="23" spans="2:12" ht="30" customHeight="1" thickBot="1">
      <c r="B23" s="3"/>
      <c r="C23" s="12"/>
      <c r="D23" s="13"/>
      <c r="E23" s="13"/>
      <c r="F23" s="13"/>
      <c r="G23" s="13" t="s">
        <v>180</v>
      </c>
      <c r="H23" s="13"/>
      <c r="I23" s="13"/>
      <c r="J23" s="13"/>
      <c r="K23" s="14"/>
      <c r="L23" s="4"/>
    </row>
    <row r="24" spans="2:12">
      <c r="B24" s="3"/>
      <c r="C24" s="15">
        <v>7</v>
      </c>
      <c r="D24" s="32" t="s">
        <v>118</v>
      </c>
      <c r="E24" s="32"/>
      <c r="F24" s="32"/>
      <c r="G24" s="17" t="s">
        <v>109</v>
      </c>
      <c r="H24" s="186" t="s">
        <v>101</v>
      </c>
      <c r="I24" s="18">
        <v>1.5</v>
      </c>
      <c r="J24" s="192">
        <f>381634*1.3</f>
        <v>496124.2</v>
      </c>
      <c r="K24" s="20">
        <f t="shared" ref="K24:K26" si="1">ROUND(I24*J24,0)</f>
        <v>744186</v>
      </c>
      <c r="L24" s="4"/>
    </row>
    <row r="25" spans="2:12">
      <c r="B25" s="3"/>
      <c r="C25" s="15">
        <v>8</v>
      </c>
      <c r="D25" s="34" t="s">
        <v>119</v>
      </c>
      <c r="E25" s="34"/>
      <c r="F25" s="34"/>
      <c r="G25" s="17" t="s">
        <v>110</v>
      </c>
      <c r="H25" s="186" t="s">
        <v>101</v>
      </c>
      <c r="I25" s="18">
        <v>15.149999999999999</v>
      </c>
      <c r="J25" s="193">
        <f>1020689*1.3</f>
        <v>1326895.7</v>
      </c>
      <c r="K25" s="20">
        <f t="shared" si="1"/>
        <v>20102470</v>
      </c>
      <c r="L25" s="4"/>
    </row>
    <row r="26" spans="2:12">
      <c r="B26" s="3"/>
      <c r="C26" s="15">
        <v>9</v>
      </c>
      <c r="D26" s="32" t="s">
        <v>120</v>
      </c>
      <c r="E26" s="32"/>
      <c r="F26" s="32"/>
      <c r="G26" s="17" t="s">
        <v>111</v>
      </c>
      <c r="H26" s="186" t="s">
        <v>101</v>
      </c>
      <c r="I26" s="18">
        <v>1.5</v>
      </c>
      <c r="J26" s="194">
        <f>929248*1.3</f>
        <v>1208022.4000000001</v>
      </c>
      <c r="K26" s="20">
        <f t="shared" si="1"/>
        <v>1812034</v>
      </c>
      <c r="L26" s="4"/>
    </row>
    <row r="27" spans="2:12" ht="30" customHeight="1" thickBot="1">
      <c r="B27" s="3"/>
      <c r="C27" s="39" t="s">
        <v>16</v>
      </c>
      <c r="D27" s="40"/>
      <c r="E27" s="40"/>
      <c r="F27" s="40"/>
      <c r="G27" s="41"/>
      <c r="H27" s="40"/>
      <c r="I27" s="181"/>
      <c r="J27" s="42"/>
      <c r="K27" s="43">
        <f>ROUND(SUM(K24:K26),0)</f>
        <v>22658690</v>
      </c>
      <c r="L27" s="4"/>
    </row>
    <row r="28" spans="2:12" ht="30" customHeight="1" thickBot="1">
      <c r="B28" s="3"/>
      <c r="C28" s="12"/>
      <c r="D28" s="13"/>
      <c r="E28" s="13"/>
      <c r="F28" s="13"/>
      <c r="G28" s="13" t="s">
        <v>112</v>
      </c>
      <c r="H28" s="13"/>
      <c r="I28" s="13"/>
      <c r="J28" s="13"/>
      <c r="K28" s="14"/>
      <c r="L28" s="4"/>
    </row>
    <row r="29" spans="2:12">
      <c r="B29" s="3"/>
      <c r="C29" s="15">
        <v>10</v>
      </c>
      <c r="D29" s="32" t="s">
        <v>121</v>
      </c>
      <c r="E29" s="32"/>
      <c r="F29" s="32"/>
      <c r="G29" s="17" t="s">
        <v>181</v>
      </c>
      <c r="H29" s="186" t="s">
        <v>132</v>
      </c>
      <c r="I29" s="18">
        <v>2819.75</v>
      </c>
      <c r="J29" s="19">
        <f>8426*1.3</f>
        <v>10953.800000000001</v>
      </c>
      <c r="K29" s="20">
        <f>ROUND(I29*J29,0)</f>
        <v>30886978</v>
      </c>
      <c r="L29" s="4"/>
    </row>
    <row r="30" spans="2:12">
      <c r="B30" s="3"/>
      <c r="C30" s="15">
        <v>11</v>
      </c>
      <c r="D30" s="32" t="s">
        <v>122</v>
      </c>
      <c r="E30" s="32"/>
      <c r="F30" s="32"/>
      <c r="G30" s="17" t="s">
        <v>182</v>
      </c>
      <c r="H30" s="186" t="s">
        <v>132</v>
      </c>
      <c r="I30" s="18">
        <v>391.15000000000003</v>
      </c>
      <c r="J30" s="19">
        <f>11049*1.3</f>
        <v>14363.7</v>
      </c>
      <c r="K30" s="20">
        <f t="shared" ref="K30:K32" si="2">ROUNDUP(I30*J30,0)</f>
        <v>5618362</v>
      </c>
      <c r="L30" s="4"/>
    </row>
    <row r="31" spans="2:12">
      <c r="B31" s="3"/>
      <c r="C31" s="15">
        <v>12</v>
      </c>
      <c r="D31" s="32" t="s">
        <v>123</v>
      </c>
      <c r="E31" s="32"/>
      <c r="F31" s="32"/>
      <c r="G31" s="17" t="s">
        <v>183</v>
      </c>
      <c r="H31" s="186" t="s">
        <v>102</v>
      </c>
      <c r="I31" s="18">
        <v>5</v>
      </c>
      <c r="J31" s="19">
        <f>118967*1.3</f>
        <v>154657.1</v>
      </c>
      <c r="K31" s="20">
        <f t="shared" si="2"/>
        <v>773286</v>
      </c>
      <c r="L31" s="4"/>
    </row>
    <row r="32" spans="2:12">
      <c r="B32" s="3"/>
      <c r="C32" s="44">
        <v>13</v>
      </c>
      <c r="D32" s="32" t="s">
        <v>124</v>
      </c>
      <c r="E32" s="32"/>
      <c r="F32" s="32"/>
      <c r="G32" s="17" t="s">
        <v>184</v>
      </c>
      <c r="H32" s="186" t="s">
        <v>101</v>
      </c>
      <c r="I32" s="18">
        <v>3.95</v>
      </c>
      <c r="J32" s="19">
        <f>1323703*1.3</f>
        <v>1720813.9000000001</v>
      </c>
      <c r="K32" s="20">
        <f t="shared" si="2"/>
        <v>6797215</v>
      </c>
      <c r="L32" s="4"/>
    </row>
    <row r="33" spans="2:12" ht="30" customHeight="1" thickBot="1">
      <c r="B33" s="3"/>
      <c r="C33" s="21" t="s">
        <v>16</v>
      </c>
      <c r="D33" s="45"/>
      <c r="E33" s="45"/>
      <c r="F33" s="45"/>
      <c r="G33" s="46"/>
      <c r="H33" s="47"/>
      <c r="I33" s="18"/>
      <c r="J33" s="24"/>
      <c r="K33" s="25">
        <f>ROUND(SUM(K29:K32),0)</f>
        <v>44075841</v>
      </c>
      <c r="L33" s="4"/>
    </row>
    <row r="34" spans="2:12" ht="30" customHeight="1" thickBot="1">
      <c r="B34" s="3"/>
      <c r="C34" s="12"/>
      <c r="D34" s="13"/>
      <c r="E34" s="13"/>
      <c r="F34" s="13"/>
      <c r="G34" s="13" t="s">
        <v>113</v>
      </c>
      <c r="H34" s="13"/>
      <c r="I34" s="13"/>
      <c r="J34" s="13"/>
      <c r="K34" s="14"/>
      <c r="L34" s="4"/>
    </row>
    <row r="35" spans="2:12">
      <c r="B35" s="3"/>
      <c r="C35" s="15">
        <v>14</v>
      </c>
      <c r="D35" s="32" t="s">
        <v>185</v>
      </c>
      <c r="E35" s="32"/>
      <c r="F35" s="32"/>
      <c r="G35" s="17" t="s">
        <v>114</v>
      </c>
      <c r="H35" s="186" t="s">
        <v>102</v>
      </c>
      <c r="I35" s="18">
        <v>210.3</v>
      </c>
      <c r="J35" s="19">
        <f>66158*1.3</f>
        <v>86005.400000000009</v>
      </c>
      <c r="K35" s="20">
        <f t="shared" ref="K35:K39" si="3">ROUNDUP(I35*J35,0)</f>
        <v>18086936</v>
      </c>
      <c r="L35" s="4"/>
    </row>
    <row r="36" spans="2:12">
      <c r="B36" s="3"/>
      <c r="C36" s="15">
        <v>15</v>
      </c>
      <c r="D36" s="32" t="s">
        <v>186</v>
      </c>
      <c r="E36" s="32"/>
      <c r="F36" s="32"/>
      <c r="G36" s="17" t="s">
        <v>115</v>
      </c>
      <c r="H36" s="186" t="s">
        <v>102</v>
      </c>
      <c r="I36" s="18">
        <v>9.0500000000000007</v>
      </c>
      <c r="J36" s="19">
        <f>78362*1.3</f>
        <v>101870.6</v>
      </c>
      <c r="K36" s="20">
        <f t="shared" si="3"/>
        <v>921929</v>
      </c>
      <c r="L36" s="4"/>
    </row>
    <row r="37" spans="2:12">
      <c r="B37" s="3"/>
      <c r="C37" s="15">
        <v>16</v>
      </c>
      <c r="D37" s="32" t="s">
        <v>187</v>
      </c>
      <c r="E37" s="32"/>
      <c r="F37" s="32"/>
      <c r="G37" s="17" t="s">
        <v>116</v>
      </c>
      <c r="H37" s="186" t="s">
        <v>102</v>
      </c>
      <c r="I37" s="18">
        <v>12.05</v>
      </c>
      <c r="J37" s="19">
        <f>42082*1.3</f>
        <v>54706.6</v>
      </c>
      <c r="K37" s="20">
        <f t="shared" si="3"/>
        <v>659215</v>
      </c>
      <c r="L37" s="4"/>
    </row>
    <row r="38" spans="2:12" ht="27.6">
      <c r="B38" s="3"/>
      <c r="C38" s="44">
        <v>17</v>
      </c>
      <c r="D38" s="32" t="s">
        <v>188</v>
      </c>
      <c r="E38" s="32"/>
      <c r="F38" s="32"/>
      <c r="G38" s="17" t="s">
        <v>117</v>
      </c>
      <c r="H38" s="186" t="s">
        <v>102</v>
      </c>
      <c r="I38" s="18">
        <v>9.0500000000000007</v>
      </c>
      <c r="J38" s="19">
        <f>204009*1.3</f>
        <v>265211.7</v>
      </c>
      <c r="K38" s="20">
        <f t="shared" si="3"/>
        <v>2400166</v>
      </c>
      <c r="L38" s="4"/>
    </row>
    <row r="39" spans="2:12">
      <c r="B39" s="3"/>
      <c r="C39" s="44">
        <v>18</v>
      </c>
      <c r="D39" s="32" t="s">
        <v>243</v>
      </c>
      <c r="E39" s="32"/>
      <c r="F39" s="32"/>
      <c r="G39" s="17" t="s">
        <v>244</v>
      </c>
      <c r="H39" s="186" t="s">
        <v>101</v>
      </c>
      <c r="I39" s="18">
        <v>5.3</v>
      </c>
      <c r="J39" s="19">
        <f>551992*1.3</f>
        <v>717589.6</v>
      </c>
      <c r="K39" s="20">
        <f t="shared" si="3"/>
        <v>3803225</v>
      </c>
      <c r="L39" s="4"/>
    </row>
    <row r="40" spans="2:12" ht="30" customHeight="1" thickBot="1">
      <c r="B40" s="3"/>
      <c r="C40" s="21" t="s">
        <v>16</v>
      </c>
      <c r="D40" s="45"/>
      <c r="E40" s="45"/>
      <c r="F40" s="45"/>
      <c r="G40" s="46"/>
      <c r="H40" s="47"/>
      <c r="I40" s="18"/>
      <c r="J40" s="24"/>
      <c r="K40" s="25">
        <f>ROUND(SUM(K35:K39),0)</f>
        <v>25871471</v>
      </c>
      <c r="L40" s="4"/>
    </row>
    <row r="41" spans="2:12" ht="30" customHeight="1" thickBot="1">
      <c r="B41" s="3"/>
      <c r="C41" s="12"/>
      <c r="D41" s="13"/>
      <c r="E41" s="13"/>
      <c r="F41" s="13"/>
      <c r="G41" s="13" t="s">
        <v>134</v>
      </c>
      <c r="H41" s="13"/>
      <c r="I41" s="13"/>
      <c r="J41" s="13"/>
      <c r="K41" s="14"/>
      <c r="L41" s="4"/>
    </row>
    <row r="42" spans="2:12" ht="69">
      <c r="B42" s="3"/>
      <c r="C42" s="15">
        <v>19</v>
      </c>
      <c r="D42" s="32" t="s">
        <v>189</v>
      </c>
      <c r="E42" s="32"/>
      <c r="F42" s="32"/>
      <c r="G42" s="17" t="s">
        <v>125</v>
      </c>
      <c r="H42" s="186" t="s">
        <v>132</v>
      </c>
      <c r="I42" s="18">
        <v>1435.2</v>
      </c>
      <c r="J42" s="19">
        <f>23879*1.3</f>
        <v>31042.7</v>
      </c>
      <c r="K42" s="20">
        <f t="shared" ref="K42:K50" si="4">ROUNDUP(I42*J42,0)</f>
        <v>44552484</v>
      </c>
      <c r="L42" s="4"/>
    </row>
    <row r="43" spans="2:12" ht="55.2">
      <c r="B43" s="3"/>
      <c r="C43" s="15">
        <v>20</v>
      </c>
      <c r="D43" s="32" t="s">
        <v>190</v>
      </c>
      <c r="E43" s="32"/>
      <c r="F43" s="32"/>
      <c r="G43" s="17" t="s">
        <v>247</v>
      </c>
      <c r="H43" s="186" t="s">
        <v>132</v>
      </c>
      <c r="I43" s="18">
        <v>1375.35</v>
      </c>
      <c r="J43" s="19">
        <v>31531.5</v>
      </c>
      <c r="K43" s="20">
        <f t="shared" si="4"/>
        <v>43366849</v>
      </c>
      <c r="L43" s="4"/>
    </row>
    <row r="44" spans="2:12">
      <c r="B44" s="3"/>
      <c r="C44" s="15">
        <v>21</v>
      </c>
      <c r="D44" s="32" t="s">
        <v>191</v>
      </c>
      <c r="E44" s="32"/>
      <c r="F44" s="32"/>
      <c r="G44" s="17" t="s">
        <v>126</v>
      </c>
      <c r="H44" s="186" t="s">
        <v>133</v>
      </c>
      <c r="I44" s="18">
        <v>25</v>
      </c>
      <c r="J44" s="19">
        <v>305134.7</v>
      </c>
      <c r="K44" s="20">
        <f t="shared" si="4"/>
        <v>7628368</v>
      </c>
      <c r="L44" s="4"/>
    </row>
    <row r="45" spans="2:12">
      <c r="B45" s="3"/>
      <c r="C45" s="44">
        <v>22</v>
      </c>
      <c r="D45" s="32" t="s">
        <v>192</v>
      </c>
      <c r="E45" s="32"/>
      <c r="F45" s="32"/>
      <c r="G45" s="17" t="s">
        <v>127</v>
      </c>
      <c r="H45" s="186" t="s">
        <v>102</v>
      </c>
      <c r="I45" s="18">
        <v>16.5</v>
      </c>
      <c r="J45" s="19">
        <v>440073.4</v>
      </c>
      <c r="K45" s="20">
        <f t="shared" si="4"/>
        <v>7261212</v>
      </c>
      <c r="L45" s="4"/>
    </row>
    <row r="46" spans="2:12">
      <c r="B46" s="3"/>
      <c r="C46" s="15">
        <v>23</v>
      </c>
      <c r="D46" s="32" t="s">
        <v>193</v>
      </c>
      <c r="E46" s="32"/>
      <c r="F46" s="32"/>
      <c r="G46" s="17" t="s">
        <v>128</v>
      </c>
      <c r="H46" s="186" t="s">
        <v>133</v>
      </c>
      <c r="I46" s="18">
        <v>15</v>
      </c>
      <c r="J46" s="19">
        <v>245995.1</v>
      </c>
      <c r="K46" s="20">
        <f t="shared" si="4"/>
        <v>3689927</v>
      </c>
      <c r="L46" s="4"/>
    </row>
    <row r="47" spans="2:12">
      <c r="B47" s="3"/>
      <c r="C47" s="15">
        <v>24</v>
      </c>
      <c r="D47" s="32" t="s">
        <v>194</v>
      </c>
      <c r="E47" s="32"/>
      <c r="F47" s="32"/>
      <c r="G47" s="17" t="s">
        <v>129</v>
      </c>
      <c r="H47" s="186" t="s">
        <v>102</v>
      </c>
      <c r="I47" s="18">
        <v>25.099999999999998</v>
      </c>
      <c r="J47" s="19">
        <v>279510.40000000002</v>
      </c>
      <c r="K47" s="20">
        <f t="shared" si="4"/>
        <v>7015712</v>
      </c>
      <c r="L47" s="4"/>
    </row>
    <row r="48" spans="2:12">
      <c r="B48" s="3"/>
      <c r="C48" s="15">
        <v>25</v>
      </c>
      <c r="D48" s="32" t="s">
        <v>195</v>
      </c>
      <c r="E48" s="32"/>
      <c r="F48" s="32"/>
      <c r="G48" s="17" t="s">
        <v>130</v>
      </c>
      <c r="H48" s="186" t="s">
        <v>133</v>
      </c>
      <c r="I48" s="18">
        <v>10</v>
      </c>
      <c r="J48" s="19">
        <v>231812.1</v>
      </c>
      <c r="K48" s="20">
        <f t="shared" si="4"/>
        <v>2318121</v>
      </c>
      <c r="L48" s="4"/>
    </row>
    <row r="49" spans="2:12">
      <c r="B49" s="3"/>
      <c r="C49" s="15">
        <v>26</v>
      </c>
      <c r="D49" s="32"/>
      <c r="E49" s="32"/>
      <c r="F49" s="32"/>
      <c r="G49" s="17" t="s">
        <v>232</v>
      </c>
      <c r="H49" s="186" t="s">
        <v>133</v>
      </c>
      <c r="I49" s="18">
        <v>10</v>
      </c>
      <c r="J49" s="19">
        <v>65605.8</v>
      </c>
      <c r="K49" s="20">
        <f t="shared" si="4"/>
        <v>656058</v>
      </c>
      <c r="L49" s="4"/>
    </row>
    <row r="50" spans="2:12">
      <c r="B50" s="3"/>
      <c r="C50" s="44">
        <v>27</v>
      </c>
      <c r="D50" s="32" t="s">
        <v>196</v>
      </c>
      <c r="E50" s="32"/>
      <c r="F50" s="32"/>
      <c r="G50" s="17" t="s">
        <v>131</v>
      </c>
      <c r="H50" s="186" t="s">
        <v>133</v>
      </c>
      <c r="I50" s="18">
        <v>5</v>
      </c>
      <c r="J50" s="19">
        <v>62862.8</v>
      </c>
      <c r="K50" s="20">
        <f t="shared" si="4"/>
        <v>314314</v>
      </c>
      <c r="L50" s="4"/>
    </row>
    <row r="51" spans="2:12" ht="30" customHeight="1" thickBot="1">
      <c r="B51" s="3"/>
      <c r="C51" s="21" t="s">
        <v>16</v>
      </c>
      <c r="D51" s="45"/>
      <c r="E51" s="45"/>
      <c r="F51" s="45"/>
      <c r="G51" s="46"/>
      <c r="H51" s="47"/>
      <c r="I51" s="18"/>
      <c r="J51" s="24"/>
      <c r="K51" s="25">
        <f>ROUND(SUM(K42:K50),0)</f>
        <v>116803045</v>
      </c>
      <c r="L51" s="4"/>
    </row>
    <row r="52" spans="2:12" ht="30" customHeight="1" thickBot="1">
      <c r="B52" s="3"/>
      <c r="C52" s="12"/>
      <c r="D52" s="13"/>
      <c r="E52" s="13"/>
      <c r="F52" s="13"/>
      <c r="G52" s="13" t="s">
        <v>135</v>
      </c>
      <c r="H52" s="13"/>
      <c r="I52" s="13"/>
      <c r="J52" s="13"/>
      <c r="K52" s="14"/>
      <c r="L52" s="4"/>
    </row>
    <row r="53" spans="2:12">
      <c r="B53" s="3"/>
      <c r="C53" s="15">
        <v>28</v>
      </c>
      <c r="D53" s="32" t="s">
        <v>197</v>
      </c>
      <c r="E53" s="32"/>
      <c r="F53" s="32"/>
      <c r="G53" s="17" t="s">
        <v>136</v>
      </c>
      <c r="H53" s="186" t="s">
        <v>102</v>
      </c>
      <c r="I53" s="18">
        <v>401.15000000000003</v>
      </c>
      <c r="J53" s="191">
        <v>73018.400000000009</v>
      </c>
      <c r="K53" s="20">
        <f t="shared" ref="K53:K55" si="5">ROUNDUP(I53*J53,0)</f>
        <v>29291332</v>
      </c>
      <c r="L53" s="4"/>
    </row>
    <row r="54" spans="2:12">
      <c r="B54" s="3"/>
      <c r="C54" s="15">
        <v>29</v>
      </c>
      <c r="D54" s="32" t="s">
        <v>198</v>
      </c>
      <c r="E54" s="32"/>
      <c r="F54" s="32"/>
      <c r="G54" s="17" t="s">
        <v>137</v>
      </c>
      <c r="H54" s="186" t="s">
        <v>102</v>
      </c>
      <c r="I54" s="18">
        <v>6.1</v>
      </c>
      <c r="J54" s="191">
        <v>184801.5</v>
      </c>
      <c r="K54" s="20">
        <f t="shared" si="5"/>
        <v>1127290</v>
      </c>
      <c r="L54" s="4"/>
    </row>
    <row r="55" spans="2:12">
      <c r="B55" s="3"/>
      <c r="C55" s="15">
        <v>30</v>
      </c>
      <c r="D55" s="32" t="s">
        <v>199</v>
      </c>
      <c r="E55" s="32"/>
      <c r="F55" s="32"/>
      <c r="G55" s="17" t="s">
        <v>138</v>
      </c>
      <c r="H55" s="186" t="s">
        <v>102</v>
      </c>
      <c r="I55" s="18">
        <v>34.35</v>
      </c>
      <c r="J55" s="191">
        <v>89000.6</v>
      </c>
      <c r="K55" s="20">
        <f t="shared" si="5"/>
        <v>3057171</v>
      </c>
      <c r="L55" s="4"/>
    </row>
    <row r="56" spans="2:12" ht="30" customHeight="1" thickBot="1">
      <c r="B56" s="3"/>
      <c r="C56" s="21" t="s">
        <v>16</v>
      </c>
      <c r="D56" s="45"/>
      <c r="E56" s="45"/>
      <c r="F56" s="45"/>
      <c r="G56" s="46"/>
      <c r="H56" s="47"/>
      <c r="I56" s="18"/>
      <c r="J56" s="24"/>
      <c r="K56" s="25">
        <f>ROUND(SUM(K53:K55),0)</f>
        <v>33475793</v>
      </c>
      <c r="L56" s="4"/>
    </row>
    <row r="57" spans="2:12" ht="30" customHeight="1" thickBot="1">
      <c r="B57" s="3"/>
      <c r="C57" s="12"/>
      <c r="D57" s="13"/>
      <c r="E57" s="13"/>
      <c r="F57" s="13"/>
      <c r="G57" s="13" t="s">
        <v>139</v>
      </c>
      <c r="H57" s="13"/>
      <c r="I57" s="13"/>
      <c r="J57" s="13"/>
      <c r="K57" s="14"/>
      <c r="L57" s="4"/>
    </row>
    <row r="58" spans="2:12">
      <c r="B58" s="3"/>
      <c r="C58" s="15">
        <v>31</v>
      </c>
      <c r="D58" s="183" t="s">
        <v>200</v>
      </c>
      <c r="E58" s="183"/>
      <c r="F58" s="184"/>
      <c r="G58" s="17" t="s">
        <v>140</v>
      </c>
      <c r="H58" s="186" t="s">
        <v>102</v>
      </c>
      <c r="I58" s="181">
        <v>274.40000000000003</v>
      </c>
      <c r="J58" s="189">
        <v>101676.90000000001</v>
      </c>
      <c r="K58" s="20">
        <f t="shared" ref="K58:K63" si="6">ROUNDUP(I58*J58,0)</f>
        <v>27900142</v>
      </c>
      <c r="L58" s="4"/>
    </row>
    <row r="59" spans="2:12">
      <c r="B59" s="3"/>
      <c r="C59" s="15">
        <v>32</v>
      </c>
      <c r="D59" s="32" t="s">
        <v>201</v>
      </c>
      <c r="E59" s="32"/>
      <c r="F59" s="182"/>
      <c r="G59" s="17" t="s">
        <v>141</v>
      </c>
      <c r="H59" s="186" t="s">
        <v>143</v>
      </c>
      <c r="I59" s="18">
        <v>32.549999999999997</v>
      </c>
      <c r="J59" s="191">
        <v>71905.600000000006</v>
      </c>
      <c r="K59" s="20">
        <f t="shared" si="6"/>
        <v>2340528</v>
      </c>
      <c r="L59" s="4"/>
    </row>
    <row r="60" spans="2:12">
      <c r="B60" s="3"/>
      <c r="C60" s="15">
        <v>33</v>
      </c>
      <c r="D60" s="32" t="s">
        <v>202</v>
      </c>
      <c r="E60" s="32"/>
      <c r="F60" s="32"/>
      <c r="G60" s="17" t="s">
        <v>142</v>
      </c>
      <c r="H60" s="186" t="s">
        <v>143</v>
      </c>
      <c r="I60" s="18">
        <v>2.75</v>
      </c>
      <c r="J60" s="191">
        <v>40740.700000000004</v>
      </c>
      <c r="K60" s="20">
        <f t="shared" si="6"/>
        <v>112037</v>
      </c>
      <c r="L60" s="4"/>
    </row>
    <row r="61" spans="2:12">
      <c r="B61" s="3"/>
      <c r="C61" s="15">
        <v>34</v>
      </c>
      <c r="D61" s="32" t="s">
        <v>248</v>
      </c>
      <c r="E61" s="32"/>
      <c r="F61" s="32"/>
      <c r="G61" s="17" t="s">
        <v>233</v>
      </c>
      <c r="H61" s="186" t="s">
        <v>143</v>
      </c>
      <c r="I61" s="18">
        <v>32.549999999999997</v>
      </c>
      <c r="J61" s="191">
        <v>152418.5</v>
      </c>
      <c r="K61" s="20">
        <f t="shared" si="6"/>
        <v>4961223</v>
      </c>
      <c r="L61" s="4"/>
    </row>
    <row r="62" spans="2:12">
      <c r="B62" s="3"/>
      <c r="C62" s="15">
        <v>35</v>
      </c>
      <c r="D62" s="32" t="s">
        <v>249</v>
      </c>
      <c r="E62" s="32"/>
      <c r="F62" s="32"/>
      <c r="G62" s="17" t="s">
        <v>234</v>
      </c>
      <c r="H62" s="186" t="s">
        <v>143</v>
      </c>
      <c r="I62" s="18">
        <v>13.5</v>
      </c>
      <c r="J62" s="191">
        <v>76440</v>
      </c>
      <c r="K62" s="20">
        <f t="shared" si="6"/>
        <v>1031940</v>
      </c>
      <c r="L62" s="4"/>
    </row>
    <row r="63" spans="2:12">
      <c r="B63" s="3"/>
      <c r="C63" s="15">
        <v>36</v>
      </c>
      <c r="D63" s="32" t="s">
        <v>250</v>
      </c>
      <c r="E63" s="32"/>
      <c r="F63" s="32"/>
      <c r="G63" s="17" t="s">
        <v>235</v>
      </c>
      <c r="H63" s="186" t="s">
        <v>133</v>
      </c>
      <c r="I63" s="18">
        <v>5</v>
      </c>
      <c r="J63" s="191">
        <v>39752.700000000004</v>
      </c>
      <c r="K63" s="20">
        <f t="shared" si="6"/>
        <v>198764</v>
      </c>
      <c r="L63" s="4"/>
    </row>
    <row r="64" spans="2:12" ht="30" customHeight="1" thickBot="1">
      <c r="B64" s="3"/>
      <c r="C64" s="21" t="s">
        <v>16</v>
      </c>
      <c r="D64" s="45"/>
      <c r="E64" s="45"/>
      <c r="F64" s="45"/>
      <c r="G64" s="46"/>
      <c r="H64" s="47"/>
      <c r="I64" s="18"/>
      <c r="J64" s="24"/>
      <c r="K64" s="25">
        <f>ROUND(SUM(K58:K63),0)</f>
        <v>36544634</v>
      </c>
      <c r="L64" s="4"/>
    </row>
    <row r="65" spans="2:12" ht="30" customHeight="1" thickBot="1">
      <c r="B65" s="3"/>
      <c r="C65" s="12"/>
      <c r="D65" s="13"/>
      <c r="E65" s="13"/>
      <c r="F65" s="13"/>
      <c r="G65" s="13" t="s">
        <v>158</v>
      </c>
      <c r="H65" s="13"/>
      <c r="I65" s="13"/>
      <c r="J65" s="13"/>
      <c r="K65" s="14"/>
      <c r="L65" s="4"/>
    </row>
    <row r="66" spans="2:12">
      <c r="B66" s="3"/>
      <c r="C66" s="15">
        <v>37</v>
      </c>
      <c r="D66" s="183" t="s">
        <v>203</v>
      </c>
      <c r="E66" s="183"/>
      <c r="F66" s="184"/>
      <c r="G66" s="17" t="s">
        <v>144</v>
      </c>
      <c r="H66" s="186" t="s">
        <v>133</v>
      </c>
      <c r="I66" s="181">
        <v>15</v>
      </c>
      <c r="J66" s="189">
        <v>120195.40000000001</v>
      </c>
      <c r="K66" s="20">
        <f t="shared" ref="K66:K78" si="7">ROUNDUP(I66*J66,0)</f>
        <v>1802931</v>
      </c>
      <c r="L66" s="4"/>
    </row>
    <row r="67" spans="2:12">
      <c r="B67" s="3"/>
      <c r="C67" s="15">
        <v>38</v>
      </c>
      <c r="D67" s="32" t="s">
        <v>204</v>
      </c>
      <c r="E67" s="32"/>
      <c r="F67" s="182"/>
      <c r="G67" s="17" t="s">
        <v>145</v>
      </c>
      <c r="H67" s="186" t="s">
        <v>133</v>
      </c>
      <c r="I67" s="18">
        <v>25</v>
      </c>
      <c r="J67" s="191">
        <v>148835.70000000001</v>
      </c>
      <c r="K67" s="20">
        <f t="shared" si="7"/>
        <v>3720893</v>
      </c>
      <c r="L67" s="4"/>
    </row>
    <row r="68" spans="2:12">
      <c r="B68" s="3"/>
      <c r="C68" s="15">
        <v>39</v>
      </c>
      <c r="D68" s="183" t="s">
        <v>205</v>
      </c>
      <c r="E68" s="32"/>
      <c r="F68" s="32"/>
      <c r="G68" s="17" t="s">
        <v>146</v>
      </c>
      <c r="H68" s="186" t="s">
        <v>143</v>
      </c>
      <c r="I68" s="18">
        <v>121.75</v>
      </c>
      <c r="J68" s="191">
        <v>18532.8</v>
      </c>
      <c r="K68" s="20">
        <f t="shared" si="7"/>
        <v>2256369</v>
      </c>
      <c r="L68" s="4"/>
    </row>
    <row r="69" spans="2:12">
      <c r="B69" s="3"/>
      <c r="C69" s="15">
        <v>40</v>
      </c>
      <c r="D69" s="32" t="s">
        <v>206</v>
      </c>
      <c r="E69" s="183"/>
      <c r="F69" s="184"/>
      <c r="G69" s="17" t="s">
        <v>147</v>
      </c>
      <c r="H69" s="186" t="s">
        <v>143</v>
      </c>
      <c r="I69" s="181">
        <v>5.6499999999999995</v>
      </c>
      <c r="J69" s="189">
        <v>97215.3</v>
      </c>
      <c r="K69" s="20">
        <f t="shared" si="7"/>
        <v>549267</v>
      </c>
      <c r="L69" s="4"/>
    </row>
    <row r="70" spans="2:12">
      <c r="B70" s="3"/>
      <c r="C70" s="15">
        <v>41</v>
      </c>
      <c r="D70" s="183" t="s">
        <v>207</v>
      </c>
      <c r="E70" s="32"/>
      <c r="F70" s="182"/>
      <c r="G70" s="17" t="s">
        <v>148</v>
      </c>
      <c r="H70" s="186" t="s">
        <v>133</v>
      </c>
      <c r="I70" s="18">
        <v>5</v>
      </c>
      <c r="J70" s="191">
        <v>194853.1</v>
      </c>
      <c r="K70" s="20">
        <f t="shared" si="7"/>
        <v>974266</v>
      </c>
      <c r="L70" s="4"/>
    </row>
    <row r="71" spans="2:12">
      <c r="B71" s="3"/>
      <c r="C71" s="15">
        <v>42</v>
      </c>
      <c r="D71" s="32" t="s">
        <v>208</v>
      </c>
      <c r="E71" s="32"/>
      <c r="F71" s="32"/>
      <c r="G71" s="17" t="s">
        <v>149</v>
      </c>
      <c r="H71" s="186" t="s">
        <v>143</v>
      </c>
      <c r="I71" s="18">
        <v>1.75</v>
      </c>
      <c r="J71" s="191">
        <v>72079.8</v>
      </c>
      <c r="K71" s="20">
        <f t="shared" si="7"/>
        <v>126140</v>
      </c>
      <c r="L71" s="4"/>
    </row>
    <row r="72" spans="2:12">
      <c r="B72" s="3"/>
      <c r="C72" s="15">
        <v>43</v>
      </c>
      <c r="D72" s="183" t="s">
        <v>209</v>
      </c>
      <c r="E72" s="183"/>
      <c r="F72" s="184"/>
      <c r="G72" s="17" t="s">
        <v>150</v>
      </c>
      <c r="H72" s="186" t="s">
        <v>133</v>
      </c>
      <c r="I72" s="181">
        <v>5</v>
      </c>
      <c r="J72" s="189">
        <v>152946.30000000002</v>
      </c>
      <c r="K72" s="20">
        <f t="shared" si="7"/>
        <v>764732</v>
      </c>
      <c r="L72" s="4"/>
    </row>
    <row r="73" spans="2:12">
      <c r="B73" s="3"/>
      <c r="C73" s="15">
        <v>44</v>
      </c>
      <c r="D73" s="32" t="s">
        <v>210</v>
      </c>
      <c r="E73" s="32"/>
      <c r="F73" s="182"/>
      <c r="G73" s="17" t="s">
        <v>151</v>
      </c>
      <c r="H73" s="186" t="s">
        <v>133</v>
      </c>
      <c r="I73" s="18">
        <v>15</v>
      </c>
      <c r="J73" s="191">
        <v>153799.1</v>
      </c>
      <c r="K73" s="20">
        <f t="shared" si="7"/>
        <v>2306987</v>
      </c>
      <c r="L73" s="4"/>
    </row>
    <row r="74" spans="2:12">
      <c r="B74" s="3"/>
      <c r="C74" s="15">
        <v>45</v>
      </c>
      <c r="D74" s="183" t="s">
        <v>211</v>
      </c>
      <c r="E74" s="32"/>
      <c r="F74" s="32"/>
      <c r="G74" s="17" t="s">
        <v>152</v>
      </c>
      <c r="H74" s="186" t="s">
        <v>143</v>
      </c>
      <c r="I74" s="18">
        <v>39.25</v>
      </c>
      <c r="J74" s="191">
        <v>52911.3</v>
      </c>
      <c r="K74" s="20">
        <f t="shared" si="7"/>
        <v>2076769</v>
      </c>
      <c r="L74" s="4"/>
    </row>
    <row r="75" spans="2:12">
      <c r="B75" s="3"/>
      <c r="C75" s="15">
        <v>46</v>
      </c>
      <c r="D75" s="32" t="s">
        <v>212</v>
      </c>
      <c r="E75" s="32"/>
      <c r="F75" s="32"/>
      <c r="G75" s="17" t="s">
        <v>153</v>
      </c>
      <c r="H75" s="186" t="s">
        <v>157</v>
      </c>
      <c r="I75" s="18">
        <v>5</v>
      </c>
      <c r="J75" s="191">
        <v>25027.600000000002</v>
      </c>
      <c r="K75" s="20">
        <f t="shared" si="7"/>
        <v>125138</v>
      </c>
      <c r="L75" s="4"/>
    </row>
    <row r="76" spans="2:12" ht="27.6">
      <c r="B76" s="3"/>
      <c r="C76" s="15">
        <v>47</v>
      </c>
      <c r="D76" s="183" t="s">
        <v>213</v>
      </c>
      <c r="E76" s="183"/>
      <c r="F76" s="184"/>
      <c r="G76" s="17" t="s">
        <v>154</v>
      </c>
      <c r="H76" s="186" t="s">
        <v>133</v>
      </c>
      <c r="I76" s="181">
        <v>5</v>
      </c>
      <c r="J76" s="189">
        <v>457553.2</v>
      </c>
      <c r="K76" s="20">
        <f t="shared" si="7"/>
        <v>2287766</v>
      </c>
      <c r="L76" s="4"/>
    </row>
    <row r="77" spans="2:12" ht="41.4">
      <c r="B77" s="3"/>
      <c r="C77" s="15">
        <v>48</v>
      </c>
      <c r="D77" s="32" t="s">
        <v>214</v>
      </c>
      <c r="E77" s="32"/>
      <c r="F77" s="182"/>
      <c r="G77" s="17" t="s">
        <v>155</v>
      </c>
      <c r="H77" s="186" t="s">
        <v>133</v>
      </c>
      <c r="I77" s="18">
        <v>5</v>
      </c>
      <c r="J77" s="191">
        <v>675086.1</v>
      </c>
      <c r="K77" s="20">
        <f t="shared" si="7"/>
        <v>3375431</v>
      </c>
      <c r="L77" s="4"/>
    </row>
    <row r="78" spans="2:12" ht="27.6">
      <c r="B78" s="3"/>
      <c r="C78" s="15">
        <v>49</v>
      </c>
      <c r="D78" s="183" t="s">
        <v>215</v>
      </c>
      <c r="E78" s="32"/>
      <c r="F78" s="32"/>
      <c r="G78" s="17" t="s">
        <v>156</v>
      </c>
      <c r="H78" s="186" t="s">
        <v>133</v>
      </c>
      <c r="I78" s="185">
        <v>5</v>
      </c>
      <c r="J78" s="191">
        <v>686851.1</v>
      </c>
      <c r="K78" s="20">
        <f t="shared" si="7"/>
        <v>3434256</v>
      </c>
      <c r="L78" s="4"/>
    </row>
    <row r="79" spans="2:12" ht="30" customHeight="1" thickBot="1">
      <c r="B79" s="3"/>
      <c r="C79" s="21" t="s">
        <v>16</v>
      </c>
      <c r="D79" s="45"/>
      <c r="E79" s="45"/>
      <c r="F79" s="45"/>
      <c r="G79" s="46"/>
      <c r="H79" s="47"/>
      <c r="I79" s="181"/>
      <c r="J79" s="24"/>
      <c r="K79" s="25">
        <f>ROUND(SUM(K66:K78),0)</f>
        <v>23800945</v>
      </c>
      <c r="L79" s="4"/>
    </row>
    <row r="80" spans="2:12" ht="30" customHeight="1" thickBot="1">
      <c r="B80" s="3"/>
      <c r="C80" s="12"/>
      <c r="D80" s="13"/>
      <c r="E80" s="13"/>
      <c r="F80" s="13"/>
      <c r="G80" s="13" t="s">
        <v>159</v>
      </c>
      <c r="H80" s="13"/>
      <c r="I80" s="13"/>
      <c r="J80" s="13"/>
      <c r="K80" s="14"/>
      <c r="L80" s="4"/>
    </row>
    <row r="81" spans="2:12">
      <c r="B81" s="3"/>
      <c r="C81" s="15">
        <v>50</v>
      </c>
      <c r="D81" s="32" t="s">
        <v>216</v>
      </c>
      <c r="E81" s="32"/>
      <c r="F81" s="32"/>
      <c r="G81" s="17" t="s">
        <v>160</v>
      </c>
      <c r="H81" s="186" t="s">
        <v>133</v>
      </c>
      <c r="I81" s="18">
        <v>10</v>
      </c>
      <c r="J81" s="191">
        <v>468369.2</v>
      </c>
      <c r="K81" s="20">
        <f t="shared" ref="K81:K85" si="8">ROUNDUP(I81*J81,0)</f>
        <v>4683692</v>
      </c>
      <c r="L81" s="4"/>
    </row>
    <row r="82" spans="2:12">
      <c r="B82" s="3"/>
      <c r="C82" s="15">
        <v>51</v>
      </c>
      <c r="D82" s="32" t="s">
        <v>217</v>
      </c>
      <c r="E82" s="32"/>
      <c r="F82" s="32"/>
      <c r="G82" s="17" t="s">
        <v>161</v>
      </c>
      <c r="H82" s="186" t="s">
        <v>143</v>
      </c>
      <c r="I82" s="18">
        <v>15</v>
      </c>
      <c r="J82" s="191">
        <v>76163.100000000006</v>
      </c>
      <c r="K82" s="20">
        <f t="shared" si="8"/>
        <v>1142447</v>
      </c>
      <c r="L82" s="4"/>
    </row>
    <row r="83" spans="2:12">
      <c r="B83" s="3"/>
      <c r="C83" s="15">
        <v>52</v>
      </c>
      <c r="D83" s="183" t="s">
        <v>218</v>
      </c>
      <c r="E83" s="183"/>
      <c r="F83" s="184"/>
      <c r="G83" s="17" t="s">
        <v>162</v>
      </c>
      <c r="H83" s="186" t="s">
        <v>143</v>
      </c>
      <c r="I83" s="181">
        <v>66</v>
      </c>
      <c r="J83" s="189">
        <v>94550.3</v>
      </c>
      <c r="K83" s="20">
        <f t="shared" si="8"/>
        <v>6240320</v>
      </c>
      <c r="L83" s="4"/>
    </row>
    <row r="84" spans="2:12" ht="27.6">
      <c r="B84" s="3"/>
      <c r="C84" s="15">
        <v>53</v>
      </c>
      <c r="D84" s="32" t="s">
        <v>219</v>
      </c>
      <c r="E84" s="32"/>
      <c r="F84" s="182"/>
      <c r="G84" s="17" t="s">
        <v>163</v>
      </c>
      <c r="H84" s="186" t="s">
        <v>102</v>
      </c>
      <c r="I84" s="18">
        <v>48.8</v>
      </c>
      <c r="J84" s="191">
        <v>14942.2</v>
      </c>
      <c r="K84" s="20">
        <f t="shared" si="8"/>
        <v>729180</v>
      </c>
      <c r="L84" s="4"/>
    </row>
    <row r="85" spans="2:12" ht="27.6">
      <c r="B85" s="3"/>
      <c r="C85" s="15">
        <v>54</v>
      </c>
      <c r="D85" s="32" t="s">
        <v>220</v>
      </c>
      <c r="E85" s="32"/>
      <c r="F85" s="32"/>
      <c r="G85" s="17" t="s">
        <v>164</v>
      </c>
      <c r="H85" s="186" t="s">
        <v>143</v>
      </c>
      <c r="I85" s="185">
        <v>15.149999999999999</v>
      </c>
      <c r="J85" s="191">
        <v>97215.3</v>
      </c>
      <c r="K85" s="20">
        <f t="shared" si="8"/>
        <v>1472812</v>
      </c>
      <c r="L85" s="4"/>
    </row>
    <row r="86" spans="2:12" ht="30" customHeight="1" thickBot="1">
      <c r="B86" s="3"/>
      <c r="C86" s="21" t="s">
        <v>16</v>
      </c>
      <c r="D86" s="45"/>
      <c r="E86" s="45"/>
      <c r="F86" s="45"/>
      <c r="G86" s="46"/>
      <c r="H86" s="47"/>
      <c r="I86" s="181"/>
      <c r="J86" s="24"/>
      <c r="K86" s="25">
        <f>ROUND(SUM(K81:K85),0)</f>
        <v>14268451</v>
      </c>
      <c r="L86" s="4"/>
    </row>
    <row r="87" spans="2:12" ht="30" customHeight="1" thickBot="1">
      <c r="B87" s="3"/>
      <c r="C87" s="12"/>
      <c r="D87" s="13"/>
      <c r="E87" s="13"/>
      <c r="F87" s="13"/>
      <c r="G87" s="13" t="s">
        <v>168</v>
      </c>
      <c r="H87" s="13"/>
      <c r="I87" s="13"/>
      <c r="J87" s="13"/>
      <c r="K87" s="14"/>
      <c r="L87" s="4"/>
    </row>
    <row r="88" spans="2:12" ht="27.6">
      <c r="B88" s="3"/>
      <c r="C88" s="15">
        <v>55</v>
      </c>
      <c r="D88" s="32" t="s">
        <v>221</v>
      </c>
      <c r="E88" s="32"/>
      <c r="F88" s="32"/>
      <c r="G88" s="17" t="s">
        <v>165</v>
      </c>
      <c r="H88" s="186" t="s">
        <v>133</v>
      </c>
      <c r="I88" s="18">
        <v>5</v>
      </c>
      <c r="J88" s="191">
        <v>542792.9</v>
      </c>
      <c r="K88" s="20">
        <f t="shared" ref="K88:K90" si="9">ROUNDUP(I88*J88,0)</f>
        <v>2713965</v>
      </c>
      <c r="L88" s="4"/>
    </row>
    <row r="89" spans="2:12" ht="27.6">
      <c r="B89" s="3"/>
      <c r="C89" s="15">
        <v>56</v>
      </c>
      <c r="D89" s="32" t="s">
        <v>222</v>
      </c>
      <c r="E89" s="32"/>
      <c r="F89" s="32"/>
      <c r="G89" s="17" t="s">
        <v>166</v>
      </c>
      <c r="H89" s="186" t="s">
        <v>133</v>
      </c>
      <c r="I89" s="18">
        <v>5</v>
      </c>
      <c r="J89" s="191">
        <v>225604.6</v>
      </c>
      <c r="K89" s="20">
        <f t="shared" si="9"/>
        <v>1128023</v>
      </c>
      <c r="L89" s="4"/>
    </row>
    <row r="90" spans="2:12">
      <c r="B90" s="3"/>
      <c r="C90" s="15">
        <v>57</v>
      </c>
      <c r="D90" s="183" t="s">
        <v>223</v>
      </c>
      <c r="E90" s="183"/>
      <c r="F90" s="184"/>
      <c r="G90" s="17" t="s">
        <v>167</v>
      </c>
      <c r="H90" s="186" t="s">
        <v>133</v>
      </c>
      <c r="I90" s="181">
        <v>5</v>
      </c>
      <c r="J90" s="189">
        <v>153584.6</v>
      </c>
      <c r="K90" s="20">
        <f t="shared" si="9"/>
        <v>767923</v>
      </c>
      <c r="L90" s="4"/>
    </row>
    <row r="91" spans="2:12" ht="30" customHeight="1" thickBot="1">
      <c r="B91" s="3"/>
      <c r="C91" s="21" t="s">
        <v>16</v>
      </c>
      <c r="D91" s="45"/>
      <c r="E91" s="45"/>
      <c r="F91" s="45"/>
      <c r="G91" s="46"/>
      <c r="H91" s="47"/>
      <c r="I91" s="181"/>
      <c r="J91" s="24"/>
      <c r="K91" s="25">
        <f>ROUND(SUM(K88:K90),0)</f>
        <v>4609911</v>
      </c>
      <c r="L91" s="4"/>
    </row>
    <row r="92" spans="2:12" ht="30" customHeight="1" thickBot="1">
      <c r="B92" s="3"/>
      <c r="C92" s="12"/>
      <c r="D92" s="13"/>
      <c r="E92" s="13"/>
      <c r="F92" s="13"/>
      <c r="G92" s="13" t="s">
        <v>173</v>
      </c>
      <c r="H92" s="13"/>
      <c r="I92" s="13"/>
      <c r="J92" s="13"/>
      <c r="K92" s="14"/>
      <c r="L92" s="4"/>
    </row>
    <row r="93" spans="2:12">
      <c r="B93" s="3"/>
      <c r="C93" s="15">
        <v>58</v>
      </c>
      <c r="D93" s="32" t="s">
        <v>224</v>
      </c>
      <c r="E93" s="32"/>
      <c r="F93" s="32"/>
      <c r="G93" s="17" t="s">
        <v>169</v>
      </c>
      <c r="H93" s="186" t="s">
        <v>133</v>
      </c>
      <c r="I93" s="18">
        <v>30</v>
      </c>
      <c r="J93" s="191">
        <v>137317.70000000001</v>
      </c>
      <c r="K93" s="20">
        <f t="shared" ref="K93:K96" si="10">ROUNDUP(I93*J93,0)</f>
        <v>4119531</v>
      </c>
      <c r="L93" s="4"/>
    </row>
    <row r="94" spans="2:12">
      <c r="B94" s="3"/>
      <c r="C94" s="15">
        <v>59</v>
      </c>
      <c r="D94" s="32" t="s">
        <v>225</v>
      </c>
      <c r="E94" s="32"/>
      <c r="F94" s="32"/>
      <c r="G94" s="17" t="s">
        <v>170</v>
      </c>
      <c r="H94" s="186" t="s">
        <v>133</v>
      </c>
      <c r="I94" s="18">
        <v>5</v>
      </c>
      <c r="J94" s="191">
        <v>196309.1</v>
      </c>
      <c r="K94" s="20">
        <f t="shared" si="10"/>
        <v>981546</v>
      </c>
      <c r="L94" s="4"/>
    </row>
    <row r="95" spans="2:12">
      <c r="B95" s="3"/>
      <c r="C95" s="15">
        <v>60</v>
      </c>
      <c r="D95" s="183" t="s">
        <v>226</v>
      </c>
      <c r="E95" s="183"/>
      <c r="F95" s="184"/>
      <c r="G95" s="17" t="s">
        <v>171</v>
      </c>
      <c r="H95" s="186" t="s">
        <v>133</v>
      </c>
      <c r="I95" s="181">
        <v>30</v>
      </c>
      <c r="J95" s="189">
        <v>131732.9</v>
      </c>
      <c r="K95" s="20">
        <f t="shared" si="10"/>
        <v>3951987</v>
      </c>
      <c r="L95" s="4"/>
    </row>
    <row r="96" spans="2:12">
      <c r="B96" s="3"/>
      <c r="C96" s="15">
        <v>61</v>
      </c>
      <c r="D96" s="32" t="s">
        <v>227</v>
      </c>
      <c r="E96" s="32"/>
      <c r="F96" s="182"/>
      <c r="G96" s="17" t="s">
        <v>172</v>
      </c>
      <c r="H96" s="186" t="s">
        <v>133</v>
      </c>
      <c r="I96" s="18">
        <v>10</v>
      </c>
      <c r="J96" s="191">
        <v>216988.2</v>
      </c>
      <c r="K96" s="20">
        <f t="shared" si="10"/>
        <v>2169882</v>
      </c>
      <c r="L96" s="4"/>
    </row>
    <row r="97" spans="2:12" ht="30" customHeight="1" thickBot="1">
      <c r="B97" s="3"/>
      <c r="C97" s="21" t="s">
        <v>16</v>
      </c>
      <c r="D97" s="45"/>
      <c r="E97" s="45"/>
      <c r="F97" s="45"/>
      <c r="G97" s="46"/>
      <c r="H97" s="47"/>
      <c r="I97" s="181"/>
      <c r="J97" s="24"/>
      <c r="K97" s="25">
        <f>ROUND(SUM(K93:K96),0)</f>
        <v>11222946</v>
      </c>
      <c r="L97" s="4"/>
    </row>
    <row r="98" spans="2:12" ht="30" customHeight="1" thickBot="1">
      <c r="B98" s="3"/>
      <c r="C98" s="12"/>
      <c r="D98" s="13"/>
      <c r="E98" s="13"/>
      <c r="F98" s="13"/>
      <c r="G98" s="13" t="s">
        <v>174</v>
      </c>
      <c r="H98" s="13"/>
      <c r="I98" s="13"/>
      <c r="J98" s="13"/>
      <c r="K98" s="14"/>
      <c r="L98" s="4"/>
    </row>
    <row r="99" spans="2:12">
      <c r="B99" s="3"/>
      <c r="C99" s="15">
        <v>62</v>
      </c>
      <c r="D99" s="32" t="s">
        <v>228</v>
      </c>
      <c r="E99" s="32"/>
      <c r="F99" s="32"/>
      <c r="G99" s="17" t="s">
        <v>175</v>
      </c>
      <c r="H99" s="186" t="s">
        <v>102</v>
      </c>
      <c r="I99" s="18">
        <v>54.45</v>
      </c>
      <c r="J99" s="189">
        <v>113048</v>
      </c>
      <c r="K99" s="20">
        <f t="shared" ref="K99:K103" si="11">ROUNDUP(I99*J99,0)</f>
        <v>6155464</v>
      </c>
      <c r="L99" s="4"/>
    </row>
    <row r="100" spans="2:12" ht="27.6">
      <c r="B100" s="3"/>
      <c r="C100" s="15">
        <v>63</v>
      </c>
      <c r="D100" s="32" t="s">
        <v>229</v>
      </c>
      <c r="E100" s="32"/>
      <c r="F100" s="32"/>
      <c r="G100" s="17" t="s">
        <v>176</v>
      </c>
      <c r="H100" s="186" t="s">
        <v>133</v>
      </c>
      <c r="I100" s="18">
        <v>5</v>
      </c>
      <c r="J100" s="191">
        <v>244193.30000000002</v>
      </c>
      <c r="K100" s="20">
        <f t="shared" si="11"/>
        <v>1220967</v>
      </c>
      <c r="L100" s="4"/>
    </row>
    <row r="101" spans="2:12">
      <c r="B101" s="3"/>
      <c r="C101" s="15">
        <v>64</v>
      </c>
      <c r="D101" s="183" t="s">
        <v>237</v>
      </c>
      <c r="E101" s="183"/>
      <c r="F101" s="184"/>
      <c r="G101" s="17" t="s">
        <v>177</v>
      </c>
      <c r="H101" s="186" t="s">
        <v>102</v>
      </c>
      <c r="I101" s="181">
        <v>102.2</v>
      </c>
      <c r="J101" s="191">
        <v>44961.8</v>
      </c>
      <c r="K101" s="20">
        <f t="shared" si="11"/>
        <v>4595096</v>
      </c>
      <c r="L101" s="4"/>
    </row>
    <row r="102" spans="2:12">
      <c r="B102" s="3"/>
      <c r="C102" s="15">
        <v>65</v>
      </c>
      <c r="D102" s="183" t="s">
        <v>230</v>
      </c>
      <c r="E102" s="183"/>
      <c r="F102" s="184"/>
      <c r="G102" s="17" t="s">
        <v>238</v>
      </c>
      <c r="H102" s="186" t="s">
        <v>102</v>
      </c>
      <c r="I102" s="181">
        <v>14.05</v>
      </c>
      <c r="J102" s="191">
        <v>37196.9</v>
      </c>
      <c r="K102" s="20">
        <f t="shared" si="11"/>
        <v>522617</v>
      </c>
      <c r="L102" s="4"/>
    </row>
    <row r="103" spans="2:12">
      <c r="B103" s="3"/>
      <c r="C103" s="15">
        <v>66</v>
      </c>
      <c r="D103" s="183" t="s">
        <v>236</v>
      </c>
      <c r="E103" s="183"/>
      <c r="F103" s="184"/>
      <c r="G103" s="17" t="s">
        <v>239</v>
      </c>
      <c r="H103" s="186" t="s">
        <v>143</v>
      </c>
      <c r="I103" s="181">
        <v>92.5</v>
      </c>
      <c r="J103" s="191">
        <v>9861.8000000000011</v>
      </c>
      <c r="K103" s="20">
        <f t="shared" si="11"/>
        <v>912217</v>
      </c>
      <c r="L103" s="4"/>
    </row>
    <row r="104" spans="2:12">
      <c r="B104" s="3"/>
      <c r="C104" s="15">
        <v>67</v>
      </c>
      <c r="D104" s="183" t="s">
        <v>246</v>
      </c>
      <c r="E104" s="183"/>
      <c r="F104" s="184"/>
      <c r="G104" s="17" t="s">
        <v>245</v>
      </c>
      <c r="H104" s="186" t="s">
        <v>102</v>
      </c>
      <c r="I104" s="181">
        <v>175.95</v>
      </c>
      <c r="J104" s="191">
        <f>105573*1.3</f>
        <v>137244.9</v>
      </c>
      <c r="K104" s="20">
        <f>ROUNDUP(I104*J104,0)</f>
        <v>24148241</v>
      </c>
      <c r="L104" s="4"/>
    </row>
    <row r="105" spans="2:12" ht="30" customHeight="1" thickBot="1">
      <c r="B105" s="3"/>
      <c r="C105" s="21" t="s">
        <v>16</v>
      </c>
      <c r="D105" s="45"/>
      <c r="E105" s="45"/>
      <c r="F105" s="45"/>
      <c r="G105" s="46"/>
      <c r="H105" s="47"/>
      <c r="I105" s="181"/>
      <c r="J105" s="24"/>
      <c r="K105" s="25">
        <f>ROUND(SUM(K99:K104),0)</f>
        <v>37554602</v>
      </c>
      <c r="L105" s="4"/>
    </row>
    <row r="106" spans="2:12" ht="30" customHeight="1" thickBot="1">
      <c r="B106" s="3"/>
      <c r="C106" s="12"/>
      <c r="D106" s="13"/>
      <c r="E106" s="13"/>
      <c r="F106" s="13"/>
      <c r="G106" s="13" t="s">
        <v>178</v>
      </c>
      <c r="H106" s="13"/>
      <c r="I106" s="13"/>
      <c r="J106" s="13"/>
      <c r="K106" s="14"/>
      <c r="L106" s="4"/>
    </row>
    <row r="107" spans="2:12">
      <c r="B107" s="3"/>
      <c r="C107" s="15">
        <v>68</v>
      </c>
      <c r="D107" s="32" t="s">
        <v>231</v>
      </c>
      <c r="E107" s="32"/>
      <c r="F107" s="32"/>
      <c r="G107" s="17" t="s">
        <v>179</v>
      </c>
      <c r="H107" s="186" t="s">
        <v>102</v>
      </c>
      <c r="I107" s="18">
        <v>22.7</v>
      </c>
      <c r="J107" s="189">
        <v>90585.3</v>
      </c>
      <c r="K107" s="20">
        <f>ROUNDUP(I107*J107,0)</f>
        <v>2056287</v>
      </c>
      <c r="L107" s="4"/>
    </row>
    <row r="108" spans="2:12" ht="30" customHeight="1" thickBot="1">
      <c r="B108" s="3"/>
      <c r="C108" s="21" t="s">
        <v>16</v>
      </c>
      <c r="D108" s="45"/>
      <c r="E108" s="45"/>
      <c r="F108" s="45"/>
      <c r="G108" s="46"/>
      <c r="H108" s="47"/>
      <c r="I108" s="181"/>
      <c r="J108" s="24"/>
      <c r="K108" s="25">
        <f>ROUND(SUM(K107),0)</f>
        <v>2056287</v>
      </c>
      <c r="L108" s="4"/>
    </row>
    <row r="109" spans="2:12" ht="30" customHeight="1" thickBot="1">
      <c r="B109" s="3"/>
      <c r="C109" s="12"/>
      <c r="D109" s="13"/>
      <c r="E109" s="13"/>
      <c r="F109" s="13"/>
      <c r="G109" s="13" t="s">
        <v>240</v>
      </c>
      <c r="H109" s="13"/>
      <c r="I109" s="13"/>
      <c r="J109" s="13"/>
      <c r="K109" s="14"/>
      <c r="L109" s="4"/>
    </row>
    <row r="110" spans="2:12">
      <c r="B110" s="3"/>
      <c r="C110" s="15">
        <v>69</v>
      </c>
      <c r="D110" s="32" t="s">
        <v>242</v>
      </c>
      <c r="E110" s="32"/>
      <c r="F110" s="32"/>
      <c r="G110" s="17" t="s">
        <v>241</v>
      </c>
      <c r="H110" s="186" t="s">
        <v>102</v>
      </c>
      <c r="I110" s="18">
        <v>20.2</v>
      </c>
      <c r="J110" s="189">
        <v>23130.9</v>
      </c>
      <c r="K110" s="20">
        <f>ROUNDUP(I110*J110,0)</f>
        <v>467245</v>
      </c>
      <c r="L110" s="4"/>
    </row>
    <row r="111" spans="2:12" ht="30" customHeight="1" thickBot="1">
      <c r="B111" s="3"/>
      <c r="C111" s="21" t="s">
        <v>16</v>
      </c>
      <c r="D111" s="45"/>
      <c r="E111" s="45"/>
      <c r="F111" s="45"/>
      <c r="G111" s="46"/>
      <c r="H111" s="47"/>
      <c r="I111" s="197"/>
      <c r="J111" s="24"/>
      <c r="K111" s="25">
        <f>ROUND(SUM(K110),0)</f>
        <v>467245</v>
      </c>
      <c r="L111" s="4"/>
    </row>
    <row r="112" spans="2:12" ht="30" customHeight="1" thickBot="1">
      <c r="B112" s="3"/>
      <c r="C112" s="21"/>
      <c r="D112" s="45"/>
      <c r="E112" s="45"/>
      <c r="F112" s="45"/>
      <c r="G112" s="46"/>
      <c r="H112" s="47"/>
      <c r="I112" s="195"/>
      <c r="J112" s="24"/>
      <c r="K112" s="196"/>
      <c r="L112" s="4"/>
    </row>
    <row r="113" spans="2:12" s="49" customFormat="1" ht="30" customHeight="1" thickBot="1">
      <c r="B113" s="50"/>
      <c r="C113" s="218" t="s">
        <v>17</v>
      </c>
      <c r="D113" s="219"/>
      <c r="E113" s="219"/>
      <c r="F113" s="219"/>
      <c r="G113" s="219"/>
      <c r="H113" s="219"/>
      <c r="I113" s="219"/>
      <c r="J113" s="220"/>
      <c r="K113" s="51">
        <f>+K108+K105+K97+K91+K86+K79+K64+K56+K51+K33+K27+K22+K15+K40+K111</f>
        <v>392645702</v>
      </c>
      <c r="L113" s="52"/>
    </row>
    <row r="114" spans="2:12" s="49" customFormat="1">
      <c r="B114" s="50"/>
      <c r="C114" s="53"/>
      <c r="D114" s="53"/>
      <c r="E114" s="53"/>
      <c r="F114" s="53"/>
      <c r="G114" s="53"/>
      <c r="H114" s="53"/>
      <c r="I114" s="53"/>
      <c r="J114" s="53"/>
      <c r="K114" s="54"/>
      <c r="L114" s="52"/>
    </row>
    <row r="115" spans="2:12" s="49" customFormat="1" ht="30" customHeight="1">
      <c r="B115" s="50"/>
      <c r="C115" s="55"/>
      <c r="D115" s="64"/>
      <c r="E115" s="64"/>
      <c r="F115" s="64"/>
      <c r="G115" s="68" t="s">
        <v>18</v>
      </c>
      <c r="H115" s="65"/>
      <c r="I115" s="66"/>
      <c r="J115" s="67"/>
      <c r="K115" s="69">
        <f>+K113</f>
        <v>392645702</v>
      </c>
      <c r="L115" s="52"/>
    </row>
    <row r="116" spans="2:12" s="49" customFormat="1" ht="30" customHeight="1">
      <c r="B116" s="50"/>
      <c r="C116" s="55"/>
      <c r="D116" s="56"/>
      <c r="E116" s="55"/>
      <c r="F116" s="55"/>
      <c r="G116" s="70"/>
      <c r="H116" s="65"/>
      <c r="I116" s="66"/>
      <c r="J116" s="71"/>
      <c r="K116" s="63"/>
      <c r="L116" s="52"/>
    </row>
    <row r="117" spans="2:12" s="49" customFormat="1" ht="30" customHeight="1" thickBot="1">
      <c r="B117" s="50"/>
      <c r="C117" s="55"/>
      <c r="D117" s="56"/>
      <c r="E117" s="55"/>
      <c r="F117" s="72"/>
      <c r="G117" s="70"/>
      <c r="H117" s="65"/>
      <c r="I117" s="66"/>
      <c r="J117" s="71"/>
      <c r="K117" s="69"/>
      <c r="L117" s="52"/>
    </row>
    <row r="118" spans="2:12" s="49" customFormat="1" ht="30" customHeight="1" thickBot="1">
      <c r="B118" s="50"/>
      <c r="C118" s="55"/>
      <c r="D118" s="56"/>
      <c r="E118" s="55"/>
      <c r="F118" s="55"/>
      <c r="G118" s="73" t="s">
        <v>19</v>
      </c>
      <c r="H118" s="74"/>
      <c r="I118" s="75"/>
      <c r="J118" s="76"/>
      <c r="K118" s="51">
        <f>+K115</f>
        <v>392645702</v>
      </c>
      <c r="L118" s="52"/>
    </row>
    <row r="119" spans="2:12" s="49" customFormat="1" ht="14.4" thickBot="1">
      <c r="B119" s="50"/>
      <c r="C119" s="55"/>
      <c r="D119" s="56"/>
      <c r="E119" s="56"/>
      <c r="F119" s="56"/>
      <c r="G119" s="55"/>
      <c r="H119" s="55"/>
      <c r="I119" s="77"/>
      <c r="J119" s="78"/>
      <c r="K119" s="79"/>
      <c r="L119" s="52"/>
    </row>
    <row r="120" spans="2:12" s="49" customFormat="1">
      <c r="B120" s="50"/>
      <c r="C120" s="80"/>
      <c r="D120" s="222"/>
      <c r="E120" s="222"/>
      <c r="F120" s="222"/>
      <c r="G120" s="222"/>
      <c r="H120" s="222"/>
      <c r="I120" s="222"/>
      <c r="J120" s="222"/>
      <c r="K120" s="223"/>
      <c r="L120" s="81"/>
    </row>
    <row r="121" spans="2:12" s="49" customFormat="1" ht="46.5" customHeight="1">
      <c r="B121" s="50"/>
      <c r="C121" s="200" t="s">
        <v>20</v>
      </c>
      <c r="D121" s="201"/>
      <c r="E121" s="201"/>
      <c r="F121" s="201"/>
      <c r="G121" s="201"/>
      <c r="H121" s="221" t="s">
        <v>9</v>
      </c>
      <c r="I121" s="221"/>
      <c r="J121" s="221"/>
      <c r="K121" s="82" t="s">
        <v>21</v>
      </c>
      <c r="L121" s="83"/>
    </row>
    <row r="122" spans="2:12" s="49" customFormat="1" ht="32.25" customHeight="1">
      <c r="B122" s="50"/>
      <c r="C122" s="200" t="s">
        <v>22</v>
      </c>
      <c r="D122" s="201"/>
      <c r="E122" s="201"/>
      <c r="F122" s="201"/>
      <c r="G122" s="201"/>
      <c r="H122" s="205" t="s">
        <v>23</v>
      </c>
      <c r="I122" s="205"/>
      <c r="J122" s="84" t="s">
        <v>24</v>
      </c>
      <c r="K122" s="85">
        <v>0.2</v>
      </c>
      <c r="L122" s="83"/>
    </row>
    <row r="123" spans="2:12" s="49" customFormat="1" ht="30" customHeight="1">
      <c r="B123" s="50"/>
      <c r="C123" s="200" t="s">
        <v>25</v>
      </c>
      <c r="D123" s="201"/>
      <c r="E123" s="201"/>
      <c r="F123" s="201"/>
      <c r="G123" s="201"/>
      <c r="H123" s="202" t="s">
        <v>26</v>
      </c>
      <c r="I123" s="203"/>
      <c r="J123" s="84" t="s">
        <v>27</v>
      </c>
      <c r="K123" s="85">
        <v>0.05</v>
      </c>
      <c r="L123" s="83"/>
    </row>
    <row r="124" spans="2:12" s="49" customFormat="1" ht="58.5" customHeight="1">
      <c r="B124" s="50"/>
      <c r="C124" s="206"/>
      <c r="D124" s="207"/>
      <c r="E124" s="207"/>
      <c r="F124" s="207"/>
      <c r="G124" s="208"/>
      <c r="H124" s="204" t="s">
        <v>28</v>
      </c>
      <c r="I124" s="205"/>
      <c r="J124" s="84" t="s">
        <v>29</v>
      </c>
      <c r="K124" s="85">
        <v>0.05</v>
      </c>
      <c r="L124" s="52"/>
    </row>
    <row r="125" spans="2:12" ht="39" customHeight="1">
      <c r="B125" s="3"/>
      <c r="C125" s="209"/>
      <c r="D125" s="210"/>
      <c r="E125" s="210"/>
      <c r="F125" s="210"/>
      <c r="G125" s="211"/>
      <c r="H125" s="205" t="s">
        <v>30</v>
      </c>
      <c r="I125" s="205"/>
      <c r="J125" s="84" t="s">
        <v>31</v>
      </c>
      <c r="K125" s="85">
        <v>0.3</v>
      </c>
      <c r="L125" s="4"/>
    </row>
    <row r="126" spans="2:12" ht="47.25" customHeight="1" thickBot="1">
      <c r="B126" s="3"/>
      <c r="C126" s="212"/>
      <c r="D126" s="213"/>
      <c r="E126" s="213"/>
      <c r="F126" s="213"/>
      <c r="G126" s="214"/>
      <c r="H126" s="198"/>
      <c r="I126" s="198"/>
      <c r="J126" s="198"/>
      <c r="K126" s="199"/>
      <c r="L126" s="4"/>
    </row>
    <row r="127" spans="2:12" ht="14.4" thickBot="1">
      <c r="B127" s="86"/>
      <c r="C127" s="87"/>
      <c r="D127" s="87"/>
      <c r="E127" s="88"/>
      <c r="F127" s="87"/>
      <c r="G127" s="89"/>
      <c r="H127" s="87"/>
      <c r="I127" s="87"/>
      <c r="J127" s="87"/>
      <c r="K127" s="87"/>
      <c r="L127" s="90"/>
    </row>
    <row r="128" spans="2:12" ht="14.4" thickTop="1"/>
  </sheetData>
  <mergeCells count="28">
    <mergeCell ref="C7:K8"/>
    <mergeCell ref="C9:K9"/>
    <mergeCell ref="B1:G1"/>
    <mergeCell ref="B2:E2"/>
    <mergeCell ref="B4:L4"/>
    <mergeCell ref="C5:K5"/>
    <mergeCell ref="C6:K6"/>
    <mergeCell ref="C122:G122"/>
    <mergeCell ref="C10:K10"/>
    <mergeCell ref="C113:J113"/>
    <mergeCell ref="C121:G121"/>
    <mergeCell ref="H121:J121"/>
    <mergeCell ref="H122:I122"/>
    <mergeCell ref="D120:K120"/>
    <mergeCell ref="I11:I12"/>
    <mergeCell ref="J11:J12"/>
    <mergeCell ref="K11:K12"/>
    <mergeCell ref="C11:C12"/>
    <mergeCell ref="D11:D12"/>
    <mergeCell ref="G11:G12"/>
    <mergeCell ref="H11:H12"/>
    <mergeCell ref="E11:F11"/>
    <mergeCell ref="H126:K126"/>
    <mergeCell ref="C123:G123"/>
    <mergeCell ref="H123:I123"/>
    <mergeCell ref="H124:I124"/>
    <mergeCell ref="H125:I125"/>
    <mergeCell ref="C124:G126"/>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42" t="s">
        <v>0</v>
      </c>
      <c r="C1" s="242"/>
      <c r="D1" s="242"/>
      <c r="E1" s="242"/>
      <c r="F1" s="242"/>
      <c r="G1" s="242"/>
    </row>
    <row r="2" spans="2:12">
      <c r="B2" s="242" t="s">
        <v>1</v>
      </c>
      <c r="C2" s="242"/>
      <c r="D2" s="242"/>
      <c r="E2" s="242"/>
    </row>
    <row r="3" spans="2:12" ht="14.4" thickBot="1">
      <c r="C3" s="6"/>
      <c r="D3" s="7"/>
      <c r="E3" s="6"/>
      <c r="F3" s="7"/>
    </row>
    <row r="4" spans="2:12" ht="15" thickTop="1" thickBot="1">
      <c r="B4" s="243"/>
      <c r="C4" s="244"/>
      <c r="D4" s="244"/>
      <c r="E4" s="244"/>
      <c r="F4" s="244"/>
      <c r="G4" s="244"/>
      <c r="H4" s="244"/>
      <c r="I4" s="244"/>
      <c r="J4" s="244"/>
      <c r="K4" s="244"/>
      <c r="L4" s="245"/>
    </row>
    <row r="5" spans="2:12" ht="31.5" customHeight="1">
      <c r="B5" s="3"/>
      <c r="C5" s="251" t="s">
        <v>2</v>
      </c>
      <c r="D5" s="252"/>
      <c r="E5" s="252"/>
      <c r="F5" s="252"/>
      <c r="G5" s="252"/>
      <c r="H5" s="252"/>
      <c r="I5" s="252"/>
      <c r="J5" s="252"/>
      <c r="K5" s="253"/>
      <c r="L5" s="4"/>
    </row>
    <row r="6" spans="2:12">
      <c r="B6" s="3"/>
      <c r="C6" s="254" t="s">
        <v>32</v>
      </c>
      <c r="D6" s="255"/>
      <c r="E6" s="255"/>
      <c r="F6" s="255"/>
      <c r="G6" s="255"/>
      <c r="H6" s="255"/>
      <c r="I6" s="255"/>
      <c r="J6" s="255"/>
      <c r="K6" s="256"/>
      <c r="L6" s="4"/>
    </row>
    <row r="7" spans="2:12" s="2" customFormat="1">
      <c r="B7" s="91"/>
      <c r="C7" s="257" t="s">
        <v>33</v>
      </c>
      <c r="D7" s="257"/>
      <c r="E7" s="257"/>
      <c r="F7" s="257"/>
      <c r="G7" s="257"/>
      <c r="H7" s="257"/>
      <c r="I7" s="257"/>
      <c r="J7" s="257"/>
      <c r="K7" s="257"/>
      <c r="L7" s="10"/>
    </row>
    <row r="8" spans="2:12" ht="105.75" customHeight="1">
      <c r="B8" s="3"/>
      <c r="C8" s="257"/>
      <c r="D8" s="257"/>
      <c r="E8" s="257"/>
      <c r="F8" s="257"/>
      <c r="G8" s="257"/>
      <c r="H8" s="257"/>
      <c r="I8" s="257"/>
      <c r="J8" s="257"/>
      <c r="K8" s="257"/>
      <c r="L8" s="4"/>
    </row>
    <row r="9" spans="2:12" ht="34.5" customHeight="1">
      <c r="B9" s="3"/>
      <c r="C9" s="258" t="s">
        <v>34</v>
      </c>
      <c r="D9" s="240"/>
      <c r="E9" s="240"/>
      <c r="F9" s="240"/>
      <c r="G9" s="240"/>
      <c r="H9" s="240"/>
      <c r="I9" s="240"/>
      <c r="J9" s="240"/>
      <c r="K9" s="259"/>
      <c r="L9" s="4"/>
    </row>
    <row r="10" spans="2:12" ht="30" customHeight="1" thickBot="1">
      <c r="B10" s="3"/>
      <c r="C10" s="215"/>
      <c r="D10" s="216"/>
      <c r="E10" s="216"/>
      <c r="F10" s="216"/>
      <c r="G10" s="216"/>
      <c r="H10" s="216"/>
      <c r="I10" s="216"/>
      <c r="J10" s="216"/>
      <c r="K10" s="217"/>
      <c r="L10" s="4"/>
    </row>
    <row r="11" spans="2:12" ht="30" customHeight="1">
      <c r="B11" s="3"/>
      <c r="C11" s="233" t="s">
        <v>6</v>
      </c>
      <c r="D11" s="227" t="s">
        <v>7</v>
      </c>
      <c r="E11" s="235" t="s">
        <v>8</v>
      </c>
      <c r="F11" s="235"/>
      <c r="G11" s="233" t="s">
        <v>9</v>
      </c>
      <c r="H11" s="227" t="s">
        <v>10</v>
      </c>
      <c r="I11" s="227" t="s">
        <v>11</v>
      </c>
      <c r="J11" s="229" t="s">
        <v>12</v>
      </c>
      <c r="K11" s="231" t="s">
        <v>13</v>
      </c>
      <c r="L11" s="4"/>
    </row>
    <row r="12" spans="2:12" ht="30" customHeight="1" thickBot="1">
      <c r="B12" s="3"/>
      <c r="C12" s="234"/>
      <c r="D12" s="228"/>
      <c r="E12" s="11" t="s">
        <v>14</v>
      </c>
      <c r="F12" s="11" t="s">
        <v>15</v>
      </c>
      <c r="G12" s="234"/>
      <c r="H12" s="228"/>
      <c r="I12" s="228"/>
      <c r="J12" s="230"/>
      <c r="K12" s="23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18" t="s">
        <v>17</v>
      </c>
      <c r="D40" s="219"/>
      <c r="E40" s="219"/>
      <c r="F40" s="219"/>
      <c r="G40" s="219"/>
      <c r="H40" s="219"/>
      <c r="I40" s="219"/>
      <c r="J40" s="220"/>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24"/>
      <c r="H42" s="225"/>
      <c r="I42" s="226"/>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22"/>
      <c r="E51" s="222"/>
      <c r="F51" s="222"/>
      <c r="G51" s="222"/>
      <c r="H51" s="222"/>
      <c r="I51" s="222"/>
      <c r="J51" s="222"/>
      <c r="K51" s="223"/>
      <c r="L51" s="81"/>
    </row>
    <row r="52" spans="2:12" s="49" customFormat="1" ht="46.5" customHeight="1">
      <c r="B52" s="50"/>
      <c r="C52" s="200" t="s">
        <v>20</v>
      </c>
      <c r="D52" s="201"/>
      <c r="E52" s="201"/>
      <c r="F52" s="201"/>
      <c r="G52" s="201"/>
      <c r="H52" s="221" t="s">
        <v>9</v>
      </c>
      <c r="I52" s="221"/>
      <c r="J52" s="221"/>
      <c r="K52" s="82" t="s">
        <v>21</v>
      </c>
      <c r="L52" s="83"/>
    </row>
    <row r="53" spans="2:12" s="49" customFormat="1" ht="32.25" customHeight="1">
      <c r="B53" s="50"/>
      <c r="C53" s="200" t="s">
        <v>22</v>
      </c>
      <c r="D53" s="201"/>
      <c r="E53" s="201"/>
      <c r="F53" s="201"/>
      <c r="G53" s="201"/>
      <c r="H53" s="205" t="s">
        <v>23</v>
      </c>
      <c r="I53" s="205"/>
      <c r="J53" s="84" t="s">
        <v>24</v>
      </c>
      <c r="K53" s="85" t="s">
        <v>35</v>
      </c>
      <c r="L53" s="83"/>
    </row>
    <row r="54" spans="2:12" s="49" customFormat="1" ht="30" customHeight="1">
      <c r="B54" s="50"/>
      <c r="C54" s="200" t="s">
        <v>25</v>
      </c>
      <c r="D54" s="201"/>
      <c r="E54" s="201"/>
      <c r="F54" s="201"/>
      <c r="G54" s="201"/>
      <c r="H54" s="202" t="s">
        <v>26</v>
      </c>
      <c r="I54" s="203"/>
      <c r="J54" s="84" t="s">
        <v>27</v>
      </c>
      <c r="K54" s="85" t="s">
        <v>35</v>
      </c>
      <c r="L54" s="83"/>
    </row>
    <row r="55" spans="2:12" s="49" customFormat="1" ht="58.5" customHeight="1">
      <c r="B55" s="50"/>
      <c r="C55" s="206"/>
      <c r="D55" s="207"/>
      <c r="E55" s="207"/>
      <c r="F55" s="207"/>
      <c r="G55" s="208"/>
      <c r="H55" s="204" t="s">
        <v>28</v>
      </c>
      <c r="I55" s="205"/>
      <c r="J55" s="84" t="s">
        <v>29</v>
      </c>
      <c r="K55" s="85" t="s">
        <v>35</v>
      </c>
      <c r="L55" s="52"/>
    </row>
    <row r="56" spans="2:12" ht="39" customHeight="1">
      <c r="B56" s="3"/>
      <c r="C56" s="209"/>
      <c r="D56" s="210"/>
      <c r="E56" s="210"/>
      <c r="F56" s="210"/>
      <c r="G56" s="211"/>
      <c r="H56" s="205" t="s">
        <v>30</v>
      </c>
      <c r="I56" s="205"/>
      <c r="J56" s="84" t="s">
        <v>31</v>
      </c>
      <c r="K56" s="85" t="s">
        <v>35</v>
      </c>
      <c r="L56" s="4"/>
    </row>
    <row r="57" spans="2:12" ht="47.25" customHeight="1" thickBot="1">
      <c r="B57" s="3"/>
      <c r="C57" s="212"/>
      <c r="D57" s="213"/>
      <c r="E57" s="213"/>
      <c r="F57" s="213"/>
      <c r="G57" s="214"/>
      <c r="H57" s="198"/>
      <c r="I57" s="198"/>
      <c r="J57" s="198"/>
      <c r="K57" s="199"/>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42" t="s">
        <v>37</v>
      </c>
      <c r="C1" s="242"/>
      <c r="D1" s="242"/>
      <c r="E1" s="242"/>
      <c r="F1" s="242"/>
      <c r="G1" s="242"/>
      <c r="H1" s="242"/>
      <c r="I1" s="242"/>
      <c r="J1" s="242"/>
      <c r="K1" s="242"/>
      <c r="L1" s="242"/>
    </row>
    <row r="2" spans="2:16">
      <c r="B2" s="242" t="s">
        <v>1</v>
      </c>
      <c r="C2" s="242"/>
      <c r="D2" s="242"/>
      <c r="E2" s="242"/>
    </row>
    <row r="3" spans="2:16" ht="14.4" thickBot="1"/>
    <row r="4" spans="2:16" ht="25.5" customHeight="1" thickTop="1">
      <c r="B4" s="345"/>
      <c r="C4" s="346"/>
      <c r="D4" s="346"/>
      <c r="E4" s="346"/>
      <c r="F4" s="346"/>
      <c r="G4" s="346"/>
      <c r="H4" s="346"/>
      <c r="I4" s="346"/>
      <c r="J4" s="346"/>
      <c r="K4" s="346"/>
      <c r="L4" s="346"/>
      <c r="M4" s="346"/>
      <c r="N4" s="346"/>
      <c r="O4" s="346"/>
      <c r="P4" s="347"/>
    </row>
    <row r="5" spans="2:16" ht="36.75" customHeight="1">
      <c r="B5" s="97"/>
      <c r="C5" s="260" t="s">
        <v>38</v>
      </c>
      <c r="D5" s="260"/>
      <c r="E5" s="260"/>
      <c r="F5" s="260"/>
      <c r="G5" s="260"/>
      <c r="H5" s="260"/>
      <c r="I5" s="260"/>
      <c r="J5" s="260"/>
      <c r="K5" s="260"/>
      <c r="L5" s="260"/>
      <c r="M5" s="260"/>
      <c r="N5" s="260"/>
      <c r="O5" s="260"/>
      <c r="P5" s="96"/>
    </row>
    <row r="6" spans="2:16" ht="14.4" thickBot="1">
      <c r="B6" s="97"/>
      <c r="P6" s="96"/>
    </row>
    <row r="7" spans="2:16">
      <c r="B7" s="97"/>
      <c r="C7" s="269"/>
      <c r="D7" s="271"/>
      <c r="E7" s="272"/>
      <c r="F7" s="272"/>
      <c r="G7" s="272"/>
      <c r="H7" s="272"/>
      <c r="I7" s="272"/>
      <c r="J7" s="272"/>
      <c r="K7" s="273"/>
      <c r="L7" s="289"/>
      <c r="M7" s="290"/>
      <c r="N7" s="290"/>
      <c r="O7" s="291"/>
      <c r="P7" s="96"/>
    </row>
    <row r="8" spans="2:16">
      <c r="B8" s="97"/>
      <c r="C8" s="270"/>
      <c r="D8" s="263" t="s">
        <v>39</v>
      </c>
      <c r="E8" s="264"/>
      <c r="F8" s="264"/>
      <c r="G8" s="264"/>
      <c r="H8" s="264"/>
      <c r="I8" s="264"/>
      <c r="J8" s="264"/>
      <c r="K8" s="265"/>
      <c r="L8" s="292"/>
      <c r="M8" s="293"/>
      <c r="N8" s="293"/>
      <c r="O8" s="294"/>
      <c r="P8" s="96"/>
    </row>
    <row r="9" spans="2:16">
      <c r="B9" s="97"/>
      <c r="C9" s="270"/>
      <c r="D9" s="263"/>
      <c r="E9" s="264"/>
      <c r="F9" s="264"/>
      <c r="G9" s="264"/>
      <c r="H9" s="264"/>
      <c r="I9" s="264"/>
      <c r="J9" s="264"/>
      <c r="K9" s="265"/>
      <c r="L9" s="261" t="s">
        <v>40</v>
      </c>
      <c r="M9" s="295"/>
      <c r="N9" s="296"/>
      <c r="O9" s="297"/>
      <c r="P9" s="96"/>
    </row>
    <row r="10" spans="2:16">
      <c r="B10" s="97"/>
      <c r="C10" s="270"/>
      <c r="D10" s="263" t="s">
        <v>41</v>
      </c>
      <c r="E10" s="264"/>
      <c r="F10" s="264"/>
      <c r="G10" s="264"/>
      <c r="H10" s="264"/>
      <c r="I10" s="264"/>
      <c r="J10" s="264"/>
      <c r="K10" s="265"/>
      <c r="L10" s="274"/>
      <c r="M10" s="298"/>
      <c r="N10" s="299"/>
      <c r="O10" s="300"/>
      <c r="P10" s="96"/>
    </row>
    <row r="11" spans="2:16" ht="12.75" customHeight="1">
      <c r="B11" s="97"/>
      <c r="C11" s="270"/>
      <c r="D11" s="266"/>
      <c r="E11" s="267"/>
      <c r="F11" s="267"/>
      <c r="G11" s="267"/>
      <c r="H11" s="267"/>
      <c r="I11" s="267"/>
      <c r="J11" s="267"/>
      <c r="K11" s="268"/>
      <c r="L11" s="261" t="s">
        <v>42</v>
      </c>
      <c r="M11" s="261">
        <v>1</v>
      </c>
      <c r="N11" s="261" t="s">
        <v>43</v>
      </c>
      <c r="O11" s="287">
        <v>1</v>
      </c>
      <c r="P11" s="96"/>
    </row>
    <row r="12" spans="2:16">
      <c r="B12" s="97"/>
      <c r="C12" s="270"/>
      <c r="D12" s="266"/>
      <c r="E12" s="267"/>
      <c r="F12" s="267"/>
      <c r="G12" s="267"/>
      <c r="H12" s="267"/>
      <c r="I12" s="267"/>
      <c r="J12" s="267"/>
      <c r="K12" s="268"/>
      <c r="L12" s="262"/>
      <c r="M12" s="262"/>
      <c r="N12" s="262"/>
      <c r="O12" s="288"/>
      <c r="P12" s="96"/>
    </row>
    <row r="13" spans="2:16">
      <c r="B13" s="97"/>
      <c r="C13" s="270"/>
      <c r="D13" s="263" t="s">
        <v>44</v>
      </c>
      <c r="E13" s="264"/>
      <c r="F13" s="264"/>
      <c r="G13" s="264"/>
      <c r="H13" s="264"/>
      <c r="I13" s="264"/>
      <c r="J13" s="264"/>
      <c r="K13" s="265"/>
      <c r="L13" s="262"/>
      <c r="M13" s="262"/>
      <c r="N13" s="262"/>
      <c r="O13" s="288"/>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54" t="s">
        <v>49</v>
      </c>
      <c r="D17" s="355"/>
      <c r="E17" s="355"/>
      <c r="F17" s="355"/>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309" t="s">
        <v>51</v>
      </c>
      <c r="D21" s="310"/>
      <c r="E21" s="310"/>
      <c r="F21" s="310"/>
      <c r="G21" s="310"/>
      <c r="H21" s="310"/>
      <c r="I21" s="310"/>
      <c r="J21" s="310"/>
      <c r="K21" s="310"/>
      <c r="L21" s="310"/>
      <c r="M21" s="310"/>
      <c r="N21" s="310"/>
      <c r="O21" s="311"/>
      <c r="P21" s="96"/>
    </row>
    <row r="22" spans="2:16" ht="14.4" thickBot="1">
      <c r="B22" s="97"/>
      <c r="C22" s="122"/>
      <c r="O22" s="123"/>
      <c r="P22" s="96"/>
    </row>
    <row r="23" spans="2:16">
      <c r="B23" s="97"/>
      <c r="C23" s="124" t="s">
        <v>52</v>
      </c>
      <c r="D23" s="275" t="s">
        <v>53</v>
      </c>
      <c r="E23" s="276"/>
      <c r="F23" s="276"/>
      <c r="G23" s="276"/>
      <c r="H23" s="276"/>
      <c r="I23" s="276"/>
      <c r="J23" s="276"/>
      <c r="K23" s="276"/>
      <c r="L23" s="277"/>
      <c r="M23" s="307" t="s">
        <v>54</v>
      </c>
      <c r="N23" s="308"/>
      <c r="O23" s="124" t="s">
        <v>11</v>
      </c>
      <c r="P23" s="96"/>
    </row>
    <row r="24" spans="2:16" ht="14.4" thickBot="1">
      <c r="B24" s="97"/>
      <c r="C24" s="125"/>
      <c r="D24" s="301"/>
      <c r="E24" s="321"/>
      <c r="F24" s="321"/>
      <c r="G24" s="321"/>
      <c r="H24" s="321"/>
      <c r="I24" s="321"/>
      <c r="J24" s="321"/>
      <c r="K24" s="321"/>
      <c r="L24" s="302"/>
      <c r="M24" s="301"/>
      <c r="N24" s="302"/>
      <c r="O24" s="126"/>
      <c r="P24" s="96"/>
    </row>
    <row r="25" spans="2:16">
      <c r="B25" s="97"/>
      <c r="C25" s="278" t="s">
        <v>55</v>
      </c>
      <c r="D25" s="279"/>
      <c r="E25" s="279"/>
      <c r="F25" s="279"/>
      <c r="G25" s="279"/>
      <c r="H25" s="279"/>
      <c r="I25" s="279"/>
      <c r="J25" s="279"/>
      <c r="K25" s="279"/>
      <c r="L25" s="279"/>
      <c r="M25" s="279"/>
      <c r="N25" s="279"/>
      <c r="O25" s="280"/>
      <c r="P25" s="96"/>
    </row>
    <row r="26" spans="2:16">
      <c r="B26" s="97"/>
      <c r="C26" s="281"/>
      <c r="D26" s="282"/>
      <c r="E26" s="282"/>
      <c r="F26" s="282"/>
      <c r="G26" s="282"/>
      <c r="H26" s="282"/>
      <c r="I26" s="282"/>
      <c r="J26" s="282"/>
      <c r="K26" s="282"/>
      <c r="L26" s="282"/>
      <c r="M26" s="282"/>
      <c r="N26" s="282"/>
      <c r="O26" s="283"/>
      <c r="P26" s="96"/>
    </row>
    <row r="27" spans="2:16" ht="14.4" thickBot="1">
      <c r="B27" s="97"/>
      <c r="C27" s="284"/>
      <c r="D27" s="285"/>
      <c r="E27" s="285"/>
      <c r="F27" s="285"/>
      <c r="G27" s="285"/>
      <c r="H27" s="285"/>
      <c r="I27" s="285"/>
      <c r="J27" s="285"/>
      <c r="K27" s="285"/>
      <c r="L27" s="285"/>
      <c r="M27" s="285"/>
      <c r="N27" s="285"/>
      <c r="O27" s="286"/>
      <c r="P27" s="96"/>
    </row>
    <row r="28" spans="2:16">
      <c r="B28" s="97"/>
      <c r="C28" s="303" t="s">
        <v>53</v>
      </c>
      <c r="D28" s="304"/>
      <c r="E28" s="304"/>
      <c r="F28" s="304"/>
      <c r="G28" s="305"/>
      <c r="H28" s="306" t="s">
        <v>56</v>
      </c>
      <c r="I28" s="304"/>
      <c r="J28" s="318" t="s">
        <v>57</v>
      </c>
      <c r="K28" s="319"/>
      <c r="L28" s="128" t="s">
        <v>58</v>
      </c>
      <c r="M28" s="306" t="s">
        <v>59</v>
      </c>
      <c r="N28" s="320"/>
      <c r="O28" s="129" t="s">
        <v>60</v>
      </c>
      <c r="P28" s="96"/>
    </row>
    <row r="29" spans="2:16">
      <c r="B29" s="97"/>
      <c r="C29" s="312"/>
      <c r="D29" s="313"/>
      <c r="E29" s="313"/>
      <c r="F29" s="313"/>
      <c r="G29" s="314"/>
      <c r="H29" s="315"/>
      <c r="I29" s="314"/>
      <c r="J29" s="315"/>
      <c r="K29" s="314"/>
      <c r="L29" s="131"/>
      <c r="M29" s="316"/>
      <c r="N29" s="317"/>
      <c r="O29" s="132"/>
      <c r="P29" s="96"/>
    </row>
    <row r="30" spans="2:16">
      <c r="B30" s="97"/>
      <c r="C30" s="133"/>
      <c r="D30" s="134"/>
      <c r="E30" s="134"/>
      <c r="F30" s="134"/>
      <c r="G30" s="135"/>
      <c r="H30" s="136"/>
      <c r="I30" s="135"/>
      <c r="J30" s="136"/>
      <c r="K30" s="135"/>
      <c r="L30" s="131"/>
      <c r="M30" s="316"/>
      <c r="N30" s="317"/>
      <c r="O30" s="132"/>
      <c r="P30" s="96"/>
    </row>
    <row r="31" spans="2:16" ht="14.4" thickBot="1">
      <c r="B31" s="97"/>
      <c r="C31" s="322"/>
      <c r="D31" s="323"/>
      <c r="E31" s="323"/>
      <c r="F31" s="323"/>
      <c r="G31" s="324"/>
      <c r="H31" s="325"/>
      <c r="I31" s="324"/>
      <c r="J31" s="325"/>
      <c r="K31" s="324"/>
      <c r="L31" s="137"/>
      <c r="M31" s="326"/>
      <c r="N31" s="327"/>
      <c r="O31" s="132"/>
      <c r="P31" s="96"/>
    </row>
    <row r="32" spans="2:16" ht="14.4" thickBot="1">
      <c r="B32" s="97"/>
      <c r="C32" s="335" t="s">
        <v>61</v>
      </c>
      <c r="D32" s="336"/>
      <c r="E32" s="336"/>
      <c r="F32" s="336"/>
      <c r="G32" s="336"/>
      <c r="H32" s="336"/>
      <c r="I32" s="336"/>
      <c r="J32" s="336"/>
      <c r="K32" s="336"/>
      <c r="L32" s="336"/>
      <c r="M32" s="336"/>
      <c r="N32" s="337"/>
      <c r="O32" s="138"/>
      <c r="P32" s="96"/>
    </row>
    <row r="33" spans="2:16" ht="13.5" customHeight="1">
      <c r="B33" s="97"/>
      <c r="C33" s="278" t="s">
        <v>62</v>
      </c>
      <c r="D33" s="279"/>
      <c r="E33" s="279"/>
      <c r="F33" s="279"/>
      <c r="G33" s="279"/>
      <c r="H33" s="279"/>
      <c r="I33" s="279"/>
      <c r="J33" s="279"/>
      <c r="K33" s="279"/>
      <c r="L33" s="279"/>
      <c r="M33" s="279"/>
      <c r="N33" s="279"/>
      <c r="O33" s="280"/>
      <c r="P33" s="96"/>
    </row>
    <row r="34" spans="2:16">
      <c r="B34" s="97"/>
      <c r="C34" s="281"/>
      <c r="D34" s="282"/>
      <c r="E34" s="282"/>
      <c r="F34" s="282"/>
      <c r="G34" s="282"/>
      <c r="H34" s="282"/>
      <c r="I34" s="282"/>
      <c r="J34" s="282"/>
      <c r="K34" s="282"/>
      <c r="L34" s="282"/>
      <c r="M34" s="282"/>
      <c r="N34" s="282"/>
      <c r="O34" s="283"/>
      <c r="P34" s="96"/>
    </row>
    <row r="35" spans="2:16" ht="14.4" thickBot="1">
      <c r="B35" s="97"/>
      <c r="C35" s="284"/>
      <c r="D35" s="285"/>
      <c r="E35" s="285"/>
      <c r="F35" s="285"/>
      <c r="G35" s="285"/>
      <c r="H35" s="285"/>
      <c r="I35" s="285"/>
      <c r="J35" s="285"/>
      <c r="K35" s="285"/>
      <c r="L35" s="285"/>
      <c r="M35" s="285"/>
      <c r="N35" s="285"/>
      <c r="O35" s="286"/>
      <c r="P35" s="96"/>
    </row>
    <row r="36" spans="2:16">
      <c r="B36" s="97"/>
      <c r="C36" s="303" t="s">
        <v>53</v>
      </c>
      <c r="D36" s="328"/>
      <c r="E36" s="328"/>
      <c r="F36" s="328"/>
      <c r="G36" s="328"/>
      <c r="H36" s="328"/>
      <c r="I36" s="328"/>
      <c r="J36" s="320"/>
      <c r="K36" s="127" t="s">
        <v>54</v>
      </c>
      <c r="L36" s="128" t="s">
        <v>11</v>
      </c>
      <c r="M36" s="306" t="s">
        <v>63</v>
      </c>
      <c r="N36" s="320"/>
      <c r="O36" s="129" t="s">
        <v>60</v>
      </c>
      <c r="P36" s="96"/>
    </row>
    <row r="37" spans="2:16">
      <c r="B37" s="97"/>
      <c r="C37" s="312"/>
      <c r="D37" s="313"/>
      <c r="E37" s="313"/>
      <c r="F37" s="313"/>
      <c r="G37" s="313"/>
      <c r="H37" s="313"/>
      <c r="I37" s="313"/>
      <c r="J37" s="314"/>
      <c r="K37" s="140"/>
      <c r="L37" s="141"/>
      <c r="M37" s="343"/>
      <c r="N37" s="344"/>
      <c r="O37" s="132"/>
      <c r="P37" s="96"/>
    </row>
    <row r="38" spans="2:16" ht="14.4" thickBot="1">
      <c r="B38" s="97"/>
      <c r="C38" s="322"/>
      <c r="D38" s="323"/>
      <c r="E38" s="323"/>
      <c r="F38" s="323"/>
      <c r="G38" s="323"/>
      <c r="H38" s="323"/>
      <c r="I38" s="323"/>
      <c r="J38" s="324"/>
      <c r="K38" s="134"/>
      <c r="L38" s="142"/>
      <c r="M38" s="333"/>
      <c r="N38" s="334"/>
      <c r="O38" s="143"/>
      <c r="P38" s="96"/>
    </row>
    <row r="39" spans="2:16" ht="14.4" thickBot="1">
      <c r="B39" s="97"/>
      <c r="C39" s="335" t="s">
        <v>61</v>
      </c>
      <c r="D39" s="336"/>
      <c r="E39" s="336"/>
      <c r="F39" s="336"/>
      <c r="G39" s="336"/>
      <c r="H39" s="336"/>
      <c r="I39" s="336"/>
      <c r="J39" s="336"/>
      <c r="K39" s="336"/>
      <c r="L39" s="336"/>
      <c r="M39" s="336"/>
      <c r="N39" s="337"/>
      <c r="O39" s="144">
        <v>0</v>
      </c>
      <c r="P39" s="96"/>
    </row>
    <row r="40" spans="2:16">
      <c r="B40" s="97"/>
      <c r="C40" s="278" t="s">
        <v>64</v>
      </c>
      <c r="D40" s="279"/>
      <c r="E40" s="279"/>
      <c r="F40" s="279"/>
      <c r="G40" s="279"/>
      <c r="H40" s="279"/>
      <c r="I40" s="279"/>
      <c r="J40" s="279"/>
      <c r="K40" s="279"/>
      <c r="L40" s="279"/>
      <c r="M40" s="279"/>
      <c r="N40" s="279"/>
      <c r="O40" s="280"/>
      <c r="P40" s="96"/>
    </row>
    <row r="41" spans="2:16">
      <c r="B41" s="97"/>
      <c r="C41" s="281"/>
      <c r="D41" s="282"/>
      <c r="E41" s="282"/>
      <c r="F41" s="282"/>
      <c r="G41" s="282"/>
      <c r="H41" s="282"/>
      <c r="I41" s="282"/>
      <c r="J41" s="282"/>
      <c r="K41" s="282"/>
      <c r="L41" s="282"/>
      <c r="M41" s="282"/>
      <c r="N41" s="282"/>
      <c r="O41" s="283"/>
      <c r="P41" s="96"/>
    </row>
    <row r="42" spans="2:16" ht="14.4" thickBot="1">
      <c r="B42" s="97"/>
      <c r="C42" s="284"/>
      <c r="D42" s="285"/>
      <c r="E42" s="285"/>
      <c r="F42" s="285"/>
      <c r="G42" s="285"/>
      <c r="H42" s="285"/>
      <c r="I42" s="285"/>
      <c r="J42" s="285"/>
      <c r="K42" s="285"/>
      <c r="L42" s="285"/>
      <c r="M42" s="285"/>
      <c r="N42" s="285"/>
      <c r="O42" s="286"/>
      <c r="P42" s="96"/>
    </row>
    <row r="43" spans="2:16" ht="15.6">
      <c r="B43" s="97"/>
      <c r="C43" s="303" t="s">
        <v>65</v>
      </c>
      <c r="D43" s="328"/>
      <c r="E43" s="328"/>
      <c r="F43" s="328"/>
      <c r="G43" s="328"/>
      <c r="H43" s="328"/>
      <c r="I43" s="328"/>
      <c r="J43" s="128" t="s">
        <v>66</v>
      </c>
      <c r="K43" s="139" t="s">
        <v>67</v>
      </c>
      <c r="L43" s="145" t="s">
        <v>68</v>
      </c>
      <c r="M43" s="306" t="s">
        <v>69</v>
      </c>
      <c r="N43" s="320"/>
      <c r="O43" s="129" t="s">
        <v>60</v>
      </c>
      <c r="P43" s="96"/>
    </row>
    <row r="44" spans="2:16">
      <c r="B44" s="97"/>
      <c r="C44" s="312"/>
      <c r="D44" s="313"/>
      <c r="E44" s="313"/>
      <c r="F44" s="313"/>
      <c r="G44" s="313"/>
      <c r="H44" s="313"/>
      <c r="I44" s="313"/>
      <c r="J44" s="146"/>
      <c r="K44" s="147"/>
      <c r="L44" s="146"/>
      <c r="M44" s="331"/>
      <c r="N44" s="332"/>
      <c r="O44" s="132"/>
      <c r="P44" s="96"/>
    </row>
    <row r="45" spans="2:16" ht="14.4" thickBot="1">
      <c r="B45" s="97"/>
      <c r="C45" s="322"/>
      <c r="D45" s="323"/>
      <c r="E45" s="323"/>
      <c r="F45" s="323"/>
      <c r="G45" s="323"/>
      <c r="H45" s="323"/>
      <c r="I45" s="323"/>
      <c r="J45" s="148"/>
      <c r="K45" s="149"/>
      <c r="L45" s="148"/>
      <c r="M45" s="333"/>
      <c r="N45" s="334"/>
      <c r="O45" s="150"/>
      <c r="P45" s="96"/>
    </row>
    <row r="46" spans="2:16" ht="14.4" thickBot="1">
      <c r="B46" s="97"/>
      <c r="C46" s="335" t="s">
        <v>61</v>
      </c>
      <c r="D46" s="336"/>
      <c r="E46" s="336"/>
      <c r="F46" s="336"/>
      <c r="G46" s="336"/>
      <c r="H46" s="336"/>
      <c r="I46" s="336"/>
      <c r="J46" s="336"/>
      <c r="K46" s="336"/>
      <c r="L46" s="336"/>
      <c r="M46" s="336"/>
      <c r="N46" s="337"/>
      <c r="O46" s="138"/>
      <c r="P46" s="96"/>
    </row>
    <row r="47" spans="2:16">
      <c r="B47" s="97"/>
      <c r="C47" s="278" t="s">
        <v>70</v>
      </c>
      <c r="D47" s="279"/>
      <c r="E47" s="279"/>
      <c r="F47" s="279"/>
      <c r="G47" s="279"/>
      <c r="H47" s="279"/>
      <c r="I47" s="279"/>
      <c r="J47" s="279"/>
      <c r="K47" s="279"/>
      <c r="L47" s="279"/>
      <c r="M47" s="279"/>
      <c r="N47" s="279"/>
      <c r="O47" s="280"/>
      <c r="P47" s="96"/>
    </row>
    <row r="48" spans="2:16">
      <c r="B48" s="97"/>
      <c r="C48" s="281"/>
      <c r="D48" s="282"/>
      <c r="E48" s="282"/>
      <c r="F48" s="282"/>
      <c r="G48" s="282"/>
      <c r="H48" s="282"/>
      <c r="I48" s="282"/>
      <c r="J48" s="282"/>
      <c r="K48" s="282"/>
      <c r="L48" s="282"/>
      <c r="M48" s="282"/>
      <c r="N48" s="282"/>
      <c r="O48" s="283"/>
      <c r="P48" s="96"/>
    </row>
    <row r="49" spans="2:16" ht="14.4" thickBot="1">
      <c r="B49" s="97"/>
      <c r="C49" s="284"/>
      <c r="D49" s="285"/>
      <c r="E49" s="285"/>
      <c r="F49" s="285"/>
      <c r="G49" s="285"/>
      <c r="H49" s="285"/>
      <c r="I49" s="285"/>
      <c r="J49" s="285"/>
      <c r="K49" s="285"/>
      <c r="L49" s="285"/>
      <c r="M49" s="285"/>
      <c r="N49" s="285"/>
      <c r="O49" s="286"/>
      <c r="P49" s="96"/>
    </row>
    <row r="50" spans="2:16" ht="31.5" customHeight="1">
      <c r="B50" s="97"/>
      <c r="C50" s="303" t="s">
        <v>71</v>
      </c>
      <c r="D50" s="328"/>
      <c r="E50" s="328"/>
      <c r="F50" s="328"/>
      <c r="G50" s="328"/>
      <c r="H50" s="328"/>
      <c r="I50" s="328"/>
      <c r="J50" s="128" t="s">
        <v>72</v>
      </c>
      <c r="K50" s="151" t="s">
        <v>73</v>
      </c>
      <c r="L50" s="152" t="s">
        <v>74</v>
      </c>
      <c r="M50" s="329" t="s">
        <v>59</v>
      </c>
      <c r="N50" s="330"/>
      <c r="O50" s="154" t="s">
        <v>60</v>
      </c>
      <c r="P50" s="96"/>
    </row>
    <row r="51" spans="2:16">
      <c r="B51" s="97"/>
      <c r="C51" s="155"/>
      <c r="D51" s="156"/>
      <c r="E51" s="156"/>
      <c r="F51" s="156"/>
      <c r="G51" s="156"/>
      <c r="H51" s="156"/>
      <c r="I51" s="156"/>
      <c r="J51" s="157"/>
      <c r="K51" s="158"/>
      <c r="L51" s="159"/>
      <c r="M51" s="338"/>
      <c r="N51" s="339"/>
      <c r="O51" s="160"/>
      <c r="P51" s="96"/>
    </row>
    <row r="52" spans="2:16">
      <c r="B52" s="97"/>
      <c r="C52" s="155"/>
      <c r="D52" s="156"/>
      <c r="E52" s="156"/>
      <c r="F52" s="156"/>
      <c r="G52" s="156"/>
      <c r="H52" s="156"/>
      <c r="I52" s="156"/>
      <c r="J52" s="157"/>
      <c r="K52" s="158"/>
      <c r="L52" s="159"/>
      <c r="M52" s="338"/>
      <c r="N52" s="339"/>
      <c r="O52" s="160"/>
      <c r="P52" s="96"/>
    </row>
    <row r="53" spans="2:16">
      <c r="B53" s="97"/>
      <c r="C53" s="155"/>
      <c r="D53" s="156"/>
      <c r="E53" s="156"/>
      <c r="F53" s="156"/>
      <c r="G53" s="156"/>
      <c r="H53" s="156"/>
      <c r="I53" s="156"/>
      <c r="J53" s="157"/>
      <c r="K53" s="158"/>
      <c r="L53" s="159"/>
      <c r="M53" s="331"/>
      <c r="N53" s="332"/>
      <c r="O53" s="160"/>
      <c r="P53" s="96"/>
    </row>
    <row r="54" spans="2:16" ht="14.4" thickBot="1">
      <c r="B54" s="97"/>
      <c r="C54" s="322"/>
      <c r="D54" s="323"/>
      <c r="E54" s="323"/>
      <c r="F54" s="323"/>
      <c r="G54" s="323"/>
      <c r="H54" s="323"/>
      <c r="I54" s="323"/>
      <c r="J54" s="148"/>
      <c r="K54" s="149"/>
      <c r="L54" s="148"/>
      <c r="M54" s="333"/>
      <c r="N54" s="334"/>
      <c r="O54" s="150"/>
      <c r="P54" s="96"/>
    </row>
    <row r="55" spans="2:16" ht="14.4" thickBot="1">
      <c r="B55" s="97"/>
      <c r="C55" s="335" t="s">
        <v>61</v>
      </c>
      <c r="D55" s="336"/>
      <c r="E55" s="336"/>
      <c r="F55" s="336"/>
      <c r="G55" s="336"/>
      <c r="H55" s="336"/>
      <c r="I55" s="336"/>
      <c r="J55" s="336"/>
      <c r="K55" s="336"/>
      <c r="L55" s="336"/>
      <c r="M55" s="336"/>
      <c r="N55" s="337"/>
      <c r="O55" s="144"/>
      <c r="P55" s="96"/>
    </row>
    <row r="56" spans="2:16" ht="14.4" thickBot="1">
      <c r="B56" s="97"/>
      <c r="C56" s="122"/>
      <c r="O56" s="123"/>
      <c r="P56" s="96"/>
    </row>
    <row r="57" spans="2:16" ht="14.4" thickBot="1">
      <c r="B57" s="97"/>
      <c r="C57" s="340" t="s">
        <v>75</v>
      </c>
      <c r="D57" s="341"/>
      <c r="E57" s="341"/>
      <c r="F57" s="341"/>
      <c r="G57" s="341"/>
      <c r="H57" s="341"/>
      <c r="I57" s="341"/>
      <c r="J57" s="341"/>
      <c r="K57" s="341"/>
      <c r="L57" s="341"/>
      <c r="M57" s="341"/>
      <c r="N57" s="342"/>
      <c r="O57" s="161"/>
      <c r="P57" s="96"/>
    </row>
    <row r="58" spans="2:16">
      <c r="B58" s="97"/>
      <c r="C58" s="278" t="s">
        <v>76</v>
      </c>
      <c r="D58" s="279"/>
      <c r="E58" s="279"/>
      <c r="F58" s="279"/>
      <c r="G58" s="279"/>
      <c r="H58" s="279"/>
      <c r="I58" s="279"/>
      <c r="J58" s="279"/>
      <c r="K58" s="279"/>
      <c r="L58" s="279"/>
      <c r="M58" s="279"/>
      <c r="N58" s="279"/>
      <c r="O58" s="280"/>
      <c r="P58" s="96"/>
    </row>
    <row r="59" spans="2:16">
      <c r="B59" s="97"/>
      <c r="C59" s="281"/>
      <c r="D59" s="282"/>
      <c r="E59" s="282"/>
      <c r="F59" s="282"/>
      <c r="G59" s="282"/>
      <c r="H59" s="282"/>
      <c r="I59" s="282"/>
      <c r="J59" s="282"/>
      <c r="K59" s="282"/>
      <c r="L59" s="282"/>
      <c r="M59" s="282"/>
      <c r="N59" s="282"/>
      <c r="O59" s="283"/>
      <c r="P59" s="96"/>
    </row>
    <row r="60" spans="2:16" ht="14.4" thickBot="1">
      <c r="B60" s="97"/>
      <c r="C60" s="284"/>
      <c r="D60" s="285"/>
      <c r="E60" s="285"/>
      <c r="F60" s="285"/>
      <c r="G60" s="285"/>
      <c r="H60" s="285"/>
      <c r="I60" s="285"/>
      <c r="J60" s="285"/>
      <c r="K60" s="285"/>
      <c r="L60" s="285"/>
      <c r="M60" s="285"/>
      <c r="N60" s="285"/>
      <c r="O60" s="286"/>
      <c r="P60" s="96"/>
    </row>
    <row r="61" spans="2:16" ht="27.6">
      <c r="B61" s="97"/>
      <c r="C61" s="303" t="s">
        <v>77</v>
      </c>
      <c r="D61" s="328"/>
      <c r="E61" s="328"/>
      <c r="F61" s="328"/>
      <c r="G61" s="328"/>
      <c r="H61" s="328"/>
      <c r="I61" s="328"/>
      <c r="J61" s="139"/>
      <c r="K61" s="153"/>
      <c r="L61" s="152" t="s">
        <v>78</v>
      </c>
      <c r="M61" s="329" t="s">
        <v>79</v>
      </c>
      <c r="N61" s="330"/>
      <c r="O61" s="154"/>
      <c r="P61" s="96"/>
    </row>
    <row r="62" spans="2:16">
      <c r="B62" s="97"/>
      <c r="C62" s="312" t="s">
        <v>23</v>
      </c>
      <c r="D62" s="313"/>
      <c r="E62" s="313"/>
      <c r="F62" s="313"/>
      <c r="G62" s="313"/>
      <c r="H62" s="313"/>
      <c r="I62" s="313"/>
      <c r="J62" s="162"/>
      <c r="K62" s="163"/>
      <c r="L62" s="164"/>
      <c r="M62" s="362"/>
      <c r="N62" s="363"/>
      <c r="O62" s="165"/>
      <c r="P62" s="96"/>
    </row>
    <row r="63" spans="2:16">
      <c r="B63" s="97"/>
      <c r="C63" s="133" t="s">
        <v>80</v>
      </c>
      <c r="D63" s="134"/>
      <c r="E63" s="134"/>
      <c r="F63" s="134"/>
      <c r="G63" s="134"/>
      <c r="H63" s="134"/>
      <c r="I63" s="134"/>
      <c r="J63" s="162"/>
      <c r="K63" s="163"/>
      <c r="L63" s="164"/>
      <c r="M63" s="362"/>
      <c r="N63" s="363"/>
      <c r="O63" s="165"/>
      <c r="P63" s="96"/>
    </row>
    <row r="64" spans="2:16" ht="14.4" thickBot="1">
      <c r="B64" s="97"/>
      <c r="C64" s="116" t="s">
        <v>81</v>
      </c>
      <c r="D64" s="117"/>
      <c r="E64" s="117"/>
      <c r="F64" s="117"/>
      <c r="G64" s="117"/>
      <c r="H64" s="117"/>
      <c r="I64" s="117"/>
      <c r="J64" s="166"/>
      <c r="K64" s="167"/>
      <c r="L64" s="164"/>
      <c r="M64" s="364"/>
      <c r="N64" s="365"/>
      <c r="O64" s="165"/>
      <c r="P64" s="96"/>
    </row>
    <row r="65" spans="2:16" ht="14.4" thickBot="1">
      <c r="B65" s="97"/>
      <c r="C65" s="335" t="s">
        <v>61</v>
      </c>
      <c r="D65" s="336"/>
      <c r="E65" s="336"/>
      <c r="F65" s="336"/>
      <c r="G65" s="336"/>
      <c r="H65" s="336"/>
      <c r="I65" s="336"/>
      <c r="J65" s="336"/>
      <c r="K65" s="336"/>
      <c r="L65" s="336"/>
      <c r="M65" s="336"/>
      <c r="N65" s="337"/>
      <c r="O65" s="168"/>
      <c r="P65" s="96"/>
    </row>
    <row r="66" spans="2:16" ht="14.4" thickBot="1">
      <c r="B66" s="97"/>
      <c r="C66" s="122"/>
      <c r="O66" s="123"/>
      <c r="P66" s="96"/>
    </row>
    <row r="67" spans="2:16" ht="14.4" thickBot="1">
      <c r="B67" s="97"/>
      <c r="C67" s="340" t="s">
        <v>82</v>
      </c>
      <c r="D67" s="341"/>
      <c r="E67" s="341"/>
      <c r="F67" s="341"/>
      <c r="G67" s="341"/>
      <c r="H67" s="341"/>
      <c r="I67" s="341"/>
      <c r="J67" s="341"/>
      <c r="K67" s="341"/>
      <c r="L67" s="341"/>
      <c r="M67" s="341"/>
      <c r="N67" s="342"/>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59"/>
      <c r="D77" s="360"/>
      <c r="E77" s="360"/>
      <c r="F77" s="360"/>
      <c r="G77" s="360"/>
      <c r="H77" s="360"/>
      <c r="I77" s="360"/>
      <c r="J77" s="360"/>
      <c r="K77" s="360"/>
      <c r="L77" s="360"/>
      <c r="M77" s="360"/>
      <c r="N77" s="360"/>
      <c r="O77" s="361"/>
      <c r="P77" s="96"/>
    </row>
    <row r="78" spans="2:16">
      <c r="B78" s="97"/>
      <c r="C78" s="359"/>
      <c r="D78" s="360"/>
      <c r="E78" s="360"/>
      <c r="F78" s="360"/>
      <c r="G78" s="360"/>
      <c r="H78" s="360"/>
      <c r="I78" s="360"/>
      <c r="J78" s="360"/>
      <c r="K78" s="360"/>
      <c r="L78" s="360"/>
      <c r="M78" s="360"/>
      <c r="N78" s="360"/>
      <c r="O78" s="361"/>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56" t="s">
        <v>90</v>
      </c>
      <c r="D81" s="357"/>
      <c r="E81" s="357"/>
      <c r="F81" s="357"/>
      <c r="G81" s="357"/>
      <c r="H81" s="357"/>
      <c r="I81" s="357"/>
      <c r="J81" s="357"/>
      <c r="K81" s="357"/>
      <c r="L81" s="357"/>
      <c r="M81" s="357"/>
      <c r="N81" s="357"/>
      <c r="O81" s="358"/>
      <c r="P81" s="96"/>
    </row>
    <row r="82" spans="2:16">
      <c r="B82" s="97"/>
      <c r="C82" s="356"/>
      <c r="D82" s="357"/>
      <c r="E82" s="357"/>
      <c r="F82" s="357"/>
      <c r="G82" s="357"/>
      <c r="H82" s="357"/>
      <c r="I82" s="357"/>
      <c r="J82" s="357"/>
      <c r="K82" s="357"/>
      <c r="L82" s="357"/>
      <c r="M82" s="357"/>
      <c r="N82" s="357"/>
      <c r="O82" s="358"/>
      <c r="P82" s="96"/>
    </row>
    <row r="83" spans="2:16" ht="12.9" customHeight="1">
      <c r="B83" s="97"/>
      <c r="C83" s="356" t="s">
        <v>91</v>
      </c>
      <c r="D83" s="357"/>
      <c r="E83" s="357"/>
      <c r="F83" s="357"/>
      <c r="G83" s="357"/>
      <c r="H83" s="357"/>
      <c r="I83" s="357"/>
      <c r="J83" s="357"/>
      <c r="K83" s="357"/>
      <c r="L83" s="357"/>
      <c r="M83" s="357"/>
      <c r="N83" s="357"/>
      <c r="O83" s="358"/>
      <c r="P83" s="96"/>
    </row>
    <row r="84" spans="2:16">
      <c r="B84" s="97"/>
      <c r="C84" s="356"/>
      <c r="D84" s="357"/>
      <c r="E84" s="357"/>
      <c r="F84" s="357"/>
      <c r="G84" s="357"/>
      <c r="H84" s="357"/>
      <c r="I84" s="357"/>
      <c r="J84" s="357"/>
      <c r="K84" s="357"/>
      <c r="L84" s="357"/>
      <c r="M84" s="357"/>
      <c r="N84" s="357"/>
      <c r="O84" s="358"/>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48"/>
      <c r="L90" s="348"/>
      <c r="M90" s="348"/>
      <c r="N90" s="348"/>
      <c r="O90" s="349"/>
      <c r="P90" s="96"/>
    </row>
    <row r="91" spans="2:16" ht="18.75" customHeight="1" thickBot="1">
      <c r="B91" s="97"/>
      <c r="C91" s="352"/>
      <c r="D91" s="353"/>
      <c r="E91" s="353"/>
      <c r="F91" s="149"/>
      <c r="G91" s="149"/>
      <c r="H91" s="149"/>
      <c r="I91" s="149"/>
      <c r="J91" s="149"/>
      <c r="K91" s="350"/>
      <c r="L91" s="350"/>
      <c r="M91" s="350"/>
      <c r="N91" s="350"/>
      <c r="O91" s="351"/>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Lina Almanza</cp:lastModifiedBy>
  <cp:revision/>
  <dcterms:created xsi:type="dcterms:W3CDTF">2006-06-27T16:47:25Z</dcterms:created>
  <dcterms:modified xsi:type="dcterms:W3CDTF">2026-09-12T23:39:34Z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