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Usuario\Desktop\2026 Pl\CONTRATOS 2026\"/>
    </mc:Choice>
  </mc:AlternateContent>
  <xr:revisionPtr revIDLastSave="0" documentId="13_ncr:1_{9F01CECD-B010-4656-AF2E-1DC074B503A6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OPCION 2" sheetId="1" r:id="rId1"/>
    <sheet name="MEMORIAS 2" sheetId="2" r:id="rId2"/>
    <sheet name="OPCION 1" sheetId="3" state="hidden" r:id="rId3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2" l="1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171" i="2" l="1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 l="1"/>
  <c r="H102" i="2"/>
  <c r="H101" i="2"/>
  <c r="H103" i="2" s="1"/>
  <c r="F23" i="3"/>
  <c r="G16" i="3"/>
  <c r="G15" i="3"/>
  <c r="G14" i="3"/>
  <c r="N12" i="3"/>
  <c r="N11" i="3"/>
  <c r="N10" i="3"/>
  <c r="N9" i="3"/>
  <c r="N8" i="3"/>
  <c r="L7" i="3"/>
  <c r="N7" i="3" s="1"/>
  <c r="N6" i="3"/>
  <c r="H453" i="2"/>
  <c r="H454" i="2" s="1"/>
  <c r="H449" i="2"/>
  <c r="H444" i="2"/>
  <c r="H443" i="2"/>
  <c r="H439" i="2"/>
  <c r="H438" i="2"/>
  <c r="H440" i="2" s="1"/>
  <c r="H430" i="2"/>
  <c r="H424" i="2"/>
  <c r="H420" i="2"/>
  <c r="H421" i="2" s="1"/>
  <c r="E425" i="2" s="1"/>
  <c r="H425" i="2" s="1"/>
  <c r="H416" i="2"/>
  <c r="H415" i="2"/>
  <c r="H414" i="2"/>
  <c r="H413" i="2"/>
  <c r="H405" i="2"/>
  <c r="H399" i="2"/>
  <c r="H395" i="2"/>
  <c r="H396" i="2" s="1"/>
  <c r="E400" i="2" s="1"/>
  <c r="H400" i="2" s="1"/>
  <c r="H391" i="2"/>
  <c r="H392" i="2" s="1"/>
  <c r="H383" i="2"/>
  <c r="H377" i="2"/>
  <c r="H373" i="2"/>
  <c r="H374" i="2" s="1"/>
  <c r="E378" i="2" s="1"/>
  <c r="H378" i="2" s="1"/>
  <c r="H379" i="2" s="1"/>
  <c r="H369" i="2"/>
  <c r="H368" i="2"/>
  <c r="H367" i="2"/>
  <c r="H359" i="2"/>
  <c r="H353" i="2"/>
  <c r="H349" i="2"/>
  <c r="H350" i="2" s="1"/>
  <c r="E354" i="2" s="1"/>
  <c r="H354" i="2" s="1"/>
  <c r="H345" i="2"/>
  <c r="H346" i="2" s="1"/>
  <c r="H337" i="2"/>
  <c r="H331" i="2"/>
  <c r="H327" i="2"/>
  <c r="H328" i="2" s="1"/>
  <c r="E332" i="2" s="1"/>
  <c r="H332" i="2" s="1"/>
  <c r="H323" i="2"/>
  <c r="H322" i="2"/>
  <c r="H314" i="2"/>
  <c r="H309" i="2"/>
  <c r="H304" i="2"/>
  <c r="H305" i="2" s="1"/>
  <c r="E308" i="2" s="1"/>
  <c r="H308" i="2" s="1"/>
  <c r="H301" i="2"/>
  <c r="H292" i="2"/>
  <c r="H283" i="2"/>
  <c r="H284" i="2" s="1"/>
  <c r="E287" i="2" s="1"/>
  <c r="H287" i="2" s="1"/>
  <c r="H288" i="2" s="1"/>
  <c r="H280" i="2"/>
  <c r="H271" i="2"/>
  <c r="H265" i="2"/>
  <c r="H261" i="2"/>
  <c r="H262" i="2" s="1"/>
  <c r="E266" i="2" s="1"/>
  <c r="H266" i="2" s="1"/>
  <c r="H257" i="2"/>
  <c r="H256" i="2"/>
  <c r="H248" i="2"/>
  <c r="H239" i="2"/>
  <c r="H240" i="2" s="1"/>
  <c r="E243" i="2" s="1"/>
  <c r="H243" i="2" s="1"/>
  <c r="H244" i="2" s="1"/>
  <c r="H235" i="2"/>
  <c r="H236" i="2" s="1"/>
  <c r="H227" i="2"/>
  <c r="H218" i="2"/>
  <c r="H219" i="2" s="1"/>
  <c r="E222" i="2" s="1"/>
  <c r="H222" i="2" s="1"/>
  <c r="H223" i="2" s="1"/>
  <c r="H214" i="2"/>
  <c r="H213" i="2"/>
  <c r="H212" i="2"/>
  <c r="H211" i="2"/>
  <c r="H210" i="2"/>
  <c r="H209" i="2"/>
  <c r="H208" i="2"/>
  <c r="H207" i="2"/>
  <c r="H206" i="2"/>
  <c r="H198" i="2"/>
  <c r="H192" i="2"/>
  <c r="H188" i="2"/>
  <c r="H187" i="2"/>
  <c r="H189" i="2" s="1"/>
  <c r="E193" i="2" s="1"/>
  <c r="H193" i="2" s="1"/>
  <c r="H194" i="2" s="1"/>
  <c r="H163" i="2"/>
  <c r="H157" i="2"/>
  <c r="H153" i="2"/>
  <c r="H154" i="2" s="1"/>
  <c r="E158" i="2" s="1"/>
  <c r="H158" i="2" s="1"/>
  <c r="H149" i="2"/>
  <c r="H148" i="2"/>
  <c r="H147" i="2"/>
  <c r="H146" i="2"/>
  <c r="H145" i="2"/>
  <c r="H137" i="2"/>
  <c r="H131" i="2"/>
  <c r="H127" i="2"/>
  <c r="H128" i="2" s="1"/>
  <c r="E132" i="2" s="1"/>
  <c r="H132" i="2" s="1"/>
  <c r="H124" i="2"/>
  <c r="H115" i="2"/>
  <c r="H106" i="2"/>
  <c r="H107" i="2" s="1"/>
  <c r="E110" i="2" s="1"/>
  <c r="H110" i="2" s="1"/>
  <c r="H111" i="2" s="1"/>
  <c r="H93" i="2"/>
  <c r="H84" i="2"/>
  <c r="H85" i="2" s="1"/>
  <c r="E88" i="2" s="1"/>
  <c r="H88" i="2" s="1"/>
  <c r="H89" i="2" s="1"/>
  <c r="H80" i="2"/>
  <c r="H79" i="2"/>
  <c r="H78" i="2"/>
  <c r="H70" i="2"/>
  <c r="H64" i="2"/>
  <c r="H60" i="2"/>
  <c r="H61" i="2" s="1"/>
  <c r="E65" i="2" s="1"/>
  <c r="H65" i="2" s="1"/>
  <c r="H56" i="2"/>
  <c r="H55" i="2"/>
  <c r="H54" i="2"/>
  <c r="H53" i="2"/>
  <c r="H45" i="2"/>
  <c r="H39" i="2"/>
  <c r="H35" i="2"/>
  <c r="H36" i="2" s="1"/>
  <c r="E40" i="2" s="1"/>
  <c r="H40" i="2" s="1"/>
  <c r="H32" i="2"/>
  <c r="F33" i="1"/>
  <c r="G26" i="1"/>
  <c r="E25" i="1"/>
  <c r="G25" i="1" s="1"/>
  <c r="E24" i="1"/>
  <c r="G24" i="1" s="1"/>
  <c r="E23" i="1"/>
  <c r="G23" i="1" s="1"/>
  <c r="E22" i="1"/>
  <c r="G22" i="1" s="1"/>
  <c r="E21" i="1"/>
  <c r="G21" i="1" s="1"/>
  <c r="G20" i="1"/>
  <c r="E19" i="1"/>
  <c r="G19" i="1" s="1"/>
  <c r="G17" i="1"/>
  <c r="E16" i="1"/>
  <c r="G16" i="1" s="1"/>
  <c r="G15" i="1"/>
  <c r="G14" i="1"/>
  <c r="E13" i="1"/>
  <c r="G13" i="1" s="1"/>
  <c r="E12" i="1"/>
  <c r="G12" i="1" s="1"/>
  <c r="G11" i="1"/>
  <c r="E10" i="1"/>
  <c r="G10" i="1" s="1"/>
  <c r="E9" i="1"/>
  <c r="G9" i="1" s="1"/>
  <c r="E8" i="1"/>
  <c r="G8" i="1" s="1"/>
  <c r="H41" i="2" l="1"/>
  <c r="H46" i="2" s="1"/>
  <c r="F7" i="2" s="1"/>
  <c r="G7" i="2" s="1"/>
  <c r="H417" i="2"/>
  <c r="G17" i="3"/>
  <c r="G19" i="3" s="1"/>
  <c r="H370" i="2"/>
  <c r="N13" i="3"/>
  <c r="G27" i="1"/>
  <c r="G29" i="1" s="1"/>
  <c r="G30" i="1" s="1"/>
  <c r="H426" i="2"/>
  <c r="H431" i="2" s="1"/>
  <c r="F23" i="2" s="1"/>
  <c r="G23" i="2" s="1"/>
  <c r="H293" i="2"/>
  <c r="F17" i="2" s="1"/>
  <c r="G17" i="2" s="1"/>
  <c r="H310" i="2"/>
  <c r="H445" i="2"/>
  <c r="E448" i="2" s="1"/>
  <c r="H448" i="2" s="1"/>
  <c r="H450" i="2" s="1"/>
  <c r="H66" i="2"/>
  <c r="H315" i="2"/>
  <c r="F18" i="2" s="1"/>
  <c r="G18" i="2" s="1"/>
  <c r="H258" i="2"/>
  <c r="H81" i="2"/>
  <c r="H94" i="2" s="1"/>
  <c r="F9" i="2" s="1"/>
  <c r="G9" i="2" s="1"/>
  <c r="H267" i="2"/>
  <c r="H324" i="2"/>
  <c r="H57" i="2"/>
  <c r="H199" i="2"/>
  <c r="F13" i="2" s="1"/>
  <c r="G13" i="2" s="1"/>
  <c r="H249" i="2"/>
  <c r="F15" i="2" s="1"/>
  <c r="G15" i="2" s="1"/>
  <c r="H355" i="2"/>
  <c r="H360" i="2" s="1"/>
  <c r="F20" i="2" s="1"/>
  <c r="G20" i="2" s="1"/>
  <c r="H116" i="2"/>
  <c r="F10" i="2" s="1"/>
  <c r="G10" i="2" s="1"/>
  <c r="H333" i="2"/>
  <c r="G21" i="3"/>
  <c r="G20" i="3"/>
  <c r="H133" i="2"/>
  <c r="H138" i="2" s="1"/>
  <c r="F11" i="2" s="1"/>
  <c r="G11" i="2" s="1"/>
  <c r="H215" i="2"/>
  <c r="H228" i="2" s="1"/>
  <c r="F14" i="2" s="1"/>
  <c r="G14" i="2" s="1"/>
  <c r="H150" i="2"/>
  <c r="H401" i="2"/>
  <c r="H406" i="2" s="1"/>
  <c r="F22" i="2" s="1"/>
  <c r="G22" i="2" s="1"/>
  <c r="G22" i="3"/>
  <c r="H159" i="2"/>
  <c r="H384" i="2"/>
  <c r="F21" i="2" s="1"/>
  <c r="G21" i="2" s="1"/>
  <c r="G32" i="1" l="1"/>
  <c r="G31" i="1"/>
  <c r="G33" i="1" s="1"/>
  <c r="G34" i="1" s="1"/>
  <c r="G36" i="1" s="1"/>
  <c r="H71" i="2"/>
  <c r="F8" i="2" s="1"/>
  <c r="G8" i="2" s="1"/>
  <c r="H455" i="2"/>
  <c r="F24" i="2" s="1"/>
  <c r="G24" i="2" s="1"/>
  <c r="H338" i="2"/>
  <c r="F19" i="2" s="1"/>
  <c r="G19" i="2" s="1"/>
  <c r="H164" i="2"/>
  <c r="F12" i="2" s="1"/>
  <c r="G12" i="2" s="1"/>
  <c r="H272" i="2"/>
  <c r="F16" i="2" s="1"/>
  <c r="G16" i="2" s="1"/>
  <c r="G23" i="3"/>
  <c r="G24" i="3" s="1"/>
  <c r="G26" i="3" s="1"/>
</calcChain>
</file>

<file path=xl/sharedStrings.xml><?xml version="1.0" encoding="utf-8"?>
<sst xmlns="http://schemas.openxmlformats.org/spreadsheetml/2006/main" count="1265" uniqueCount="263">
  <si>
    <t>PRESUPUESTO 
GENERAL</t>
  </si>
  <si>
    <t>OBJETO:</t>
  </si>
  <si>
    <t>MEJORAMIENTO DE VÍAS URBANAS DEL MUNICIPIO DE VERSALLES VALLE DEL CAUCA</t>
  </si>
  <si>
    <t>FORMULADOR:</t>
  </si>
  <si>
    <t>MUNICIPIO DE VERSALLES, VALLE DEL CAUCA</t>
  </si>
  <si>
    <t>FECHA:</t>
  </si>
  <si>
    <t>ÍTEM N°</t>
  </si>
  <si>
    <t>CODIGO</t>
  </si>
  <si>
    <t>DESCRIPCIÓN</t>
  </si>
  <si>
    <t>UNID</t>
  </si>
  <si>
    <t>CANT</t>
  </si>
  <si>
    <t>PRECIO UNITARIO</t>
  </si>
  <si>
    <t>VALOR TOTAL</t>
  </si>
  <si>
    <t>PRELIMINARES</t>
  </si>
  <si>
    <t>DESMONTE ESTRUCTURA MADERA T.BARRO</t>
  </si>
  <si>
    <t>M2</t>
  </si>
  <si>
    <t>ESTRUC. MADERA CUBIERTA CHANUL 3X6 ESP.</t>
  </si>
  <si>
    <t>TEJA UPVC</t>
  </si>
  <si>
    <t>CABALLETE UPVC</t>
  </si>
  <si>
    <t>ML</t>
  </si>
  <si>
    <t>DESMONTE CIELO FALSO MADERA</t>
  </si>
  <si>
    <t>CIELO FALSO LAMINA ACRILICO 0.61X1.22M.</t>
  </si>
  <si>
    <t>CIELO FALSO PANEL YESO 12.7MM S.JUNTA+VINILO RH</t>
  </si>
  <si>
    <t>SAL LAMP PVC</t>
  </si>
  <si>
    <t>UND</t>
  </si>
  <si>
    <t>CABLE COBRE HF-ZH# 12</t>
  </si>
  <si>
    <t>BALA PANEL LED 18W</t>
  </si>
  <si>
    <t>MAMPOSTERIA</t>
  </si>
  <si>
    <t>DEMOLICION MURO LAD. SOGA</t>
  </si>
  <si>
    <t>CARGUE Y RETIRO MATERIAL VOLQUETA &lt;= 10 KM.</t>
  </si>
  <si>
    <t>M3</t>
  </si>
  <si>
    <t>MURO LADRILLO SOGA SUCIO (8x12x24)</t>
  </si>
  <si>
    <t>REPELLO MURO 1:2</t>
  </si>
  <si>
    <t>ESTUCO PLASTICO MURO [PASTA]</t>
  </si>
  <si>
    <t>PINTURA MANO DE OBRA [3M]</t>
  </si>
  <si>
    <t>VIGA CONCR.AMARRE MURO 10-12x20CM</t>
  </si>
  <si>
    <t>086401</t>
  </si>
  <si>
    <t>ACERO DE REFUERZO FY = ________ MPA (ANALIZADO PARA ACERO DE REFUERZO FLEJADO DE FY 4200 MPA)</t>
  </si>
  <si>
    <t>KG</t>
  </si>
  <si>
    <t>SUBTOTAL</t>
  </si>
  <si>
    <t>VALOR TOTAL COSTOS DIRECTOS: OBRA (1)</t>
  </si>
  <si>
    <t>ADMINISTRACIÓN OBRA (1)</t>
  </si>
  <si>
    <t>IMPREVISTOS OBRA (1)</t>
  </si>
  <si>
    <t>UTILIDAD OBRA (1)</t>
  </si>
  <si>
    <t>VALOR TOTAL COSTOS INDIRECTOS (A.I.U): OBRA (1)</t>
  </si>
  <si>
    <t>VALOR TOTAL OBRA (1)</t>
  </si>
  <si>
    <t>TOTAL PROYECTO</t>
  </si>
  <si>
    <t>MEMORIAS 2 - ANÁLISIS DE PRECIOS UNITARIOS (APU)</t>
  </si>
  <si>
    <t>OBJETO: MEJORAMIENTO DE VÍAS URBANAS DEL MUNICIPIO DE VERSALLES VALLE DEL CAUCA</t>
  </si>
  <si>
    <t>FUENTE: Listado oficial de precios Gobernación del Valle del Cauca - Decreto 0168 de 2026 (listaprecios.valledelcauca.gov.co, BD Oficial). Presupuesto: pestaña OPCION 2.</t>
  </si>
  <si>
    <t>RESUMEN DE APU vs. PRESUPUESTO OPCION 2</t>
  </si>
  <si>
    <t>N° APU</t>
  </si>
  <si>
    <t>CÓDIGO</t>
  </si>
  <si>
    <t>CAPÍTULO</t>
  </si>
  <si>
    <t>VALOR APU (CD)</t>
  </si>
  <si>
    <t>DIFERENCIA</t>
  </si>
  <si>
    <t>PRECIO OPCION 2</t>
  </si>
  <si>
    <t>100511</t>
  </si>
  <si>
    <t>180210</t>
  </si>
  <si>
    <t>180922</t>
  </si>
  <si>
    <t>M</t>
  </si>
  <si>
    <t>180923</t>
  </si>
  <si>
    <t>100502</t>
  </si>
  <si>
    <t>180401</t>
  </si>
  <si>
    <t>180404</t>
  </si>
  <si>
    <t>170404</t>
  </si>
  <si>
    <t>170134</t>
  </si>
  <si>
    <t>170656</t>
  </si>
  <si>
    <t>100314</t>
  </si>
  <si>
    <t>100628</t>
  </si>
  <si>
    <t>140234</t>
  </si>
  <si>
    <t>190106</t>
  </si>
  <si>
    <t>290110</t>
  </si>
  <si>
    <t>291103</t>
  </si>
  <si>
    <t>130403</t>
  </si>
  <si>
    <t>Nota: valores en azul = datos de la BD oficial 2026; valores en negro = fórmulas. "Herramienta menor" = % del subtotal de mano de obra. El jornal publicado ya incluye prestaciones (factor 1,80). DIFERENCIA = Precio OPCION 2 − Valor APU (debe ser 0).</t>
  </si>
  <si>
    <t>APU N° 1  |  ÍTEM 100511  |  CAPÍTULO: PRELIMINARES</t>
  </si>
  <si>
    <t>DESCRIPCIÓN:</t>
  </si>
  <si>
    <t>UNIDAD:</t>
  </si>
  <si>
    <t>CÓD. 100511</t>
  </si>
  <si>
    <t>MATERIALES</t>
  </si>
  <si>
    <t>CANTIDAD</t>
  </si>
  <si>
    <t>DESPERD. %</t>
  </si>
  <si>
    <t>PRECIO UNIT.</t>
  </si>
  <si>
    <t>(No aplica)</t>
  </si>
  <si>
    <t>SUBTOTAL MATERIALES</t>
  </si>
  <si>
    <t>MANO DE OBRA</t>
  </si>
  <si>
    <t>JORNAL</t>
  </si>
  <si>
    <t>PRESTAC.</t>
  </si>
  <si>
    <t>JORNAL TOTAL</t>
  </si>
  <si>
    <t>REND.</t>
  </si>
  <si>
    <t>200009</t>
  </si>
  <si>
    <t>M.O. 2 AYUDANTES + 1 OFICIAL</t>
  </si>
  <si>
    <t>SUBTOTAL MANO DE OBRA</t>
  </si>
  <si>
    <t>EQUIPOS</t>
  </si>
  <si>
    <t>TARIFA</t>
  </si>
  <si>
    <t>300002</t>
  </si>
  <si>
    <t>ANDAMIO METALICO CERTIFICADO ALTURAS</t>
  </si>
  <si>
    <t>U/D</t>
  </si>
  <si>
    <t>300026</t>
  </si>
  <si>
    <t>HERRAMIENTA MENOR</t>
  </si>
  <si>
    <t>GLB</t>
  </si>
  <si>
    <t>SUBTOTAL EQUIPOS</t>
  </si>
  <si>
    <t>TRANSPORTE</t>
  </si>
  <si>
    <t>SUBTOTAL TRANSPORTE</t>
  </si>
  <si>
    <t>COSTO DIRECTO (VALOR UNITARIO, redondeado al peso)</t>
  </si>
  <si>
    <t>APU N° 2  |  ÍTEM 180210  |  CAPÍTULO: PRELIMINARES</t>
  </si>
  <si>
    <t>CÓD. 180210</t>
  </si>
  <si>
    <t>100076</t>
  </si>
  <si>
    <t>ALAMBRE NEGRO PARA AMARRE CALIBRE 18</t>
  </si>
  <si>
    <t>101514</t>
  </si>
  <si>
    <t>PUNTILLA CON CABEZA 4"</t>
  </si>
  <si>
    <t>LB</t>
  </si>
  <si>
    <t>101953</t>
  </si>
  <si>
    <t>TORNILLO PARA MAD. 10 X 4"</t>
  </si>
  <si>
    <t>117237</t>
  </si>
  <si>
    <t>VIGA CHANUL 3X6" X 5M</t>
  </si>
  <si>
    <t>200007</t>
  </si>
  <si>
    <t>M.O. 1 AYUDANTE + 1 OFICIAL</t>
  </si>
  <si>
    <t>APU N° 3  |  ÍTEM 180922  |  CAPÍTULO: PRELIMINARES</t>
  </si>
  <si>
    <t>CÓD. 180922</t>
  </si>
  <si>
    <t>119099</t>
  </si>
  <si>
    <t>AMARRA TEJA TAPA PLASTICA</t>
  </si>
  <si>
    <t>119201</t>
  </si>
  <si>
    <t>TEJA UPVC TRAPEZ. 2.5MM - 1.07X11.80M H:37MM</t>
  </si>
  <si>
    <t>119209</t>
  </si>
  <si>
    <t>SET FIJACION TEJA UPVC PLACA-TO</t>
  </si>
  <si>
    <t>APU N° 4  |  ÍTEM 180923  |  CAPÍTULO: PRELIMINARES</t>
  </si>
  <si>
    <t>CÓD. 180923</t>
  </si>
  <si>
    <t>119121</t>
  </si>
  <si>
    <t>CABALLETE UPVC 2.5MM 90-110CM</t>
  </si>
  <si>
    <t>APU N° 5  |  ÍTEM 100502  |  CAPÍTULO: PRELIMINARES</t>
  </si>
  <si>
    <t>CÓD. 100502</t>
  </si>
  <si>
    <t>200006</t>
  </si>
  <si>
    <t>M.O. 1 AYUDANTE</t>
  </si>
  <si>
    <t>APU N° 6  |  ÍTEM 180401  |  CAPÍTULO: PRELIMINARES</t>
  </si>
  <si>
    <t>CÓD. 180401</t>
  </si>
  <si>
    <t>100075</t>
  </si>
  <si>
    <t>ALAMBRE GALVANIZADO CALIBRE 18</t>
  </si>
  <si>
    <t>100100</t>
  </si>
  <si>
    <t>ANGULO ALUMINIO 1" X 3/4"</t>
  </si>
  <si>
    <t>101572</t>
  </si>
  <si>
    <t>REMACHE POP 4-2 1/8"X1/8"</t>
  </si>
  <si>
    <t>101784</t>
  </si>
  <si>
    <t>TEE ALUM. ANODIZADO 1" X 3/4"</t>
  </si>
  <si>
    <t>103009</t>
  </si>
  <si>
    <t>LAM. ACRILICA C. FALSO</t>
  </si>
  <si>
    <t>200029</t>
  </si>
  <si>
    <t>M.O. CARP.ALUMINIO 1 AYUDANTE + 1 OFICIAL</t>
  </si>
  <si>
    <t>APU N° 7  |  ÍTEM 180404  |  CAPÍTULO: PRELIMINARES</t>
  </si>
  <si>
    <t>CÓD. 180404</t>
  </si>
  <si>
    <t>100053</t>
  </si>
  <si>
    <t>AGUA</t>
  </si>
  <si>
    <t>LT</t>
  </si>
  <si>
    <t>100073</t>
  </si>
  <si>
    <t>ALAMBRE GALVANIZADO CALIBRE 10</t>
  </si>
  <si>
    <t>100592</t>
  </si>
  <si>
    <t>CHAZO EXPANDIBLE 3/8" X 1-7/8"</t>
  </si>
  <si>
    <t>100610</t>
  </si>
  <si>
    <t>CINTA PAPEL SELLAPANEL 75 M</t>
  </si>
  <si>
    <t>ROLLO</t>
  </si>
  <si>
    <t>101117</t>
  </si>
  <si>
    <t>LIJA AGUA 400 - 9"X11" (23X28CM)</t>
  </si>
  <si>
    <t>101278</t>
  </si>
  <si>
    <t>SELLAPANEL DRYWALL PREMEZCLADA</t>
  </si>
  <si>
    <t>GLN</t>
  </si>
  <si>
    <t>101382</t>
  </si>
  <si>
    <t>PLACA DE YESO RH 1/2" 1.22X2.44M</t>
  </si>
  <si>
    <t>102436</t>
  </si>
  <si>
    <t>VINILO TIPO 1</t>
  </si>
  <si>
    <t>105135</t>
  </si>
  <si>
    <t>PUNTILLA ACERO CONCRETO 1-1/2"</t>
  </si>
  <si>
    <t>105161</t>
  </si>
  <si>
    <t>TORNILLO PANEL 6 X 1" P. AGUJA</t>
  </si>
  <si>
    <t>106025</t>
  </si>
  <si>
    <t>ESTRUCTURA CIELO FALSO CANAL 40 GALV. 3.0</t>
  </si>
  <si>
    <t>109009</t>
  </si>
  <si>
    <t>ESTRUCTURA CIELO FALSO ANGULO C26 29X29X2440MM</t>
  </si>
  <si>
    <t>109092</t>
  </si>
  <si>
    <t>ESTRUCTURA CIELO FALSO OMEGA C26 60X2440MM</t>
  </si>
  <si>
    <t>200026</t>
  </si>
  <si>
    <t>M.O. PINTURA 1 AYUDANTE + 1 OFICIAL</t>
  </si>
  <si>
    <t>207501</t>
  </si>
  <si>
    <t>MANO OBRA PANELERIA 1 AYUDANTE + 1 OFICIAL</t>
  </si>
  <si>
    <t>APU N° 8  |  ÍTEM 170404  |  CAPÍTULO: PRELIMINARES</t>
  </si>
  <si>
    <t>CÓD. 170404</t>
  </si>
  <si>
    <t>100065</t>
  </si>
  <si>
    <t>ALAMBRE COBRE THWN #12</t>
  </si>
  <si>
    <t>100066</t>
  </si>
  <si>
    <t>ALAMBRE COBRE THWN #14</t>
  </si>
  <si>
    <t>100457</t>
  </si>
  <si>
    <t>CAJA PVC OCTOGONAL</t>
  </si>
  <si>
    <t>100601</t>
  </si>
  <si>
    <t>CINTA AISLANTE #33</t>
  </si>
  <si>
    <t>101128</t>
  </si>
  <si>
    <t>LIMPIADOR PVC 1/4 GLN (760 GRMS)</t>
  </si>
  <si>
    <t>101658</t>
  </si>
  <si>
    <t>SOLDADURA PVC 1/4 GLN</t>
  </si>
  <si>
    <t>101897</t>
  </si>
  <si>
    <t>ADAP. TERMINAL PVC 1/2"</t>
  </si>
  <si>
    <t>102144</t>
  </si>
  <si>
    <t>TUBO PVC 1/2" X 3 M</t>
  </si>
  <si>
    <t>200018</t>
  </si>
  <si>
    <t>M.O. ELECTRICA 1 AYUDANTE + 1 OFICIAL</t>
  </si>
  <si>
    <t>APU N° 9  |  ÍTEM 170134  |  CAPÍTULO: PRELIMINARES</t>
  </si>
  <si>
    <t>CÓD. 170134</t>
  </si>
  <si>
    <t>100382</t>
  </si>
  <si>
    <t>CABLE COBRE THW #12</t>
  </si>
  <si>
    <t>APU N° 10  |  ÍTEM 170656  |  CAPÍTULO: PRELIMINARES</t>
  </si>
  <si>
    <t>CÓD. 170656</t>
  </si>
  <si>
    <t>117015</t>
  </si>
  <si>
    <t>APU N° 11  |  ÍTEM 100314  |  CAPÍTULO: MAMPOSTERIA</t>
  </si>
  <si>
    <t>CÓD. 100314</t>
  </si>
  <si>
    <t>APU N° 12  |  ÍTEM 100628  |  CAPÍTULO: MAMPOSTERIA</t>
  </si>
  <si>
    <t>CÓD. 100628</t>
  </si>
  <si>
    <t>300065</t>
  </si>
  <si>
    <t>VOLQUETA O CAMION (ACARREO)</t>
  </si>
  <si>
    <t>APU N° 13  |  ÍTEM 140234  |  CAPÍTULO: MAMPOSTERIA</t>
  </si>
  <si>
    <t>CÓD. 140234</t>
  </si>
  <si>
    <t>ME0201</t>
  </si>
  <si>
    <t>MORTERO 1:3</t>
  </si>
  <si>
    <t>103130</t>
  </si>
  <si>
    <t>LADRILLO SUCIO 8X12X24</t>
  </si>
  <si>
    <t>APU N° 14  |  ÍTEM 190106  |  CAPÍTULO: MAMPOSTERIA</t>
  </si>
  <si>
    <t>CÓD. 190106</t>
  </si>
  <si>
    <t>ME0203</t>
  </si>
  <si>
    <t>MORTERO 1:2</t>
  </si>
  <si>
    <t>APU N° 15  |  ÍTEM 290110  |  CAPÍTULO: MAMPOSTERIA</t>
  </si>
  <si>
    <t>CÓD. 290110</t>
  </si>
  <si>
    <t>100894</t>
  </si>
  <si>
    <t>ESTUCO PLASTICO PASTA</t>
  </si>
  <si>
    <t>APU N° 16  |  ÍTEM 291103  |  CAPÍTULO: MAMPOSTERIA</t>
  </si>
  <si>
    <t>CÓD. 291103</t>
  </si>
  <si>
    <t>APU N° 17  |  ÍTEM 130403  |  CAPÍTULO: MAMPOSTERIA</t>
  </si>
  <si>
    <t>CÓD. 130403</t>
  </si>
  <si>
    <t>ME0105</t>
  </si>
  <si>
    <t>MEZCLA CONCRETO 1:2:3 3100 PSI - 22,0 Mpa</t>
  </si>
  <si>
    <t>101509</t>
  </si>
  <si>
    <t>PUNTILLA CON CABEZA 2"</t>
  </si>
  <si>
    <t>101717</t>
  </si>
  <si>
    <t>TABLA OTOBO 1X10X300 CM</t>
  </si>
  <si>
    <t>102387</t>
  </si>
  <si>
    <t>VARETA 2"X2"X3M</t>
  </si>
  <si>
    <t>APU N° 18  |  ÍTEM 086401  |  CAPÍTULO: MAMPOSTERIA</t>
  </si>
  <si>
    <t>CÓD. 086401</t>
  </si>
  <si>
    <t>140002</t>
  </si>
  <si>
    <t>ACERO DE REFUERZO PDR-60, FY: 4200 KG/CM2</t>
  </si>
  <si>
    <t>200100</t>
  </si>
  <si>
    <t>M.O. 1 OFICIAL</t>
  </si>
  <si>
    <t>340016</t>
  </si>
  <si>
    <t>CIZALLA MANUAL DE 90 CM</t>
  </si>
  <si>
    <t>H</t>
  </si>
  <si>
    <t>440020</t>
  </si>
  <si>
    <t>TRANSPORTE DE ACERO</t>
  </si>
  <si>
    <t>KG-KM</t>
  </si>
  <si>
    <t>LOCALIZACION-REPLANTEO OBRA ARQUITECTON.</t>
  </si>
  <si>
    <t>CUBIERTA</t>
  </si>
  <si>
    <t>MUNICIPIO DE TORO, VALLE DEL CAUCA</t>
  </si>
  <si>
    <t>____________________________________________________</t>
  </si>
  <si>
    <t>ARQ. JHON SEBASTIAN GALLEGO VELASQUEZ</t>
  </si>
  <si>
    <t>MP: 17832020-1225088180</t>
  </si>
  <si>
    <t>ADECUACION Y MEJORAMIENTO DE LA INFRAESTRUCTURA DE LA SEDE LA INMACULADA EN EL MUNICIPIO DE TORO VALLE DEL CAUCA</t>
  </si>
  <si>
    <t>PRESUPUESTO 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</si>
</sst>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_-;\-* #,##0.00_-;_-* &quot;-&quot;??_-;_-@_-"/>
    <numFmt numFmtId="165" formatCode="_(&quot;$ &quot;* #,##0.00_);_(&quot;$ &quot;* \(#,##0.00\);_(&quot;$ &quot;* \-??_);_(@_)"/>
    <numFmt numFmtId="166" formatCode="_(\$* #,##0.00_);_(\$* \(#,##0.00\);_(\$* \-??_);_(@_)"/>
    <numFmt numFmtId="167" formatCode="_ * #,##0.00_ ;_ * \-#,##0.00_ ;_ * &quot;-&quot;??_ ;_ @_ "/>
    <numFmt numFmtId="168" formatCode="_(\$* #,##0_);_(\$* \(#,##0\);_(\$* \-??_);_(@_)"/>
  </numFmts>
  <fonts count="32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24"/>
      <name val="Arial Narrow"/>
      <family val="2"/>
      <charset val="1"/>
    </font>
    <font>
      <b/>
      <sz val="10"/>
      <color rgb="FF000000"/>
      <name val="Arial Narrow"/>
      <family val="2"/>
      <charset val="1"/>
    </font>
    <font>
      <b/>
      <sz val="11"/>
      <name val="Arial Narrow"/>
      <family val="2"/>
      <charset val="1"/>
    </font>
    <font>
      <b/>
      <sz val="10"/>
      <name val="Arial Narrow"/>
      <family val="2"/>
      <charset val="1"/>
    </font>
    <font>
      <b/>
      <sz val="12"/>
      <name val="Arial Narrow"/>
      <family val="2"/>
      <charset val="1"/>
    </font>
    <font>
      <sz val="12"/>
      <name val="Arial"/>
      <family val="2"/>
      <charset val="1"/>
    </font>
    <font>
      <sz val="11"/>
      <name val="Arial"/>
      <family val="2"/>
      <charset val="1"/>
    </font>
    <font>
      <b/>
      <sz val="12"/>
      <name val="Arial"/>
      <family val="2"/>
      <charset val="1"/>
    </font>
    <font>
      <sz val="12"/>
      <name val="Arial Narrow"/>
      <family val="2"/>
      <charset val="1"/>
    </font>
    <font>
      <b/>
      <sz val="14"/>
      <name val="Arial"/>
      <family val="2"/>
      <charset val="1"/>
    </font>
    <font>
      <b/>
      <sz val="14"/>
      <color theme="1"/>
      <name val="Arial"/>
      <family val="2"/>
      <charset val="1"/>
    </font>
    <font>
      <sz val="14"/>
      <color theme="1"/>
      <name val="Arial"/>
      <family val="2"/>
      <charset val="1"/>
    </font>
    <font>
      <sz val="14"/>
      <name val="Arial"/>
      <family val="2"/>
      <charset val="1"/>
    </font>
    <font>
      <i/>
      <sz val="8"/>
      <name val="Arial"/>
      <family val="2"/>
    </font>
    <font>
      <sz val="11"/>
      <color theme="1"/>
      <name val="Calibri"/>
      <family val="2"/>
      <charset val="1"/>
    </font>
    <font>
      <b/>
      <sz val="12"/>
      <color theme="1"/>
      <name val="Arial"/>
      <family val="2"/>
      <charset val="1"/>
    </font>
    <font>
      <sz val="12"/>
      <color theme="1"/>
      <name val="Arial"/>
      <family val="2"/>
      <charset val="1"/>
    </font>
    <font>
      <b/>
      <sz val="16"/>
      <name val="Arial Narrow"/>
      <family val="2"/>
      <charset val="1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charset val="1"/>
    </font>
    <font>
      <b/>
      <sz val="14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1"/>
      <color theme="1"/>
      <name val="Calibri"/>
      <family val="2"/>
      <charset val="1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rgb="FF808080"/>
      </left>
      <right/>
      <top/>
      <bottom style="thin">
        <color rgb="FF808080"/>
      </bottom>
      <diagonal/>
    </border>
  </borders>
  <cellStyleXfs count="17">
    <xf numFmtId="0" fontId="0" fillId="0" borderId="0"/>
    <xf numFmtId="166" fontId="17" fillId="0" borderId="0"/>
    <xf numFmtId="9" fontId="17" fillId="0" borderId="0"/>
    <xf numFmtId="165" fontId="2" fillId="0" borderId="0"/>
    <xf numFmtId="0" fontId="17" fillId="0" borderId="0"/>
    <xf numFmtId="0" fontId="2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22" fillId="0" borderId="0"/>
    <xf numFmtId="167" fontId="22" fillId="0" borderId="0" applyFont="0" applyFill="0" applyBorder="0" applyAlignment="0" applyProtection="0"/>
    <xf numFmtId="0" fontId="22" fillId="0" borderId="0"/>
    <xf numFmtId="167" fontId="22" fillId="0" borderId="0" applyFont="0" applyFill="0" applyBorder="0" applyAlignment="0" applyProtection="0"/>
    <xf numFmtId="9" fontId="22" fillId="0" borderId="0" applyFont="0" applyFill="0" applyBorder="0" applyAlignment="0" applyProtection="0"/>
  </cellStyleXfs>
  <cellXfs count="134">
    <xf numFmtId="0" fontId="0" fillId="0" borderId="0" xfId="0"/>
    <xf numFmtId="0" fontId="7" fillId="0" borderId="1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 wrapText="1"/>
    </xf>
    <xf numFmtId="0" fontId="8" fillId="0" borderId="1" xfId="5" applyFont="1" applyBorder="1" applyAlignment="1">
      <alignment horizontal="center" vertical="center" wrapText="1"/>
    </xf>
    <xf numFmtId="0" fontId="9" fillId="0" borderId="1" xfId="0" applyFont="1" applyBorder="1"/>
    <xf numFmtId="0" fontId="9" fillId="0" borderId="1" xfId="0" applyFont="1" applyBorder="1" applyAlignment="1">
      <alignment vertical="top" wrapText="1"/>
    </xf>
    <xf numFmtId="166" fontId="9" fillId="0" borderId="1" xfId="1" applyFont="1" applyBorder="1"/>
    <xf numFmtId="166" fontId="9" fillId="0" borderId="1" xfId="1" applyFont="1" applyBorder="1" applyAlignment="1">
      <alignment vertical="top" wrapText="1"/>
    </xf>
    <xf numFmtId="0" fontId="9" fillId="0" borderId="2" xfId="0" applyFont="1" applyBorder="1"/>
    <xf numFmtId="166" fontId="9" fillId="0" borderId="3" xfId="1" applyFont="1" applyBorder="1" applyAlignment="1">
      <alignment vertical="top" wrapText="1"/>
    </xf>
    <xf numFmtId="0" fontId="10" fillId="0" borderId="1" xfId="5" applyFont="1" applyBorder="1" applyAlignment="1">
      <alignment horizontal="center" vertical="center"/>
    </xf>
    <xf numFmtId="0" fontId="11" fillId="0" borderId="0" xfId="5" applyFont="1" applyAlignment="1">
      <alignment vertical="center"/>
    </xf>
    <xf numFmtId="0" fontId="7" fillId="0" borderId="0" xfId="5" applyFont="1" applyAlignment="1">
      <alignment horizontal="right" vertical="center"/>
    </xf>
    <xf numFmtId="0" fontId="7" fillId="0" borderId="0" xfId="5" applyFont="1" applyAlignment="1">
      <alignment vertical="center"/>
    </xf>
    <xf numFmtId="166" fontId="13" fillId="0" borderId="1" xfId="1" applyFont="1" applyBorder="1"/>
    <xf numFmtId="9" fontId="12" fillId="0" borderId="1" xfId="2" applyFont="1" applyBorder="1" applyAlignment="1" applyProtection="1">
      <alignment horizontal="right" vertical="center"/>
      <protection hidden="1"/>
    </xf>
    <xf numFmtId="166" fontId="12" fillId="0" borderId="1" xfId="1" applyFont="1" applyBorder="1" applyAlignment="1">
      <alignment vertical="center"/>
    </xf>
    <xf numFmtId="9" fontId="12" fillId="0" borderId="1" xfId="2" applyFont="1" applyBorder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center" vertical="center"/>
    </xf>
    <xf numFmtId="166" fontId="14" fillId="0" borderId="0" xfId="1" applyFont="1"/>
    <xf numFmtId="9" fontId="14" fillId="0" borderId="0" xfId="2" applyFont="1"/>
    <xf numFmtId="164" fontId="0" fillId="0" borderId="0" xfId="0" applyNumberFormat="1"/>
    <xf numFmtId="0" fontId="0" fillId="0" borderId="0" xfId="0" applyAlignment="1">
      <alignment horizontal="right"/>
    </xf>
    <xf numFmtId="166" fontId="18" fillId="0" borderId="1" xfId="1" applyFont="1" applyBorder="1"/>
    <xf numFmtId="9" fontId="10" fillId="0" borderId="1" xfId="2" applyFont="1" applyBorder="1" applyAlignment="1" applyProtection="1">
      <alignment horizontal="right" vertical="center"/>
      <protection hidden="1"/>
    </xf>
    <xf numFmtId="166" fontId="10" fillId="0" borderId="1" xfId="1" applyFont="1" applyBorder="1" applyAlignment="1">
      <alignment vertical="center"/>
    </xf>
    <xf numFmtId="9" fontId="10" fillId="0" borderId="1" xfId="2" applyFont="1" applyBorder="1" applyAlignment="1">
      <alignment vertical="center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166" fontId="19" fillId="0" borderId="0" xfId="1" applyFont="1"/>
    <xf numFmtId="9" fontId="19" fillId="0" borderId="0" xfId="2" applyFont="1"/>
    <xf numFmtId="0" fontId="7" fillId="3" borderId="1" xfId="5" applyFont="1" applyFill="1" applyBorder="1" applyAlignment="1">
      <alignment horizontal="center" vertical="center"/>
    </xf>
    <xf numFmtId="0" fontId="7" fillId="3" borderId="1" xfId="5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right" vertical="center"/>
    </xf>
    <xf numFmtId="0" fontId="21" fillId="0" borderId="4" xfId="0" applyFont="1" applyBorder="1" applyAlignment="1">
      <alignment horizontal="center" vertical="center"/>
    </xf>
    <xf numFmtId="0" fontId="22" fillId="0" borderId="4" xfId="0" applyFont="1" applyBorder="1" applyAlignment="1">
      <alignment horizontal="left" vertical="center"/>
    </xf>
    <xf numFmtId="0" fontId="22" fillId="0" borderId="4" xfId="0" applyFont="1" applyBorder="1" applyAlignment="1">
      <alignment horizontal="right" vertical="center"/>
    </xf>
    <xf numFmtId="0" fontId="22" fillId="0" borderId="4" xfId="0" applyFont="1" applyBorder="1" applyAlignment="1">
      <alignment horizontal="center" vertical="center"/>
    </xf>
    <xf numFmtId="0" fontId="23" fillId="0" borderId="0" xfId="0" applyFont="1"/>
    <xf numFmtId="0" fontId="23" fillId="0" borderId="0" xfId="0" applyFont="1" applyAlignment="1">
      <alignment horizontal="right"/>
    </xf>
    <xf numFmtId="0" fontId="21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right" vertical="center" wrapText="1"/>
    </xf>
    <xf numFmtId="0" fontId="25" fillId="0" borderId="4" xfId="0" applyFont="1" applyBorder="1" applyAlignment="1">
      <alignment horizontal="right" vertical="center"/>
    </xf>
    <xf numFmtId="0" fontId="22" fillId="0" borderId="4" xfId="0" applyFont="1" applyBorder="1" applyAlignment="1">
      <alignment horizontal="left" vertical="center" wrapText="1"/>
    </xf>
    <xf numFmtId="0" fontId="21" fillId="0" borderId="5" xfId="0" applyFont="1" applyBorder="1" applyAlignment="1">
      <alignment horizontal="right" vertical="center"/>
    </xf>
    <xf numFmtId="0" fontId="26" fillId="0" borderId="0" xfId="7" applyFont="1"/>
    <xf numFmtId="0" fontId="26" fillId="0" borderId="0" xfId="7" applyFont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/>
    </xf>
    <xf numFmtId="166" fontId="9" fillId="0" borderId="1" xfId="1" applyFont="1" applyBorder="1" applyAlignment="1">
      <alignment vertical="top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right" vertical="center"/>
    </xf>
    <xf numFmtId="2" fontId="9" fillId="0" borderId="1" xfId="1" applyNumberFormat="1" applyFont="1" applyBorder="1" applyAlignment="1">
      <alignment horizontal="center"/>
    </xf>
    <xf numFmtId="2" fontId="9" fillId="0" borderId="1" xfId="0" applyNumberFormat="1" applyFont="1" applyBorder="1" applyAlignment="1">
      <alignment horizontal="center" vertical="top" wrapText="1"/>
    </xf>
    <xf numFmtId="2" fontId="9" fillId="0" borderId="1" xfId="0" applyNumberFormat="1" applyFont="1" applyBorder="1" applyAlignment="1">
      <alignment horizontal="center"/>
    </xf>
    <xf numFmtId="166" fontId="10" fillId="5" borderId="1" xfId="1" applyFont="1" applyFill="1" applyBorder="1" applyAlignment="1">
      <alignment vertical="center"/>
    </xf>
    <xf numFmtId="166" fontId="9" fillId="3" borderId="1" xfId="1" applyFont="1" applyFill="1" applyBorder="1" applyAlignment="1">
      <alignment vertical="top" wrapText="1"/>
    </xf>
    <xf numFmtId="0" fontId="21" fillId="6" borderId="4" xfId="0" applyFont="1" applyFill="1" applyBorder="1" applyAlignment="1">
      <alignment horizontal="right" vertical="center"/>
    </xf>
    <xf numFmtId="0" fontId="21" fillId="6" borderId="4" xfId="0" applyFont="1" applyFill="1" applyBorder="1" applyAlignment="1">
      <alignment horizontal="left" vertical="center"/>
    </xf>
    <xf numFmtId="0" fontId="0" fillId="0" borderId="13" xfId="0" applyBorder="1"/>
    <xf numFmtId="0" fontId="22" fillId="0" borderId="5" xfId="0" applyFont="1" applyBorder="1" applyAlignment="1">
      <alignment horizontal="right" vertical="center"/>
    </xf>
    <xf numFmtId="0" fontId="21" fillId="0" borderId="11" xfId="0" applyFont="1" applyBorder="1" applyAlignment="1">
      <alignment horizontal="right" vertical="center"/>
    </xf>
    <xf numFmtId="0" fontId="21" fillId="0" borderId="15" xfId="0" applyFont="1" applyBorder="1" applyAlignment="1">
      <alignment horizontal="right" vertical="center"/>
    </xf>
    <xf numFmtId="0" fontId="21" fillId="0" borderId="15" xfId="0" applyFont="1" applyBorder="1" applyAlignment="1">
      <alignment horizontal="center" vertical="center"/>
    </xf>
    <xf numFmtId="168" fontId="22" fillId="0" borderId="15" xfId="0" applyNumberFormat="1" applyFont="1" applyBorder="1" applyAlignment="1">
      <alignment horizontal="center" vertical="center"/>
    </xf>
    <xf numFmtId="168" fontId="22" fillId="0" borderId="15" xfId="0" applyNumberFormat="1" applyFont="1" applyBorder="1" applyAlignment="1">
      <alignment horizontal="left" vertical="center"/>
    </xf>
    <xf numFmtId="168" fontId="22" fillId="0" borderId="15" xfId="0" applyNumberFormat="1" applyFont="1" applyBorder="1" applyAlignment="1">
      <alignment horizontal="right" vertical="center"/>
    </xf>
    <xf numFmtId="168" fontId="22" fillId="0" borderId="15" xfId="0" applyNumberFormat="1" applyFont="1" applyBorder="1" applyAlignment="1">
      <alignment horizontal="left" vertical="center" wrapText="1"/>
    </xf>
    <xf numFmtId="168" fontId="21" fillId="0" borderId="11" xfId="0" applyNumberFormat="1" applyFont="1" applyBorder="1" applyAlignment="1">
      <alignment horizontal="right" vertical="center"/>
    </xf>
    <xf numFmtId="0" fontId="22" fillId="0" borderId="0" xfId="0" applyFont="1" applyAlignment="1">
      <alignment horizontal="right"/>
    </xf>
    <xf numFmtId="166" fontId="30" fillId="0" borderId="15" xfId="1" applyFont="1" applyBorder="1"/>
    <xf numFmtId="168" fontId="30" fillId="0" borderId="15" xfId="1" applyNumberFormat="1" applyFont="1" applyBorder="1"/>
    <xf numFmtId="168" fontId="31" fillId="3" borderId="15" xfId="1" applyNumberFormat="1" applyFont="1" applyFill="1" applyBorder="1"/>
    <xf numFmtId="166" fontId="31" fillId="3" borderId="15" xfId="1" applyFont="1" applyFill="1" applyBorder="1"/>
    <xf numFmtId="168" fontId="31" fillId="0" borderId="15" xfId="1" applyNumberFormat="1" applyFont="1" applyBorder="1"/>
    <xf numFmtId="0" fontId="30" fillId="0" borderId="0" xfId="0" applyFont="1" applyAlignment="1">
      <alignment horizontal="right"/>
    </xf>
    <xf numFmtId="0" fontId="28" fillId="2" borderId="1" xfId="5" applyFont="1" applyFill="1" applyBorder="1" applyAlignment="1">
      <alignment horizontal="center" vertical="center" wrapText="1"/>
    </xf>
    <xf numFmtId="0" fontId="10" fillId="2" borderId="1" xfId="5" applyFont="1" applyFill="1" applyBorder="1" applyAlignment="1">
      <alignment horizontal="center" vertical="center" wrapText="1"/>
    </xf>
    <xf numFmtId="0" fontId="29" fillId="0" borderId="0" xfId="0" applyFont="1"/>
    <xf numFmtId="0" fontId="20" fillId="4" borderId="8" xfId="6" applyFont="1" applyFill="1" applyBorder="1" applyAlignment="1">
      <alignment horizontal="center" vertical="center" wrapText="1"/>
    </xf>
    <xf numFmtId="0" fontId="20" fillId="4" borderId="9" xfId="6" applyFont="1" applyFill="1" applyBorder="1" applyAlignment="1">
      <alignment horizontal="center" vertical="center" wrapText="1"/>
    </xf>
    <xf numFmtId="0" fontId="20" fillId="4" borderId="10" xfId="6" applyFont="1" applyFill="1" applyBorder="1" applyAlignment="1">
      <alignment horizontal="center" vertical="center" wrapText="1"/>
    </xf>
    <xf numFmtId="0" fontId="28" fillId="2" borderId="1" xfId="5" applyFont="1" applyFill="1" applyBorder="1" applyAlignment="1">
      <alignment horizontal="left" vertical="center" wrapText="1"/>
    </xf>
    <xf numFmtId="0" fontId="10" fillId="2" borderId="1" xfId="5" applyFont="1" applyFill="1" applyBorder="1" applyAlignment="1">
      <alignment horizontal="left" vertical="center" wrapText="1"/>
    </xf>
    <xf numFmtId="0" fontId="10" fillId="3" borderId="1" xfId="5" applyFont="1" applyFill="1" applyBorder="1" applyAlignment="1">
      <alignment horizontal="center" vertical="center"/>
    </xf>
    <xf numFmtId="0" fontId="10" fillId="0" borderId="1" xfId="5" applyFont="1" applyBorder="1" applyAlignment="1">
      <alignment horizontal="center" vertical="center"/>
    </xf>
    <xf numFmtId="0" fontId="4" fillId="0" borderId="1" xfId="6" applyFont="1" applyBorder="1" applyAlignment="1">
      <alignment horizontal="center" vertical="center" wrapText="1"/>
    </xf>
    <xf numFmtId="0" fontId="5" fillId="0" borderId="1" xfId="4" applyFont="1" applyBorder="1" applyAlignment="1">
      <alignment horizontal="left" vertical="center" wrapText="1"/>
    </xf>
    <xf numFmtId="0" fontId="6" fillId="0" borderId="1" xfId="6" applyFont="1" applyBorder="1" applyAlignment="1">
      <alignment horizontal="center" vertical="center" wrapText="1"/>
    </xf>
    <xf numFmtId="0" fontId="5" fillId="0" borderId="1" xfId="6" applyFont="1" applyBorder="1" applyAlignment="1">
      <alignment horizontal="left" vertical="center" wrapText="1"/>
    </xf>
    <xf numFmtId="0" fontId="5" fillId="0" borderId="1" xfId="6" applyFont="1" applyBorder="1" applyAlignment="1">
      <alignment horizontal="center" vertical="center" wrapText="1"/>
    </xf>
    <xf numFmtId="0" fontId="10" fillId="5" borderId="1" xfId="5" applyFont="1" applyFill="1" applyBorder="1" applyAlignment="1">
      <alignment horizontal="center" vertical="center"/>
    </xf>
    <xf numFmtId="0" fontId="19" fillId="0" borderId="1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1" fillId="0" borderId="5" xfId="0" applyFont="1" applyBorder="1" applyAlignment="1">
      <alignment horizontal="left" vertical="center"/>
    </xf>
    <xf numFmtId="0" fontId="21" fillId="0" borderId="6" xfId="0" applyFont="1" applyBorder="1" applyAlignment="1">
      <alignment horizontal="left" vertical="center"/>
    </xf>
    <xf numFmtId="0" fontId="21" fillId="0" borderId="7" xfId="0" applyFont="1" applyBorder="1" applyAlignment="1">
      <alignment horizontal="left" vertical="center"/>
    </xf>
    <xf numFmtId="0" fontId="22" fillId="0" borderId="5" xfId="0" applyFont="1" applyBorder="1" applyAlignment="1">
      <alignment vertical="center" wrapText="1"/>
    </xf>
    <xf numFmtId="0" fontId="22" fillId="0" borderId="6" xfId="0" applyFont="1" applyBorder="1" applyAlignment="1">
      <alignment vertical="center" wrapText="1"/>
    </xf>
    <xf numFmtId="0" fontId="22" fillId="0" borderId="7" xfId="0" applyFont="1" applyBorder="1" applyAlignment="1">
      <alignment vertical="center" wrapText="1"/>
    </xf>
    <xf numFmtId="0" fontId="21" fillId="0" borderId="5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16" fillId="0" borderId="5" xfId="0" applyFont="1" applyBorder="1" applyAlignment="1">
      <alignment vertical="top" wrapText="1"/>
    </xf>
    <xf numFmtId="0" fontId="16" fillId="0" borderId="6" xfId="0" applyFont="1" applyBorder="1" applyAlignment="1">
      <alignment vertical="top" wrapText="1"/>
    </xf>
    <xf numFmtId="0" fontId="16" fillId="0" borderId="7" xfId="0" applyFont="1" applyBorder="1" applyAlignment="1">
      <alignment vertical="top" wrapText="1"/>
    </xf>
    <xf numFmtId="0" fontId="21" fillId="3" borderId="4" xfId="0" applyFont="1" applyFill="1" applyBorder="1" applyAlignment="1">
      <alignment horizontal="left" vertical="center"/>
    </xf>
    <xf numFmtId="0" fontId="21" fillId="6" borderId="4" xfId="0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left" vertical="center"/>
    </xf>
    <xf numFmtId="0" fontId="21" fillId="0" borderId="11" xfId="0" applyFont="1" applyBorder="1" applyAlignment="1">
      <alignment horizontal="left" vertical="center"/>
    </xf>
    <xf numFmtId="0" fontId="21" fillId="0" borderId="4" xfId="0" applyFont="1" applyBorder="1" applyAlignment="1">
      <alignment horizontal="right" vertical="center"/>
    </xf>
    <xf numFmtId="0" fontId="21" fillId="0" borderId="5" xfId="0" applyFont="1" applyBorder="1" applyAlignment="1">
      <alignment horizontal="right" vertical="center"/>
    </xf>
    <xf numFmtId="0" fontId="21" fillId="0" borderId="14" xfId="0" applyFont="1" applyBorder="1" applyAlignment="1">
      <alignment horizontal="left" vertical="center"/>
    </xf>
    <xf numFmtId="168" fontId="21" fillId="0" borderId="12" xfId="0" applyNumberFormat="1" applyFont="1" applyBorder="1" applyAlignment="1">
      <alignment horizontal="right" vertical="center"/>
    </xf>
    <xf numFmtId="168" fontId="21" fillId="0" borderId="16" xfId="0" applyNumberFormat="1" applyFont="1" applyBorder="1" applyAlignment="1">
      <alignment horizontal="right" vertical="center"/>
    </xf>
    <xf numFmtId="168" fontId="21" fillId="0" borderId="4" xfId="0" applyNumberFormat="1" applyFont="1" applyBorder="1" applyAlignment="1">
      <alignment horizontal="left" vertical="center"/>
    </xf>
    <xf numFmtId="168" fontId="21" fillId="0" borderId="12" xfId="0" applyNumberFormat="1" applyFont="1" applyBorder="1" applyAlignment="1">
      <alignment horizontal="left" vertical="center"/>
    </xf>
    <xf numFmtId="0" fontId="21" fillId="3" borderId="4" xfId="0" applyFont="1" applyFill="1" applyBorder="1" applyAlignment="1">
      <alignment horizontal="right" vertical="center"/>
    </xf>
    <xf numFmtId="0" fontId="21" fillId="3" borderId="5" xfId="0" applyFont="1" applyFill="1" applyBorder="1" applyAlignment="1">
      <alignment horizontal="right" vertical="center"/>
    </xf>
    <xf numFmtId="0" fontId="21" fillId="0" borderId="12" xfId="0" applyFont="1" applyBorder="1" applyAlignment="1">
      <alignment horizontal="left" vertical="center"/>
    </xf>
    <xf numFmtId="0" fontId="21" fillId="6" borderId="5" xfId="0" applyFont="1" applyFill="1" applyBorder="1" applyAlignment="1">
      <alignment horizontal="left" vertical="center" wrapText="1"/>
    </xf>
    <xf numFmtId="0" fontId="21" fillId="6" borderId="6" xfId="0" applyFont="1" applyFill="1" applyBorder="1" applyAlignment="1">
      <alignment horizontal="left" vertical="center" wrapText="1"/>
    </xf>
    <xf numFmtId="0" fontId="21" fillId="6" borderId="7" xfId="0" applyFont="1" applyFill="1" applyBorder="1" applyAlignment="1">
      <alignment horizontal="left" vertical="center" wrapText="1"/>
    </xf>
    <xf numFmtId="0" fontId="21" fillId="0" borderId="6" xfId="0" applyFont="1" applyBorder="1" applyAlignment="1">
      <alignment horizontal="right" vertical="center"/>
    </xf>
    <xf numFmtId="0" fontId="3" fillId="0" borderId="1" xfId="6" applyFont="1" applyBorder="1" applyAlignment="1">
      <alignment horizontal="center" vertical="center" wrapText="1"/>
    </xf>
    <xf numFmtId="0" fontId="15" fillId="0" borderId="1" xfId="5" applyFont="1" applyBorder="1" applyAlignment="1">
      <alignment horizontal="center" vertical="center"/>
    </xf>
    <xf numFmtId="0" fontId="12" fillId="0" borderId="1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 wrapText="1"/>
    </xf>
    <xf numFmtId="0" fontId="14" fillId="0" borderId="1" xfId="5" applyFont="1" applyBorder="1" applyAlignment="1">
      <alignment horizontal="center" vertical="center"/>
    </xf>
  </cellXfs>
  <cellStyles count="17">
    <cellStyle name="Hipervínculo 2" xfId="10" xr:uid="{00F34039-3143-4D57-82DE-CAD1950B8987}"/>
    <cellStyle name="Millares 2" xfId="8" xr:uid="{DE8FA067-5F8F-4F9B-885F-965AB19C6F8C}"/>
    <cellStyle name="Millares 2 3" xfId="15" xr:uid="{28ADEA8C-C6A5-412B-A1E6-6B52D01F1F6E}"/>
    <cellStyle name="Millares 4" xfId="13" xr:uid="{4EAE43FB-F699-4F88-807D-8F985CA977AA}"/>
    <cellStyle name="Moneda" xfId="1" builtinId="4"/>
    <cellStyle name="Moneda 2" xfId="3" xr:uid="{00000000-0005-0000-0000-000006000000}"/>
    <cellStyle name="Normal" xfId="0" builtinId="0"/>
    <cellStyle name="Normal 19 2 2 2" xfId="4" xr:uid="{00000000-0005-0000-0000-000007000000}"/>
    <cellStyle name="Normal 2" xfId="7" xr:uid="{BF0D4A38-F7F1-4DD1-8407-84EA221205C9}"/>
    <cellStyle name="Normal 2 2" xfId="5" xr:uid="{00000000-0005-0000-0000-000008000000}"/>
    <cellStyle name="Normal 2 2 2" xfId="12" xr:uid="{1E233D9F-3D09-4A32-9906-19D56B8F9A84}"/>
    <cellStyle name="Normal 2 2 3" xfId="14" xr:uid="{6504474B-9BF7-46D4-805E-6D0EBCAE195B}"/>
    <cellStyle name="Normal 3 2 2" xfId="6" xr:uid="{00000000-0005-0000-0000-000009000000}"/>
    <cellStyle name="Normal 5" xfId="11" xr:uid="{37F1FBD5-B969-4C96-B701-DA3136CDECEB}"/>
    <cellStyle name="Porcentaje" xfId="2" builtinId="5"/>
    <cellStyle name="Porcentaje 2" xfId="16" xr:uid="{C4B5BC48-12AF-4604-9075-10FA8DBA1A2D}"/>
    <cellStyle name="Porcentaje 3" xfId="9" xr:uid="{77F588DE-3A7F-48D2-A9F8-A7182ACC0FDB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F2F2F2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9E1F2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../../../../joans/Downloads/PRESUPUESTO%20INMACULADA.xlsx" TargetMode="External"/><Relationship Id="rId13" Type="http://schemas.openxmlformats.org/officeDocument/2006/relationships/hyperlink" Target="../../../../joans/Downloads/PRESUPUESTO%20INMACULADA.xlsx" TargetMode="External"/><Relationship Id="rId18" Type="http://schemas.openxmlformats.org/officeDocument/2006/relationships/hyperlink" Target="../../../../joans/Downloads/PRESUPUESTO%20INMACULADA.xlsx" TargetMode="External"/><Relationship Id="rId3" Type="http://schemas.openxmlformats.org/officeDocument/2006/relationships/hyperlink" Target="../../../../joans/Downloads/PRESUPUESTO%20INMACULADA.xlsx" TargetMode="External"/><Relationship Id="rId7" Type="http://schemas.openxmlformats.org/officeDocument/2006/relationships/hyperlink" Target="../../../../joans/Downloads/PRESUPUESTO%20INMACULADA.xlsx" TargetMode="External"/><Relationship Id="rId12" Type="http://schemas.openxmlformats.org/officeDocument/2006/relationships/hyperlink" Target="../../../../joans/Downloads/PRESUPUESTO%20INMACULADA.xlsx" TargetMode="External"/><Relationship Id="rId17" Type="http://schemas.openxmlformats.org/officeDocument/2006/relationships/hyperlink" Target="../../../../joans/Downloads/PRESUPUESTO%20INMACULADA.xlsx" TargetMode="External"/><Relationship Id="rId2" Type="http://schemas.openxmlformats.org/officeDocument/2006/relationships/hyperlink" Target="../../../../joans/Downloads/PRESUPUESTO%20INMACULADA.xlsx" TargetMode="External"/><Relationship Id="rId16" Type="http://schemas.openxmlformats.org/officeDocument/2006/relationships/hyperlink" Target="../../../../joans/Downloads/PRESUPUESTO%20INMACULADA.xlsx" TargetMode="External"/><Relationship Id="rId1" Type="http://schemas.openxmlformats.org/officeDocument/2006/relationships/hyperlink" Target="../../../../joans/Downloads/PRESUPUESTO%20INMACULADA.xlsx" TargetMode="External"/><Relationship Id="rId6" Type="http://schemas.openxmlformats.org/officeDocument/2006/relationships/hyperlink" Target="../../../../joans/Downloads/PRESUPUESTO%20INMACULADA.xlsx" TargetMode="External"/><Relationship Id="rId11" Type="http://schemas.openxmlformats.org/officeDocument/2006/relationships/hyperlink" Target="../../../../joans/Downloads/PRESUPUESTO%20INMACULADA.xlsx" TargetMode="External"/><Relationship Id="rId5" Type="http://schemas.openxmlformats.org/officeDocument/2006/relationships/hyperlink" Target="../../../../joans/Downloads/PRESUPUESTO%20INMACULADA.xlsx" TargetMode="External"/><Relationship Id="rId15" Type="http://schemas.openxmlformats.org/officeDocument/2006/relationships/hyperlink" Target="../../../../joans/Downloads/PRESUPUESTO%20INMACULADA.xlsx" TargetMode="External"/><Relationship Id="rId10" Type="http://schemas.openxmlformats.org/officeDocument/2006/relationships/hyperlink" Target="../../../../joans/Downloads/PRESUPUESTO%20INMACULADA.xlsx" TargetMode="External"/><Relationship Id="rId19" Type="http://schemas.openxmlformats.org/officeDocument/2006/relationships/printerSettings" Target="../printerSettings/printerSettings2.bin"/><Relationship Id="rId4" Type="http://schemas.openxmlformats.org/officeDocument/2006/relationships/hyperlink" Target="../../../../joans/Downloads/PRESUPUESTO%20INMACULADA.xlsx" TargetMode="External"/><Relationship Id="rId9" Type="http://schemas.openxmlformats.org/officeDocument/2006/relationships/hyperlink" Target="../../../../joans/Downloads/PRESUPUESTO%20INMACULADA.xlsx" TargetMode="External"/><Relationship Id="rId14" Type="http://schemas.openxmlformats.org/officeDocument/2006/relationships/hyperlink" Target="../../../../joans/Downloads/PRESUPUESTO%20INMACULADA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1"/>
  <sheetViews>
    <sheetView tabSelected="1" zoomScale="89" zoomScaleNormal="89" workbookViewId="0">
      <selection activeCell="R12" sqref="R12"/>
    </sheetView>
  </sheetViews>
  <sheetFormatPr baseColWidth="10" defaultColWidth="10.7109375" defaultRowHeight="15" x14ac:dyDescent="0.25"/>
  <cols>
    <col min="1" max="1" width="5.7109375" customWidth="1"/>
    <col min="2" max="2" width="9" customWidth="1"/>
    <col min="3" max="3" width="49.5703125" customWidth="1"/>
    <col min="4" max="5" width="7.85546875" customWidth="1"/>
    <col min="6" max="6" width="14" customWidth="1"/>
    <col min="7" max="7" width="19.140625" customWidth="1"/>
  </cols>
  <sheetData>
    <row r="1" spans="1:7" ht="24" customHeight="1" x14ac:dyDescent="0.25">
      <c r="A1" s="81" t="s">
        <v>262</v>
      </c>
      <c r="B1" s="82"/>
      <c r="C1" s="82"/>
      <c r="D1" s="82"/>
      <c r="E1" s="82"/>
      <c r="F1" s="82"/>
      <c r="G1" s="83"/>
    </row>
    <row r="2" spans="1:7" ht="30.75" customHeight="1" x14ac:dyDescent="0.25">
      <c r="A2" s="88" t="s">
        <v>1</v>
      </c>
      <c r="B2" s="88"/>
      <c r="C2" s="89" t="s">
        <v>261</v>
      </c>
      <c r="D2" s="89"/>
      <c r="E2" s="89"/>
      <c r="F2" s="89"/>
      <c r="G2" s="89"/>
    </row>
    <row r="3" spans="1:7" ht="0.75" customHeight="1" x14ac:dyDescent="0.25">
      <c r="A3" s="88"/>
      <c r="B3" s="88"/>
      <c r="C3" s="89"/>
      <c r="D3" s="89"/>
      <c r="E3" s="89"/>
      <c r="F3" s="89"/>
      <c r="G3" s="89"/>
    </row>
    <row r="4" spans="1:7" ht="14.25" customHeight="1" x14ac:dyDescent="0.25">
      <c r="A4" s="90" t="s">
        <v>3</v>
      </c>
      <c r="B4" s="90"/>
      <c r="C4" s="91" t="s">
        <v>257</v>
      </c>
      <c r="D4" s="91"/>
      <c r="E4" s="91"/>
      <c r="F4" s="90" t="s">
        <v>5</v>
      </c>
      <c r="G4" s="92">
        <v>46143</v>
      </c>
    </row>
    <row r="5" spans="1:7" ht="7.5" customHeight="1" x14ac:dyDescent="0.25">
      <c r="A5" s="90"/>
      <c r="B5" s="90"/>
      <c r="C5" s="91"/>
      <c r="D5" s="91"/>
      <c r="E5" s="91"/>
      <c r="F5" s="90"/>
      <c r="G5" s="90"/>
    </row>
    <row r="6" spans="1:7" ht="30.75" customHeight="1" x14ac:dyDescent="0.25">
      <c r="A6" s="32" t="s">
        <v>6</v>
      </c>
      <c r="B6" s="32" t="s">
        <v>7</v>
      </c>
      <c r="C6" s="33" t="s">
        <v>8</v>
      </c>
      <c r="D6" s="33" t="s">
        <v>9</v>
      </c>
      <c r="E6" s="33" t="s">
        <v>10</v>
      </c>
      <c r="F6" s="33" t="s">
        <v>11</v>
      </c>
      <c r="G6" s="33" t="s">
        <v>12</v>
      </c>
    </row>
    <row r="7" spans="1:7" ht="15" customHeight="1" x14ac:dyDescent="0.25">
      <c r="A7" s="78">
        <v>1</v>
      </c>
      <c r="B7" s="84" t="s">
        <v>256</v>
      </c>
      <c r="C7" s="84"/>
      <c r="D7" s="84"/>
      <c r="E7" s="84"/>
      <c r="F7" s="84"/>
      <c r="G7" s="84"/>
    </row>
    <row r="8" spans="1:7" x14ac:dyDescent="0.25">
      <c r="A8" s="4"/>
      <c r="B8" s="4">
        <v>100511</v>
      </c>
      <c r="C8" s="49" t="s">
        <v>14</v>
      </c>
      <c r="D8" s="51" t="s">
        <v>15</v>
      </c>
      <c r="E8" s="54">
        <f>5.6*5.5+8.9*6.3</f>
        <v>86.87</v>
      </c>
      <c r="F8" s="6">
        <v>31798</v>
      </c>
      <c r="G8" s="6">
        <f t="shared" ref="G8:G17" si="0">+F8*E8</f>
        <v>2762292.2600000002</v>
      </c>
    </row>
    <row r="9" spans="1:7" x14ac:dyDescent="0.25">
      <c r="A9" s="4"/>
      <c r="B9" s="5">
        <v>180210</v>
      </c>
      <c r="C9" s="49" t="s">
        <v>16</v>
      </c>
      <c r="D9" s="48" t="s">
        <v>15</v>
      </c>
      <c r="E9" s="55">
        <f>5.6*5.5+8.9*6.3</f>
        <v>86.87</v>
      </c>
      <c r="F9" s="7">
        <v>118059</v>
      </c>
      <c r="G9" s="7">
        <f t="shared" si="0"/>
        <v>10255785.33</v>
      </c>
    </row>
    <row r="10" spans="1:7" x14ac:dyDescent="0.25">
      <c r="A10" s="4"/>
      <c r="B10" s="4">
        <v>180922</v>
      </c>
      <c r="C10" s="49" t="s">
        <v>17</v>
      </c>
      <c r="D10" s="51" t="s">
        <v>15</v>
      </c>
      <c r="E10" s="54">
        <f>5.6*5.5+8.9*6.3</f>
        <v>86.87</v>
      </c>
      <c r="F10" s="6">
        <v>64776</v>
      </c>
      <c r="G10" s="6">
        <f t="shared" si="0"/>
        <v>5627091.1200000001</v>
      </c>
    </row>
    <row r="11" spans="1:7" x14ac:dyDescent="0.25">
      <c r="A11" s="4"/>
      <c r="B11" s="4">
        <v>180923</v>
      </c>
      <c r="C11" s="49" t="s">
        <v>18</v>
      </c>
      <c r="D11" s="51" t="s">
        <v>19</v>
      </c>
      <c r="E11" s="54">
        <v>6.3</v>
      </c>
      <c r="F11" s="6">
        <v>72706</v>
      </c>
      <c r="G11" s="6">
        <f t="shared" si="0"/>
        <v>458047.8</v>
      </c>
    </row>
    <row r="12" spans="1:7" x14ac:dyDescent="0.25">
      <c r="A12" s="4"/>
      <c r="B12" s="4">
        <v>100502</v>
      </c>
      <c r="C12" s="49" t="s">
        <v>20</v>
      </c>
      <c r="D12" s="51" t="s">
        <v>15</v>
      </c>
      <c r="E12" s="54">
        <f>6.3*5.2</f>
        <v>32.76</v>
      </c>
      <c r="F12" s="6">
        <v>14207</v>
      </c>
      <c r="G12" s="6">
        <f t="shared" si="0"/>
        <v>465421.31999999995</v>
      </c>
    </row>
    <row r="13" spans="1:7" x14ac:dyDescent="0.25">
      <c r="A13" s="4"/>
      <c r="B13" s="4">
        <v>180401</v>
      </c>
      <c r="C13" s="4" t="s">
        <v>21</v>
      </c>
      <c r="D13" s="51" t="s">
        <v>15</v>
      </c>
      <c r="E13" s="54">
        <f>6.3*5.2+6.3*5.06</f>
        <v>64.637999999999991</v>
      </c>
      <c r="F13" s="6">
        <v>122712</v>
      </c>
      <c r="G13" s="6">
        <f t="shared" si="0"/>
        <v>7931858.2559999991</v>
      </c>
    </row>
    <row r="14" spans="1:7" x14ac:dyDescent="0.25">
      <c r="A14" s="4"/>
      <c r="B14" s="4">
        <v>180404</v>
      </c>
      <c r="C14" s="52" t="s">
        <v>22</v>
      </c>
      <c r="D14" s="51" t="s">
        <v>15</v>
      </c>
      <c r="E14" s="56">
        <v>6</v>
      </c>
      <c r="F14" s="6">
        <v>94612</v>
      </c>
      <c r="G14" s="6">
        <f t="shared" si="0"/>
        <v>567672</v>
      </c>
    </row>
    <row r="15" spans="1:7" x14ac:dyDescent="0.25">
      <c r="A15" s="4"/>
      <c r="B15" s="4">
        <v>170404</v>
      </c>
      <c r="C15" s="4" t="s">
        <v>23</v>
      </c>
      <c r="D15" s="51" t="s">
        <v>24</v>
      </c>
      <c r="E15" s="54">
        <v>8</v>
      </c>
      <c r="F15" s="6">
        <v>171520</v>
      </c>
      <c r="G15" s="6">
        <f t="shared" si="0"/>
        <v>1372160</v>
      </c>
    </row>
    <row r="16" spans="1:7" x14ac:dyDescent="0.25">
      <c r="A16" s="4"/>
      <c r="B16" s="4">
        <v>170134</v>
      </c>
      <c r="C16" s="4" t="s">
        <v>25</v>
      </c>
      <c r="D16" s="51" t="s">
        <v>19</v>
      </c>
      <c r="E16" s="54">
        <f>6*E15</f>
        <v>48</v>
      </c>
      <c r="F16" s="6">
        <v>5320</v>
      </c>
      <c r="G16" s="6">
        <f t="shared" si="0"/>
        <v>255360</v>
      </c>
    </row>
    <row r="17" spans="1:7" x14ac:dyDescent="0.25">
      <c r="A17" s="4"/>
      <c r="B17" s="4">
        <v>170656</v>
      </c>
      <c r="C17" s="4" t="s">
        <v>26</v>
      </c>
      <c r="D17" s="51" t="s">
        <v>24</v>
      </c>
      <c r="E17" s="54">
        <v>4</v>
      </c>
      <c r="F17" s="6">
        <v>51973</v>
      </c>
      <c r="G17" s="6">
        <f t="shared" si="0"/>
        <v>207892</v>
      </c>
    </row>
    <row r="18" spans="1:7" s="80" customFormat="1" ht="15" customHeight="1" x14ac:dyDescent="0.25">
      <c r="A18" s="79">
        <v>2</v>
      </c>
      <c r="B18" s="85" t="s">
        <v>27</v>
      </c>
      <c r="C18" s="85"/>
      <c r="D18" s="85"/>
      <c r="E18" s="85"/>
      <c r="F18" s="85"/>
      <c r="G18" s="85"/>
    </row>
    <row r="19" spans="1:7" x14ac:dyDescent="0.25">
      <c r="A19" s="4"/>
      <c r="B19" s="5">
        <v>100314</v>
      </c>
      <c r="C19" s="5" t="s">
        <v>28</v>
      </c>
      <c r="D19" s="48" t="s">
        <v>15</v>
      </c>
      <c r="E19" s="55">
        <f>+(5.3+18)*1*2</f>
        <v>46.6</v>
      </c>
      <c r="F19" s="7">
        <v>9974</v>
      </c>
      <c r="G19" s="6">
        <f t="shared" ref="G19:G26" si="1">+F19*E19</f>
        <v>464788.4</v>
      </c>
    </row>
    <row r="20" spans="1:7" x14ac:dyDescent="0.25">
      <c r="A20" s="4"/>
      <c r="B20" s="5">
        <v>100628</v>
      </c>
      <c r="C20" s="5" t="s">
        <v>29</v>
      </c>
      <c r="D20" s="48" t="s">
        <v>30</v>
      </c>
      <c r="E20" s="55">
        <v>26.7</v>
      </c>
      <c r="F20" s="7">
        <v>32617</v>
      </c>
      <c r="G20" s="7">
        <f t="shared" si="1"/>
        <v>870873.9</v>
      </c>
    </row>
    <row r="21" spans="1:7" x14ac:dyDescent="0.25">
      <c r="A21" s="4"/>
      <c r="B21" s="5">
        <v>140234</v>
      </c>
      <c r="C21" s="5" t="s">
        <v>31</v>
      </c>
      <c r="D21" s="48" t="s">
        <v>15</v>
      </c>
      <c r="E21" s="55">
        <f>+(5.3+18)*1*2</f>
        <v>46.6</v>
      </c>
      <c r="F21" s="7">
        <v>63237</v>
      </c>
      <c r="G21" s="6">
        <f t="shared" si="1"/>
        <v>2946844.2</v>
      </c>
    </row>
    <row r="22" spans="1:7" x14ac:dyDescent="0.25">
      <c r="A22" s="4"/>
      <c r="B22" s="4">
        <v>190106</v>
      </c>
      <c r="C22" s="7" t="s">
        <v>32</v>
      </c>
      <c r="D22" s="48" t="s">
        <v>15</v>
      </c>
      <c r="E22" s="55">
        <f>+(5.3+18)*1*2</f>
        <v>46.6</v>
      </c>
      <c r="F22" s="7">
        <v>37665</v>
      </c>
      <c r="G22" s="6">
        <f t="shared" si="1"/>
        <v>1755189</v>
      </c>
    </row>
    <row r="23" spans="1:7" ht="15" customHeight="1" x14ac:dyDescent="0.25">
      <c r="A23" s="4"/>
      <c r="B23" s="4">
        <v>290110</v>
      </c>
      <c r="C23" s="7" t="s">
        <v>33</v>
      </c>
      <c r="D23" s="48" t="s">
        <v>15</v>
      </c>
      <c r="E23" s="55">
        <f>+(5.3+18)*1*2</f>
        <v>46.6</v>
      </c>
      <c r="F23" s="7">
        <v>18994</v>
      </c>
      <c r="G23" s="6">
        <f t="shared" si="1"/>
        <v>885120.4</v>
      </c>
    </row>
    <row r="24" spans="1:7" ht="15" customHeight="1" x14ac:dyDescent="0.25">
      <c r="A24" s="8"/>
      <c r="B24" s="4">
        <v>291103</v>
      </c>
      <c r="C24" s="7" t="s">
        <v>34</v>
      </c>
      <c r="D24" s="48" t="s">
        <v>15</v>
      </c>
      <c r="E24" s="55">
        <f>+(5.3+18)*1*2</f>
        <v>46.6</v>
      </c>
      <c r="F24" s="9">
        <v>10980</v>
      </c>
      <c r="G24" s="6">
        <f t="shared" si="1"/>
        <v>511668</v>
      </c>
    </row>
    <row r="25" spans="1:7" ht="15" customHeight="1" x14ac:dyDescent="0.25">
      <c r="A25" s="8"/>
      <c r="B25" s="4">
        <v>130403</v>
      </c>
      <c r="C25" s="7" t="s">
        <v>35</v>
      </c>
      <c r="D25" s="48" t="s">
        <v>19</v>
      </c>
      <c r="E25" s="55">
        <f>(5.3+18)*2</f>
        <v>46.6</v>
      </c>
      <c r="F25" s="6">
        <v>59031</v>
      </c>
      <c r="G25" s="7">
        <f t="shared" si="1"/>
        <v>2750844.6</v>
      </c>
    </row>
    <row r="26" spans="1:7" ht="28.5" x14ac:dyDescent="0.25">
      <c r="A26" s="8"/>
      <c r="B26" s="53" t="s">
        <v>36</v>
      </c>
      <c r="C26" s="7" t="s">
        <v>37</v>
      </c>
      <c r="D26" s="48" t="s">
        <v>38</v>
      </c>
      <c r="E26" s="55">
        <v>300.00484735488999</v>
      </c>
      <c r="F26" s="50">
        <v>6057</v>
      </c>
      <c r="G26" s="7">
        <f t="shared" si="1"/>
        <v>1817129.3604285687</v>
      </c>
    </row>
    <row r="27" spans="1:7" ht="15" customHeight="1" x14ac:dyDescent="0.25">
      <c r="A27" s="86" t="s">
        <v>39</v>
      </c>
      <c r="B27" s="86"/>
      <c r="C27" s="86"/>
      <c r="D27" s="86"/>
      <c r="E27" s="86"/>
      <c r="F27" s="86"/>
      <c r="G27" s="58">
        <f>SUM(G8:G26)</f>
        <v>41906037.946428575</v>
      </c>
    </row>
    <row r="28" spans="1:7" ht="15" customHeight="1" x14ac:dyDescent="0.25">
      <c r="B28" s="11"/>
      <c r="C28" s="11"/>
      <c r="D28" s="12"/>
      <c r="E28" s="12"/>
      <c r="F28" s="12"/>
      <c r="G28" s="13"/>
    </row>
    <row r="29" spans="1:7" ht="17.25" customHeight="1" x14ac:dyDescent="0.25">
      <c r="A29" s="87" t="s">
        <v>40</v>
      </c>
      <c r="B29" s="87"/>
      <c r="C29" s="87"/>
      <c r="D29" s="87"/>
      <c r="E29" s="87"/>
      <c r="F29" s="87"/>
      <c r="G29" s="24">
        <f>+G27</f>
        <v>41906037.946428575</v>
      </c>
    </row>
    <row r="30" spans="1:7" ht="17.25" customHeight="1" x14ac:dyDescent="0.25">
      <c r="A30" s="94" t="s">
        <v>41</v>
      </c>
      <c r="B30" s="94"/>
      <c r="C30" s="94"/>
      <c r="D30" s="94"/>
      <c r="E30" s="94"/>
      <c r="F30" s="25">
        <v>0.28399999999999997</v>
      </c>
      <c r="G30" s="26">
        <f>+F30*G29</f>
        <v>11901314.776785715</v>
      </c>
    </row>
    <row r="31" spans="1:7" ht="17.25" customHeight="1" x14ac:dyDescent="0.25">
      <c r="A31" s="95" t="s">
        <v>42</v>
      </c>
      <c r="B31" s="95"/>
      <c r="C31" s="95"/>
      <c r="D31" s="95"/>
      <c r="E31" s="95"/>
      <c r="F31" s="25">
        <v>0.01</v>
      </c>
      <c r="G31" s="26">
        <f>+F31*G29</f>
        <v>419060.37946428574</v>
      </c>
    </row>
    <row r="32" spans="1:7" ht="17.25" customHeight="1" x14ac:dyDescent="0.25">
      <c r="A32" s="95" t="s">
        <v>43</v>
      </c>
      <c r="B32" s="95"/>
      <c r="C32" s="95"/>
      <c r="D32" s="95"/>
      <c r="E32" s="95"/>
      <c r="F32" s="25">
        <v>0.05</v>
      </c>
      <c r="G32" s="26">
        <f>+F32*G29</f>
        <v>2095301.8973214289</v>
      </c>
    </row>
    <row r="33" spans="1:9" ht="17.25" customHeight="1" x14ac:dyDescent="0.25">
      <c r="A33" s="87" t="s">
        <v>44</v>
      </c>
      <c r="B33" s="87"/>
      <c r="C33" s="87"/>
      <c r="D33" s="87"/>
      <c r="E33" s="87"/>
      <c r="F33" s="27">
        <f>SUM(F30:F32)</f>
        <v>0.34399999999999997</v>
      </c>
      <c r="G33" s="26">
        <f>SUM(G30:G32)</f>
        <v>14415677.053571429</v>
      </c>
    </row>
    <row r="34" spans="1:9" ht="17.25" customHeight="1" x14ac:dyDescent="0.25">
      <c r="A34" s="87" t="s">
        <v>45</v>
      </c>
      <c r="B34" s="87"/>
      <c r="C34" s="87"/>
      <c r="D34" s="87"/>
      <c r="E34" s="87"/>
      <c r="F34" s="87"/>
      <c r="G34" s="26">
        <f>G33+G29</f>
        <v>56321715</v>
      </c>
    </row>
    <row r="35" spans="1:9" ht="17.25" customHeight="1" x14ac:dyDescent="0.25">
      <c r="A35" s="28"/>
      <c r="B35" s="28"/>
      <c r="C35" s="28"/>
      <c r="D35" s="29"/>
      <c r="E35" s="28"/>
      <c r="F35" s="30"/>
      <c r="G35" s="31"/>
    </row>
    <row r="36" spans="1:9" ht="17.25" customHeight="1" x14ac:dyDescent="0.25">
      <c r="A36" s="93" t="s">
        <v>46</v>
      </c>
      <c r="B36" s="93"/>
      <c r="C36" s="93"/>
      <c r="D36" s="93"/>
      <c r="E36" s="93"/>
      <c r="F36" s="93"/>
      <c r="G36" s="57">
        <f>+G34</f>
        <v>56321715</v>
      </c>
    </row>
    <row r="37" spans="1:9" ht="17.25" customHeight="1" x14ac:dyDescent="0.25">
      <c r="A37" s="18"/>
      <c r="B37" s="18"/>
      <c r="C37" s="18"/>
      <c r="D37" s="19"/>
      <c r="E37" s="18"/>
      <c r="F37" s="20"/>
      <c r="G37" s="20"/>
    </row>
    <row r="38" spans="1:9" x14ac:dyDescent="0.25">
      <c r="G38" s="22"/>
    </row>
    <row r="39" spans="1:9" x14ac:dyDescent="0.25">
      <c r="D39" s="46" t="s">
        <v>258</v>
      </c>
      <c r="E39" s="46"/>
      <c r="F39" s="46"/>
      <c r="H39" s="46"/>
      <c r="I39" s="46"/>
    </row>
    <row r="40" spans="1:9" x14ac:dyDescent="0.25">
      <c r="F40" s="47" t="s">
        <v>259</v>
      </c>
      <c r="G40" s="47"/>
    </row>
    <row r="41" spans="1:9" x14ac:dyDescent="0.25">
      <c r="F41" s="47" t="s">
        <v>260</v>
      </c>
      <c r="G41" s="47"/>
    </row>
  </sheetData>
  <mergeCells count="17">
    <mergeCell ref="A36:F36"/>
    <mergeCell ref="A30:E30"/>
    <mergeCell ref="A31:E31"/>
    <mergeCell ref="A32:E32"/>
    <mergeCell ref="A33:E33"/>
    <mergeCell ref="A34:F34"/>
    <mergeCell ref="A1:G1"/>
    <mergeCell ref="B7:G7"/>
    <mergeCell ref="B18:G18"/>
    <mergeCell ref="A27:F27"/>
    <mergeCell ref="A29:F29"/>
    <mergeCell ref="A2:B3"/>
    <mergeCell ref="C2:G3"/>
    <mergeCell ref="A4:B5"/>
    <mergeCell ref="C4:E5"/>
    <mergeCell ref="F4:F5"/>
    <mergeCell ref="G4:G5"/>
  </mergeCells>
  <pageMargins left="0.7" right="0.7" top="0.75" bottom="0.75" header="0.3" footer="0.3"/>
  <pageSetup paperSize="9" scale="7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458"/>
  <sheetViews>
    <sheetView showGridLines="0" topLeftCell="A26" zoomScale="70" zoomScaleNormal="70" workbookViewId="0">
      <selection activeCell="I440" sqref="I440"/>
    </sheetView>
  </sheetViews>
  <sheetFormatPr baseColWidth="10" defaultColWidth="8.7109375" defaultRowHeight="15" x14ac:dyDescent="0.25"/>
  <cols>
    <col min="1" max="1" width="14" customWidth="1"/>
    <col min="2" max="2" width="41" customWidth="1"/>
    <col min="3" max="3" width="9" customWidth="1"/>
    <col min="4" max="4" width="10" style="23" customWidth="1"/>
    <col min="5" max="5" width="15" style="23" customWidth="1"/>
    <col min="6" max="6" width="16" style="23" customWidth="1"/>
    <col min="7" max="7" width="13" style="23" customWidth="1"/>
    <col min="8" max="8" width="18" style="77" customWidth="1"/>
  </cols>
  <sheetData>
    <row r="1" spans="1:9" ht="24" hidden="1" customHeight="1" x14ac:dyDescent="0.25">
      <c r="A1" s="96" t="s">
        <v>47</v>
      </c>
      <c r="B1" s="97"/>
      <c r="C1" s="97"/>
      <c r="D1" s="97"/>
      <c r="E1" s="97"/>
      <c r="F1" s="97"/>
      <c r="G1" s="97"/>
      <c r="H1" s="98"/>
      <c r="I1" s="39"/>
    </row>
    <row r="2" spans="1:9" hidden="1" x14ac:dyDescent="0.25">
      <c r="A2" s="99" t="s">
        <v>48</v>
      </c>
      <c r="B2" s="100"/>
      <c r="C2" s="100"/>
      <c r="D2" s="100"/>
      <c r="E2" s="100"/>
      <c r="F2" s="100"/>
      <c r="G2" s="100"/>
      <c r="H2" s="101"/>
      <c r="I2" s="39"/>
    </row>
    <row r="3" spans="1:9" ht="27.75" hidden="1" customHeight="1" x14ac:dyDescent="0.25">
      <c r="A3" s="102" t="s">
        <v>49</v>
      </c>
      <c r="B3" s="103"/>
      <c r="C3" s="103"/>
      <c r="D3" s="103"/>
      <c r="E3" s="103"/>
      <c r="F3" s="103"/>
      <c r="G3" s="103"/>
      <c r="H3" s="104"/>
      <c r="I3" s="39"/>
    </row>
    <row r="4" spans="1:9" hidden="1" x14ac:dyDescent="0.25">
      <c r="A4" s="39"/>
      <c r="B4" s="39"/>
      <c r="C4" s="39"/>
      <c r="D4" s="40"/>
      <c r="E4" s="40"/>
      <c r="F4" s="40"/>
      <c r="G4" s="40"/>
      <c r="H4" s="71"/>
      <c r="I4" s="39"/>
    </row>
    <row r="5" spans="1:9" hidden="1" x14ac:dyDescent="0.25">
      <c r="A5" s="105" t="s">
        <v>50</v>
      </c>
      <c r="B5" s="106"/>
      <c r="C5" s="106"/>
      <c r="D5" s="106"/>
      <c r="E5" s="106"/>
      <c r="F5" s="106"/>
      <c r="G5" s="106"/>
      <c r="H5" s="107"/>
      <c r="I5" s="39"/>
    </row>
    <row r="6" spans="1:9" ht="27.75" hidden="1" customHeight="1" x14ac:dyDescent="0.25">
      <c r="A6" s="41" t="s">
        <v>51</v>
      </c>
      <c r="B6" s="41" t="s">
        <v>8</v>
      </c>
      <c r="C6" s="41" t="s">
        <v>9</v>
      </c>
      <c r="D6" s="42" t="s">
        <v>52</v>
      </c>
      <c r="E6" s="42" t="s">
        <v>53</v>
      </c>
      <c r="F6" s="42" t="s">
        <v>54</v>
      </c>
      <c r="G6" s="42" t="s">
        <v>55</v>
      </c>
      <c r="H6" s="42" t="s">
        <v>56</v>
      </c>
      <c r="I6" s="39"/>
    </row>
    <row r="7" spans="1:9" hidden="1" x14ac:dyDescent="0.25">
      <c r="A7" s="38">
        <v>1</v>
      </c>
      <c r="B7" s="36" t="s">
        <v>14</v>
      </c>
      <c r="C7" s="38" t="s">
        <v>15</v>
      </c>
      <c r="D7" s="37" t="s">
        <v>57</v>
      </c>
      <c r="E7" s="43" t="s">
        <v>13</v>
      </c>
      <c r="F7" s="37">
        <f>H46</f>
        <v>31798</v>
      </c>
      <c r="G7" s="37">
        <f t="shared" ref="G7:G24" si="0">H7-F7</f>
        <v>0</v>
      </c>
      <c r="H7" s="37">
        <f>'OPCION 2'!F8</f>
        <v>31798</v>
      </c>
      <c r="I7" s="39"/>
    </row>
    <row r="8" spans="1:9" hidden="1" x14ac:dyDescent="0.25">
      <c r="A8" s="38">
        <v>2</v>
      </c>
      <c r="B8" s="36" t="s">
        <v>16</v>
      </c>
      <c r="C8" s="38" t="s">
        <v>15</v>
      </c>
      <c r="D8" s="37" t="s">
        <v>58</v>
      </c>
      <c r="E8" s="43" t="s">
        <v>13</v>
      </c>
      <c r="F8" s="37">
        <f>H71</f>
        <v>118059</v>
      </c>
      <c r="G8" s="37">
        <f t="shared" si="0"/>
        <v>0</v>
      </c>
      <c r="H8" s="37">
        <f>'OPCION 2'!F9</f>
        <v>118059</v>
      </c>
      <c r="I8" s="39"/>
    </row>
    <row r="9" spans="1:9" hidden="1" x14ac:dyDescent="0.25">
      <c r="A9" s="38">
        <v>3</v>
      </c>
      <c r="B9" s="36" t="s">
        <v>17</v>
      </c>
      <c r="C9" s="38" t="s">
        <v>15</v>
      </c>
      <c r="D9" s="37" t="s">
        <v>59</v>
      </c>
      <c r="E9" s="43" t="s">
        <v>13</v>
      </c>
      <c r="F9" s="37">
        <f>H94</f>
        <v>64776</v>
      </c>
      <c r="G9" s="37">
        <f t="shared" si="0"/>
        <v>0</v>
      </c>
      <c r="H9" s="37">
        <f>'OPCION 2'!F10</f>
        <v>64776</v>
      </c>
      <c r="I9" s="39"/>
    </row>
    <row r="10" spans="1:9" hidden="1" x14ac:dyDescent="0.25">
      <c r="A10" s="38">
        <v>4</v>
      </c>
      <c r="B10" s="36" t="s">
        <v>18</v>
      </c>
      <c r="C10" s="38" t="s">
        <v>60</v>
      </c>
      <c r="D10" s="37" t="s">
        <v>61</v>
      </c>
      <c r="E10" s="43" t="s">
        <v>13</v>
      </c>
      <c r="F10" s="37">
        <f>H116</f>
        <v>72706</v>
      </c>
      <c r="G10" s="37">
        <f t="shared" si="0"/>
        <v>0</v>
      </c>
      <c r="H10" s="37">
        <f>'OPCION 2'!F11</f>
        <v>72706</v>
      </c>
      <c r="I10" s="39"/>
    </row>
    <row r="11" spans="1:9" hidden="1" x14ac:dyDescent="0.25">
      <c r="A11" s="38">
        <v>5</v>
      </c>
      <c r="B11" s="36" t="s">
        <v>20</v>
      </c>
      <c r="C11" s="38" t="s">
        <v>15</v>
      </c>
      <c r="D11" s="37" t="s">
        <v>62</v>
      </c>
      <c r="E11" s="43" t="s">
        <v>13</v>
      </c>
      <c r="F11" s="37">
        <f>H138</f>
        <v>14207</v>
      </c>
      <c r="G11" s="37">
        <f t="shared" si="0"/>
        <v>0</v>
      </c>
      <c r="H11" s="37">
        <f>'OPCION 2'!F12</f>
        <v>14207</v>
      </c>
      <c r="I11" s="39"/>
    </row>
    <row r="12" spans="1:9" hidden="1" x14ac:dyDescent="0.25">
      <c r="A12" s="38">
        <v>6</v>
      </c>
      <c r="B12" s="36" t="s">
        <v>21</v>
      </c>
      <c r="C12" s="38" t="s">
        <v>15</v>
      </c>
      <c r="D12" s="37" t="s">
        <v>63</v>
      </c>
      <c r="E12" s="43" t="s">
        <v>13</v>
      </c>
      <c r="F12" s="37">
        <f>H164</f>
        <v>122712</v>
      </c>
      <c r="G12" s="37">
        <f t="shared" si="0"/>
        <v>0</v>
      </c>
      <c r="H12" s="37">
        <f>'OPCION 2'!F13</f>
        <v>122712</v>
      </c>
      <c r="I12" s="39"/>
    </row>
    <row r="13" spans="1:9" hidden="1" x14ac:dyDescent="0.25">
      <c r="A13" s="38">
        <v>7</v>
      </c>
      <c r="B13" s="36" t="s">
        <v>22</v>
      </c>
      <c r="C13" s="38" t="s">
        <v>15</v>
      </c>
      <c r="D13" s="37" t="s">
        <v>64</v>
      </c>
      <c r="E13" s="43" t="s">
        <v>13</v>
      </c>
      <c r="F13" s="37">
        <f>H199</f>
        <v>94612</v>
      </c>
      <c r="G13" s="37">
        <f t="shared" si="0"/>
        <v>0</v>
      </c>
      <c r="H13" s="37">
        <f>'OPCION 2'!F14</f>
        <v>94612</v>
      </c>
      <c r="I13" s="39"/>
    </row>
    <row r="14" spans="1:9" hidden="1" x14ac:dyDescent="0.25">
      <c r="A14" s="38">
        <v>8</v>
      </c>
      <c r="B14" s="36" t="s">
        <v>23</v>
      </c>
      <c r="C14" s="38" t="s">
        <v>24</v>
      </c>
      <c r="D14" s="37" t="s">
        <v>65</v>
      </c>
      <c r="E14" s="43" t="s">
        <v>13</v>
      </c>
      <c r="F14" s="37">
        <f>H228</f>
        <v>171520</v>
      </c>
      <c r="G14" s="37">
        <f t="shared" si="0"/>
        <v>0</v>
      </c>
      <c r="H14" s="37">
        <f>'OPCION 2'!F15</f>
        <v>171520</v>
      </c>
      <c r="I14" s="39"/>
    </row>
    <row r="15" spans="1:9" hidden="1" x14ac:dyDescent="0.25">
      <c r="A15" s="38">
        <v>9</v>
      </c>
      <c r="B15" s="36" t="s">
        <v>25</v>
      </c>
      <c r="C15" s="38" t="s">
        <v>60</v>
      </c>
      <c r="D15" s="37" t="s">
        <v>66</v>
      </c>
      <c r="E15" s="43" t="s">
        <v>13</v>
      </c>
      <c r="F15" s="37">
        <f>H249</f>
        <v>5320</v>
      </c>
      <c r="G15" s="37">
        <f t="shared" si="0"/>
        <v>0</v>
      </c>
      <c r="H15" s="37">
        <f>'OPCION 2'!F16</f>
        <v>5320</v>
      </c>
      <c r="I15" s="39"/>
    </row>
    <row r="16" spans="1:9" hidden="1" x14ac:dyDescent="0.25">
      <c r="A16" s="38">
        <v>10</v>
      </c>
      <c r="B16" s="36" t="s">
        <v>26</v>
      </c>
      <c r="C16" s="38" t="s">
        <v>24</v>
      </c>
      <c r="D16" s="37" t="s">
        <v>67</v>
      </c>
      <c r="E16" s="43" t="s">
        <v>13</v>
      </c>
      <c r="F16" s="37">
        <f>H272</f>
        <v>51973</v>
      </c>
      <c r="G16" s="37">
        <f t="shared" si="0"/>
        <v>0</v>
      </c>
      <c r="H16" s="37">
        <f>'OPCION 2'!F17</f>
        <v>51973</v>
      </c>
      <c r="I16" s="39"/>
    </row>
    <row r="17" spans="1:9" hidden="1" x14ac:dyDescent="0.25">
      <c r="A17" s="38">
        <v>11</v>
      </c>
      <c r="B17" s="36" t="s">
        <v>28</v>
      </c>
      <c r="C17" s="38" t="s">
        <v>15</v>
      </c>
      <c r="D17" s="37" t="s">
        <v>68</v>
      </c>
      <c r="E17" s="43" t="s">
        <v>27</v>
      </c>
      <c r="F17" s="37">
        <f>H293</f>
        <v>9974</v>
      </c>
      <c r="G17" s="37">
        <f t="shared" si="0"/>
        <v>0</v>
      </c>
      <c r="H17" s="37">
        <f>'OPCION 2'!F19</f>
        <v>9974</v>
      </c>
      <c r="I17" s="39"/>
    </row>
    <row r="18" spans="1:9" hidden="1" x14ac:dyDescent="0.25">
      <c r="A18" s="38">
        <v>12</v>
      </c>
      <c r="B18" s="36" t="s">
        <v>29</v>
      </c>
      <c r="C18" s="38" t="s">
        <v>30</v>
      </c>
      <c r="D18" s="37" t="s">
        <v>69</v>
      </c>
      <c r="E18" s="43" t="s">
        <v>27</v>
      </c>
      <c r="F18" s="37">
        <f>H315</f>
        <v>32617</v>
      </c>
      <c r="G18" s="37">
        <f t="shared" si="0"/>
        <v>0</v>
      </c>
      <c r="H18" s="37">
        <f>'OPCION 2'!F20</f>
        <v>32617</v>
      </c>
      <c r="I18" s="39"/>
    </row>
    <row r="19" spans="1:9" hidden="1" x14ac:dyDescent="0.25">
      <c r="A19" s="38">
        <v>13</v>
      </c>
      <c r="B19" s="36" t="s">
        <v>31</v>
      </c>
      <c r="C19" s="38" t="s">
        <v>15</v>
      </c>
      <c r="D19" s="37" t="s">
        <v>70</v>
      </c>
      <c r="E19" s="43" t="s">
        <v>27</v>
      </c>
      <c r="F19" s="37">
        <f>H338</f>
        <v>63237</v>
      </c>
      <c r="G19" s="37">
        <f t="shared" si="0"/>
        <v>0</v>
      </c>
      <c r="H19" s="37">
        <f>'OPCION 2'!F21</f>
        <v>63237</v>
      </c>
      <c r="I19" s="39"/>
    </row>
    <row r="20" spans="1:9" hidden="1" x14ac:dyDescent="0.25">
      <c r="A20" s="38">
        <v>14</v>
      </c>
      <c r="B20" s="36" t="s">
        <v>32</v>
      </c>
      <c r="C20" s="38" t="s">
        <v>15</v>
      </c>
      <c r="D20" s="37" t="s">
        <v>71</v>
      </c>
      <c r="E20" s="43" t="s">
        <v>27</v>
      </c>
      <c r="F20" s="37">
        <f>H360</f>
        <v>37665</v>
      </c>
      <c r="G20" s="37">
        <f t="shared" si="0"/>
        <v>0</v>
      </c>
      <c r="H20" s="37">
        <f>'OPCION 2'!F22</f>
        <v>37665</v>
      </c>
      <c r="I20" s="39"/>
    </row>
    <row r="21" spans="1:9" hidden="1" x14ac:dyDescent="0.25">
      <c r="A21" s="38">
        <v>15</v>
      </c>
      <c r="B21" s="36" t="s">
        <v>33</v>
      </c>
      <c r="C21" s="38" t="s">
        <v>15</v>
      </c>
      <c r="D21" s="37" t="s">
        <v>72</v>
      </c>
      <c r="E21" s="43" t="s">
        <v>27</v>
      </c>
      <c r="F21" s="37">
        <f>H384</f>
        <v>18994</v>
      </c>
      <c r="G21" s="37">
        <f t="shared" si="0"/>
        <v>0</v>
      </c>
      <c r="H21" s="37">
        <f>'OPCION 2'!F23</f>
        <v>18994</v>
      </c>
      <c r="I21" s="39"/>
    </row>
    <row r="22" spans="1:9" hidden="1" x14ac:dyDescent="0.25">
      <c r="A22" s="38">
        <v>16</v>
      </c>
      <c r="B22" s="36" t="s">
        <v>34</v>
      </c>
      <c r="C22" s="38" t="s">
        <v>15</v>
      </c>
      <c r="D22" s="37" t="s">
        <v>73</v>
      </c>
      <c r="E22" s="43" t="s">
        <v>27</v>
      </c>
      <c r="F22" s="37">
        <f>H406</f>
        <v>10980</v>
      </c>
      <c r="G22" s="37">
        <f t="shared" si="0"/>
        <v>0</v>
      </c>
      <c r="H22" s="37">
        <f>'OPCION 2'!F24</f>
        <v>10980</v>
      </c>
      <c r="I22" s="39"/>
    </row>
    <row r="23" spans="1:9" hidden="1" x14ac:dyDescent="0.25">
      <c r="A23" s="38">
        <v>17</v>
      </c>
      <c r="B23" s="36" t="s">
        <v>35</v>
      </c>
      <c r="C23" s="38" t="s">
        <v>60</v>
      </c>
      <c r="D23" s="37" t="s">
        <v>74</v>
      </c>
      <c r="E23" s="43" t="s">
        <v>27</v>
      </c>
      <c r="F23" s="37">
        <f>H431</f>
        <v>59031</v>
      </c>
      <c r="G23" s="37">
        <f t="shared" si="0"/>
        <v>0</v>
      </c>
      <c r="H23" s="37">
        <f>'OPCION 2'!F25</f>
        <v>59031</v>
      </c>
      <c r="I23" s="39"/>
    </row>
    <row r="24" spans="1:9" ht="25.5" hidden="1" customHeight="1" x14ac:dyDescent="0.25">
      <c r="A24" s="38">
        <v>18</v>
      </c>
      <c r="B24" s="44" t="s">
        <v>37</v>
      </c>
      <c r="C24" s="38" t="s">
        <v>38</v>
      </c>
      <c r="D24" s="37" t="s">
        <v>36</v>
      </c>
      <c r="E24" s="43" t="s">
        <v>27</v>
      </c>
      <c r="F24" s="37">
        <f>H455</f>
        <v>6057</v>
      </c>
      <c r="G24" s="37">
        <f t="shared" si="0"/>
        <v>0</v>
      </c>
      <c r="H24" s="37">
        <f>'OPCION 2'!F26</f>
        <v>6057</v>
      </c>
      <c r="I24" s="39"/>
    </row>
    <row r="25" spans="1:9" ht="33.75" hidden="1" customHeight="1" x14ac:dyDescent="0.25">
      <c r="A25" s="108" t="s">
        <v>75</v>
      </c>
      <c r="B25" s="109"/>
      <c r="C25" s="109"/>
      <c r="D25" s="109"/>
      <c r="E25" s="109"/>
      <c r="F25" s="109"/>
      <c r="G25" s="109"/>
      <c r="H25" s="110"/>
      <c r="I25" s="39"/>
    </row>
    <row r="26" spans="1:9" x14ac:dyDescent="0.25">
      <c r="A26" s="39"/>
      <c r="B26" s="39"/>
      <c r="C26" s="39"/>
      <c r="D26" s="40"/>
      <c r="E26" s="40"/>
      <c r="F26" s="40"/>
      <c r="G26" s="40"/>
      <c r="H26" s="71"/>
      <c r="I26" s="39"/>
    </row>
    <row r="27" spans="1:9" x14ac:dyDescent="0.25">
      <c r="A27" s="111" t="s">
        <v>76</v>
      </c>
      <c r="B27" s="111"/>
      <c r="C27" s="111"/>
      <c r="D27" s="111"/>
      <c r="E27" s="111"/>
      <c r="F27" s="111"/>
      <c r="G27" s="111"/>
      <c r="H27" s="111"/>
      <c r="I27" s="39"/>
    </row>
    <row r="28" spans="1:9" ht="15" customHeight="1" x14ac:dyDescent="0.25">
      <c r="A28" s="60" t="s">
        <v>77</v>
      </c>
      <c r="B28" s="112" t="s">
        <v>14</v>
      </c>
      <c r="C28" s="112"/>
      <c r="D28" s="112"/>
      <c r="E28" s="112"/>
      <c r="F28" s="59" t="s">
        <v>78</v>
      </c>
      <c r="G28" s="59" t="s">
        <v>15</v>
      </c>
      <c r="H28" s="59" t="s">
        <v>79</v>
      </c>
      <c r="I28" s="39"/>
    </row>
    <row r="29" spans="1:9" x14ac:dyDescent="0.25">
      <c r="A29" s="113" t="s">
        <v>80</v>
      </c>
      <c r="B29" s="113"/>
      <c r="C29" s="113"/>
      <c r="D29" s="113"/>
      <c r="E29" s="113"/>
      <c r="F29" s="113"/>
      <c r="G29" s="113"/>
      <c r="H29" s="114"/>
      <c r="I29" s="39"/>
    </row>
    <row r="30" spans="1:9" x14ac:dyDescent="0.25">
      <c r="A30" s="35" t="s">
        <v>52</v>
      </c>
      <c r="B30" s="35" t="s">
        <v>8</v>
      </c>
      <c r="C30" s="35" t="s">
        <v>9</v>
      </c>
      <c r="D30" s="34" t="s">
        <v>81</v>
      </c>
      <c r="E30" s="34" t="s">
        <v>82</v>
      </c>
      <c r="F30" s="34" t="s">
        <v>83</v>
      </c>
      <c r="G30" s="45"/>
      <c r="H30" s="64" t="s">
        <v>12</v>
      </c>
      <c r="I30" s="39"/>
    </row>
    <row r="31" spans="1:9" x14ac:dyDescent="0.25">
      <c r="A31" s="36"/>
      <c r="B31" s="36" t="s">
        <v>84</v>
      </c>
      <c r="C31" s="36"/>
      <c r="D31" s="37"/>
      <c r="E31" s="37"/>
      <c r="F31" s="37"/>
      <c r="G31" s="62"/>
      <c r="H31" s="72">
        <v>0</v>
      </c>
      <c r="I31" s="39"/>
    </row>
    <row r="32" spans="1:9" x14ac:dyDescent="0.25">
      <c r="A32" s="115" t="s">
        <v>85</v>
      </c>
      <c r="B32" s="115"/>
      <c r="C32" s="115"/>
      <c r="D32" s="115"/>
      <c r="E32" s="115"/>
      <c r="F32" s="115"/>
      <c r="G32" s="116"/>
      <c r="H32" s="72">
        <f>SUM(H31:H31)</f>
        <v>0</v>
      </c>
      <c r="I32" s="39"/>
    </row>
    <row r="33" spans="1:14" x14ac:dyDescent="0.25">
      <c r="A33" s="113" t="s">
        <v>86</v>
      </c>
      <c r="B33" s="113"/>
      <c r="C33" s="113"/>
      <c r="D33" s="113"/>
      <c r="E33" s="113"/>
      <c r="F33" s="113"/>
      <c r="G33" s="113"/>
      <c r="H33" s="117"/>
      <c r="I33" s="39"/>
    </row>
    <row r="34" spans="1:14" x14ac:dyDescent="0.25">
      <c r="A34" s="35" t="s">
        <v>52</v>
      </c>
      <c r="B34" s="35" t="s">
        <v>8</v>
      </c>
      <c r="C34" s="35" t="s">
        <v>9</v>
      </c>
      <c r="D34" s="34" t="s">
        <v>87</v>
      </c>
      <c r="E34" s="34" t="s">
        <v>88</v>
      </c>
      <c r="F34" s="34" t="s">
        <v>89</v>
      </c>
      <c r="G34" s="45" t="s">
        <v>90</v>
      </c>
      <c r="H34" s="64" t="s">
        <v>12</v>
      </c>
      <c r="I34" s="39"/>
    </row>
    <row r="35" spans="1:14" x14ac:dyDescent="0.25">
      <c r="A35" s="38" t="s">
        <v>91</v>
      </c>
      <c r="B35" s="36" t="s">
        <v>92</v>
      </c>
      <c r="C35" s="38" t="s">
        <v>87</v>
      </c>
      <c r="D35" s="37">
        <v>526060</v>
      </c>
      <c r="E35" s="37">
        <v>1.8</v>
      </c>
      <c r="F35" s="37">
        <v>526060</v>
      </c>
      <c r="G35" s="62">
        <v>20</v>
      </c>
      <c r="H35" s="73">
        <f>F35/G35</f>
        <v>26303</v>
      </c>
      <c r="I35" s="39"/>
    </row>
    <row r="36" spans="1:14" x14ac:dyDescent="0.25">
      <c r="A36" s="115" t="s">
        <v>93</v>
      </c>
      <c r="B36" s="115"/>
      <c r="C36" s="115"/>
      <c r="D36" s="115"/>
      <c r="E36" s="115"/>
      <c r="F36" s="115"/>
      <c r="G36" s="116"/>
      <c r="H36" s="73">
        <f>SUM(H35:H35)</f>
        <v>26303</v>
      </c>
      <c r="I36" s="39"/>
    </row>
    <row r="37" spans="1:14" x14ac:dyDescent="0.25">
      <c r="A37" s="114" t="s">
        <v>94</v>
      </c>
      <c r="B37" s="114"/>
      <c r="C37" s="114"/>
      <c r="D37" s="114"/>
      <c r="E37" s="114"/>
      <c r="F37" s="114"/>
      <c r="G37" s="114"/>
      <c r="H37" s="117"/>
      <c r="I37" s="39"/>
    </row>
    <row r="38" spans="1:14" x14ac:dyDescent="0.25">
      <c r="A38" s="65" t="s">
        <v>52</v>
      </c>
      <c r="B38" s="65" t="s">
        <v>8</v>
      </c>
      <c r="C38" s="65" t="s">
        <v>9</v>
      </c>
      <c r="D38" s="64" t="s">
        <v>81</v>
      </c>
      <c r="E38" s="64" t="s">
        <v>95</v>
      </c>
      <c r="F38" s="64"/>
      <c r="G38" s="64"/>
      <c r="H38" s="64" t="s">
        <v>12</v>
      </c>
      <c r="I38" s="39"/>
      <c r="N38" s="61"/>
    </row>
    <row r="39" spans="1:14" ht="25.5" x14ac:dyDescent="0.25">
      <c r="A39" s="66" t="s">
        <v>96</v>
      </c>
      <c r="B39" s="69" t="s">
        <v>97</v>
      </c>
      <c r="C39" s="66" t="s">
        <v>98</v>
      </c>
      <c r="D39" s="68">
        <v>0.3</v>
      </c>
      <c r="E39" s="68">
        <v>17441</v>
      </c>
      <c r="F39" s="68"/>
      <c r="G39" s="68"/>
      <c r="H39" s="73">
        <f>D39*E39</f>
        <v>5232.3</v>
      </c>
      <c r="I39" s="39"/>
    </row>
    <row r="40" spans="1:14" x14ac:dyDescent="0.25">
      <c r="A40" s="66" t="s">
        <v>99</v>
      </c>
      <c r="B40" s="67" t="s">
        <v>100</v>
      </c>
      <c r="C40" s="66" t="s">
        <v>101</v>
      </c>
      <c r="D40" s="68">
        <v>1</v>
      </c>
      <c r="E40" s="68">
        <f>H36</f>
        <v>26303</v>
      </c>
      <c r="F40" s="68"/>
      <c r="G40" s="68"/>
      <c r="H40" s="73">
        <f>D40/100*E40</f>
        <v>263.03000000000003</v>
      </c>
      <c r="I40" s="39"/>
    </row>
    <row r="41" spans="1:14" x14ac:dyDescent="0.25">
      <c r="A41" s="118" t="s">
        <v>102</v>
      </c>
      <c r="B41" s="118"/>
      <c r="C41" s="118"/>
      <c r="D41" s="118"/>
      <c r="E41" s="118"/>
      <c r="F41" s="118"/>
      <c r="G41" s="119"/>
      <c r="H41" s="73">
        <f>SUM(H39:H40)</f>
        <v>5495.33</v>
      </c>
      <c r="I41" s="39"/>
    </row>
    <row r="42" spans="1:14" x14ac:dyDescent="0.25">
      <c r="A42" s="120" t="s">
        <v>103</v>
      </c>
      <c r="B42" s="120"/>
      <c r="C42" s="120"/>
      <c r="D42" s="120"/>
      <c r="E42" s="120"/>
      <c r="F42" s="120"/>
      <c r="G42" s="120"/>
      <c r="H42" s="121"/>
      <c r="I42" s="39"/>
    </row>
    <row r="43" spans="1:14" x14ac:dyDescent="0.25">
      <c r="A43" s="35" t="s">
        <v>52</v>
      </c>
      <c r="B43" s="35" t="s">
        <v>8</v>
      </c>
      <c r="C43" s="35" t="s">
        <v>9</v>
      </c>
      <c r="D43" s="34" t="s">
        <v>81</v>
      </c>
      <c r="E43" s="34" t="s">
        <v>95</v>
      </c>
      <c r="F43" s="34"/>
      <c r="G43" s="34"/>
      <c r="H43" s="63" t="s">
        <v>12</v>
      </c>
      <c r="I43" s="39"/>
    </row>
    <row r="44" spans="1:14" x14ac:dyDescent="0.25">
      <c r="A44" s="36"/>
      <c r="B44" s="36" t="s">
        <v>84</v>
      </c>
      <c r="C44" s="36"/>
      <c r="D44" s="37"/>
      <c r="E44" s="37"/>
      <c r="F44" s="37"/>
      <c r="G44" s="62"/>
      <c r="H44" s="72">
        <v>0</v>
      </c>
      <c r="I44" s="39"/>
    </row>
    <row r="45" spans="1:14" x14ac:dyDescent="0.25">
      <c r="A45" s="115" t="s">
        <v>104</v>
      </c>
      <c r="B45" s="115"/>
      <c r="C45" s="115"/>
      <c r="D45" s="115"/>
      <c r="E45" s="115"/>
      <c r="F45" s="115"/>
      <c r="G45" s="116"/>
      <c r="H45" s="72">
        <f>SUM(H44:H44)</f>
        <v>0</v>
      </c>
      <c r="I45" s="39"/>
    </row>
    <row r="46" spans="1:14" x14ac:dyDescent="0.25">
      <c r="A46" s="122" t="s">
        <v>105</v>
      </c>
      <c r="B46" s="122"/>
      <c r="C46" s="122"/>
      <c r="D46" s="122"/>
      <c r="E46" s="122"/>
      <c r="F46" s="122"/>
      <c r="G46" s="123"/>
      <c r="H46" s="74">
        <f>ROUND(H32+H36+H41+H45,0)</f>
        <v>31798</v>
      </c>
      <c r="I46" s="39"/>
    </row>
    <row r="47" spans="1:14" x14ac:dyDescent="0.25">
      <c r="A47" s="39"/>
      <c r="B47" s="39"/>
      <c r="C47" s="39"/>
      <c r="D47" s="40"/>
      <c r="E47" s="40"/>
      <c r="F47" s="40"/>
      <c r="G47" s="40"/>
      <c r="H47" s="71"/>
      <c r="I47" s="39"/>
    </row>
    <row r="48" spans="1:14" x14ac:dyDescent="0.25">
      <c r="A48" s="39"/>
      <c r="B48" s="39"/>
      <c r="C48" s="39"/>
      <c r="D48" s="40"/>
      <c r="E48" s="40"/>
      <c r="F48" s="40"/>
      <c r="G48" s="40"/>
      <c r="H48" s="71"/>
      <c r="I48" s="39"/>
    </row>
    <row r="49" spans="1:9" x14ac:dyDescent="0.25">
      <c r="A49" s="111" t="s">
        <v>106</v>
      </c>
      <c r="B49" s="111"/>
      <c r="C49" s="111"/>
      <c r="D49" s="111"/>
      <c r="E49" s="111"/>
      <c r="F49" s="111"/>
      <c r="G49" s="111"/>
      <c r="H49" s="111"/>
      <c r="I49" s="39"/>
    </row>
    <row r="50" spans="1:9" ht="15" customHeight="1" x14ac:dyDescent="0.25">
      <c r="A50" s="60" t="s">
        <v>77</v>
      </c>
      <c r="B50" s="112" t="s">
        <v>16</v>
      </c>
      <c r="C50" s="112"/>
      <c r="D50" s="112"/>
      <c r="E50" s="112"/>
      <c r="F50" s="59" t="s">
        <v>78</v>
      </c>
      <c r="G50" s="59" t="s">
        <v>15</v>
      </c>
      <c r="H50" s="59" t="s">
        <v>107</v>
      </c>
      <c r="I50" s="39"/>
    </row>
    <row r="51" spans="1:9" x14ac:dyDescent="0.25">
      <c r="A51" s="113" t="s">
        <v>80</v>
      </c>
      <c r="B51" s="113"/>
      <c r="C51" s="113"/>
      <c r="D51" s="113"/>
      <c r="E51" s="113"/>
      <c r="F51" s="113"/>
      <c r="G51" s="113"/>
      <c r="H51" s="113"/>
      <c r="I51" s="39"/>
    </row>
    <row r="52" spans="1:9" x14ac:dyDescent="0.25">
      <c r="A52" s="35" t="s">
        <v>52</v>
      </c>
      <c r="B52" s="35" t="s">
        <v>8</v>
      </c>
      <c r="C52" s="35" t="s">
        <v>9</v>
      </c>
      <c r="D52" s="34" t="s">
        <v>81</v>
      </c>
      <c r="E52" s="34" t="s">
        <v>82</v>
      </c>
      <c r="F52" s="34" t="s">
        <v>83</v>
      </c>
      <c r="G52" s="34"/>
      <c r="H52" s="63" t="s">
        <v>12</v>
      </c>
      <c r="I52" s="39"/>
    </row>
    <row r="53" spans="1:9" ht="25.5" x14ac:dyDescent="0.25">
      <c r="A53" s="38" t="s">
        <v>108</v>
      </c>
      <c r="B53" s="44" t="s">
        <v>109</v>
      </c>
      <c r="C53" s="38" t="s">
        <v>38</v>
      </c>
      <c r="D53" s="37">
        <v>0.1</v>
      </c>
      <c r="E53" s="37">
        <v>0</v>
      </c>
      <c r="F53" s="37">
        <v>6569</v>
      </c>
      <c r="G53" s="62"/>
      <c r="H53" s="73">
        <f>D53*(1+E53/100)*F53</f>
        <v>656.90000000000009</v>
      </c>
      <c r="I53" s="39"/>
    </row>
    <row r="54" spans="1:9" x14ac:dyDescent="0.25">
      <c r="A54" s="38" t="s">
        <v>110</v>
      </c>
      <c r="B54" s="36" t="s">
        <v>111</v>
      </c>
      <c r="C54" s="38" t="s">
        <v>112</v>
      </c>
      <c r="D54" s="37">
        <v>1.5</v>
      </c>
      <c r="E54" s="37">
        <v>0</v>
      </c>
      <c r="F54" s="37">
        <v>5191</v>
      </c>
      <c r="G54" s="62"/>
      <c r="H54" s="73">
        <f>D54*(1+E54/100)*F54</f>
        <v>7786.5</v>
      </c>
      <c r="I54" s="39"/>
    </row>
    <row r="55" spans="1:9" x14ac:dyDescent="0.25">
      <c r="A55" s="38" t="s">
        <v>113</v>
      </c>
      <c r="B55" s="36" t="s">
        <v>114</v>
      </c>
      <c r="C55" s="38" t="s">
        <v>24</v>
      </c>
      <c r="D55" s="37">
        <v>6</v>
      </c>
      <c r="E55" s="37">
        <v>0</v>
      </c>
      <c r="F55" s="37">
        <v>827</v>
      </c>
      <c r="G55" s="62"/>
      <c r="H55" s="73">
        <f>D55*(1+E55/100)*F55</f>
        <v>4962</v>
      </c>
      <c r="I55" s="39"/>
    </row>
    <row r="56" spans="1:9" x14ac:dyDescent="0.25">
      <c r="A56" s="38" t="s">
        <v>115</v>
      </c>
      <c r="B56" s="36" t="s">
        <v>116</v>
      </c>
      <c r="C56" s="38" t="s">
        <v>24</v>
      </c>
      <c r="D56" s="37">
        <v>0.26</v>
      </c>
      <c r="E56" s="37">
        <v>5</v>
      </c>
      <c r="F56" s="37">
        <v>101043</v>
      </c>
      <c r="G56" s="62"/>
      <c r="H56" s="73">
        <f>D56*(1+E56/100)*F56</f>
        <v>27584.739000000001</v>
      </c>
      <c r="I56" s="39"/>
    </row>
    <row r="57" spans="1:9" x14ac:dyDescent="0.25">
      <c r="A57" s="115" t="s">
        <v>85</v>
      </c>
      <c r="B57" s="115"/>
      <c r="C57" s="115"/>
      <c r="D57" s="115"/>
      <c r="E57" s="115"/>
      <c r="F57" s="115"/>
      <c r="G57" s="116"/>
      <c r="H57" s="73">
        <f>SUM(H53:H56)</f>
        <v>40990.139000000003</v>
      </c>
      <c r="I57" s="39"/>
    </row>
    <row r="58" spans="1:9" x14ac:dyDescent="0.25">
      <c r="A58" s="113" t="s">
        <v>86</v>
      </c>
      <c r="B58" s="113"/>
      <c r="C58" s="113"/>
      <c r="D58" s="113"/>
      <c r="E58" s="113"/>
      <c r="F58" s="113"/>
      <c r="G58" s="113"/>
      <c r="H58" s="124"/>
      <c r="I58" s="39"/>
    </row>
    <row r="59" spans="1:9" x14ac:dyDescent="0.25">
      <c r="A59" s="35" t="s">
        <v>52</v>
      </c>
      <c r="B59" s="35" t="s">
        <v>8</v>
      </c>
      <c r="C59" s="35" t="s">
        <v>9</v>
      </c>
      <c r="D59" s="34" t="s">
        <v>87</v>
      </c>
      <c r="E59" s="34" t="s">
        <v>88</v>
      </c>
      <c r="F59" s="34" t="s">
        <v>89</v>
      </c>
      <c r="G59" s="34" t="s">
        <v>90</v>
      </c>
      <c r="H59" s="70" t="s">
        <v>12</v>
      </c>
      <c r="I59" s="39"/>
    </row>
    <row r="60" spans="1:9" x14ac:dyDescent="0.25">
      <c r="A60" s="38" t="s">
        <v>117</v>
      </c>
      <c r="B60" s="36" t="s">
        <v>118</v>
      </c>
      <c r="C60" s="38" t="s">
        <v>87</v>
      </c>
      <c r="D60" s="37">
        <v>383882</v>
      </c>
      <c r="E60" s="37">
        <v>1.8</v>
      </c>
      <c r="F60" s="37">
        <v>383882</v>
      </c>
      <c r="G60" s="62">
        <v>8</v>
      </c>
      <c r="H60" s="73">
        <f>F60/G60</f>
        <v>47985.25</v>
      </c>
      <c r="I60" s="39"/>
    </row>
    <row r="61" spans="1:9" x14ac:dyDescent="0.25">
      <c r="A61" s="115" t="s">
        <v>93</v>
      </c>
      <c r="B61" s="115"/>
      <c r="C61" s="115"/>
      <c r="D61" s="115"/>
      <c r="E61" s="115"/>
      <c r="F61" s="115"/>
      <c r="G61" s="116"/>
      <c r="H61" s="73">
        <f>SUM(H60:H60)</f>
        <v>47985.25</v>
      </c>
      <c r="I61" s="39"/>
    </row>
    <row r="62" spans="1:9" x14ac:dyDescent="0.25">
      <c r="A62" s="113" t="s">
        <v>94</v>
      </c>
      <c r="B62" s="113"/>
      <c r="C62" s="113"/>
      <c r="D62" s="113"/>
      <c r="E62" s="113"/>
      <c r="F62" s="113"/>
      <c r="G62" s="113"/>
      <c r="H62" s="124"/>
      <c r="I62" s="39"/>
    </row>
    <row r="63" spans="1:9" x14ac:dyDescent="0.25">
      <c r="A63" s="35" t="s">
        <v>52</v>
      </c>
      <c r="B63" s="35" t="s">
        <v>8</v>
      </c>
      <c r="C63" s="35" t="s">
        <v>9</v>
      </c>
      <c r="D63" s="34" t="s">
        <v>81</v>
      </c>
      <c r="E63" s="34" t="s">
        <v>95</v>
      </c>
      <c r="F63" s="34"/>
      <c r="G63" s="34"/>
      <c r="H63" s="63" t="s">
        <v>12</v>
      </c>
      <c r="I63" s="39"/>
    </row>
    <row r="64" spans="1:9" x14ac:dyDescent="0.25">
      <c r="A64" s="38" t="s">
        <v>96</v>
      </c>
      <c r="B64" s="36" t="s">
        <v>97</v>
      </c>
      <c r="C64" s="38" t="s">
        <v>98</v>
      </c>
      <c r="D64" s="37">
        <v>1.53</v>
      </c>
      <c r="E64" s="37">
        <v>17441</v>
      </c>
      <c r="F64" s="37"/>
      <c r="G64" s="62"/>
      <c r="H64" s="73">
        <f>D64*E64</f>
        <v>26684.73</v>
      </c>
      <c r="I64" s="39"/>
    </row>
    <row r="65" spans="1:9" x14ac:dyDescent="0.25">
      <c r="A65" s="38" t="s">
        <v>99</v>
      </c>
      <c r="B65" s="36" t="s">
        <v>100</v>
      </c>
      <c r="C65" s="38" t="s">
        <v>101</v>
      </c>
      <c r="D65" s="37">
        <v>5</v>
      </c>
      <c r="E65" s="37">
        <f>H61</f>
        <v>47985.25</v>
      </c>
      <c r="F65" s="37"/>
      <c r="G65" s="62"/>
      <c r="H65" s="73">
        <f>D65/100*E65</f>
        <v>2399.2625000000003</v>
      </c>
      <c r="I65" s="39"/>
    </row>
    <row r="66" spans="1:9" x14ac:dyDescent="0.25">
      <c r="A66" s="115" t="s">
        <v>102</v>
      </c>
      <c r="B66" s="115"/>
      <c r="C66" s="115"/>
      <c r="D66" s="115"/>
      <c r="E66" s="115"/>
      <c r="F66" s="115"/>
      <c r="G66" s="116"/>
      <c r="H66" s="73">
        <f>SUM(H64:H65)</f>
        <v>29083.9925</v>
      </c>
      <c r="I66" s="39"/>
    </row>
    <row r="67" spans="1:9" x14ac:dyDescent="0.25">
      <c r="A67" s="113" t="s">
        <v>103</v>
      </c>
      <c r="B67" s="113"/>
      <c r="C67" s="113"/>
      <c r="D67" s="113"/>
      <c r="E67" s="113"/>
      <c r="F67" s="113"/>
      <c r="G67" s="113"/>
      <c r="H67" s="124"/>
      <c r="I67" s="39"/>
    </row>
    <row r="68" spans="1:9" x14ac:dyDescent="0.25">
      <c r="A68" s="35" t="s">
        <v>52</v>
      </c>
      <c r="B68" s="35" t="s">
        <v>8</v>
      </c>
      <c r="C68" s="35" t="s">
        <v>9</v>
      </c>
      <c r="D68" s="34" t="s">
        <v>81</v>
      </c>
      <c r="E68" s="34" t="s">
        <v>95</v>
      </c>
      <c r="F68" s="34"/>
      <c r="G68" s="34"/>
      <c r="H68" s="63" t="s">
        <v>12</v>
      </c>
      <c r="I68" s="39"/>
    </row>
    <row r="69" spans="1:9" x14ac:dyDescent="0.25">
      <c r="A69" s="36"/>
      <c r="B69" s="36" t="s">
        <v>84</v>
      </c>
      <c r="C69" s="36"/>
      <c r="D69" s="37"/>
      <c r="E69" s="37"/>
      <c r="F69" s="37"/>
      <c r="G69" s="62"/>
      <c r="H69" s="72">
        <v>0</v>
      </c>
      <c r="I69" s="39"/>
    </row>
    <row r="70" spans="1:9" x14ac:dyDescent="0.25">
      <c r="A70" s="115" t="s">
        <v>104</v>
      </c>
      <c r="B70" s="115"/>
      <c r="C70" s="115"/>
      <c r="D70" s="115"/>
      <c r="E70" s="115"/>
      <c r="F70" s="115"/>
      <c r="G70" s="116"/>
      <c r="H70" s="72">
        <f>SUM(H69:H69)</f>
        <v>0</v>
      </c>
      <c r="I70" s="39"/>
    </row>
    <row r="71" spans="1:9" x14ac:dyDescent="0.25">
      <c r="A71" s="122" t="s">
        <v>105</v>
      </c>
      <c r="B71" s="122"/>
      <c r="C71" s="122"/>
      <c r="D71" s="122"/>
      <c r="E71" s="122"/>
      <c r="F71" s="122"/>
      <c r="G71" s="123"/>
      <c r="H71" s="75">
        <f>ROUND(H57+H61+H66+H70,0)</f>
        <v>118059</v>
      </c>
      <c r="I71" s="39"/>
    </row>
    <row r="72" spans="1:9" x14ac:dyDescent="0.25">
      <c r="A72" s="39"/>
      <c r="B72" s="39"/>
      <c r="C72" s="39"/>
      <c r="D72" s="40"/>
      <c r="E72" s="40"/>
      <c r="F72" s="40"/>
      <c r="G72" s="40"/>
      <c r="H72" s="71"/>
      <c r="I72" s="39"/>
    </row>
    <row r="73" spans="1:9" x14ac:dyDescent="0.25">
      <c r="A73" s="39"/>
      <c r="B73" s="39"/>
      <c r="C73" s="39"/>
      <c r="D73" s="40"/>
      <c r="E73" s="40"/>
      <c r="F73" s="40"/>
      <c r="G73" s="40"/>
      <c r="H73" s="71"/>
      <c r="I73" s="39"/>
    </row>
    <row r="74" spans="1:9" x14ac:dyDescent="0.25">
      <c r="A74" s="111" t="s">
        <v>119</v>
      </c>
      <c r="B74" s="111"/>
      <c r="C74" s="111"/>
      <c r="D74" s="111"/>
      <c r="E74" s="111"/>
      <c r="F74" s="111"/>
      <c r="G74" s="111"/>
      <c r="H74" s="111"/>
      <c r="I74" s="39"/>
    </row>
    <row r="75" spans="1:9" ht="15" customHeight="1" x14ac:dyDescent="0.25">
      <c r="A75" s="60" t="s">
        <v>77</v>
      </c>
      <c r="B75" s="112" t="s">
        <v>17</v>
      </c>
      <c r="C75" s="112"/>
      <c r="D75" s="112"/>
      <c r="E75" s="112"/>
      <c r="F75" s="59" t="s">
        <v>78</v>
      </c>
      <c r="G75" s="59" t="s">
        <v>15</v>
      </c>
      <c r="H75" s="59" t="s">
        <v>120</v>
      </c>
      <c r="I75" s="39"/>
    </row>
    <row r="76" spans="1:9" x14ac:dyDescent="0.25">
      <c r="A76" s="113" t="s">
        <v>80</v>
      </c>
      <c r="B76" s="113"/>
      <c r="C76" s="113"/>
      <c r="D76" s="113"/>
      <c r="E76" s="113"/>
      <c r="F76" s="113"/>
      <c r="G76" s="113"/>
      <c r="H76" s="113"/>
      <c r="I76" s="39"/>
    </row>
    <row r="77" spans="1:9" x14ac:dyDescent="0.25">
      <c r="A77" s="35" t="s">
        <v>52</v>
      </c>
      <c r="B77" s="35" t="s">
        <v>8</v>
      </c>
      <c r="C77" s="35" t="s">
        <v>9</v>
      </c>
      <c r="D77" s="34" t="s">
        <v>81</v>
      </c>
      <c r="E77" s="34" t="s">
        <v>82</v>
      </c>
      <c r="F77" s="34" t="s">
        <v>83</v>
      </c>
      <c r="G77" s="34"/>
      <c r="H77" s="63" t="s">
        <v>12</v>
      </c>
      <c r="I77" s="39"/>
    </row>
    <row r="78" spans="1:9" x14ac:dyDescent="0.25">
      <c r="A78" s="38" t="s">
        <v>121</v>
      </c>
      <c r="B78" s="36" t="s">
        <v>122</v>
      </c>
      <c r="C78" s="38" t="s">
        <v>24</v>
      </c>
      <c r="D78" s="37">
        <v>2</v>
      </c>
      <c r="E78" s="37">
        <v>0</v>
      </c>
      <c r="F78" s="37">
        <v>548</v>
      </c>
      <c r="G78" s="62"/>
      <c r="H78" s="73">
        <f>D78*(1+E78/100)*F78</f>
        <v>1096</v>
      </c>
      <c r="I78" s="39"/>
    </row>
    <row r="79" spans="1:9" ht="25.5" x14ac:dyDescent="0.25">
      <c r="A79" s="38" t="s">
        <v>123</v>
      </c>
      <c r="B79" s="44" t="s">
        <v>124</v>
      </c>
      <c r="C79" s="38" t="s">
        <v>24</v>
      </c>
      <c r="D79" s="37">
        <v>7.4999999999999997E-2</v>
      </c>
      <c r="E79" s="37">
        <v>1</v>
      </c>
      <c r="F79" s="37">
        <v>542566</v>
      </c>
      <c r="G79" s="62"/>
      <c r="H79" s="73">
        <f>D79*(1+E79/100)*F79</f>
        <v>41099.374499999998</v>
      </c>
      <c r="I79" s="39"/>
    </row>
    <row r="80" spans="1:9" x14ac:dyDescent="0.25">
      <c r="A80" s="38" t="s">
        <v>125</v>
      </c>
      <c r="B80" s="36" t="s">
        <v>126</v>
      </c>
      <c r="C80" s="38" t="s">
        <v>24</v>
      </c>
      <c r="D80" s="37">
        <v>2.665</v>
      </c>
      <c r="E80" s="37">
        <v>1</v>
      </c>
      <c r="F80" s="37">
        <v>545</v>
      </c>
      <c r="G80" s="62"/>
      <c r="H80" s="73">
        <f>D80*(1+E80/100)*F80</f>
        <v>1466.9492500000001</v>
      </c>
      <c r="I80" s="39"/>
    </row>
    <row r="81" spans="1:9" x14ac:dyDescent="0.25">
      <c r="A81" s="115" t="s">
        <v>85</v>
      </c>
      <c r="B81" s="115"/>
      <c r="C81" s="115"/>
      <c r="D81" s="115"/>
      <c r="E81" s="115"/>
      <c r="F81" s="115"/>
      <c r="G81" s="116"/>
      <c r="H81" s="73">
        <f>SUM(H78:H80)</f>
        <v>43662.323749999996</v>
      </c>
      <c r="I81" s="39"/>
    </row>
    <row r="82" spans="1:9" x14ac:dyDescent="0.25">
      <c r="A82" s="113" t="s">
        <v>86</v>
      </c>
      <c r="B82" s="113"/>
      <c r="C82" s="113"/>
      <c r="D82" s="113"/>
      <c r="E82" s="113"/>
      <c r="F82" s="113"/>
      <c r="G82" s="113"/>
      <c r="H82" s="124"/>
      <c r="I82" s="39"/>
    </row>
    <row r="83" spans="1:9" x14ac:dyDescent="0.25">
      <c r="A83" s="35" t="s">
        <v>52</v>
      </c>
      <c r="B83" s="35" t="s">
        <v>8</v>
      </c>
      <c r="C83" s="35" t="s">
        <v>9</v>
      </c>
      <c r="D83" s="34" t="s">
        <v>87</v>
      </c>
      <c r="E83" s="34" t="s">
        <v>88</v>
      </c>
      <c r="F83" s="34" t="s">
        <v>89</v>
      </c>
      <c r="G83" s="34" t="s">
        <v>90</v>
      </c>
      <c r="H83" s="63" t="s">
        <v>12</v>
      </c>
      <c r="I83" s="39"/>
    </row>
    <row r="84" spans="1:9" x14ac:dyDescent="0.25">
      <c r="A84" s="38" t="s">
        <v>91</v>
      </c>
      <c r="B84" s="36" t="s">
        <v>92</v>
      </c>
      <c r="C84" s="38" t="s">
        <v>87</v>
      </c>
      <c r="D84" s="37">
        <v>526060</v>
      </c>
      <c r="E84" s="37">
        <v>1.8</v>
      </c>
      <c r="F84" s="37">
        <v>526060</v>
      </c>
      <c r="G84" s="62">
        <v>26.66</v>
      </c>
      <c r="H84" s="73">
        <f>F84/G84</f>
        <v>19732.183045761441</v>
      </c>
      <c r="I84" s="39"/>
    </row>
    <row r="85" spans="1:9" x14ac:dyDescent="0.25">
      <c r="A85" s="115" t="s">
        <v>93</v>
      </c>
      <c r="B85" s="115"/>
      <c r="C85" s="115"/>
      <c r="D85" s="115"/>
      <c r="E85" s="115"/>
      <c r="F85" s="115"/>
      <c r="G85" s="116"/>
      <c r="H85" s="73">
        <f>SUM(H84:H84)</f>
        <v>19732.183045761441</v>
      </c>
      <c r="I85" s="39"/>
    </row>
    <row r="86" spans="1:9" x14ac:dyDescent="0.25">
      <c r="A86" s="113" t="s">
        <v>94</v>
      </c>
      <c r="B86" s="113"/>
      <c r="C86" s="113"/>
      <c r="D86" s="113"/>
      <c r="E86" s="113"/>
      <c r="F86" s="113"/>
      <c r="G86" s="113"/>
      <c r="H86" s="124"/>
      <c r="I86" s="39"/>
    </row>
    <row r="87" spans="1:9" x14ac:dyDescent="0.25">
      <c r="A87" s="35" t="s">
        <v>52</v>
      </c>
      <c r="B87" s="35" t="s">
        <v>8</v>
      </c>
      <c r="C87" s="35" t="s">
        <v>9</v>
      </c>
      <c r="D87" s="34" t="s">
        <v>81</v>
      </c>
      <c r="E87" s="34" t="s">
        <v>95</v>
      </c>
      <c r="F87" s="34"/>
      <c r="G87" s="34"/>
      <c r="H87" s="63" t="s">
        <v>12</v>
      </c>
      <c r="I87" s="39"/>
    </row>
    <row r="88" spans="1:9" x14ac:dyDescent="0.25">
      <c r="A88" s="38" t="s">
        <v>99</v>
      </c>
      <c r="B88" s="36" t="s">
        <v>100</v>
      </c>
      <c r="C88" s="38" t="s">
        <v>101</v>
      </c>
      <c r="D88" s="37">
        <v>7</v>
      </c>
      <c r="E88" s="37">
        <f>H85</f>
        <v>19732.183045761441</v>
      </c>
      <c r="F88" s="37"/>
      <c r="G88" s="62"/>
      <c r="H88" s="73">
        <f>D88/100*E88</f>
        <v>1381.252813203301</v>
      </c>
      <c r="I88" s="39"/>
    </row>
    <row r="89" spans="1:9" x14ac:dyDescent="0.25">
      <c r="A89" s="115" t="s">
        <v>102</v>
      </c>
      <c r="B89" s="115"/>
      <c r="C89" s="115"/>
      <c r="D89" s="115"/>
      <c r="E89" s="115"/>
      <c r="F89" s="115"/>
      <c r="G89" s="116"/>
      <c r="H89" s="73">
        <f>SUM(H88:H88)</f>
        <v>1381.252813203301</v>
      </c>
      <c r="I89" s="39"/>
    </row>
    <row r="90" spans="1:9" x14ac:dyDescent="0.25">
      <c r="A90" s="113" t="s">
        <v>103</v>
      </c>
      <c r="B90" s="113"/>
      <c r="C90" s="113"/>
      <c r="D90" s="113"/>
      <c r="E90" s="113"/>
      <c r="F90" s="113"/>
      <c r="G90" s="113"/>
      <c r="H90" s="124"/>
      <c r="I90" s="39"/>
    </row>
    <row r="91" spans="1:9" x14ac:dyDescent="0.25">
      <c r="A91" s="35" t="s">
        <v>52</v>
      </c>
      <c r="B91" s="35" t="s">
        <v>8</v>
      </c>
      <c r="C91" s="35" t="s">
        <v>9</v>
      </c>
      <c r="D91" s="34" t="s">
        <v>81</v>
      </c>
      <c r="E91" s="34" t="s">
        <v>95</v>
      </c>
      <c r="F91" s="34"/>
      <c r="G91" s="34"/>
      <c r="H91" s="63" t="s">
        <v>12</v>
      </c>
      <c r="I91" s="39"/>
    </row>
    <row r="92" spans="1:9" x14ac:dyDescent="0.25">
      <c r="A92" s="36"/>
      <c r="B92" s="36" t="s">
        <v>84</v>
      </c>
      <c r="C92" s="36"/>
      <c r="D92" s="37"/>
      <c r="E92" s="37"/>
      <c r="F92" s="37"/>
      <c r="G92" s="62"/>
      <c r="H92" s="72">
        <v>0</v>
      </c>
      <c r="I92" s="39"/>
    </row>
    <row r="93" spans="1:9" x14ac:dyDescent="0.25">
      <c r="A93" s="115" t="s">
        <v>104</v>
      </c>
      <c r="B93" s="115"/>
      <c r="C93" s="115"/>
      <c r="D93" s="115"/>
      <c r="E93" s="115"/>
      <c r="F93" s="115"/>
      <c r="G93" s="116"/>
      <c r="H93" s="72">
        <f>SUM(H92:H92)</f>
        <v>0</v>
      </c>
      <c r="I93" s="39"/>
    </row>
    <row r="94" spans="1:9" x14ac:dyDescent="0.25">
      <c r="A94" s="122" t="s">
        <v>105</v>
      </c>
      <c r="B94" s="122"/>
      <c r="C94" s="122"/>
      <c r="D94" s="122"/>
      <c r="E94" s="122"/>
      <c r="F94" s="122"/>
      <c r="G94" s="123"/>
      <c r="H94" s="74">
        <f>ROUND(H81+H85+H89+H93,0)</f>
        <v>64776</v>
      </c>
      <c r="I94" s="39"/>
    </row>
    <row r="95" spans="1:9" x14ac:dyDescent="0.25">
      <c r="A95" s="39"/>
      <c r="B95" s="39"/>
      <c r="C95" s="39"/>
      <c r="D95" s="40"/>
      <c r="E95" s="40"/>
      <c r="F95" s="40"/>
      <c r="G95" s="40"/>
      <c r="H95" s="71"/>
      <c r="I95" s="39"/>
    </row>
    <row r="96" spans="1:9" x14ac:dyDescent="0.25">
      <c r="A96" s="39"/>
      <c r="B96" s="39"/>
      <c r="C96" s="39"/>
      <c r="D96" s="40"/>
      <c r="E96" s="40"/>
      <c r="F96" s="40"/>
      <c r="G96" s="40"/>
      <c r="H96" s="71"/>
      <c r="I96" s="39"/>
    </row>
    <row r="97" spans="1:9" x14ac:dyDescent="0.25">
      <c r="A97" s="111" t="s">
        <v>127</v>
      </c>
      <c r="B97" s="111"/>
      <c r="C97" s="111"/>
      <c r="D97" s="111"/>
      <c r="E97" s="111"/>
      <c r="F97" s="111"/>
      <c r="G97" s="111"/>
      <c r="H97" s="111"/>
      <c r="I97" s="39"/>
    </row>
    <row r="98" spans="1:9" ht="15" customHeight="1" x14ac:dyDescent="0.25">
      <c r="A98" s="60" t="s">
        <v>77</v>
      </c>
      <c r="B98" s="112" t="s">
        <v>18</v>
      </c>
      <c r="C98" s="112"/>
      <c r="D98" s="112"/>
      <c r="E98" s="112"/>
      <c r="F98" s="59" t="s">
        <v>78</v>
      </c>
      <c r="G98" s="59" t="s">
        <v>60</v>
      </c>
      <c r="H98" s="59" t="s">
        <v>128</v>
      </c>
      <c r="I98" s="39"/>
    </row>
    <row r="99" spans="1:9" x14ac:dyDescent="0.25">
      <c r="A99" s="113" t="s">
        <v>80</v>
      </c>
      <c r="B99" s="113"/>
      <c r="C99" s="113"/>
      <c r="D99" s="113"/>
      <c r="E99" s="113"/>
      <c r="F99" s="113"/>
      <c r="G99" s="113"/>
      <c r="H99" s="114"/>
      <c r="I99" s="39"/>
    </row>
    <row r="100" spans="1:9" x14ac:dyDescent="0.25">
      <c r="A100" s="35" t="s">
        <v>52</v>
      </c>
      <c r="B100" s="35" t="s">
        <v>8</v>
      </c>
      <c r="C100" s="35" t="s">
        <v>9</v>
      </c>
      <c r="D100" s="34" t="s">
        <v>81</v>
      </c>
      <c r="E100" s="34" t="s">
        <v>82</v>
      </c>
      <c r="F100" s="34" t="s">
        <v>83</v>
      </c>
      <c r="G100" s="45"/>
      <c r="H100" s="76" t="s">
        <v>12</v>
      </c>
      <c r="I100" s="39"/>
    </row>
    <row r="101" spans="1:9" x14ac:dyDescent="0.25">
      <c r="A101" s="38" t="s">
        <v>121</v>
      </c>
      <c r="B101" s="36" t="s">
        <v>122</v>
      </c>
      <c r="C101" s="38" t="s">
        <v>24</v>
      </c>
      <c r="D101" s="37">
        <v>4</v>
      </c>
      <c r="E101" s="37">
        <v>0</v>
      </c>
      <c r="F101" s="37">
        <v>548</v>
      </c>
      <c r="G101" s="62"/>
      <c r="H101" s="73">
        <f>D101*(1+E101/100)*F101</f>
        <v>2192</v>
      </c>
      <c r="I101" s="39"/>
    </row>
    <row r="102" spans="1:9" x14ac:dyDescent="0.25">
      <c r="A102" s="38" t="s">
        <v>129</v>
      </c>
      <c r="B102" s="36" t="s">
        <v>130</v>
      </c>
      <c r="C102" s="38" t="s">
        <v>24</v>
      </c>
      <c r="D102" s="37">
        <v>1</v>
      </c>
      <c r="E102" s="37">
        <v>0</v>
      </c>
      <c r="F102" s="37">
        <v>45082</v>
      </c>
      <c r="G102" s="62"/>
      <c r="H102" s="73">
        <f>D102*(1+E102/100)*F102</f>
        <v>45082</v>
      </c>
      <c r="I102" s="39"/>
    </row>
    <row r="103" spans="1:9" x14ac:dyDescent="0.25">
      <c r="A103" s="115" t="s">
        <v>85</v>
      </c>
      <c r="B103" s="115"/>
      <c r="C103" s="115"/>
      <c r="D103" s="115"/>
      <c r="E103" s="115"/>
      <c r="F103" s="115"/>
      <c r="G103" s="116"/>
      <c r="H103" s="73">
        <f>SUM(H101:H102)</f>
        <v>47274</v>
      </c>
      <c r="I103" s="39"/>
    </row>
    <row r="104" spans="1:9" x14ac:dyDescent="0.25">
      <c r="A104" s="113" t="s">
        <v>86</v>
      </c>
      <c r="B104" s="113"/>
      <c r="C104" s="113"/>
      <c r="D104" s="113"/>
      <c r="E104" s="113"/>
      <c r="F104" s="113"/>
      <c r="G104" s="113"/>
      <c r="H104" s="124"/>
      <c r="I104" s="39"/>
    </row>
    <row r="105" spans="1:9" x14ac:dyDescent="0.25">
      <c r="A105" s="35" t="s">
        <v>52</v>
      </c>
      <c r="B105" s="35" t="s">
        <v>8</v>
      </c>
      <c r="C105" s="35" t="s">
        <v>9</v>
      </c>
      <c r="D105" s="34" t="s">
        <v>87</v>
      </c>
      <c r="E105" s="34" t="s">
        <v>88</v>
      </c>
      <c r="F105" s="34" t="s">
        <v>89</v>
      </c>
      <c r="G105" s="34" t="s">
        <v>90</v>
      </c>
      <c r="H105" s="63" t="s">
        <v>12</v>
      </c>
      <c r="I105" s="39"/>
    </row>
    <row r="106" spans="1:9" x14ac:dyDescent="0.25">
      <c r="A106" s="38" t="s">
        <v>117</v>
      </c>
      <c r="B106" s="36" t="s">
        <v>118</v>
      </c>
      <c r="C106" s="38" t="s">
        <v>87</v>
      </c>
      <c r="D106" s="37">
        <v>383882</v>
      </c>
      <c r="E106" s="37">
        <v>1.8</v>
      </c>
      <c r="F106" s="37">
        <v>383882</v>
      </c>
      <c r="G106" s="62">
        <v>16</v>
      </c>
      <c r="H106" s="73">
        <f>F106/G106</f>
        <v>23992.625</v>
      </c>
      <c r="I106" s="39"/>
    </row>
    <row r="107" spans="1:9" x14ac:dyDescent="0.25">
      <c r="A107" s="115" t="s">
        <v>93</v>
      </c>
      <c r="B107" s="115"/>
      <c r="C107" s="115"/>
      <c r="D107" s="115"/>
      <c r="E107" s="115"/>
      <c r="F107" s="115"/>
      <c r="G107" s="116"/>
      <c r="H107" s="73">
        <f>SUM(H106:H106)</f>
        <v>23992.625</v>
      </c>
      <c r="I107" s="39"/>
    </row>
    <row r="108" spans="1:9" x14ac:dyDescent="0.25">
      <c r="A108" s="113" t="s">
        <v>94</v>
      </c>
      <c r="B108" s="113"/>
      <c r="C108" s="113"/>
      <c r="D108" s="113"/>
      <c r="E108" s="113"/>
      <c r="F108" s="113"/>
      <c r="G108" s="113"/>
      <c r="H108" s="124"/>
      <c r="I108" s="39"/>
    </row>
    <row r="109" spans="1:9" x14ac:dyDescent="0.25">
      <c r="A109" s="35" t="s">
        <v>52</v>
      </c>
      <c r="B109" s="35" t="s">
        <v>8</v>
      </c>
      <c r="C109" s="35" t="s">
        <v>9</v>
      </c>
      <c r="D109" s="34" t="s">
        <v>81</v>
      </c>
      <c r="E109" s="34" t="s">
        <v>95</v>
      </c>
      <c r="F109" s="34"/>
      <c r="G109" s="34"/>
      <c r="H109" s="63" t="s">
        <v>12</v>
      </c>
      <c r="I109" s="39"/>
    </row>
    <row r="110" spans="1:9" x14ac:dyDescent="0.25">
      <c r="A110" s="38" t="s">
        <v>99</v>
      </c>
      <c r="B110" s="36" t="s">
        <v>100</v>
      </c>
      <c r="C110" s="38" t="s">
        <v>101</v>
      </c>
      <c r="D110" s="37">
        <v>6</v>
      </c>
      <c r="E110" s="37">
        <f>H107</f>
        <v>23992.625</v>
      </c>
      <c r="F110" s="37"/>
      <c r="G110" s="62"/>
      <c r="H110" s="73">
        <f>D110/100*E110</f>
        <v>1439.5574999999999</v>
      </c>
      <c r="I110" s="39"/>
    </row>
    <row r="111" spans="1:9" x14ac:dyDescent="0.25">
      <c r="A111" s="115" t="s">
        <v>102</v>
      </c>
      <c r="B111" s="115"/>
      <c r="C111" s="115"/>
      <c r="D111" s="115"/>
      <c r="E111" s="115"/>
      <c r="F111" s="115"/>
      <c r="G111" s="116"/>
      <c r="H111" s="73">
        <f>SUM(H110:H110)</f>
        <v>1439.5574999999999</v>
      </c>
      <c r="I111" s="39"/>
    </row>
    <row r="112" spans="1:9" x14ac:dyDescent="0.25">
      <c r="A112" s="113" t="s">
        <v>103</v>
      </c>
      <c r="B112" s="113"/>
      <c r="C112" s="113"/>
      <c r="D112" s="113"/>
      <c r="E112" s="113"/>
      <c r="F112" s="113"/>
      <c r="G112" s="113"/>
      <c r="H112" s="124"/>
      <c r="I112" s="39"/>
    </row>
    <row r="113" spans="1:9" x14ac:dyDescent="0.25">
      <c r="A113" s="35" t="s">
        <v>52</v>
      </c>
      <c r="B113" s="35" t="s">
        <v>8</v>
      </c>
      <c r="C113" s="35" t="s">
        <v>9</v>
      </c>
      <c r="D113" s="34" t="s">
        <v>81</v>
      </c>
      <c r="E113" s="34" t="s">
        <v>95</v>
      </c>
      <c r="F113" s="34"/>
      <c r="G113" s="34"/>
      <c r="H113" s="63" t="s">
        <v>12</v>
      </c>
      <c r="I113" s="39"/>
    </row>
    <row r="114" spans="1:9" x14ac:dyDescent="0.25">
      <c r="A114" s="36"/>
      <c r="B114" s="36" t="s">
        <v>84</v>
      </c>
      <c r="C114" s="36"/>
      <c r="D114" s="37"/>
      <c r="E114" s="37"/>
      <c r="F114" s="37"/>
      <c r="G114" s="62"/>
      <c r="H114" s="73">
        <v>0</v>
      </c>
      <c r="I114" s="39"/>
    </row>
    <row r="115" spans="1:9" x14ac:dyDescent="0.25">
      <c r="A115" s="115" t="s">
        <v>104</v>
      </c>
      <c r="B115" s="115"/>
      <c r="C115" s="115"/>
      <c r="D115" s="115"/>
      <c r="E115" s="115"/>
      <c r="F115" s="115"/>
      <c r="G115" s="116"/>
      <c r="H115" s="73">
        <f>SUM(H114:H114)</f>
        <v>0</v>
      </c>
      <c r="I115" s="39"/>
    </row>
    <row r="116" spans="1:9" x14ac:dyDescent="0.25">
      <c r="A116" s="122" t="s">
        <v>105</v>
      </c>
      <c r="B116" s="122"/>
      <c r="C116" s="122"/>
      <c r="D116" s="122"/>
      <c r="E116" s="122"/>
      <c r="F116" s="122"/>
      <c r="G116" s="123"/>
      <c r="H116" s="74">
        <f>ROUND(H103+H107+H111+H115,0)</f>
        <v>72706</v>
      </c>
      <c r="I116" s="39"/>
    </row>
    <row r="117" spans="1:9" x14ac:dyDescent="0.25">
      <c r="A117" s="39"/>
      <c r="B117" s="39"/>
      <c r="C117" s="39"/>
      <c r="D117" s="40"/>
      <c r="E117" s="40"/>
      <c r="F117" s="40"/>
      <c r="G117" s="40"/>
      <c r="H117" s="71"/>
      <c r="I117" s="39"/>
    </row>
    <row r="118" spans="1:9" x14ac:dyDescent="0.25">
      <c r="A118" s="39"/>
      <c r="B118" s="39"/>
      <c r="C118" s="39"/>
      <c r="D118" s="40"/>
      <c r="E118" s="40"/>
      <c r="F118" s="40"/>
      <c r="G118" s="40"/>
      <c r="H118" s="71"/>
      <c r="I118" s="39"/>
    </row>
    <row r="119" spans="1:9" x14ac:dyDescent="0.25">
      <c r="A119" s="111" t="s">
        <v>131</v>
      </c>
      <c r="B119" s="111"/>
      <c r="C119" s="111"/>
      <c r="D119" s="111"/>
      <c r="E119" s="111"/>
      <c r="F119" s="111"/>
      <c r="G119" s="111"/>
      <c r="H119" s="111"/>
      <c r="I119" s="39"/>
    </row>
    <row r="120" spans="1:9" ht="15" customHeight="1" x14ac:dyDescent="0.25">
      <c r="A120" s="60" t="s">
        <v>77</v>
      </c>
      <c r="B120" s="112" t="s">
        <v>20</v>
      </c>
      <c r="C120" s="112"/>
      <c r="D120" s="112"/>
      <c r="E120" s="112"/>
      <c r="F120" s="59" t="s">
        <v>78</v>
      </c>
      <c r="G120" s="59" t="s">
        <v>15</v>
      </c>
      <c r="H120" s="59" t="s">
        <v>132</v>
      </c>
      <c r="I120" s="39"/>
    </row>
    <row r="121" spans="1:9" x14ac:dyDescent="0.25">
      <c r="A121" s="113" t="s">
        <v>80</v>
      </c>
      <c r="B121" s="113"/>
      <c r="C121" s="113"/>
      <c r="D121" s="113"/>
      <c r="E121" s="113"/>
      <c r="F121" s="113"/>
      <c r="G121" s="113"/>
      <c r="H121" s="113"/>
      <c r="I121" s="39"/>
    </row>
    <row r="122" spans="1:9" x14ac:dyDescent="0.25">
      <c r="A122" s="35" t="s">
        <v>52</v>
      </c>
      <c r="B122" s="35" t="s">
        <v>8</v>
      </c>
      <c r="C122" s="35" t="s">
        <v>9</v>
      </c>
      <c r="D122" s="34" t="s">
        <v>81</v>
      </c>
      <c r="E122" s="34" t="s">
        <v>82</v>
      </c>
      <c r="F122" s="34" t="s">
        <v>83</v>
      </c>
      <c r="G122" s="34"/>
      <c r="H122" s="63" t="s">
        <v>12</v>
      </c>
      <c r="I122" s="39"/>
    </row>
    <row r="123" spans="1:9" x14ac:dyDescent="0.25">
      <c r="A123" s="36"/>
      <c r="B123" s="36" t="s">
        <v>84</v>
      </c>
      <c r="C123" s="36"/>
      <c r="D123" s="37"/>
      <c r="E123" s="37"/>
      <c r="F123" s="37"/>
      <c r="G123" s="62"/>
      <c r="H123" s="73">
        <v>0</v>
      </c>
      <c r="I123" s="39"/>
    </row>
    <row r="124" spans="1:9" x14ac:dyDescent="0.25">
      <c r="A124" s="115" t="s">
        <v>85</v>
      </c>
      <c r="B124" s="115"/>
      <c r="C124" s="115"/>
      <c r="D124" s="115"/>
      <c r="E124" s="115"/>
      <c r="F124" s="115"/>
      <c r="G124" s="116"/>
      <c r="H124" s="73">
        <f>SUM(H123:H123)</f>
        <v>0</v>
      </c>
      <c r="I124" s="39"/>
    </row>
    <row r="125" spans="1:9" x14ac:dyDescent="0.25">
      <c r="A125" s="113" t="s">
        <v>86</v>
      </c>
      <c r="B125" s="113"/>
      <c r="C125" s="113"/>
      <c r="D125" s="113"/>
      <c r="E125" s="113"/>
      <c r="F125" s="113"/>
      <c r="G125" s="113"/>
      <c r="H125" s="124"/>
      <c r="I125" s="39"/>
    </row>
    <row r="126" spans="1:9" x14ac:dyDescent="0.25">
      <c r="A126" s="35" t="s">
        <v>52</v>
      </c>
      <c r="B126" s="35" t="s">
        <v>8</v>
      </c>
      <c r="C126" s="35" t="s">
        <v>9</v>
      </c>
      <c r="D126" s="34" t="s">
        <v>87</v>
      </c>
      <c r="E126" s="34" t="s">
        <v>88</v>
      </c>
      <c r="F126" s="34" t="s">
        <v>89</v>
      </c>
      <c r="G126" s="34" t="s">
        <v>90</v>
      </c>
      <c r="H126" s="63" t="s">
        <v>12</v>
      </c>
      <c r="I126" s="39"/>
    </row>
    <row r="127" spans="1:9" x14ac:dyDescent="0.25">
      <c r="A127" s="38" t="s">
        <v>133</v>
      </c>
      <c r="B127" s="36" t="s">
        <v>134</v>
      </c>
      <c r="C127" s="38" t="s">
        <v>87</v>
      </c>
      <c r="D127" s="37">
        <v>142178</v>
      </c>
      <c r="E127" s="37">
        <v>1.8</v>
      </c>
      <c r="F127" s="37">
        <v>142178</v>
      </c>
      <c r="G127" s="62">
        <v>16</v>
      </c>
      <c r="H127" s="73">
        <f>F127/G127</f>
        <v>8886.125</v>
      </c>
      <c r="I127" s="39"/>
    </row>
    <row r="128" spans="1:9" x14ac:dyDescent="0.25">
      <c r="A128" s="115" t="s">
        <v>93</v>
      </c>
      <c r="B128" s="115"/>
      <c r="C128" s="115"/>
      <c r="D128" s="115"/>
      <c r="E128" s="115"/>
      <c r="F128" s="115"/>
      <c r="G128" s="116"/>
      <c r="H128" s="73">
        <f>SUM(H127:H127)</f>
        <v>8886.125</v>
      </c>
      <c r="I128" s="39"/>
    </row>
    <row r="129" spans="1:9" x14ac:dyDescent="0.25">
      <c r="A129" s="113" t="s">
        <v>94</v>
      </c>
      <c r="B129" s="113"/>
      <c r="C129" s="113"/>
      <c r="D129" s="113"/>
      <c r="E129" s="113"/>
      <c r="F129" s="113"/>
      <c r="G129" s="113"/>
      <c r="H129" s="124"/>
      <c r="I129" s="39"/>
    </row>
    <row r="130" spans="1:9" x14ac:dyDescent="0.25">
      <c r="A130" s="35" t="s">
        <v>52</v>
      </c>
      <c r="B130" s="35" t="s">
        <v>8</v>
      </c>
      <c r="C130" s="35" t="s">
        <v>9</v>
      </c>
      <c r="D130" s="34" t="s">
        <v>81</v>
      </c>
      <c r="E130" s="34" t="s">
        <v>95</v>
      </c>
      <c r="F130" s="34"/>
      <c r="G130" s="34"/>
      <c r="H130" s="63" t="s">
        <v>12</v>
      </c>
      <c r="I130" s="39"/>
    </row>
    <row r="131" spans="1:9" x14ac:dyDescent="0.25">
      <c r="A131" s="38" t="s">
        <v>96</v>
      </c>
      <c r="B131" s="36" t="s">
        <v>97</v>
      </c>
      <c r="C131" s="38" t="s">
        <v>98</v>
      </c>
      <c r="D131" s="37">
        <v>0.3</v>
      </c>
      <c r="E131" s="37">
        <v>17441</v>
      </c>
      <c r="F131" s="37"/>
      <c r="G131" s="62"/>
      <c r="H131" s="73">
        <f>D131*E131</f>
        <v>5232.3</v>
      </c>
      <c r="I131" s="39"/>
    </row>
    <row r="132" spans="1:9" x14ac:dyDescent="0.25">
      <c r="A132" s="38" t="s">
        <v>99</v>
      </c>
      <c r="B132" s="36" t="s">
        <v>100</v>
      </c>
      <c r="C132" s="38" t="s">
        <v>101</v>
      </c>
      <c r="D132" s="37">
        <v>1</v>
      </c>
      <c r="E132" s="37">
        <f>H128</f>
        <v>8886.125</v>
      </c>
      <c r="F132" s="37"/>
      <c r="G132" s="62"/>
      <c r="H132" s="73">
        <f>D132/100*E132</f>
        <v>88.861249999999998</v>
      </c>
      <c r="I132" s="39"/>
    </row>
    <row r="133" spans="1:9" x14ac:dyDescent="0.25">
      <c r="A133" s="115" t="s">
        <v>102</v>
      </c>
      <c r="B133" s="115"/>
      <c r="C133" s="115"/>
      <c r="D133" s="115"/>
      <c r="E133" s="115"/>
      <c r="F133" s="115"/>
      <c r="G133" s="116"/>
      <c r="H133" s="73">
        <f>SUM(H131:H132)</f>
        <v>5321.1612500000001</v>
      </c>
      <c r="I133" s="39"/>
    </row>
    <row r="134" spans="1:9" x14ac:dyDescent="0.25">
      <c r="A134" s="113" t="s">
        <v>103</v>
      </c>
      <c r="B134" s="113"/>
      <c r="C134" s="113"/>
      <c r="D134" s="113"/>
      <c r="E134" s="113"/>
      <c r="F134" s="113"/>
      <c r="G134" s="113"/>
      <c r="H134" s="124"/>
      <c r="I134" s="39"/>
    </row>
    <row r="135" spans="1:9" x14ac:dyDescent="0.25">
      <c r="A135" s="35" t="s">
        <v>52</v>
      </c>
      <c r="B135" s="35" t="s">
        <v>8</v>
      </c>
      <c r="C135" s="35" t="s">
        <v>9</v>
      </c>
      <c r="D135" s="34" t="s">
        <v>81</v>
      </c>
      <c r="E135" s="34" t="s">
        <v>95</v>
      </c>
      <c r="F135" s="34"/>
      <c r="G135" s="34"/>
      <c r="H135" s="63" t="s">
        <v>12</v>
      </c>
      <c r="I135" s="39"/>
    </row>
    <row r="136" spans="1:9" x14ac:dyDescent="0.25">
      <c r="A136" s="36"/>
      <c r="B136" s="36" t="s">
        <v>84</v>
      </c>
      <c r="C136" s="36"/>
      <c r="D136" s="37"/>
      <c r="E136" s="37"/>
      <c r="F136" s="37"/>
      <c r="G136" s="62"/>
      <c r="H136" s="73">
        <v>0</v>
      </c>
      <c r="I136" s="39"/>
    </row>
    <row r="137" spans="1:9" x14ac:dyDescent="0.25">
      <c r="A137" s="115" t="s">
        <v>104</v>
      </c>
      <c r="B137" s="115"/>
      <c r="C137" s="115"/>
      <c r="D137" s="115"/>
      <c r="E137" s="115"/>
      <c r="F137" s="115"/>
      <c r="G137" s="116"/>
      <c r="H137" s="73">
        <f>SUM(H136:H136)</f>
        <v>0</v>
      </c>
      <c r="I137" s="39"/>
    </row>
    <row r="138" spans="1:9" x14ac:dyDescent="0.25">
      <c r="A138" s="122" t="s">
        <v>105</v>
      </c>
      <c r="B138" s="122"/>
      <c r="C138" s="122"/>
      <c r="D138" s="122"/>
      <c r="E138" s="122"/>
      <c r="F138" s="122"/>
      <c r="G138" s="123"/>
      <c r="H138" s="74">
        <f>ROUND(H124+H128+H133+H137,0)</f>
        <v>14207</v>
      </c>
      <c r="I138" s="39"/>
    </row>
    <row r="139" spans="1:9" x14ac:dyDescent="0.25">
      <c r="A139" s="39"/>
      <c r="B139" s="39"/>
      <c r="C139" s="39"/>
      <c r="D139" s="40"/>
      <c r="E139" s="40"/>
      <c r="F139" s="40"/>
      <c r="G139" s="40"/>
      <c r="H139" s="71"/>
      <c r="I139" s="39"/>
    </row>
    <row r="140" spans="1:9" x14ac:dyDescent="0.25">
      <c r="A140" s="39"/>
      <c r="B140" s="39"/>
      <c r="C140" s="39"/>
      <c r="D140" s="40"/>
      <c r="E140" s="40"/>
      <c r="F140" s="40"/>
      <c r="G140" s="40"/>
      <c r="H140" s="71"/>
      <c r="I140" s="39"/>
    </row>
    <row r="141" spans="1:9" x14ac:dyDescent="0.25">
      <c r="A141" s="111" t="s">
        <v>135</v>
      </c>
      <c r="B141" s="111"/>
      <c r="C141" s="111"/>
      <c r="D141" s="111"/>
      <c r="E141" s="111"/>
      <c r="F141" s="111"/>
      <c r="G141" s="111"/>
      <c r="H141" s="111"/>
      <c r="I141" s="39"/>
    </row>
    <row r="142" spans="1:9" ht="15" customHeight="1" x14ac:dyDescent="0.25">
      <c r="A142" s="60" t="s">
        <v>77</v>
      </c>
      <c r="B142" s="112" t="s">
        <v>21</v>
      </c>
      <c r="C142" s="112"/>
      <c r="D142" s="112"/>
      <c r="E142" s="112"/>
      <c r="F142" s="59" t="s">
        <v>78</v>
      </c>
      <c r="G142" s="59" t="s">
        <v>15</v>
      </c>
      <c r="H142" s="59" t="s">
        <v>136</v>
      </c>
      <c r="I142" s="39"/>
    </row>
    <row r="143" spans="1:9" x14ac:dyDescent="0.25">
      <c r="A143" s="113" t="s">
        <v>80</v>
      </c>
      <c r="B143" s="113"/>
      <c r="C143" s="113"/>
      <c r="D143" s="113"/>
      <c r="E143" s="113"/>
      <c r="F143" s="113"/>
      <c r="G143" s="113"/>
      <c r="H143" s="113"/>
      <c r="I143" s="39"/>
    </row>
    <row r="144" spans="1:9" x14ac:dyDescent="0.25">
      <c r="A144" s="35" t="s">
        <v>52</v>
      </c>
      <c r="B144" s="35" t="s">
        <v>8</v>
      </c>
      <c r="C144" s="35" t="s">
        <v>9</v>
      </c>
      <c r="D144" s="34" t="s">
        <v>81</v>
      </c>
      <c r="E144" s="34" t="s">
        <v>82</v>
      </c>
      <c r="F144" s="34" t="s">
        <v>83</v>
      </c>
      <c r="G144" s="34"/>
      <c r="H144" s="63" t="s">
        <v>12</v>
      </c>
      <c r="I144" s="39"/>
    </row>
    <row r="145" spans="1:9" x14ac:dyDescent="0.25">
      <c r="A145" s="38" t="s">
        <v>137</v>
      </c>
      <c r="B145" s="36" t="s">
        <v>138</v>
      </c>
      <c r="C145" s="38" t="s">
        <v>38</v>
      </c>
      <c r="D145" s="37">
        <v>0.05</v>
      </c>
      <c r="E145" s="37">
        <v>0</v>
      </c>
      <c r="F145" s="37">
        <v>17745</v>
      </c>
      <c r="G145" s="62"/>
      <c r="H145" s="73">
        <f>D145*(1+E145/100)*F145</f>
        <v>887.25</v>
      </c>
      <c r="I145" s="39"/>
    </row>
    <row r="146" spans="1:9" x14ac:dyDescent="0.25">
      <c r="A146" s="38" t="s">
        <v>139</v>
      </c>
      <c r="B146" s="36" t="s">
        <v>140</v>
      </c>
      <c r="C146" s="38" t="s">
        <v>60</v>
      </c>
      <c r="D146" s="37">
        <v>1.25</v>
      </c>
      <c r="E146" s="37">
        <v>0</v>
      </c>
      <c r="F146" s="37">
        <v>12105</v>
      </c>
      <c r="G146" s="62"/>
      <c r="H146" s="73">
        <f>D146*(1+E146/100)*F146</f>
        <v>15131.25</v>
      </c>
      <c r="I146" s="39"/>
    </row>
    <row r="147" spans="1:9" x14ac:dyDescent="0.25">
      <c r="A147" s="38" t="s">
        <v>141</v>
      </c>
      <c r="B147" s="36" t="s">
        <v>142</v>
      </c>
      <c r="C147" s="38" t="s">
        <v>24</v>
      </c>
      <c r="D147" s="37">
        <v>4</v>
      </c>
      <c r="E147" s="37">
        <v>0</v>
      </c>
      <c r="F147" s="37">
        <v>65</v>
      </c>
      <c r="G147" s="62"/>
      <c r="H147" s="73">
        <f>D147*(1+E147/100)*F147</f>
        <v>260</v>
      </c>
      <c r="I147" s="39"/>
    </row>
    <row r="148" spans="1:9" x14ac:dyDescent="0.25">
      <c r="A148" s="38" t="s">
        <v>143</v>
      </c>
      <c r="B148" s="36" t="s">
        <v>144</v>
      </c>
      <c r="C148" s="38" t="s">
        <v>60</v>
      </c>
      <c r="D148" s="37">
        <v>0.8</v>
      </c>
      <c r="E148" s="37">
        <v>0</v>
      </c>
      <c r="F148" s="37">
        <v>4114</v>
      </c>
      <c r="G148" s="62"/>
      <c r="H148" s="73">
        <f>D148*(1+E148/100)*F148</f>
        <v>3291.2000000000003</v>
      </c>
      <c r="I148" s="39"/>
    </row>
    <row r="149" spans="1:9" x14ac:dyDescent="0.25">
      <c r="A149" s="38" t="s">
        <v>145</v>
      </c>
      <c r="B149" s="36" t="s">
        <v>146</v>
      </c>
      <c r="C149" s="38" t="s">
        <v>24</v>
      </c>
      <c r="D149" s="37">
        <v>1.351</v>
      </c>
      <c r="E149" s="37">
        <v>1</v>
      </c>
      <c r="F149" s="37">
        <v>61137</v>
      </c>
      <c r="G149" s="62"/>
      <c r="H149" s="73">
        <f>D149*(1+E149/100)*F149</f>
        <v>83422.047869999995</v>
      </c>
      <c r="I149" s="39"/>
    </row>
    <row r="150" spans="1:9" x14ac:dyDescent="0.25">
      <c r="A150" s="115" t="s">
        <v>85</v>
      </c>
      <c r="B150" s="115"/>
      <c r="C150" s="115"/>
      <c r="D150" s="115"/>
      <c r="E150" s="115"/>
      <c r="F150" s="115"/>
      <c r="G150" s="116"/>
      <c r="H150" s="73">
        <f>SUM(H145:H149)</f>
        <v>102991.74786999999</v>
      </c>
      <c r="I150" s="39"/>
    </row>
    <row r="151" spans="1:9" x14ac:dyDescent="0.25">
      <c r="A151" s="113" t="s">
        <v>86</v>
      </c>
      <c r="B151" s="113"/>
      <c r="C151" s="113"/>
      <c r="D151" s="113"/>
      <c r="E151" s="113"/>
      <c r="F151" s="113"/>
      <c r="G151" s="113"/>
      <c r="H151" s="124"/>
      <c r="I151" s="39"/>
    </row>
    <row r="152" spans="1:9" x14ac:dyDescent="0.25">
      <c r="A152" s="35" t="s">
        <v>52</v>
      </c>
      <c r="B152" s="35" t="s">
        <v>8</v>
      </c>
      <c r="C152" s="35" t="s">
        <v>9</v>
      </c>
      <c r="D152" s="34" t="s">
        <v>87</v>
      </c>
      <c r="E152" s="34" t="s">
        <v>88</v>
      </c>
      <c r="F152" s="34" t="s">
        <v>89</v>
      </c>
      <c r="G152" s="34" t="s">
        <v>90</v>
      </c>
      <c r="H152" s="63" t="s">
        <v>12</v>
      </c>
      <c r="I152" s="39"/>
    </row>
    <row r="153" spans="1:9" x14ac:dyDescent="0.25">
      <c r="A153" s="38" t="s">
        <v>147</v>
      </c>
      <c r="B153" s="36" t="s">
        <v>148</v>
      </c>
      <c r="C153" s="38" t="s">
        <v>87</v>
      </c>
      <c r="D153" s="37">
        <v>383882</v>
      </c>
      <c r="E153" s="37">
        <v>1.8</v>
      </c>
      <c r="F153" s="37">
        <v>383882</v>
      </c>
      <c r="G153" s="62">
        <v>22.85</v>
      </c>
      <c r="H153" s="73">
        <f>F153/G153</f>
        <v>16800.087527352298</v>
      </c>
      <c r="I153" s="39"/>
    </row>
    <row r="154" spans="1:9" x14ac:dyDescent="0.25">
      <c r="A154" s="115" t="s">
        <v>93</v>
      </c>
      <c r="B154" s="115"/>
      <c r="C154" s="115"/>
      <c r="D154" s="115"/>
      <c r="E154" s="115"/>
      <c r="F154" s="115"/>
      <c r="G154" s="116"/>
      <c r="H154" s="73">
        <f>SUM(H153:H153)</f>
        <v>16800.087527352298</v>
      </c>
      <c r="I154" s="39"/>
    </row>
    <row r="155" spans="1:9" x14ac:dyDescent="0.25">
      <c r="A155" s="113" t="s">
        <v>94</v>
      </c>
      <c r="B155" s="113"/>
      <c r="C155" s="113"/>
      <c r="D155" s="113"/>
      <c r="E155" s="113"/>
      <c r="F155" s="113"/>
      <c r="G155" s="113"/>
      <c r="H155" s="124"/>
      <c r="I155" s="39"/>
    </row>
    <row r="156" spans="1:9" x14ac:dyDescent="0.25">
      <c r="A156" s="35" t="s">
        <v>52</v>
      </c>
      <c r="B156" s="35" t="s">
        <v>8</v>
      </c>
      <c r="C156" s="35" t="s">
        <v>9</v>
      </c>
      <c r="D156" s="34" t="s">
        <v>81</v>
      </c>
      <c r="E156" s="34" t="s">
        <v>95</v>
      </c>
      <c r="F156" s="34"/>
      <c r="G156" s="34"/>
      <c r="H156" s="63" t="s">
        <v>12</v>
      </c>
      <c r="I156" s="39"/>
    </row>
    <row r="157" spans="1:9" x14ac:dyDescent="0.25">
      <c r="A157" s="38" t="s">
        <v>96</v>
      </c>
      <c r="B157" s="36" t="s">
        <v>97</v>
      </c>
      <c r="C157" s="38" t="s">
        <v>98</v>
      </c>
      <c r="D157" s="37">
        <v>0.1</v>
      </c>
      <c r="E157" s="37">
        <v>17441</v>
      </c>
      <c r="F157" s="37"/>
      <c r="G157" s="62"/>
      <c r="H157" s="73">
        <f>D157*E157</f>
        <v>1744.1000000000001</v>
      </c>
      <c r="I157" s="39"/>
    </row>
    <row r="158" spans="1:9" x14ac:dyDescent="0.25">
      <c r="A158" s="38" t="s">
        <v>99</v>
      </c>
      <c r="B158" s="36" t="s">
        <v>100</v>
      </c>
      <c r="C158" s="38" t="s">
        <v>101</v>
      </c>
      <c r="D158" s="37">
        <v>7</v>
      </c>
      <c r="E158" s="37">
        <f>H154</f>
        <v>16800.087527352298</v>
      </c>
      <c r="F158" s="37"/>
      <c r="G158" s="62"/>
      <c r="H158" s="73">
        <f>D158/100*E158</f>
        <v>1176.0061269146609</v>
      </c>
      <c r="I158" s="39"/>
    </row>
    <row r="159" spans="1:9" x14ac:dyDescent="0.25">
      <c r="A159" s="115" t="s">
        <v>102</v>
      </c>
      <c r="B159" s="115"/>
      <c r="C159" s="115"/>
      <c r="D159" s="115"/>
      <c r="E159" s="115"/>
      <c r="F159" s="115"/>
      <c r="G159" s="116"/>
      <c r="H159" s="73">
        <f>SUM(H157:H158)</f>
        <v>2920.1061269146612</v>
      </c>
      <c r="I159" s="39"/>
    </row>
    <row r="160" spans="1:9" x14ac:dyDescent="0.25">
      <c r="A160" s="113" t="s">
        <v>103</v>
      </c>
      <c r="B160" s="113"/>
      <c r="C160" s="113"/>
      <c r="D160" s="113"/>
      <c r="E160" s="113"/>
      <c r="F160" s="113"/>
      <c r="G160" s="113"/>
      <c r="H160" s="124"/>
      <c r="I160" s="39"/>
    </row>
    <row r="161" spans="1:9" x14ac:dyDescent="0.25">
      <c r="A161" s="35" t="s">
        <v>52</v>
      </c>
      <c r="B161" s="35" t="s">
        <v>8</v>
      </c>
      <c r="C161" s="35" t="s">
        <v>9</v>
      </c>
      <c r="D161" s="34" t="s">
        <v>81</v>
      </c>
      <c r="E161" s="34" t="s">
        <v>95</v>
      </c>
      <c r="F161" s="34"/>
      <c r="G161" s="34"/>
      <c r="H161" s="63" t="s">
        <v>12</v>
      </c>
      <c r="I161" s="39"/>
    </row>
    <row r="162" spans="1:9" x14ac:dyDescent="0.25">
      <c r="A162" s="36"/>
      <c r="B162" s="36" t="s">
        <v>84</v>
      </c>
      <c r="C162" s="36"/>
      <c r="D162" s="37"/>
      <c r="E162" s="37"/>
      <c r="F162" s="37"/>
      <c r="G162" s="62"/>
      <c r="H162" s="73">
        <v>0</v>
      </c>
      <c r="I162" s="39"/>
    </row>
    <row r="163" spans="1:9" x14ac:dyDescent="0.25">
      <c r="A163" s="115" t="s">
        <v>104</v>
      </c>
      <c r="B163" s="115"/>
      <c r="C163" s="115"/>
      <c r="D163" s="115"/>
      <c r="E163" s="115"/>
      <c r="F163" s="115"/>
      <c r="G163" s="116"/>
      <c r="H163" s="73">
        <f>SUM(H162:H162)</f>
        <v>0</v>
      </c>
      <c r="I163" s="39"/>
    </row>
    <row r="164" spans="1:9" x14ac:dyDescent="0.25">
      <c r="A164" s="122" t="s">
        <v>105</v>
      </c>
      <c r="B164" s="122"/>
      <c r="C164" s="122"/>
      <c r="D164" s="122"/>
      <c r="E164" s="122"/>
      <c r="F164" s="122"/>
      <c r="G164" s="123"/>
      <c r="H164" s="74">
        <f>ROUND(H150+H154+H159+H163,0)</f>
        <v>122712</v>
      </c>
      <c r="I164" s="39"/>
    </row>
    <row r="165" spans="1:9" x14ac:dyDescent="0.25">
      <c r="A165" s="39"/>
      <c r="B165" s="39"/>
      <c r="C165" s="39"/>
      <c r="D165" s="40"/>
      <c r="E165" s="40"/>
      <c r="F165" s="40"/>
      <c r="G165" s="40"/>
      <c r="H165" s="71"/>
      <c r="I165" s="39"/>
    </row>
    <row r="166" spans="1:9" x14ac:dyDescent="0.25">
      <c r="A166" s="39"/>
      <c r="B166" s="39"/>
      <c r="C166" s="39"/>
      <c r="D166" s="40"/>
      <c r="E166" s="40"/>
      <c r="F166" s="40"/>
      <c r="G166" s="40"/>
      <c r="H166" s="71"/>
      <c r="I166" s="39"/>
    </row>
    <row r="167" spans="1:9" x14ac:dyDescent="0.25">
      <c r="A167" s="111" t="s">
        <v>149</v>
      </c>
      <c r="B167" s="111"/>
      <c r="C167" s="111"/>
      <c r="D167" s="111"/>
      <c r="E167" s="111"/>
      <c r="F167" s="111"/>
      <c r="G167" s="111"/>
      <c r="H167" s="111"/>
      <c r="I167" s="39"/>
    </row>
    <row r="168" spans="1:9" ht="15" customHeight="1" x14ac:dyDescent="0.25">
      <c r="A168" s="60" t="s">
        <v>77</v>
      </c>
      <c r="B168" s="125" t="s">
        <v>22</v>
      </c>
      <c r="C168" s="126"/>
      <c r="D168" s="126"/>
      <c r="E168" s="127"/>
      <c r="F168" s="59" t="s">
        <v>78</v>
      </c>
      <c r="G168" s="59" t="s">
        <v>15</v>
      </c>
      <c r="H168" s="59" t="s">
        <v>150</v>
      </c>
      <c r="I168" s="39"/>
    </row>
    <row r="169" spans="1:9" x14ac:dyDescent="0.25">
      <c r="A169" s="99" t="s">
        <v>80</v>
      </c>
      <c r="B169" s="100"/>
      <c r="C169" s="100"/>
      <c r="D169" s="100"/>
      <c r="E169" s="100"/>
      <c r="F169" s="100"/>
      <c r="G169" s="100"/>
      <c r="H169" s="101"/>
      <c r="I169" s="39"/>
    </row>
    <row r="170" spans="1:9" x14ac:dyDescent="0.25">
      <c r="A170" s="35" t="s">
        <v>52</v>
      </c>
      <c r="B170" s="35" t="s">
        <v>8</v>
      </c>
      <c r="C170" s="35" t="s">
        <v>9</v>
      </c>
      <c r="D170" s="34" t="s">
        <v>81</v>
      </c>
      <c r="E170" s="34" t="s">
        <v>82</v>
      </c>
      <c r="F170" s="34" t="s">
        <v>83</v>
      </c>
      <c r="G170" s="34"/>
      <c r="H170" s="63" t="s">
        <v>12</v>
      </c>
      <c r="I170" s="39"/>
    </row>
    <row r="171" spans="1:9" x14ac:dyDescent="0.25">
      <c r="A171" s="38" t="s">
        <v>151</v>
      </c>
      <c r="B171" s="36" t="s">
        <v>152</v>
      </c>
      <c r="C171" s="38" t="s">
        <v>153</v>
      </c>
      <c r="D171" s="37">
        <v>0.02</v>
      </c>
      <c r="E171" s="37">
        <v>0</v>
      </c>
      <c r="F171" s="37">
        <v>78</v>
      </c>
      <c r="G171" s="62"/>
      <c r="H171" s="73">
        <f t="shared" ref="H171:H183" si="1">D171*(1+E171/100)*F171</f>
        <v>1.56</v>
      </c>
      <c r="I171" s="39"/>
    </row>
    <row r="172" spans="1:9" x14ac:dyDescent="0.25">
      <c r="A172" s="38" t="s">
        <v>154</v>
      </c>
      <c r="B172" s="36" t="s">
        <v>155</v>
      </c>
      <c r="C172" s="38" t="s">
        <v>38</v>
      </c>
      <c r="D172" s="37">
        <v>0.1</v>
      </c>
      <c r="E172" s="37">
        <v>0</v>
      </c>
      <c r="F172" s="37">
        <v>9176</v>
      </c>
      <c r="G172" s="62"/>
      <c r="H172" s="73">
        <f t="shared" si="1"/>
        <v>917.6</v>
      </c>
      <c r="I172" s="39"/>
    </row>
    <row r="173" spans="1:9" x14ac:dyDescent="0.25">
      <c r="A173" s="38" t="s">
        <v>156</v>
      </c>
      <c r="B173" s="36" t="s">
        <v>157</v>
      </c>
      <c r="C173" s="38" t="s">
        <v>24</v>
      </c>
      <c r="D173" s="37">
        <v>0.5</v>
      </c>
      <c r="E173" s="37">
        <v>0</v>
      </c>
      <c r="F173" s="37">
        <v>1175</v>
      </c>
      <c r="G173" s="62"/>
      <c r="H173" s="73">
        <f t="shared" si="1"/>
        <v>587.5</v>
      </c>
      <c r="I173" s="39"/>
    </row>
    <row r="174" spans="1:9" x14ac:dyDescent="0.25">
      <c r="A174" s="38" t="s">
        <v>158</v>
      </c>
      <c r="B174" s="36" t="s">
        <v>159</v>
      </c>
      <c r="C174" s="38" t="s">
        <v>160</v>
      </c>
      <c r="D174" s="37">
        <v>5.0000000000000001E-3</v>
      </c>
      <c r="E174" s="37">
        <v>5</v>
      </c>
      <c r="F174" s="37">
        <v>15317</v>
      </c>
      <c r="G174" s="62"/>
      <c r="H174" s="73">
        <f t="shared" si="1"/>
        <v>80.41425000000001</v>
      </c>
      <c r="I174" s="39"/>
    </row>
    <row r="175" spans="1:9" x14ac:dyDescent="0.25">
      <c r="A175" s="38" t="s">
        <v>161</v>
      </c>
      <c r="B175" s="36" t="s">
        <v>162</v>
      </c>
      <c r="C175" s="38" t="s">
        <v>24</v>
      </c>
      <c r="D175" s="37">
        <v>0.02</v>
      </c>
      <c r="E175" s="37">
        <v>0</v>
      </c>
      <c r="F175" s="37">
        <v>1769</v>
      </c>
      <c r="G175" s="62"/>
      <c r="H175" s="73">
        <f t="shared" si="1"/>
        <v>35.380000000000003</v>
      </c>
      <c r="I175" s="39"/>
    </row>
    <row r="176" spans="1:9" x14ac:dyDescent="0.25">
      <c r="A176" s="38" t="s">
        <v>163</v>
      </c>
      <c r="B176" s="36" t="s">
        <v>164</v>
      </c>
      <c r="C176" s="38" t="s">
        <v>165</v>
      </c>
      <c r="D176" s="37">
        <v>0.16500000000000001</v>
      </c>
      <c r="E176" s="37">
        <v>2</v>
      </c>
      <c r="F176" s="37">
        <v>13268</v>
      </c>
      <c r="G176" s="62"/>
      <c r="H176" s="73">
        <f t="shared" si="1"/>
        <v>2233.0044000000003</v>
      </c>
      <c r="I176" s="39"/>
    </row>
    <row r="177" spans="1:9" x14ac:dyDescent="0.25">
      <c r="A177" s="38" t="s">
        <v>166</v>
      </c>
      <c r="B177" s="36" t="s">
        <v>167</v>
      </c>
      <c r="C177" s="38" t="s">
        <v>24</v>
      </c>
      <c r="D177" s="37">
        <v>0.33600000000000002</v>
      </c>
      <c r="E177" s="37">
        <v>1</v>
      </c>
      <c r="F177" s="37">
        <v>86056</v>
      </c>
      <c r="G177" s="62"/>
      <c r="H177" s="73">
        <f t="shared" si="1"/>
        <v>29203.964160000003</v>
      </c>
      <c r="I177" s="39"/>
    </row>
    <row r="178" spans="1:9" x14ac:dyDescent="0.25">
      <c r="A178" s="38" t="s">
        <v>168</v>
      </c>
      <c r="B178" s="36" t="s">
        <v>169</v>
      </c>
      <c r="C178" s="38" t="s">
        <v>165</v>
      </c>
      <c r="D178" s="37">
        <v>0.04</v>
      </c>
      <c r="E178" s="37">
        <v>1</v>
      </c>
      <c r="F178" s="37">
        <v>81277</v>
      </c>
      <c r="G178" s="62"/>
      <c r="H178" s="73">
        <f t="shared" si="1"/>
        <v>3283.5907999999999</v>
      </c>
      <c r="I178" s="39"/>
    </row>
    <row r="179" spans="1:9" x14ac:dyDescent="0.25">
      <c r="A179" s="38" t="s">
        <v>170</v>
      </c>
      <c r="B179" s="36" t="s">
        <v>171</v>
      </c>
      <c r="C179" s="38" t="s">
        <v>112</v>
      </c>
      <c r="D179" s="37">
        <v>0.05</v>
      </c>
      <c r="E179" s="37">
        <v>0</v>
      </c>
      <c r="F179" s="37">
        <v>12936</v>
      </c>
      <c r="G179" s="62"/>
      <c r="H179" s="73">
        <f t="shared" si="1"/>
        <v>646.80000000000007</v>
      </c>
      <c r="I179" s="39"/>
    </row>
    <row r="180" spans="1:9" x14ac:dyDescent="0.25">
      <c r="A180" s="38" t="s">
        <v>172</v>
      </c>
      <c r="B180" s="36" t="s">
        <v>173</v>
      </c>
      <c r="C180" s="38" t="s">
        <v>24</v>
      </c>
      <c r="D180" s="37">
        <v>12</v>
      </c>
      <c r="E180" s="37">
        <v>0</v>
      </c>
      <c r="F180" s="37">
        <v>36</v>
      </c>
      <c r="G180" s="62"/>
      <c r="H180" s="73">
        <f t="shared" si="1"/>
        <v>432</v>
      </c>
      <c r="I180" s="39"/>
    </row>
    <row r="181" spans="1:9" x14ac:dyDescent="0.25">
      <c r="A181" s="38" t="s">
        <v>174</v>
      </c>
      <c r="B181" s="36" t="s">
        <v>175</v>
      </c>
      <c r="C181" s="38" t="s">
        <v>24</v>
      </c>
      <c r="D181" s="37">
        <v>0.35499999999999998</v>
      </c>
      <c r="E181" s="37">
        <v>1</v>
      </c>
      <c r="F181" s="37">
        <v>7217</v>
      </c>
      <c r="G181" s="62"/>
      <c r="H181" s="73">
        <f t="shared" si="1"/>
        <v>2587.65535</v>
      </c>
      <c r="I181" s="39"/>
    </row>
    <row r="182" spans="1:9" x14ac:dyDescent="0.25">
      <c r="A182" s="38" t="s">
        <v>176</v>
      </c>
      <c r="B182" s="36" t="s">
        <v>177</v>
      </c>
      <c r="C182" s="38" t="s">
        <v>24</v>
      </c>
      <c r="D182" s="37">
        <v>0.55000000000000004</v>
      </c>
      <c r="E182" s="37">
        <v>1</v>
      </c>
      <c r="F182" s="37">
        <v>4332</v>
      </c>
      <c r="G182" s="62"/>
      <c r="H182" s="73">
        <f t="shared" si="1"/>
        <v>2406.4260000000004</v>
      </c>
      <c r="I182" s="39"/>
    </row>
    <row r="183" spans="1:9" x14ac:dyDescent="0.25">
      <c r="A183" s="38" t="s">
        <v>178</v>
      </c>
      <c r="B183" s="36" t="s">
        <v>179</v>
      </c>
      <c r="C183" s="38" t="s">
        <v>24</v>
      </c>
      <c r="D183" s="37">
        <v>0.7</v>
      </c>
      <c r="E183" s="37">
        <v>1</v>
      </c>
      <c r="F183" s="37">
        <v>5749</v>
      </c>
      <c r="G183" s="62"/>
      <c r="H183" s="73">
        <f t="shared" si="1"/>
        <v>4064.5429999999997</v>
      </c>
      <c r="I183" s="39"/>
    </row>
    <row r="184" spans="1:9" x14ac:dyDescent="0.25">
      <c r="A184" s="116" t="s">
        <v>85</v>
      </c>
      <c r="B184" s="128"/>
      <c r="C184" s="128"/>
      <c r="D184" s="128"/>
      <c r="E184" s="128"/>
      <c r="F184" s="128"/>
      <c r="G184" s="128"/>
      <c r="H184" s="73">
        <f>SUM(H171:H183)</f>
        <v>46480.437960000003</v>
      </c>
      <c r="I184" s="39"/>
    </row>
    <row r="185" spans="1:9" x14ac:dyDescent="0.25">
      <c r="A185" s="113" t="s">
        <v>86</v>
      </c>
      <c r="B185" s="113"/>
      <c r="C185" s="113"/>
      <c r="D185" s="113"/>
      <c r="E185" s="113"/>
      <c r="F185" s="113"/>
      <c r="G185" s="113"/>
      <c r="H185" s="124"/>
      <c r="I185" s="39"/>
    </row>
    <row r="186" spans="1:9" x14ac:dyDescent="0.25">
      <c r="A186" s="35" t="s">
        <v>52</v>
      </c>
      <c r="B186" s="35" t="s">
        <v>8</v>
      </c>
      <c r="C186" s="35" t="s">
        <v>9</v>
      </c>
      <c r="D186" s="34" t="s">
        <v>87</v>
      </c>
      <c r="E186" s="34" t="s">
        <v>88</v>
      </c>
      <c r="F186" s="34" t="s">
        <v>89</v>
      </c>
      <c r="G186" s="34" t="s">
        <v>90</v>
      </c>
      <c r="H186" s="63" t="s">
        <v>12</v>
      </c>
      <c r="I186" s="39"/>
    </row>
    <row r="187" spans="1:9" x14ac:dyDescent="0.25">
      <c r="A187" s="38" t="s">
        <v>180</v>
      </c>
      <c r="B187" s="36" t="s">
        <v>181</v>
      </c>
      <c r="C187" s="38" t="s">
        <v>87</v>
      </c>
      <c r="D187" s="37">
        <v>383882</v>
      </c>
      <c r="E187" s="37">
        <v>1.8</v>
      </c>
      <c r="F187" s="37">
        <v>383882</v>
      </c>
      <c r="G187" s="62">
        <v>80</v>
      </c>
      <c r="H187" s="73">
        <f>F187/G187</f>
        <v>4798.5249999999996</v>
      </c>
      <c r="I187" s="39"/>
    </row>
    <row r="188" spans="1:9" x14ac:dyDescent="0.25">
      <c r="A188" s="38" t="s">
        <v>182</v>
      </c>
      <c r="B188" s="36" t="s">
        <v>183</v>
      </c>
      <c r="C188" s="38" t="s">
        <v>87</v>
      </c>
      <c r="D188" s="37">
        <v>422271</v>
      </c>
      <c r="E188" s="37">
        <v>1.8</v>
      </c>
      <c r="F188" s="37">
        <v>422271</v>
      </c>
      <c r="G188" s="62">
        <v>14.54</v>
      </c>
      <c r="H188" s="73">
        <f>F188/G188</f>
        <v>29042.022008253098</v>
      </c>
      <c r="I188" s="39"/>
    </row>
    <row r="189" spans="1:9" x14ac:dyDescent="0.25">
      <c r="A189" s="115" t="s">
        <v>93</v>
      </c>
      <c r="B189" s="115"/>
      <c r="C189" s="115"/>
      <c r="D189" s="115"/>
      <c r="E189" s="115"/>
      <c r="F189" s="115"/>
      <c r="G189" s="116"/>
      <c r="H189" s="73">
        <f>SUM(H187:H188)</f>
        <v>33840.547008253096</v>
      </c>
      <c r="I189" s="39"/>
    </row>
    <row r="190" spans="1:9" x14ac:dyDescent="0.25">
      <c r="A190" s="113" t="s">
        <v>94</v>
      </c>
      <c r="B190" s="113"/>
      <c r="C190" s="113"/>
      <c r="D190" s="113"/>
      <c r="E190" s="113"/>
      <c r="F190" s="113"/>
      <c r="G190" s="113"/>
      <c r="H190" s="124"/>
      <c r="I190" s="39"/>
    </row>
    <row r="191" spans="1:9" x14ac:dyDescent="0.25">
      <c r="A191" s="35" t="s">
        <v>52</v>
      </c>
      <c r="B191" s="35" t="s">
        <v>8</v>
      </c>
      <c r="C191" s="35" t="s">
        <v>9</v>
      </c>
      <c r="D191" s="34" t="s">
        <v>81</v>
      </c>
      <c r="E191" s="34" t="s">
        <v>95</v>
      </c>
      <c r="F191" s="34"/>
      <c r="G191" s="34"/>
      <c r="H191" s="63" t="s">
        <v>12</v>
      </c>
      <c r="I191" s="39"/>
    </row>
    <row r="192" spans="1:9" x14ac:dyDescent="0.25">
      <c r="A192" s="38" t="s">
        <v>96</v>
      </c>
      <c r="B192" s="36" t="s">
        <v>97</v>
      </c>
      <c r="C192" s="38" t="s">
        <v>98</v>
      </c>
      <c r="D192" s="37">
        <v>0.8</v>
      </c>
      <c r="E192" s="37">
        <v>17441</v>
      </c>
      <c r="F192" s="37"/>
      <c r="G192" s="62"/>
      <c r="H192" s="73">
        <f>D192*E192</f>
        <v>13952.800000000001</v>
      </c>
      <c r="I192" s="39"/>
    </row>
    <row r="193" spans="1:9" x14ac:dyDescent="0.25">
      <c r="A193" s="38" t="s">
        <v>99</v>
      </c>
      <c r="B193" s="36" t="s">
        <v>100</v>
      </c>
      <c r="C193" s="38" t="s">
        <v>101</v>
      </c>
      <c r="D193" s="37">
        <v>1</v>
      </c>
      <c r="E193" s="37">
        <f>H189</f>
        <v>33840.547008253096</v>
      </c>
      <c r="F193" s="37"/>
      <c r="G193" s="62"/>
      <c r="H193" s="73">
        <f>D193/100*E193</f>
        <v>338.40547008253094</v>
      </c>
      <c r="I193" s="39"/>
    </row>
    <row r="194" spans="1:9" x14ac:dyDescent="0.25">
      <c r="A194" s="115" t="s">
        <v>102</v>
      </c>
      <c r="B194" s="115"/>
      <c r="C194" s="115"/>
      <c r="D194" s="115"/>
      <c r="E194" s="115"/>
      <c r="F194" s="115"/>
      <c r="G194" s="116"/>
      <c r="H194" s="73">
        <f>SUM(H192:H193)</f>
        <v>14291.205470082532</v>
      </c>
      <c r="I194" s="39"/>
    </row>
    <row r="195" spans="1:9" x14ac:dyDescent="0.25">
      <c r="A195" s="113" t="s">
        <v>103</v>
      </c>
      <c r="B195" s="113"/>
      <c r="C195" s="113"/>
      <c r="D195" s="113"/>
      <c r="E195" s="113"/>
      <c r="F195" s="113"/>
      <c r="G195" s="113"/>
      <c r="H195" s="124"/>
      <c r="I195" s="39"/>
    </row>
    <row r="196" spans="1:9" x14ac:dyDescent="0.25">
      <c r="A196" s="35" t="s">
        <v>52</v>
      </c>
      <c r="B196" s="35" t="s">
        <v>8</v>
      </c>
      <c r="C196" s="35" t="s">
        <v>9</v>
      </c>
      <c r="D196" s="34" t="s">
        <v>81</v>
      </c>
      <c r="E196" s="34" t="s">
        <v>95</v>
      </c>
      <c r="F196" s="34"/>
      <c r="G196" s="34"/>
      <c r="H196" s="63" t="s">
        <v>12</v>
      </c>
      <c r="I196" s="39"/>
    </row>
    <row r="197" spans="1:9" x14ac:dyDescent="0.25">
      <c r="A197" s="36"/>
      <c r="B197" s="36" t="s">
        <v>84</v>
      </c>
      <c r="C197" s="36"/>
      <c r="D197" s="37"/>
      <c r="E197" s="37"/>
      <c r="F197" s="37"/>
      <c r="G197" s="62"/>
      <c r="H197" s="73">
        <v>0</v>
      </c>
      <c r="I197" s="39"/>
    </row>
    <row r="198" spans="1:9" x14ac:dyDescent="0.25">
      <c r="A198" s="115" t="s">
        <v>104</v>
      </c>
      <c r="B198" s="115"/>
      <c r="C198" s="115"/>
      <c r="D198" s="115"/>
      <c r="E198" s="115"/>
      <c r="F198" s="115"/>
      <c r="G198" s="116"/>
      <c r="H198" s="73">
        <f>SUM(H197:H197)</f>
        <v>0</v>
      </c>
      <c r="I198" s="39"/>
    </row>
    <row r="199" spans="1:9" x14ac:dyDescent="0.25">
      <c r="A199" s="122" t="s">
        <v>105</v>
      </c>
      <c r="B199" s="122"/>
      <c r="C199" s="122"/>
      <c r="D199" s="122"/>
      <c r="E199" s="122"/>
      <c r="F199" s="122"/>
      <c r="G199" s="123"/>
      <c r="H199" s="74">
        <f>ROUND(H184+H189+H194+H198,0)</f>
        <v>94612</v>
      </c>
      <c r="I199" s="39"/>
    </row>
    <row r="200" spans="1:9" x14ac:dyDescent="0.25">
      <c r="A200" s="39"/>
      <c r="B200" s="39"/>
      <c r="C200" s="39"/>
      <c r="D200" s="40"/>
      <c r="E200" s="40"/>
      <c r="F200" s="40"/>
      <c r="G200" s="40"/>
      <c r="H200" s="71"/>
      <c r="I200" s="39"/>
    </row>
    <row r="201" spans="1:9" x14ac:dyDescent="0.25">
      <c r="A201" s="39"/>
      <c r="B201" s="39"/>
      <c r="C201" s="39"/>
      <c r="D201" s="40"/>
      <c r="E201" s="40"/>
      <c r="F201" s="40"/>
      <c r="G201" s="40"/>
      <c r="H201" s="71"/>
      <c r="I201" s="39"/>
    </row>
    <row r="202" spans="1:9" x14ac:dyDescent="0.25">
      <c r="A202" s="111" t="s">
        <v>184</v>
      </c>
      <c r="B202" s="111"/>
      <c r="C202" s="111"/>
      <c r="D202" s="111"/>
      <c r="E202" s="111"/>
      <c r="F202" s="111"/>
      <c r="G202" s="111"/>
      <c r="H202" s="111"/>
      <c r="I202" s="39"/>
    </row>
    <row r="203" spans="1:9" ht="15" customHeight="1" x14ac:dyDescent="0.25">
      <c r="A203" s="60" t="s">
        <v>77</v>
      </c>
      <c r="B203" s="112" t="s">
        <v>23</v>
      </c>
      <c r="C203" s="112"/>
      <c r="D203" s="112"/>
      <c r="E203" s="112"/>
      <c r="F203" s="59" t="s">
        <v>78</v>
      </c>
      <c r="G203" s="59" t="s">
        <v>24</v>
      </c>
      <c r="H203" s="59" t="s">
        <v>185</v>
      </c>
      <c r="I203" s="39"/>
    </row>
    <row r="204" spans="1:9" x14ac:dyDescent="0.25">
      <c r="A204" s="113" t="s">
        <v>80</v>
      </c>
      <c r="B204" s="113"/>
      <c r="C204" s="113"/>
      <c r="D204" s="113"/>
      <c r="E204" s="113"/>
      <c r="F204" s="113"/>
      <c r="G204" s="113"/>
      <c r="H204" s="113"/>
      <c r="I204" s="39"/>
    </row>
    <row r="205" spans="1:9" x14ac:dyDescent="0.25">
      <c r="A205" s="35" t="s">
        <v>52</v>
      </c>
      <c r="B205" s="35" t="s">
        <v>8</v>
      </c>
      <c r="C205" s="35" t="s">
        <v>9</v>
      </c>
      <c r="D205" s="34" t="s">
        <v>81</v>
      </c>
      <c r="E205" s="34" t="s">
        <v>82</v>
      </c>
      <c r="F205" s="34" t="s">
        <v>83</v>
      </c>
      <c r="G205" s="34"/>
      <c r="H205" s="63" t="s">
        <v>12</v>
      </c>
      <c r="I205" s="39"/>
    </row>
    <row r="206" spans="1:9" x14ac:dyDescent="0.25">
      <c r="A206" s="38" t="s">
        <v>186</v>
      </c>
      <c r="B206" s="36" t="s">
        <v>187</v>
      </c>
      <c r="C206" s="38" t="s">
        <v>60</v>
      </c>
      <c r="D206" s="37">
        <v>6</v>
      </c>
      <c r="E206" s="37">
        <v>5</v>
      </c>
      <c r="F206" s="37">
        <v>2692</v>
      </c>
      <c r="G206" s="62"/>
      <c r="H206" s="73">
        <f t="shared" ref="H206:H214" si="2">D206*(1+E206/100)*F206</f>
        <v>16959.600000000002</v>
      </c>
      <c r="I206" s="39"/>
    </row>
    <row r="207" spans="1:9" x14ac:dyDescent="0.25">
      <c r="A207" s="38" t="s">
        <v>188</v>
      </c>
      <c r="B207" s="36" t="s">
        <v>189</v>
      </c>
      <c r="C207" s="38" t="s">
        <v>60</v>
      </c>
      <c r="D207" s="37">
        <v>3</v>
      </c>
      <c r="E207" s="37">
        <v>5</v>
      </c>
      <c r="F207" s="37">
        <v>1800</v>
      </c>
      <c r="G207" s="62"/>
      <c r="H207" s="73">
        <f t="shared" si="2"/>
        <v>5670.0000000000009</v>
      </c>
      <c r="I207" s="39"/>
    </row>
    <row r="208" spans="1:9" x14ac:dyDescent="0.25">
      <c r="A208" s="38" t="s">
        <v>137</v>
      </c>
      <c r="B208" s="36" t="s">
        <v>138</v>
      </c>
      <c r="C208" s="38" t="s">
        <v>38</v>
      </c>
      <c r="D208" s="37">
        <v>0.1</v>
      </c>
      <c r="E208" s="37">
        <v>0</v>
      </c>
      <c r="F208" s="37">
        <v>17745</v>
      </c>
      <c r="G208" s="62"/>
      <c r="H208" s="73">
        <f t="shared" si="2"/>
        <v>1774.5</v>
      </c>
      <c r="I208" s="39"/>
    </row>
    <row r="209" spans="1:9" x14ac:dyDescent="0.25">
      <c r="A209" s="38" t="s">
        <v>190</v>
      </c>
      <c r="B209" s="36" t="s">
        <v>191</v>
      </c>
      <c r="C209" s="38" t="s">
        <v>24</v>
      </c>
      <c r="D209" s="37">
        <v>1</v>
      </c>
      <c r="E209" s="37">
        <v>0</v>
      </c>
      <c r="F209" s="37">
        <v>2345</v>
      </c>
      <c r="G209" s="62"/>
      <c r="H209" s="73">
        <f t="shared" si="2"/>
        <v>2345</v>
      </c>
      <c r="I209" s="39"/>
    </row>
    <row r="210" spans="1:9" x14ac:dyDescent="0.25">
      <c r="A210" s="38" t="s">
        <v>192</v>
      </c>
      <c r="B210" s="36" t="s">
        <v>193</v>
      </c>
      <c r="C210" s="38" t="s">
        <v>24</v>
      </c>
      <c r="D210" s="37">
        <v>0.01</v>
      </c>
      <c r="E210" s="37">
        <v>0</v>
      </c>
      <c r="F210" s="37">
        <v>30738</v>
      </c>
      <c r="G210" s="62"/>
      <c r="H210" s="73">
        <f t="shared" si="2"/>
        <v>307.38</v>
      </c>
      <c r="I210" s="39"/>
    </row>
    <row r="211" spans="1:9" x14ac:dyDescent="0.25">
      <c r="A211" s="38" t="s">
        <v>194</v>
      </c>
      <c r="B211" s="36" t="s">
        <v>195</v>
      </c>
      <c r="C211" s="38" t="s">
        <v>24</v>
      </c>
      <c r="D211" s="37">
        <v>3.0000000000000001E-3</v>
      </c>
      <c r="E211" s="37">
        <v>5</v>
      </c>
      <c r="F211" s="37">
        <v>63440</v>
      </c>
      <c r="G211" s="62"/>
      <c r="H211" s="73">
        <f t="shared" si="2"/>
        <v>199.83600000000001</v>
      </c>
      <c r="I211" s="39"/>
    </row>
    <row r="212" spans="1:9" x14ac:dyDescent="0.25">
      <c r="A212" s="38" t="s">
        <v>196</v>
      </c>
      <c r="B212" s="36" t="s">
        <v>197</v>
      </c>
      <c r="C212" s="38" t="s">
        <v>24</v>
      </c>
      <c r="D212" s="37">
        <v>3.0000000000000001E-3</v>
      </c>
      <c r="E212" s="37">
        <v>5</v>
      </c>
      <c r="F212" s="37">
        <v>123064</v>
      </c>
      <c r="G212" s="62"/>
      <c r="H212" s="73">
        <f t="shared" si="2"/>
        <v>387.65160000000003</v>
      </c>
      <c r="I212" s="39"/>
    </row>
    <row r="213" spans="1:9" x14ac:dyDescent="0.25">
      <c r="A213" s="38" t="s">
        <v>198</v>
      </c>
      <c r="B213" s="36" t="s">
        <v>199</v>
      </c>
      <c r="C213" s="38" t="s">
        <v>24</v>
      </c>
      <c r="D213" s="37">
        <v>2</v>
      </c>
      <c r="E213" s="37">
        <v>0</v>
      </c>
      <c r="F213" s="37">
        <v>491</v>
      </c>
      <c r="G213" s="62"/>
      <c r="H213" s="73">
        <f t="shared" si="2"/>
        <v>982</v>
      </c>
      <c r="I213" s="39"/>
    </row>
    <row r="214" spans="1:9" x14ac:dyDescent="0.25">
      <c r="A214" s="38" t="s">
        <v>200</v>
      </c>
      <c r="B214" s="36" t="s">
        <v>201</v>
      </c>
      <c r="C214" s="38" t="s">
        <v>24</v>
      </c>
      <c r="D214" s="37">
        <v>1</v>
      </c>
      <c r="E214" s="37">
        <v>5</v>
      </c>
      <c r="F214" s="37">
        <v>6849</v>
      </c>
      <c r="G214" s="62"/>
      <c r="H214" s="73">
        <f t="shared" si="2"/>
        <v>7191.4500000000007</v>
      </c>
      <c r="I214" s="39"/>
    </row>
    <row r="215" spans="1:9" x14ac:dyDescent="0.25">
      <c r="A215" s="115" t="s">
        <v>85</v>
      </c>
      <c r="B215" s="115"/>
      <c r="C215" s="115"/>
      <c r="D215" s="115"/>
      <c r="E215" s="115"/>
      <c r="F215" s="115"/>
      <c r="G215" s="116"/>
      <c r="H215" s="73">
        <f>SUM(H206:H214)</f>
        <v>35817.417600000001</v>
      </c>
      <c r="I215" s="39"/>
    </row>
    <row r="216" spans="1:9" x14ac:dyDescent="0.25">
      <c r="A216" s="113" t="s">
        <v>86</v>
      </c>
      <c r="B216" s="113"/>
      <c r="C216" s="113"/>
      <c r="D216" s="113"/>
      <c r="E216" s="113"/>
      <c r="F216" s="113"/>
      <c r="G216" s="113"/>
      <c r="H216" s="124"/>
      <c r="I216" s="39"/>
    </row>
    <row r="217" spans="1:9" x14ac:dyDescent="0.25">
      <c r="A217" s="35" t="s">
        <v>52</v>
      </c>
      <c r="B217" s="35" t="s">
        <v>8</v>
      </c>
      <c r="C217" s="35" t="s">
        <v>9</v>
      </c>
      <c r="D217" s="34" t="s">
        <v>87</v>
      </c>
      <c r="E217" s="34" t="s">
        <v>88</v>
      </c>
      <c r="F217" s="34" t="s">
        <v>89</v>
      </c>
      <c r="G217" s="34" t="s">
        <v>90</v>
      </c>
      <c r="H217" s="63" t="s">
        <v>12</v>
      </c>
      <c r="I217" s="39"/>
    </row>
    <row r="218" spans="1:9" x14ac:dyDescent="0.25">
      <c r="A218" s="38" t="s">
        <v>202</v>
      </c>
      <c r="B218" s="36" t="s">
        <v>203</v>
      </c>
      <c r="C218" s="38" t="s">
        <v>87</v>
      </c>
      <c r="D218" s="37">
        <v>537435</v>
      </c>
      <c r="E218" s="37">
        <v>1.8</v>
      </c>
      <c r="F218" s="37">
        <v>537435</v>
      </c>
      <c r="G218" s="62">
        <v>4</v>
      </c>
      <c r="H218" s="73">
        <f>F218/G218</f>
        <v>134358.75</v>
      </c>
      <c r="I218" s="39"/>
    </row>
    <row r="219" spans="1:9" x14ac:dyDescent="0.25">
      <c r="A219" s="115" t="s">
        <v>93</v>
      </c>
      <c r="B219" s="115"/>
      <c r="C219" s="115"/>
      <c r="D219" s="115"/>
      <c r="E219" s="115"/>
      <c r="F219" s="115"/>
      <c r="G219" s="116"/>
      <c r="H219" s="73">
        <f>SUM(H218:H218)</f>
        <v>134358.75</v>
      </c>
      <c r="I219" s="39"/>
    </row>
    <row r="220" spans="1:9" x14ac:dyDescent="0.25">
      <c r="A220" s="113" t="s">
        <v>94</v>
      </c>
      <c r="B220" s="113"/>
      <c r="C220" s="113"/>
      <c r="D220" s="113"/>
      <c r="E220" s="113"/>
      <c r="F220" s="113"/>
      <c r="G220" s="113"/>
      <c r="H220" s="124"/>
      <c r="I220" s="39"/>
    </row>
    <row r="221" spans="1:9" x14ac:dyDescent="0.25">
      <c r="A221" s="35" t="s">
        <v>52</v>
      </c>
      <c r="B221" s="35" t="s">
        <v>8</v>
      </c>
      <c r="C221" s="35" t="s">
        <v>9</v>
      </c>
      <c r="D221" s="34" t="s">
        <v>81</v>
      </c>
      <c r="E221" s="34" t="s">
        <v>95</v>
      </c>
      <c r="F221" s="34"/>
      <c r="G221" s="34"/>
      <c r="H221" s="63" t="s">
        <v>12</v>
      </c>
      <c r="I221" s="39"/>
    </row>
    <row r="222" spans="1:9" x14ac:dyDescent="0.25">
      <c r="A222" s="38" t="s">
        <v>99</v>
      </c>
      <c r="B222" s="36" t="s">
        <v>100</v>
      </c>
      <c r="C222" s="38" t="s">
        <v>101</v>
      </c>
      <c r="D222" s="37">
        <v>1</v>
      </c>
      <c r="E222" s="37">
        <f>H219</f>
        <v>134358.75</v>
      </c>
      <c r="F222" s="37"/>
      <c r="G222" s="62"/>
      <c r="H222" s="73">
        <f>D222/100*E222</f>
        <v>1343.5875000000001</v>
      </c>
      <c r="I222" s="39"/>
    </row>
    <row r="223" spans="1:9" x14ac:dyDescent="0.25">
      <c r="A223" s="115" t="s">
        <v>102</v>
      </c>
      <c r="B223" s="115"/>
      <c r="C223" s="115"/>
      <c r="D223" s="115"/>
      <c r="E223" s="115"/>
      <c r="F223" s="115"/>
      <c r="G223" s="116"/>
      <c r="H223" s="73">
        <f>SUM(H222:H222)</f>
        <v>1343.5875000000001</v>
      </c>
      <c r="I223" s="39"/>
    </row>
    <row r="224" spans="1:9" x14ac:dyDescent="0.25">
      <c r="A224" s="113" t="s">
        <v>103</v>
      </c>
      <c r="B224" s="113"/>
      <c r="C224" s="113"/>
      <c r="D224" s="113"/>
      <c r="E224" s="113"/>
      <c r="F224" s="113"/>
      <c r="G224" s="113"/>
      <c r="H224" s="124"/>
      <c r="I224" s="39"/>
    </row>
    <row r="225" spans="1:9" x14ac:dyDescent="0.25">
      <c r="A225" s="35" t="s">
        <v>52</v>
      </c>
      <c r="B225" s="35" t="s">
        <v>8</v>
      </c>
      <c r="C225" s="35" t="s">
        <v>9</v>
      </c>
      <c r="D225" s="34" t="s">
        <v>81</v>
      </c>
      <c r="E225" s="34" t="s">
        <v>95</v>
      </c>
      <c r="F225" s="34"/>
      <c r="G225" s="34"/>
      <c r="H225" s="63" t="s">
        <v>12</v>
      </c>
      <c r="I225" s="39"/>
    </row>
    <row r="226" spans="1:9" x14ac:dyDescent="0.25">
      <c r="A226" s="36"/>
      <c r="B226" s="36" t="s">
        <v>84</v>
      </c>
      <c r="C226" s="36"/>
      <c r="D226" s="37"/>
      <c r="E226" s="37"/>
      <c r="F226" s="37"/>
      <c r="G226" s="62"/>
      <c r="H226" s="73">
        <v>0</v>
      </c>
      <c r="I226" s="39"/>
    </row>
    <row r="227" spans="1:9" x14ac:dyDescent="0.25">
      <c r="A227" s="115" t="s">
        <v>104</v>
      </c>
      <c r="B227" s="115"/>
      <c r="C227" s="115"/>
      <c r="D227" s="115"/>
      <c r="E227" s="115"/>
      <c r="F227" s="115"/>
      <c r="G227" s="116"/>
      <c r="H227" s="73">
        <f>SUM(H226:H226)</f>
        <v>0</v>
      </c>
      <c r="I227" s="39"/>
    </row>
    <row r="228" spans="1:9" x14ac:dyDescent="0.25">
      <c r="A228" s="122" t="s">
        <v>105</v>
      </c>
      <c r="B228" s="122"/>
      <c r="C228" s="122"/>
      <c r="D228" s="122"/>
      <c r="E228" s="122"/>
      <c r="F228" s="122"/>
      <c r="G228" s="123"/>
      <c r="H228" s="74">
        <f>ROUND(H215+H219+H223+H227,0)</f>
        <v>171520</v>
      </c>
      <c r="I228" s="39"/>
    </row>
    <row r="229" spans="1:9" x14ac:dyDescent="0.25">
      <c r="A229" s="39"/>
      <c r="B229" s="39"/>
      <c r="C229" s="39"/>
      <c r="D229" s="40"/>
      <c r="E229" s="40"/>
      <c r="F229" s="40"/>
      <c r="G229" s="40"/>
      <c r="H229" s="71"/>
      <c r="I229" s="39"/>
    </row>
    <row r="230" spans="1:9" x14ac:dyDescent="0.25">
      <c r="A230" s="39"/>
      <c r="B230" s="39"/>
      <c r="C230" s="39"/>
      <c r="D230" s="40"/>
      <c r="E230" s="40"/>
      <c r="F230" s="40"/>
      <c r="G230" s="40"/>
      <c r="H230" s="71"/>
      <c r="I230" s="39"/>
    </row>
    <row r="231" spans="1:9" x14ac:dyDescent="0.25">
      <c r="A231" s="111" t="s">
        <v>204</v>
      </c>
      <c r="B231" s="111"/>
      <c r="C231" s="111"/>
      <c r="D231" s="111"/>
      <c r="E231" s="111"/>
      <c r="F231" s="111"/>
      <c r="G231" s="111"/>
      <c r="H231" s="111"/>
      <c r="I231" s="39"/>
    </row>
    <row r="232" spans="1:9" ht="15" customHeight="1" x14ac:dyDescent="0.25">
      <c r="A232" s="60" t="s">
        <v>77</v>
      </c>
      <c r="B232" s="112" t="s">
        <v>25</v>
      </c>
      <c r="C232" s="112"/>
      <c r="D232" s="112"/>
      <c r="E232" s="112"/>
      <c r="F232" s="59" t="s">
        <v>78</v>
      </c>
      <c r="G232" s="59" t="s">
        <v>60</v>
      </c>
      <c r="H232" s="59" t="s">
        <v>205</v>
      </c>
      <c r="I232" s="39"/>
    </row>
    <row r="233" spans="1:9" x14ac:dyDescent="0.25">
      <c r="A233" s="113" t="s">
        <v>80</v>
      </c>
      <c r="B233" s="113"/>
      <c r="C233" s="113"/>
      <c r="D233" s="113"/>
      <c r="E233" s="113"/>
      <c r="F233" s="113"/>
      <c r="G233" s="113"/>
      <c r="H233" s="113"/>
      <c r="I233" s="39"/>
    </row>
    <row r="234" spans="1:9" x14ac:dyDescent="0.25">
      <c r="A234" s="35" t="s">
        <v>52</v>
      </c>
      <c r="B234" s="35" t="s">
        <v>8</v>
      </c>
      <c r="C234" s="35" t="s">
        <v>9</v>
      </c>
      <c r="D234" s="34" t="s">
        <v>81</v>
      </c>
      <c r="E234" s="34" t="s">
        <v>82</v>
      </c>
      <c r="F234" s="34" t="s">
        <v>83</v>
      </c>
      <c r="G234" s="34"/>
      <c r="H234" s="63" t="s">
        <v>12</v>
      </c>
      <c r="I234" s="39"/>
    </row>
    <row r="235" spans="1:9" x14ac:dyDescent="0.25">
      <c r="A235" s="38" t="s">
        <v>206</v>
      </c>
      <c r="B235" s="36" t="s">
        <v>207</v>
      </c>
      <c r="C235" s="38" t="s">
        <v>60</v>
      </c>
      <c r="D235" s="37">
        <v>1</v>
      </c>
      <c r="E235" s="37">
        <v>5</v>
      </c>
      <c r="F235" s="37">
        <v>3032</v>
      </c>
      <c r="G235" s="62"/>
      <c r="H235" s="73">
        <f>D235*(1+E235/100)*F235</f>
        <v>3183.6</v>
      </c>
      <c r="I235" s="39"/>
    </row>
    <row r="236" spans="1:9" x14ac:dyDescent="0.25">
      <c r="A236" s="115" t="s">
        <v>85</v>
      </c>
      <c r="B236" s="115"/>
      <c r="C236" s="115"/>
      <c r="D236" s="115"/>
      <c r="E236" s="115"/>
      <c r="F236" s="115"/>
      <c r="G236" s="116"/>
      <c r="H236" s="73">
        <f>SUM(H235:H235)</f>
        <v>3183.6</v>
      </c>
      <c r="I236" s="39"/>
    </row>
    <row r="237" spans="1:9" x14ac:dyDescent="0.25">
      <c r="A237" s="113" t="s">
        <v>86</v>
      </c>
      <c r="B237" s="113"/>
      <c r="C237" s="113"/>
      <c r="D237" s="113"/>
      <c r="E237" s="113"/>
      <c r="F237" s="113"/>
      <c r="G237" s="113"/>
      <c r="H237" s="124"/>
      <c r="I237" s="39"/>
    </row>
    <row r="238" spans="1:9" x14ac:dyDescent="0.25">
      <c r="A238" s="35" t="s">
        <v>52</v>
      </c>
      <c r="B238" s="35" t="s">
        <v>8</v>
      </c>
      <c r="C238" s="35" t="s">
        <v>9</v>
      </c>
      <c r="D238" s="34" t="s">
        <v>87</v>
      </c>
      <c r="E238" s="34" t="s">
        <v>88</v>
      </c>
      <c r="F238" s="34" t="s">
        <v>89</v>
      </c>
      <c r="G238" s="34" t="s">
        <v>90</v>
      </c>
      <c r="H238" s="63" t="s">
        <v>12</v>
      </c>
      <c r="I238" s="39"/>
    </row>
    <row r="239" spans="1:9" x14ac:dyDescent="0.25">
      <c r="A239" s="38" t="s">
        <v>202</v>
      </c>
      <c r="B239" s="36" t="s">
        <v>203</v>
      </c>
      <c r="C239" s="38" t="s">
        <v>87</v>
      </c>
      <c r="D239" s="37">
        <v>537435</v>
      </c>
      <c r="E239" s="37">
        <v>1.8</v>
      </c>
      <c r="F239" s="37">
        <v>537435</v>
      </c>
      <c r="G239" s="62">
        <v>266.66000000000003</v>
      </c>
      <c r="H239" s="73">
        <f>F239/G239</f>
        <v>2015.4316357908947</v>
      </c>
      <c r="I239" s="39"/>
    </row>
    <row r="240" spans="1:9" x14ac:dyDescent="0.25">
      <c r="A240" s="115" t="s">
        <v>93</v>
      </c>
      <c r="B240" s="115"/>
      <c r="C240" s="115"/>
      <c r="D240" s="115"/>
      <c r="E240" s="115"/>
      <c r="F240" s="115"/>
      <c r="G240" s="116"/>
      <c r="H240" s="73">
        <f>SUM(H239:H239)</f>
        <v>2015.4316357908947</v>
      </c>
      <c r="I240" s="39"/>
    </row>
    <row r="241" spans="1:9" x14ac:dyDescent="0.25">
      <c r="A241" s="113" t="s">
        <v>94</v>
      </c>
      <c r="B241" s="113"/>
      <c r="C241" s="113"/>
      <c r="D241" s="113"/>
      <c r="E241" s="113"/>
      <c r="F241" s="113"/>
      <c r="G241" s="113"/>
      <c r="H241" s="124"/>
      <c r="I241" s="39"/>
    </row>
    <row r="242" spans="1:9" x14ac:dyDescent="0.25">
      <c r="A242" s="35" t="s">
        <v>52</v>
      </c>
      <c r="B242" s="35" t="s">
        <v>8</v>
      </c>
      <c r="C242" s="35" t="s">
        <v>9</v>
      </c>
      <c r="D242" s="34" t="s">
        <v>81</v>
      </c>
      <c r="E242" s="34" t="s">
        <v>95</v>
      </c>
      <c r="F242" s="34"/>
      <c r="G242" s="34"/>
      <c r="H242" s="63" t="s">
        <v>12</v>
      </c>
      <c r="I242" s="39"/>
    </row>
    <row r="243" spans="1:9" x14ac:dyDescent="0.25">
      <c r="A243" s="38" t="s">
        <v>99</v>
      </c>
      <c r="B243" s="36" t="s">
        <v>100</v>
      </c>
      <c r="C243" s="38" t="s">
        <v>101</v>
      </c>
      <c r="D243" s="37">
        <v>6</v>
      </c>
      <c r="E243" s="37">
        <f>H240</f>
        <v>2015.4316357908947</v>
      </c>
      <c r="F243" s="37"/>
      <c r="G243" s="62"/>
      <c r="H243" s="73">
        <f>D243/100*E243</f>
        <v>120.92589814745368</v>
      </c>
      <c r="I243" s="39"/>
    </row>
    <row r="244" spans="1:9" x14ac:dyDescent="0.25">
      <c r="A244" s="115" t="s">
        <v>102</v>
      </c>
      <c r="B244" s="115"/>
      <c r="C244" s="115"/>
      <c r="D244" s="115"/>
      <c r="E244" s="115"/>
      <c r="F244" s="115"/>
      <c r="G244" s="116"/>
      <c r="H244" s="73">
        <f>SUM(H243:H243)</f>
        <v>120.92589814745368</v>
      </c>
      <c r="I244" s="39"/>
    </row>
    <row r="245" spans="1:9" x14ac:dyDescent="0.25">
      <c r="A245" s="113" t="s">
        <v>103</v>
      </c>
      <c r="B245" s="113"/>
      <c r="C245" s="113"/>
      <c r="D245" s="113"/>
      <c r="E245" s="113"/>
      <c r="F245" s="113"/>
      <c r="G245" s="113"/>
      <c r="H245" s="124"/>
      <c r="I245" s="39"/>
    </row>
    <row r="246" spans="1:9" x14ac:dyDescent="0.25">
      <c r="A246" s="35" t="s">
        <v>52</v>
      </c>
      <c r="B246" s="35" t="s">
        <v>8</v>
      </c>
      <c r="C246" s="35" t="s">
        <v>9</v>
      </c>
      <c r="D246" s="34" t="s">
        <v>81</v>
      </c>
      <c r="E246" s="34" t="s">
        <v>95</v>
      </c>
      <c r="F246" s="34"/>
      <c r="G246" s="34"/>
      <c r="H246" s="63" t="s">
        <v>12</v>
      </c>
      <c r="I246" s="39"/>
    </row>
    <row r="247" spans="1:9" x14ac:dyDescent="0.25">
      <c r="A247" s="36"/>
      <c r="B247" s="36" t="s">
        <v>84</v>
      </c>
      <c r="C247" s="36"/>
      <c r="D247" s="37"/>
      <c r="E247" s="37"/>
      <c r="F247" s="37"/>
      <c r="G247" s="62"/>
      <c r="H247" s="73">
        <v>0</v>
      </c>
      <c r="I247" s="39"/>
    </row>
    <row r="248" spans="1:9" x14ac:dyDescent="0.25">
      <c r="A248" s="115" t="s">
        <v>104</v>
      </c>
      <c r="B248" s="115"/>
      <c r="C248" s="115"/>
      <c r="D248" s="115"/>
      <c r="E248" s="115"/>
      <c r="F248" s="115"/>
      <c r="G248" s="116"/>
      <c r="H248" s="73">
        <f>SUM(H247:H247)</f>
        <v>0</v>
      </c>
      <c r="I248" s="39"/>
    </row>
    <row r="249" spans="1:9" x14ac:dyDescent="0.25">
      <c r="A249" s="122" t="s">
        <v>105</v>
      </c>
      <c r="B249" s="122"/>
      <c r="C249" s="122"/>
      <c r="D249" s="122"/>
      <c r="E249" s="122"/>
      <c r="F249" s="122"/>
      <c r="G249" s="123"/>
      <c r="H249" s="74">
        <f>ROUND(H236+H240+H244+H248,0)</f>
        <v>5320</v>
      </c>
      <c r="I249" s="39"/>
    </row>
    <row r="250" spans="1:9" x14ac:dyDescent="0.25">
      <c r="A250" s="39"/>
      <c r="B250" s="39"/>
      <c r="C250" s="39"/>
      <c r="D250" s="40"/>
      <c r="E250" s="40"/>
      <c r="F250" s="40"/>
      <c r="G250" s="40"/>
      <c r="H250" s="71"/>
      <c r="I250" s="39"/>
    </row>
    <row r="251" spans="1:9" x14ac:dyDescent="0.25">
      <c r="A251" s="39"/>
      <c r="B251" s="39"/>
      <c r="C251" s="39"/>
      <c r="D251" s="40"/>
      <c r="E251" s="40"/>
      <c r="F251" s="40"/>
      <c r="G251" s="40"/>
      <c r="H251" s="71"/>
      <c r="I251" s="39"/>
    </row>
    <row r="252" spans="1:9" x14ac:dyDescent="0.25">
      <c r="A252" s="111" t="s">
        <v>208</v>
      </c>
      <c r="B252" s="111"/>
      <c r="C252" s="111"/>
      <c r="D252" s="111"/>
      <c r="E252" s="111"/>
      <c r="F252" s="111"/>
      <c r="G252" s="111"/>
      <c r="H252" s="111"/>
      <c r="I252" s="39"/>
    </row>
    <row r="253" spans="1:9" ht="15" customHeight="1" x14ac:dyDescent="0.25">
      <c r="A253" s="60" t="s">
        <v>77</v>
      </c>
      <c r="B253" s="112" t="s">
        <v>26</v>
      </c>
      <c r="C253" s="112"/>
      <c r="D253" s="112"/>
      <c r="E253" s="112"/>
      <c r="F253" s="59" t="s">
        <v>78</v>
      </c>
      <c r="G253" s="59" t="s">
        <v>24</v>
      </c>
      <c r="H253" s="59" t="s">
        <v>209</v>
      </c>
      <c r="I253" s="39"/>
    </row>
    <row r="254" spans="1:9" x14ac:dyDescent="0.25">
      <c r="A254" s="113" t="s">
        <v>80</v>
      </c>
      <c r="B254" s="113"/>
      <c r="C254" s="113"/>
      <c r="D254" s="113"/>
      <c r="E254" s="113"/>
      <c r="F254" s="113"/>
      <c r="G254" s="113"/>
      <c r="H254" s="113"/>
      <c r="I254" s="39"/>
    </row>
    <row r="255" spans="1:9" x14ac:dyDescent="0.25">
      <c r="A255" s="35" t="s">
        <v>52</v>
      </c>
      <c r="B255" s="35" t="s">
        <v>8</v>
      </c>
      <c r="C255" s="35" t="s">
        <v>9</v>
      </c>
      <c r="D255" s="34" t="s">
        <v>81</v>
      </c>
      <c r="E255" s="34" t="s">
        <v>82</v>
      </c>
      <c r="F255" s="34" t="s">
        <v>83</v>
      </c>
      <c r="G255" s="34"/>
      <c r="H255" s="63" t="s">
        <v>12</v>
      </c>
      <c r="I255" s="39"/>
    </row>
    <row r="256" spans="1:9" x14ac:dyDescent="0.25">
      <c r="A256" s="38" t="s">
        <v>192</v>
      </c>
      <c r="B256" s="36" t="s">
        <v>193</v>
      </c>
      <c r="C256" s="38" t="s">
        <v>24</v>
      </c>
      <c r="D256" s="37">
        <v>0.05</v>
      </c>
      <c r="E256" s="37">
        <v>0</v>
      </c>
      <c r="F256" s="37">
        <v>30738</v>
      </c>
      <c r="G256" s="62"/>
      <c r="H256" s="73">
        <f>D256*(1+E256/100)*F256</f>
        <v>1536.9</v>
      </c>
      <c r="I256" s="39"/>
    </row>
    <row r="257" spans="1:9" x14ac:dyDescent="0.25">
      <c r="A257" s="38" t="s">
        <v>210</v>
      </c>
      <c r="B257" s="36" t="s">
        <v>26</v>
      </c>
      <c r="C257" s="38" t="s">
        <v>24</v>
      </c>
      <c r="D257" s="37">
        <v>1</v>
      </c>
      <c r="E257" s="37">
        <v>0</v>
      </c>
      <c r="F257" s="37">
        <v>20477</v>
      </c>
      <c r="G257" s="62"/>
      <c r="H257" s="73">
        <f>D257*(1+E257/100)*F257</f>
        <v>20477</v>
      </c>
      <c r="I257" s="39"/>
    </row>
    <row r="258" spans="1:9" x14ac:dyDescent="0.25">
      <c r="A258" s="115" t="s">
        <v>85</v>
      </c>
      <c r="B258" s="115"/>
      <c r="C258" s="115"/>
      <c r="D258" s="115"/>
      <c r="E258" s="115"/>
      <c r="F258" s="115"/>
      <c r="G258" s="116"/>
      <c r="H258" s="73">
        <f>SUM(H256:H257)</f>
        <v>22013.9</v>
      </c>
      <c r="I258" s="39"/>
    </row>
    <row r="259" spans="1:9" x14ac:dyDescent="0.25">
      <c r="A259" s="113" t="s">
        <v>86</v>
      </c>
      <c r="B259" s="113"/>
      <c r="C259" s="113"/>
      <c r="D259" s="113"/>
      <c r="E259" s="113"/>
      <c r="F259" s="113"/>
      <c r="G259" s="113"/>
      <c r="H259" s="124"/>
      <c r="I259" s="39"/>
    </row>
    <row r="260" spans="1:9" x14ac:dyDescent="0.25">
      <c r="A260" s="35" t="s">
        <v>52</v>
      </c>
      <c r="B260" s="35" t="s">
        <v>8</v>
      </c>
      <c r="C260" s="35" t="s">
        <v>9</v>
      </c>
      <c r="D260" s="34" t="s">
        <v>87</v>
      </c>
      <c r="E260" s="34" t="s">
        <v>88</v>
      </c>
      <c r="F260" s="34" t="s">
        <v>89</v>
      </c>
      <c r="G260" s="34" t="s">
        <v>90</v>
      </c>
      <c r="H260" s="63" t="s">
        <v>12</v>
      </c>
      <c r="I260" s="39"/>
    </row>
    <row r="261" spans="1:9" x14ac:dyDescent="0.25">
      <c r="A261" s="38" t="s">
        <v>202</v>
      </c>
      <c r="B261" s="36" t="s">
        <v>203</v>
      </c>
      <c r="C261" s="38" t="s">
        <v>87</v>
      </c>
      <c r="D261" s="37">
        <v>537435</v>
      </c>
      <c r="E261" s="37">
        <v>1.8</v>
      </c>
      <c r="F261" s="37">
        <v>537435</v>
      </c>
      <c r="G261" s="62">
        <v>20</v>
      </c>
      <c r="H261" s="73">
        <f>F261/G261</f>
        <v>26871.75</v>
      </c>
      <c r="I261" s="39"/>
    </row>
    <row r="262" spans="1:9" x14ac:dyDescent="0.25">
      <c r="A262" s="115" t="s">
        <v>93</v>
      </c>
      <c r="B262" s="115"/>
      <c r="C262" s="115"/>
      <c r="D262" s="115"/>
      <c r="E262" s="115"/>
      <c r="F262" s="115"/>
      <c r="G262" s="116"/>
      <c r="H262" s="73">
        <f>SUM(H261:H261)</f>
        <v>26871.75</v>
      </c>
      <c r="I262" s="39"/>
    </row>
    <row r="263" spans="1:9" x14ac:dyDescent="0.25">
      <c r="A263" s="113" t="s">
        <v>94</v>
      </c>
      <c r="B263" s="113"/>
      <c r="C263" s="113"/>
      <c r="D263" s="113"/>
      <c r="E263" s="113"/>
      <c r="F263" s="113"/>
      <c r="G263" s="113"/>
      <c r="H263" s="124"/>
      <c r="I263" s="39"/>
    </row>
    <row r="264" spans="1:9" x14ac:dyDescent="0.25">
      <c r="A264" s="35" t="s">
        <v>52</v>
      </c>
      <c r="B264" s="35" t="s">
        <v>8</v>
      </c>
      <c r="C264" s="35" t="s">
        <v>9</v>
      </c>
      <c r="D264" s="34" t="s">
        <v>81</v>
      </c>
      <c r="E264" s="34" t="s">
        <v>95</v>
      </c>
      <c r="F264" s="34"/>
      <c r="G264" s="34"/>
      <c r="H264" s="63" t="s">
        <v>12</v>
      </c>
      <c r="I264" s="39"/>
    </row>
    <row r="265" spans="1:9" x14ac:dyDescent="0.25">
      <c r="A265" s="38" t="s">
        <v>96</v>
      </c>
      <c r="B265" s="36" t="s">
        <v>97</v>
      </c>
      <c r="C265" s="38" t="s">
        <v>98</v>
      </c>
      <c r="D265" s="37">
        <v>0.1</v>
      </c>
      <c r="E265" s="37">
        <v>17441</v>
      </c>
      <c r="F265" s="37"/>
      <c r="G265" s="62"/>
      <c r="H265" s="73">
        <f>D265*E265</f>
        <v>1744.1000000000001</v>
      </c>
      <c r="I265" s="39"/>
    </row>
    <row r="266" spans="1:9" x14ac:dyDescent="0.25">
      <c r="A266" s="38" t="s">
        <v>99</v>
      </c>
      <c r="B266" s="36" t="s">
        <v>100</v>
      </c>
      <c r="C266" s="38" t="s">
        <v>101</v>
      </c>
      <c r="D266" s="37">
        <v>5</v>
      </c>
      <c r="E266" s="37">
        <f>H262</f>
        <v>26871.75</v>
      </c>
      <c r="F266" s="37"/>
      <c r="G266" s="62"/>
      <c r="H266" s="73">
        <f>D266/100*E266</f>
        <v>1343.5875000000001</v>
      </c>
      <c r="I266" s="39"/>
    </row>
    <row r="267" spans="1:9" x14ac:dyDescent="0.25">
      <c r="A267" s="115" t="s">
        <v>102</v>
      </c>
      <c r="B267" s="115"/>
      <c r="C267" s="115"/>
      <c r="D267" s="115"/>
      <c r="E267" s="115"/>
      <c r="F267" s="115"/>
      <c r="G267" s="116"/>
      <c r="H267" s="73">
        <f>SUM(H265:H266)</f>
        <v>3087.6875</v>
      </c>
      <c r="I267" s="39"/>
    </row>
    <row r="268" spans="1:9" x14ac:dyDescent="0.25">
      <c r="A268" s="113" t="s">
        <v>103</v>
      </c>
      <c r="B268" s="113"/>
      <c r="C268" s="113"/>
      <c r="D268" s="113"/>
      <c r="E268" s="113"/>
      <c r="F268" s="113"/>
      <c r="G268" s="113"/>
      <c r="H268" s="124"/>
      <c r="I268" s="39"/>
    </row>
    <row r="269" spans="1:9" x14ac:dyDescent="0.25">
      <c r="A269" s="35" t="s">
        <v>52</v>
      </c>
      <c r="B269" s="35" t="s">
        <v>8</v>
      </c>
      <c r="C269" s="35" t="s">
        <v>9</v>
      </c>
      <c r="D269" s="34" t="s">
        <v>81</v>
      </c>
      <c r="E269" s="34" t="s">
        <v>95</v>
      </c>
      <c r="F269" s="34"/>
      <c r="G269" s="34"/>
      <c r="H269" s="63" t="s">
        <v>12</v>
      </c>
      <c r="I269" s="39"/>
    </row>
    <row r="270" spans="1:9" x14ac:dyDescent="0.25">
      <c r="A270" s="36"/>
      <c r="B270" s="36" t="s">
        <v>84</v>
      </c>
      <c r="C270" s="36"/>
      <c r="D270" s="37"/>
      <c r="E270" s="37"/>
      <c r="F270" s="37"/>
      <c r="G270" s="62"/>
      <c r="H270" s="73">
        <v>0</v>
      </c>
      <c r="I270" s="39"/>
    </row>
    <row r="271" spans="1:9" x14ac:dyDescent="0.25">
      <c r="A271" s="115" t="s">
        <v>104</v>
      </c>
      <c r="B271" s="115"/>
      <c r="C271" s="115"/>
      <c r="D271" s="115"/>
      <c r="E271" s="115"/>
      <c r="F271" s="115"/>
      <c r="G271" s="116"/>
      <c r="H271" s="73">
        <f>SUM(H270:H270)</f>
        <v>0</v>
      </c>
      <c r="I271" s="39"/>
    </row>
    <row r="272" spans="1:9" x14ac:dyDescent="0.25">
      <c r="A272" s="122" t="s">
        <v>105</v>
      </c>
      <c r="B272" s="122"/>
      <c r="C272" s="122"/>
      <c r="D272" s="122"/>
      <c r="E272" s="122"/>
      <c r="F272" s="122"/>
      <c r="G272" s="123"/>
      <c r="H272" s="74">
        <f>ROUND(H258+H262+H267+H271,0)</f>
        <v>51973</v>
      </c>
      <c r="I272" s="39"/>
    </row>
    <row r="273" spans="1:9" x14ac:dyDescent="0.25">
      <c r="A273" s="39"/>
      <c r="B273" s="39"/>
      <c r="C273" s="39"/>
      <c r="D273" s="40"/>
      <c r="E273" s="40"/>
      <c r="F273" s="40"/>
      <c r="G273" s="40"/>
      <c r="H273" s="71"/>
      <c r="I273" s="39"/>
    </row>
    <row r="274" spans="1:9" x14ac:dyDescent="0.25">
      <c r="A274" s="39"/>
      <c r="B274" s="39"/>
      <c r="C274" s="39"/>
      <c r="D274" s="40"/>
      <c r="E274" s="40"/>
      <c r="F274" s="40"/>
      <c r="G274" s="40"/>
      <c r="H274" s="71"/>
      <c r="I274" s="39"/>
    </row>
    <row r="275" spans="1:9" x14ac:dyDescent="0.25">
      <c r="A275" s="111" t="s">
        <v>211</v>
      </c>
      <c r="B275" s="111"/>
      <c r="C275" s="111"/>
      <c r="D275" s="111"/>
      <c r="E275" s="111"/>
      <c r="F275" s="111"/>
      <c r="G275" s="111"/>
      <c r="H275" s="111"/>
      <c r="I275" s="39"/>
    </row>
    <row r="276" spans="1:9" ht="15" customHeight="1" x14ac:dyDescent="0.25">
      <c r="A276" s="60" t="s">
        <v>77</v>
      </c>
      <c r="B276" s="112" t="s">
        <v>28</v>
      </c>
      <c r="C276" s="112"/>
      <c r="D276" s="112"/>
      <c r="E276" s="112"/>
      <c r="F276" s="59" t="s">
        <v>78</v>
      </c>
      <c r="G276" s="59" t="s">
        <v>15</v>
      </c>
      <c r="H276" s="59" t="s">
        <v>212</v>
      </c>
      <c r="I276" s="39"/>
    </row>
    <row r="277" spans="1:9" x14ac:dyDescent="0.25">
      <c r="A277" s="113" t="s">
        <v>80</v>
      </c>
      <c r="B277" s="113"/>
      <c r="C277" s="113"/>
      <c r="D277" s="113"/>
      <c r="E277" s="113"/>
      <c r="F277" s="113"/>
      <c r="G277" s="113"/>
      <c r="H277" s="113"/>
      <c r="I277" s="39"/>
    </row>
    <row r="278" spans="1:9" x14ac:dyDescent="0.25">
      <c r="A278" s="35" t="s">
        <v>52</v>
      </c>
      <c r="B278" s="35" t="s">
        <v>8</v>
      </c>
      <c r="C278" s="35" t="s">
        <v>9</v>
      </c>
      <c r="D278" s="34" t="s">
        <v>81</v>
      </c>
      <c r="E278" s="34" t="s">
        <v>82</v>
      </c>
      <c r="F278" s="34" t="s">
        <v>83</v>
      </c>
      <c r="G278" s="34"/>
      <c r="H278" s="63" t="s">
        <v>12</v>
      </c>
      <c r="I278" s="39"/>
    </row>
    <row r="279" spans="1:9" x14ac:dyDescent="0.25">
      <c r="A279" s="36"/>
      <c r="B279" s="36" t="s">
        <v>84</v>
      </c>
      <c r="C279" s="36"/>
      <c r="D279" s="37"/>
      <c r="E279" s="37"/>
      <c r="F279" s="37"/>
      <c r="G279" s="62"/>
      <c r="H279" s="73">
        <v>0</v>
      </c>
      <c r="I279" s="39"/>
    </row>
    <row r="280" spans="1:9" x14ac:dyDescent="0.25">
      <c r="A280" s="115" t="s">
        <v>85</v>
      </c>
      <c r="B280" s="115"/>
      <c r="C280" s="115"/>
      <c r="D280" s="115"/>
      <c r="E280" s="115"/>
      <c r="F280" s="115"/>
      <c r="G280" s="116"/>
      <c r="H280" s="73">
        <f>SUM(H279:H279)</f>
        <v>0</v>
      </c>
      <c r="I280" s="39"/>
    </row>
    <row r="281" spans="1:9" x14ac:dyDescent="0.25">
      <c r="A281" s="113" t="s">
        <v>86</v>
      </c>
      <c r="B281" s="113"/>
      <c r="C281" s="113"/>
      <c r="D281" s="113"/>
      <c r="E281" s="113"/>
      <c r="F281" s="113"/>
      <c r="G281" s="113"/>
      <c r="H281" s="124"/>
      <c r="I281" s="39"/>
    </row>
    <row r="282" spans="1:9" x14ac:dyDescent="0.25">
      <c r="A282" s="35" t="s">
        <v>52</v>
      </c>
      <c r="B282" s="35" t="s">
        <v>8</v>
      </c>
      <c r="C282" s="35" t="s">
        <v>9</v>
      </c>
      <c r="D282" s="34" t="s">
        <v>87</v>
      </c>
      <c r="E282" s="34" t="s">
        <v>88</v>
      </c>
      <c r="F282" s="34" t="s">
        <v>89</v>
      </c>
      <c r="G282" s="34" t="s">
        <v>90</v>
      </c>
      <c r="H282" s="63" t="s">
        <v>12</v>
      </c>
      <c r="I282" s="39"/>
    </row>
    <row r="283" spans="1:9" x14ac:dyDescent="0.25">
      <c r="A283" s="38" t="s">
        <v>133</v>
      </c>
      <c r="B283" s="36" t="s">
        <v>134</v>
      </c>
      <c r="C283" s="38" t="s">
        <v>87</v>
      </c>
      <c r="D283" s="37">
        <v>142178</v>
      </c>
      <c r="E283" s="37">
        <v>1.8</v>
      </c>
      <c r="F283" s="37">
        <v>142178</v>
      </c>
      <c r="G283" s="62">
        <v>14.54</v>
      </c>
      <c r="H283" s="73">
        <f>F283/G283</f>
        <v>9778.4044016506195</v>
      </c>
      <c r="I283" s="39"/>
    </row>
    <row r="284" spans="1:9" x14ac:dyDescent="0.25">
      <c r="A284" s="115" t="s">
        <v>93</v>
      </c>
      <c r="B284" s="115"/>
      <c r="C284" s="115"/>
      <c r="D284" s="115"/>
      <c r="E284" s="115"/>
      <c r="F284" s="115"/>
      <c r="G284" s="116"/>
      <c r="H284" s="73">
        <f>SUM(H283:H283)</f>
        <v>9778.4044016506195</v>
      </c>
      <c r="I284" s="39"/>
    </row>
    <row r="285" spans="1:9" x14ac:dyDescent="0.25">
      <c r="A285" s="113" t="s">
        <v>94</v>
      </c>
      <c r="B285" s="113"/>
      <c r="C285" s="113"/>
      <c r="D285" s="113"/>
      <c r="E285" s="113"/>
      <c r="F285" s="113"/>
      <c r="G285" s="113"/>
      <c r="H285" s="124"/>
      <c r="I285" s="39"/>
    </row>
    <row r="286" spans="1:9" x14ac:dyDescent="0.25">
      <c r="A286" s="35" t="s">
        <v>52</v>
      </c>
      <c r="B286" s="35" t="s">
        <v>8</v>
      </c>
      <c r="C286" s="35" t="s">
        <v>9</v>
      </c>
      <c r="D286" s="34" t="s">
        <v>81</v>
      </c>
      <c r="E286" s="34" t="s">
        <v>95</v>
      </c>
      <c r="F286" s="34"/>
      <c r="G286" s="34"/>
      <c r="H286" s="63" t="s">
        <v>12</v>
      </c>
      <c r="I286" s="39"/>
    </row>
    <row r="287" spans="1:9" x14ac:dyDescent="0.25">
      <c r="A287" s="38" t="s">
        <v>99</v>
      </c>
      <c r="B287" s="36" t="s">
        <v>100</v>
      </c>
      <c r="C287" s="38" t="s">
        <v>101</v>
      </c>
      <c r="D287" s="37">
        <v>2</v>
      </c>
      <c r="E287" s="37">
        <f>H284</f>
        <v>9778.4044016506195</v>
      </c>
      <c r="F287" s="37"/>
      <c r="G287" s="62"/>
      <c r="H287" s="73">
        <f>D287/100*E287</f>
        <v>195.5680880330124</v>
      </c>
      <c r="I287" s="39"/>
    </row>
    <row r="288" spans="1:9" x14ac:dyDescent="0.25">
      <c r="A288" s="115" t="s">
        <v>102</v>
      </c>
      <c r="B288" s="115"/>
      <c r="C288" s="115"/>
      <c r="D288" s="115"/>
      <c r="E288" s="115"/>
      <c r="F288" s="115"/>
      <c r="G288" s="116"/>
      <c r="H288" s="73">
        <f>SUM(H287:H287)</f>
        <v>195.5680880330124</v>
      </c>
      <c r="I288" s="39"/>
    </row>
    <row r="289" spans="1:9" x14ac:dyDescent="0.25">
      <c r="A289" s="113" t="s">
        <v>103</v>
      </c>
      <c r="B289" s="113"/>
      <c r="C289" s="113"/>
      <c r="D289" s="113"/>
      <c r="E289" s="113"/>
      <c r="F289" s="113"/>
      <c r="G289" s="113"/>
      <c r="H289" s="124"/>
      <c r="I289" s="39"/>
    </row>
    <row r="290" spans="1:9" x14ac:dyDescent="0.25">
      <c r="A290" s="35" t="s">
        <v>52</v>
      </c>
      <c r="B290" s="35" t="s">
        <v>8</v>
      </c>
      <c r="C290" s="35" t="s">
        <v>9</v>
      </c>
      <c r="D290" s="34" t="s">
        <v>81</v>
      </c>
      <c r="E290" s="34" t="s">
        <v>95</v>
      </c>
      <c r="F290" s="34"/>
      <c r="G290" s="34"/>
      <c r="H290" s="63" t="s">
        <v>12</v>
      </c>
      <c r="I290" s="39"/>
    </row>
    <row r="291" spans="1:9" x14ac:dyDescent="0.25">
      <c r="A291" s="36"/>
      <c r="B291" s="36" t="s">
        <v>84</v>
      </c>
      <c r="C291" s="36"/>
      <c r="D291" s="37"/>
      <c r="E291" s="37"/>
      <c r="F291" s="37"/>
      <c r="G291" s="62"/>
      <c r="H291" s="73">
        <v>0</v>
      </c>
      <c r="I291" s="39"/>
    </row>
    <row r="292" spans="1:9" x14ac:dyDescent="0.25">
      <c r="A292" s="115" t="s">
        <v>104</v>
      </c>
      <c r="B292" s="115"/>
      <c r="C292" s="115"/>
      <c r="D292" s="115"/>
      <c r="E292" s="115"/>
      <c r="F292" s="115"/>
      <c r="G292" s="116"/>
      <c r="H292" s="73">
        <f>SUM(H291:H291)</f>
        <v>0</v>
      </c>
      <c r="I292" s="39"/>
    </row>
    <row r="293" spans="1:9" x14ac:dyDescent="0.25">
      <c r="A293" s="122" t="s">
        <v>105</v>
      </c>
      <c r="B293" s="122"/>
      <c r="C293" s="122"/>
      <c r="D293" s="122"/>
      <c r="E293" s="122"/>
      <c r="F293" s="122"/>
      <c r="G293" s="123"/>
      <c r="H293" s="74">
        <f>ROUND(H280+H284+H288+H292,0)</f>
        <v>9974</v>
      </c>
      <c r="I293" s="39"/>
    </row>
    <row r="294" spans="1:9" x14ac:dyDescent="0.25">
      <c r="A294" s="39"/>
      <c r="B294" s="39"/>
      <c r="C294" s="39"/>
      <c r="D294" s="40"/>
      <c r="E294" s="40"/>
      <c r="F294" s="40"/>
      <c r="G294" s="40"/>
      <c r="H294" s="71"/>
      <c r="I294" s="39"/>
    </row>
    <row r="295" spans="1:9" x14ac:dyDescent="0.25">
      <c r="A295" s="39"/>
      <c r="B295" s="39"/>
      <c r="C295" s="39"/>
      <c r="D295" s="40"/>
      <c r="E295" s="40"/>
      <c r="F295" s="40"/>
      <c r="G295" s="40"/>
      <c r="H295" s="71"/>
      <c r="I295" s="39"/>
    </row>
    <row r="296" spans="1:9" x14ac:dyDescent="0.25">
      <c r="A296" s="111" t="s">
        <v>213</v>
      </c>
      <c r="B296" s="111"/>
      <c r="C296" s="111"/>
      <c r="D296" s="111"/>
      <c r="E296" s="111"/>
      <c r="F296" s="111"/>
      <c r="G296" s="111"/>
      <c r="H296" s="111"/>
      <c r="I296" s="39"/>
    </row>
    <row r="297" spans="1:9" ht="15" customHeight="1" x14ac:dyDescent="0.25">
      <c r="A297" s="60" t="s">
        <v>77</v>
      </c>
      <c r="B297" s="112" t="s">
        <v>29</v>
      </c>
      <c r="C297" s="112"/>
      <c r="D297" s="112"/>
      <c r="E297" s="112"/>
      <c r="F297" s="59" t="s">
        <v>78</v>
      </c>
      <c r="G297" s="59" t="s">
        <v>30</v>
      </c>
      <c r="H297" s="59" t="s">
        <v>214</v>
      </c>
      <c r="I297" s="39"/>
    </row>
    <row r="298" spans="1:9" x14ac:dyDescent="0.25">
      <c r="A298" s="113" t="s">
        <v>80</v>
      </c>
      <c r="B298" s="113"/>
      <c r="C298" s="113"/>
      <c r="D298" s="113"/>
      <c r="E298" s="113"/>
      <c r="F298" s="113"/>
      <c r="G298" s="113"/>
      <c r="H298" s="113"/>
      <c r="I298" s="39"/>
    </row>
    <row r="299" spans="1:9" x14ac:dyDescent="0.25">
      <c r="A299" s="35" t="s">
        <v>52</v>
      </c>
      <c r="B299" s="35" t="s">
        <v>8</v>
      </c>
      <c r="C299" s="35" t="s">
        <v>9</v>
      </c>
      <c r="D299" s="34" t="s">
        <v>81</v>
      </c>
      <c r="E299" s="34" t="s">
        <v>82</v>
      </c>
      <c r="F299" s="34" t="s">
        <v>83</v>
      </c>
      <c r="G299" s="34"/>
      <c r="H299" s="63" t="s">
        <v>12</v>
      </c>
      <c r="I299" s="39"/>
    </row>
    <row r="300" spans="1:9" x14ac:dyDescent="0.25">
      <c r="A300" s="36"/>
      <c r="B300" s="36" t="s">
        <v>84</v>
      </c>
      <c r="C300" s="36"/>
      <c r="D300" s="37"/>
      <c r="E300" s="37"/>
      <c r="F300" s="37"/>
      <c r="G300" s="62"/>
      <c r="H300" s="72">
        <v>0</v>
      </c>
      <c r="I300" s="39"/>
    </row>
    <row r="301" spans="1:9" x14ac:dyDescent="0.25">
      <c r="A301" s="115" t="s">
        <v>85</v>
      </c>
      <c r="B301" s="115"/>
      <c r="C301" s="115"/>
      <c r="D301" s="115"/>
      <c r="E301" s="115"/>
      <c r="F301" s="115"/>
      <c r="G301" s="116"/>
      <c r="H301" s="72">
        <f>SUM(H300:H300)</f>
        <v>0</v>
      </c>
      <c r="I301" s="39"/>
    </row>
    <row r="302" spans="1:9" x14ac:dyDescent="0.25">
      <c r="A302" s="113" t="s">
        <v>86</v>
      </c>
      <c r="B302" s="113"/>
      <c r="C302" s="113"/>
      <c r="D302" s="113"/>
      <c r="E302" s="113"/>
      <c r="F302" s="113"/>
      <c r="G302" s="113"/>
      <c r="H302" s="124"/>
      <c r="I302" s="39"/>
    </row>
    <row r="303" spans="1:9" x14ac:dyDescent="0.25">
      <c r="A303" s="35" t="s">
        <v>52</v>
      </c>
      <c r="B303" s="35" t="s">
        <v>8</v>
      </c>
      <c r="C303" s="35" t="s">
        <v>9</v>
      </c>
      <c r="D303" s="34" t="s">
        <v>87</v>
      </c>
      <c r="E303" s="34" t="s">
        <v>88</v>
      </c>
      <c r="F303" s="34" t="s">
        <v>89</v>
      </c>
      <c r="G303" s="34" t="s">
        <v>90</v>
      </c>
      <c r="H303" s="63" t="s">
        <v>12</v>
      </c>
      <c r="I303" s="39"/>
    </row>
    <row r="304" spans="1:9" x14ac:dyDescent="0.25">
      <c r="A304" s="38" t="s">
        <v>133</v>
      </c>
      <c r="B304" s="36" t="s">
        <v>134</v>
      </c>
      <c r="C304" s="38" t="s">
        <v>87</v>
      </c>
      <c r="D304" s="37">
        <v>142178</v>
      </c>
      <c r="E304" s="37">
        <v>1.8</v>
      </c>
      <c r="F304" s="37">
        <v>142178</v>
      </c>
      <c r="G304" s="62">
        <v>30</v>
      </c>
      <c r="H304" s="72">
        <f>F304/G304</f>
        <v>4739.2666666666664</v>
      </c>
      <c r="I304" s="39"/>
    </row>
    <row r="305" spans="1:9" x14ac:dyDescent="0.25">
      <c r="A305" s="115" t="s">
        <v>93</v>
      </c>
      <c r="B305" s="115"/>
      <c r="C305" s="115"/>
      <c r="D305" s="115"/>
      <c r="E305" s="115"/>
      <c r="F305" s="115"/>
      <c r="G305" s="116"/>
      <c r="H305" s="72">
        <f>SUM(H304:H304)</f>
        <v>4739.2666666666664</v>
      </c>
      <c r="I305" s="39"/>
    </row>
    <row r="306" spans="1:9" x14ac:dyDescent="0.25">
      <c r="A306" s="113" t="s">
        <v>94</v>
      </c>
      <c r="B306" s="113"/>
      <c r="C306" s="113"/>
      <c r="D306" s="113"/>
      <c r="E306" s="113"/>
      <c r="F306" s="113"/>
      <c r="G306" s="113"/>
      <c r="H306" s="124"/>
      <c r="I306" s="39"/>
    </row>
    <row r="307" spans="1:9" x14ac:dyDescent="0.25">
      <c r="A307" s="35" t="s">
        <v>52</v>
      </c>
      <c r="B307" s="35" t="s">
        <v>8</v>
      </c>
      <c r="C307" s="35" t="s">
        <v>9</v>
      </c>
      <c r="D307" s="34" t="s">
        <v>81</v>
      </c>
      <c r="E307" s="34" t="s">
        <v>95</v>
      </c>
      <c r="F307" s="34"/>
      <c r="G307" s="34"/>
      <c r="H307" s="63" t="s">
        <v>12</v>
      </c>
      <c r="I307" s="39"/>
    </row>
    <row r="308" spans="1:9" x14ac:dyDescent="0.25">
      <c r="A308" s="38" t="s">
        <v>99</v>
      </c>
      <c r="B308" s="36" t="s">
        <v>100</v>
      </c>
      <c r="C308" s="38" t="s">
        <v>101</v>
      </c>
      <c r="D308" s="37">
        <v>5</v>
      </c>
      <c r="E308" s="37">
        <f>H305</f>
        <v>4739.2666666666664</v>
      </c>
      <c r="F308" s="37"/>
      <c r="G308" s="62"/>
      <c r="H308" s="72">
        <f>D308/100*E308</f>
        <v>236.96333333333334</v>
      </c>
      <c r="I308" s="39"/>
    </row>
    <row r="309" spans="1:9" x14ac:dyDescent="0.25">
      <c r="A309" s="38" t="s">
        <v>215</v>
      </c>
      <c r="B309" s="36" t="s">
        <v>216</v>
      </c>
      <c r="C309" s="38" t="s">
        <v>30</v>
      </c>
      <c r="D309" s="37">
        <v>1</v>
      </c>
      <c r="E309" s="37">
        <v>27641</v>
      </c>
      <c r="F309" s="37"/>
      <c r="G309" s="62"/>
      <c r="H309" s="72">
        <f>D309*E309</f>
        <v>27641</v>
      </c>
      <c r="I309" s="39"/>
    </row>
    <row r="310" spans="1:9" x14ac:dyDescent="0.25">
      <c r="A310" s="115" t="s">
        <v>102</v>
      </c>
      <c r="B310" s="115"/>
      <c r="C310" s="115"/>
      <c r="D310" s="115"/>
      <c r="E310" s="115"/>
      <c r="F310" s="115"/>
      <c r="G310" s="116"/>
      <c r="H310" s="72">
        <f>SUM(H308:H309)</f>
        <v>27877.963333333333</v>
      </c>
      <c r="I310" s="39"/>
    </row>
    <row r="311" spans="1:9" x14ac:dyDescent="0.25">
      <c r="A311" s="113" t="s">
        <v>103</v>
      </c>
      <c r="B311" s="113"/>
      <c r="C311" s="113"/>
      <c r="D311" s="113"/>
      <c r="E311" s="113"/>
      <c r="F311" s="113"/>
      <c r="G311" s="113"/>
      <c r="H311" s="124"/>
      <c r="I311" s="39"/>
    </row>
    <row r="312" spans="1:9" x14ac:dyDescent="0.25">
      <c r="A312" s="35" t="s">
        <v>52</v>
      </c>
      <c r="B312" s="35" t="s">
        <v>8</v>
      </c>
      <c r="C312" s="35" t="s">
        <v>9</v>
      </c>
      <c r="D312" s="34" t="s">
        <v>81</v>
      </c>
      <c r="E312" s="34" t="s">
        <v>95</v>
      </c>
      <c r="F312" s="34"/>
      <c r="G312" s="34"/>
      <c r="H312" s="63" t="s">
        <v>12</v>
      </c>
      <c r="I312" s="39"/>
    </row>
    <row r="313" spans="1:9" x14ac:dyDescent="0.25">
      <c r="A313" s="36"/>
      <c r="B313" s="36" t="s">
        <v>84</v>
      </c>
      <c r="C313" s="36"/>
      <c r="D313" s="37"/>
      <c r="E313" s="37"/>
      <c r="F313" s="37"/>
      <c r="G313" s="62"/>
      <c r="H313" s="72">
        <v>0</v>
      </c>
      <c r="I313" s="39"/>
    </row>
    <row r="314" spans="1:9" x14ac:dyDescent="0.25">
      <c r="A314" s="115" t="s">
        <v>104</v>
      </c>
      <c r="B314" s="115"/>
      <c r="C314" s="115"/>
      <c r="D314" s="115"/>
      <c r="E314" s="115"/>
      <c r="F314" s="115"/>
      <c r="G314" s="116"/>
      <c r="H314" s="72">
        <f>SUM(H313:H313)</f>
        <v>0</v>
      </c>
      <c r="I314" s="39"/>
    </row>
    <row r="315" spans="1:9" x14ac:dyDescent="0.25">
      <c r="A315" s="122" t="s">
        <v>105</v>
      </c>
      <c r="B315" s="122"/>
      <c r="C315" s="122"/>
      <c r="D315" s="122"/>
      <c r="E315" s="122"/>
      <c r="F315" s="122"/>
      <c r="G315" s="123"/>
      <c r="H315" s="75">
        <f>ROUND(H301+H305+H310+H314,0)</f>
        <v>32617</v>
      </c>
      <c r="I315" s="39"/>
    </row>
    <row r="316" spans="1:9" x14ac:dyDescent="0.25">
      <c r="A316" s="39"/>
      <c r="B316" s="39"/>
      <c r="C316" s="39"/>
      <c r="D316" s="40"/>
      <c r="E316" s="40"/>
      <c r="F316" s="40"/>
      <c r="G316" s="40"/>
      <c r="H316" s="71"/>
      <c r="I316" s="39"/>
    </row>
    <row r="317" spans="1:9" x14ac:dyDescent="0.25">
      <c r="A317" s="39"/>
      <c r="B317" s="39"/>
      <c r="C317" s="39"/>
      <c r="D317" s="40"/>
      <c r="E317" s="40"/>
      <c r="F317" s="40"/>
      <c r="G317" s="40"/>
      <c r="H317" s="71"/>
      <c r="I317" s="39"/>
    </row>
    <row r="318" spans="1:9" x14ac:dyDescent="0.25">
      <c r="A318" s="111" t="s">
        <v>217</v>
      </c>
      <c r="B318" s="111"/>
      <c r="C318" s="111"/>
      <c r="D318" s="111"/>
      <c r="E318" s="111"/>
      <c r="F318" s="111"/>
      <c r="G318" s="111"/>
      <c r="H318" s="111"/>
      <c r="I318" s="39"/>
    </row>
    <row r="319" spans="1:9" ht="15" customHeight="1" x14ac:dyDescent="0.25">
      <c r="A319" s="60" t="s">
        <v>77</v>
      </c>
      <c r="B319" s="112" t="s">
        <v>31</v>
      </c>
      <c r="C319" s="112"/>
      <c r="D319" s="112"/>
      <c r="E319" s="112"/>
      <c r="F319" s="59" t="s">
        <v>78</v>
      </c>
      <c r="G319" s="59" t="s">
        <v>15</v>
      </c>
      <c r="H319" s="59" t="s">
        <v>218</v>
      </c>
      <c r="I319" s="39"/>
    </row>
    <row r="320" spans="1:9" x14ac:dyDescent="0.25">
      <c r="A320" s="113" t="s">
        <v>80</v>
      </c>
      <c r="B320" s="113"/>
      <c r="C320" s="113"/>
      <c r="D320" s="113"/>
      <c r="E320" s="113"/>
      <c r="F320" s="113"/>
      <c r="G320" s="113"/>
      <c r="H320" s="113"/>
      <c r="I320" s="39"/>
    </row>
    <row r="321" spans="1:9" x14ac:dyDescent="0.25">
      <c r="A321" s="35" t="s">
        <v>52</v>
      </c>
      <c r="B321" s="35" t="s">
        <v>8</v>
      </c>
      <c r="C321" s="35" t="s">
        <v>9</v>
      </c>
      <c r="D321" s="34" t="s">
        <v>81</v>
      </c>
      <c r="E321" s="34" t="s">
        <v>82</v>
      </c>
      <c r="F321" s="34" t="s">
        <v>83</v>
      </c>
      <c r="G321" s="34"/>
      <c r="H321" s="63" t="s">
        <v>12</v>
      </c>
      <c r="I321" s="39"/>
    </row>
    <row r="322" spans="1:9" x14ac:dyDescent="0.25">
      <c r="A322" s="38" t="s">
        <v>219</v>
      </c>
      <c r="B322" s="36" t="s">
        <v>220</v>
      </c>
      <c r="C322" s="38" t="s">
        <v>30</v>
      </c>
      <c r="D322" s="37">
        <v>2.1999999999999999E-2</v>
      </c>
      <c r="E322" s="37">
        <v>0</v>
      </c>
      <c r="F322" s="37">
        <v>437342</v>
      </c>
      <c r="G322" s="62"/>
      <c r="H322" s="73">
        <f>D322*(1+E322/100)*F322</f>
        <v>9621.5239999999994</v>
      </c>
      <c r="I322" s="39"/>
    </row>
    <row r="323" spans="1:9" x14ac:dyDescent="0.25">
      <c r="A323" s="38" t="s">
        <v>221</v>
      </c>
      <c r="B323" s="36" t="s">
        <v>222</v>
      </c>
      <c r="C323" s="38" t="s">
        <v>24</v>
      </c>
      <c r="D323" s="37">
        <v>45</v>
      </c>
      <c r="E323" s="37">
        <v>1</v>
      </c>
      <c r="F323" s="37">
        <v>532</v>
      </c>
      <c r="G323" s="62"/>
      <c r="H323" s="73">
        <f>D323*(1+E323/100)*F323</f>
        <v>24179.4</v>
      </c>
      <c r="I323" s="39"/>
    </row>
    <row r="324" spans="1:9" x14ac:dyDescent="0.25">
      <c r="A324" s="115" t="s">
        <v>85</v>
      </c>
      <c r="B324" s="115"/>
      <c r="C324" s="115"/>
      <c r="D324" s="115"/>
      <c r="E324" s="115"/>
      <c r="F324" s="115"/>
      <c r="G324" s="116"/>
      <c r="H324" s="73">
        <f>SUM(H322:H323)</f>
        <v>33800.923999999999</v>
      </c>
      <c r="I324" s="39"/>
    </row>
    <row r="325" spans="1:9" x14ac:dyDescent="0.25">
      <c r="A325" s="113" t="s">
        <v>86</v>
      </c>
      <c r="B325" s="113"/>
      <c r="C325" s="113"/>
      <c r="D325" s="113"/>
      <c r="E325" s="113"/>
      <c r="F325" s="113"/>
      <c r="G325" s="113"/>
      <c r="H325" s="124"/>
      <c r="I325" s="39"/>
    </row>
    <row r="326" spans="1:9" x14ac:dyDescent="0.25">
      <c r="A326" s="35" t="s">
        <v>52</v>
      </c>
      <c r="B326" s="35" t="s">
        <v>8</v>
      </c>
      <c r="C326" s="35" t="s">
        <v>9</v>
      </c>
      <c r="D326" s="34" t="s">
        <v>87</v>
      </c>
      <c r="E326" s="34" t="s">
        <v>88</v>
      </c>
      <c r="F326" s="34" t="s">
        <v>89</v>
      </c>
      <c r="G326" s="34" t="s">
        <v>90</v>
      </c>
      <c r="H326" s="63" t="s">
        <v>12</v>
      </c>
      <c r="I326" s="39"/>
    </row>
    <row r="327" spans="1:9" x14ac:dyDescent="0.25">
      <c r="A327" s="38" t="s">
        <v>117</v>
      </c>
      <c r="B327" s="36" t="s">
        <v>118</v>
      </c>
      <c r="C327" s="38" t="s">
        <v>87</v>
      </c>
      <c r="D327" s="37">
        <v>383882</v>
      </c>
      <c r="E327" s="37">
        <v>1.8</v>
      </c>
      <c r="F327" s="37">
        <v>383882</v>
      </c>
      <c r="G327" s="62">
        <v>15.09</v>
      </c>
      <c r="H327" s="73">
        <f>F327/G327</f>
        <v>25439.496355202122</v>
      </c>
      <c r="I327" s="39"/>
    </row>
    <row r="328" spans="1:9" x14ac:dyDescent="0.25">
      <c r="A328" s="115" t="s">
        <v>93</v>
      </c>
      <c r="B328" s="115"/>
      <c r="C328" s="115"/>
      <c r="D328" s="115"/>
      <c r="E328" s="115"/>
      <c r="F328" s="115"/>
      <c r="G328" s="116"/>
      <c r="H328" s="73">
        <f>SUM(H327:H327)</f>
        <v>25439.496355202122</v>
      </c>
      <c r="I328" s="39"/>
    </row>
    <row r="329" spans="1:9" x14ac:dyDescent="0.25">
      <c r="A329" s="113" t="s">
        <v>94</v>
      </c>
      <c r="B329" s="113"/>
      <c r="C329" s="113"/>
      <c r="D329" s="113"/>
      <c r="E329" s="113"/>
      <c r="F329" s="113"/>
      <c r="G329" s="113"/>
      <c r="H329" s="124"/>
      <c r="I329" s="39"/>
    </row>
    <row r="330" spans="1:9" x14ac:dyDescent="0.25">
      <c r="A330" s="35" t="s">
        <v>52</v>
      </c>
      <c r="B330" s="35" t="s">
        <v>8</v>
      </c>
      <c r="C330" s="35" t="s">
        <v>9</v>
      </c>
      <c r="D330" s="34" t="s">
        <v>81</v>
      </c>
      <c r="E330" s="34" t="s">
        <v>95</v>
      </c>
      <c r="F330" s="34"/>
      <c r="G330" s="34"/>
      <c r="H330" s="63" t="s">
        <v>12</v>
      </c>
      <c r="I330" s="39"/>
    </row>
    <row r="331" spans="1:9" x14ac:dyDescent="0.25">
      <c r="A331" s="38" t="s">
        <v>96</v>
      </c>
      <c r="B331" s="36" t="s">
        <v>97</v>
      </c>
      <c r="C331" s="38" t="s">
        <v>98</v>
      </c>
      <c r="D331" s="37">
        <v>0.2</v>
      </c>
      <c r="E331" s="37">
        <v>17441</v>
      </c>
      <c r="F331" s="37"/>
      <c r="G331" s="62"/>
      <c r="H331" s="73">
        <f>D331*E331</f>
        <v>3488.2000000000003</v>
      </c>
      <c r="I331" s="39"/>
    </row>
    <row r="332" spans="1:9" x14ac:dyDescent="0.25">
      <c r="A332" s="38" t="s">
        <v>99</v>
      </c>
      <c r="B332" s="36" t="s">
        <v>100</v>
      </c>
      <c r="C332" s="38" t="s">
        <v>101</v>
      </c>
      <c r="D332" s="37">
        <v>2</v>
      </c>
      <c r="E332" s="37">
        <f>H328</f>
        <v>25439.496355202122</v>
      </c>
      <c r="F332" s="37"/>
      <c r="G332" s="62"/>
      <c r="H332" s="73">
        <f>D332/100*E332</f>
        <v>508.78992710404242</v>
      </c>
      <c r="I332" s="39"/>
    </row>
    <row r="333" spans="1:9" x14ac:dyDescent="0.25">
      <c r="A333" s="115" t="s">
        <v>102</v>
      </c>
      <c r="B333" s="115"/>
      <c r="C333" s="115"/>
      <c r="D333" s="115"/>
      <c r="E333" s="115"/>
      <c r="F333" s="115"/>
      <c r="G333" s="116"/>
      <c r="H333" s="73">
        <f>SUM(H331:H332)</f>
        <v>3996.9899271040426</v>
      </c>
      <c r="I333" s="39"/>
    </row>
    <row r="334" spans="1:9" x14ac:dyDescent="0.25">
      <c r="A334" s="113" t="s">
        <v>103</v>
      </c>
      <c r="B334" s="113"/>
      <c r="C334" s="113"/>
      <c r="D334" s="113"/>
      <c r="E334" s="113"/>
      <c r="F334" s="113"/>
      <c r="G334" s="113"/>
      <c r="H334" s="124"/>
      <c r="I334" s="39"/>
    </row>
    <row r="335" spans="1:9" x14ac:dyDescent="0.25">
      <c r="A335" s="35" t="s">
        <v>52</v>
      </c>
      <c r="B335" s="35" t="s">
        <v>8</v>
      </c>
      <c r="C335" s="35" t="s">
        <v>9</v>
      </c>
      <c r="D335" s="34" t="s">
        <v>81</v>
      </c>
      <c r="E335" s="34" t="s">
        <v>95</v>
      </c>
      <c r="F335" s="34"/>
      <c r="G335" s="34"/>
      <c r="H335" s="63" t="s">
        <v>12</v>
      </c>
      <c r="I335" s="39"/>
    </row>
    <row r="336" spans="1:9" x14ac:dyDescent="0.25">
      <c r="A336" s="36"/>
      <c r="B336" s="36" t="s">
        <v>84</v>
      </c>
      <c r="C336" s="36"/>
      <c r="D336" s="37"/>
      <c r="E336" s="37"/>
      <c r="F336" s="37"/>
      <c r="G336" s="62"/>
      <c r="H336" s="73">
        <v>0</v>
      </c>
      <c r="I336" s="39"/>
    </row>
    <row r="337" spans="1:9" x14ac:dyDescent="0.25">
      <c r="A337" s="115" t="s">
        <v>104</v>
      </c>
      <c r="B337" s="115"/>
      <c r="C337" s="115"/>
      <c r="D337" s="115"/>
      <c r="E337" s="115"/>
      <c r="F337" s="115"/>
      <c r="G337" s="116"/>
      <c r="H337" s="73">
        <f>SUM(H336:H336)</f>
        <v>0</v>
      </c>
      <c r="I337" s="39"/>
    </row>
    <row r="338" spans="1:9" x14ac:dyDescent="0.25">
      <c r="A338" s="122" t="s">
        <v>105</v>
      </c>
      <c r="B338" s="122"/>
      <c r="C338" s="122"/>
      <c r="D338" s="122"/>
      <c r="E338" s="122"/>
      <c r="F338" s="122"/>
      <c r="G338" s="123"/>
      <c r="H338" s="74">
        <f>ROUND(H324+H328+H333+H337,0)</f>
        <v>63237</v>
      </c>
      <c r="I338" s="39"/>
    </row>
    <row r="339" spans="1:9" x14ac:dyDescent="0.25">
      <c r="A339" s="39"/>
      <c r="B339" s="39"/>
      <c r="C339" s="39"/>
      <c r="D339" s="40"/>
      <c r="E339" s="40"/>
      <c r="F339" s="40"/>
      <c r="G339" s="40"/>
      <c r="H339" s="71"/>
      <c r="I339" s="39"/>
    </row>
    <row r="340" spans="1:9" x14ac:dyDescent="0.25">
      <c r="A340" s="39"/>
      <c r="B340" s="39"/>
      <c r="C340" s="39"/>
      <c r="D340" s="40"/>
      <c r="E340" s="40"/>
      <c r="F340" s="40"/>
      <c r="G340" s="40"/>
      <c r="H340" s="71"/>
      <c r="I340" s="39"/>
    </row>
    <row r="341" spans="1:9" x14ac:dyDescent="0.25">
      <c r="A341" s="111" t="s">
        <v>223</v>
      </c>
      <c r="B341" s="111"/>
      <c r="C341" s="111"/>
      <c r="D341" s="111"/>
      <c r="E341" s="111"/>
      <c r="F341" s="111"/>
      <c r="G341" s="111"/>
      <c r="H341" s="111"/>
      <c r="I341" s="39"/>
    </row>
    <row r="342" spans="1:9" ht="15" customHeight="1" x14ac:dyDescent="0.25">
      <c r="A342" s="60" t="s">
        <v>77</v>
      </c>
      <c r="B342" s="112" t="s">
        <v>32</v>
      </c>
      <c r="C342" s="112"/>
      <c r="D342" s="112"/>
      <c r="E342" s="112"/>
      <c r="F342" s="59" t="s">
        <v>78</v>
      </c>
      <c r="G342" s="59" t="s">
        <v>15</v>
      </c>
      <c r="H342" s="59" t="s">
        <v>224</v>
      </c>
      <c r="I342" s="39"/>
    </row>
    <row r="343" spans="1:9" x14ac:dyDescent="0.25">
      <c r="A343" s="113" t="s">
        <v>80</v>
      </c>
      <c r="B343" s="113"/>
      <c r="C343" s="113"/>
      <c r="D343" s="113"/>
      <c r="E343" s="113"/>
      <c r="F343" s="113"/>
      <c r="G343" s="113"/>
      <c r="H343" s="113"/>
      <c r="I343" s="39"/>
    </row>
    <row r="344" spans="1:9" x14ac:dyDescent="0.25">
      <c r="A344" s="35" t="s">
        <v>52</v>
      </c>
      <c r="B344" s="35" t="s">
        <v>8</v>
      </c>
      <c r="C344" s="35" t="s">
        <v>9</v>
      </c>
      <c r="D344" s="34" t="s">
        <v>81</v>
      </c>
      <c r="E344" s="34" t="s">
        <v>82</v>
      </c>
      <c r="F344" s="34" t="s">
        <v>83</v>
      </c>
      <c r="G344" s="34"/>
      <c r="H344" s="63" t="s">
        <v>12</v>
      </c>
      <c r="I344" s="39"/>
    </row>
    <row r="345" spans="1:9" x14ac:dyDescent="0.25">
      <c r="A345" s="38" t="s">
        <v>225</v>
      </c>
      <c r="B345" s="36" t="s">
        <v>226</v>
      </c>
      <c r="C345" s="38" t="s">
        <v>30</v>
      </c>
      <c r="D345" s="37">
        <v>0.03</v>
      </c>
      <c r="E345" s="37">
        <v>0</v>
      </c>
      <c r="F345" s="37">
        <v>470059</v>
      </c>
      <c r="G345" s="62"/>
      <c r="H345" s="72">
        <f>D345*(1+E345/100)*F345</f>
        <v>14101.769999999999</v>
      </c>
      <c r="I345" s="39"/>
    </row>
    <row r="346" spans="1:9" x14ac:dyDescent="0.25">
      <c r="A346" s="115" t="s">
        <v>85</v>
      </c>
      <c r="B346" s="115"/>
      <c r="C346" s="115"/>
      <c r="D346" s="115"/>
      <c r="E346" s="115"/>
      <c r="F346" s="115"/>
      <c r="G346" s="116"/>
      <c r="H346" s="72">
        <f>SUM(H345:H345)</f>
        <v>14101.769999999999</v>
      </c>
      <c r="I346" s="39"/>
    </row>
    <row r="347" spans="1:9" x14ac:dyDescent="0.25">
      <c r="A347" s="113" t="s">
        <v>86</v>
      </c>
      <c r="B347" s="113"/>
      <c r="C347" s="113"/>
      <c r="D347" s="113"/>
      <c r="E347" s="113"/>
      <c r="F347" s="113"/>
      <c r="G347" s="113"/>
      <c r="H347" s="124"/>
      <c r="I347" s="39"/>
    </row>
    <row r="348" spans="1:9" x14ac:dyDescent="0.25">
      <c r="A348" s="35" t="s">
        <v>52</v>
      </c>
      <c r="B348" s="35" t="s">
        <v>8</v>
      </c>
      <c r="C348" s="35" t="s">
        <v>9</v>
      </c>
      <c r="D348" s="34" t="s">
        <v>87</v>
      </c>
      <c r="E348" s="34" t="s">
        <v>88</v>
      </c>
      <c r="F348" s="34" t="s">
        <v>89</v>
      </c>
      <c r="G348" s="34" t="s">
        <v>90</v>
      </c>
      <c r="H348" s="63" t="s">
        <v>12</v>
      </c>
      <c r="I348" s="39"/>
    </row>
    <row r="349" spans="1:9" x14ac:dyDescent="0.25">
      <c r="A349" s="38" t="s">
        <v>117</v>
      </c>
      <c r="B349" s="36" t="s">
        <v>118</v>
      </c>
      <c r="C349" s="38" t="s">
        <v>87</v>
      </c>
      <c r="D349" s="37">
        <v>383882</v>
      </c>
      <c r="E349" s="37">
        <v>1.8</v>
      </c>
      <c r="F349" s="37">
        <v>383882</v>
      </c>
      <c r="G349" s="62">
        <v>17.77</v>
      </c>
      <c r="H349" s="72">
        <f>F349/G349</f>
        <v>21602.813731007318</v>
      </c>
      <c r="I349" s="39"/>
    </row>
    <row r="350" spans="1:9" x14ac:dyDescent="0.25">
      <c r="A350" s="115" t="s">
        <v>93</v>
      </c>
      <c r="B350" s="115"/>
      <c r="C350" s="115"/>
      <c r="D350" s="115"/>
      <c r="E350" s="115"/>
      <c r="F350" s="115"/>
      <c r="G350" s="116"/>
      <c r="H350" s="72">
        <f>SUM(H349:H349)</f>
        <v>21602.813731007318</v>
      </c>
      <c r="I350" s="39"/>
    </row>
    <row r="351" spans="1:9" x14ac:dyDescent="0.25">
      <c r="A351" s="113" t="s">
        <v>94</v>
      </c>
      <c r="B351" s="113"/>
      <c r="C351" s="113"/>
      <c r="D351" s="113"/>
      <c r="E351" s="113"/>
      <c r="F351" s="113"/>
      <c r="G351" s="113"/>
      <c r="H351" s="124"/>
      <c r="I351" s="39"/>
    </row>
    <row r="352" spans="1:9" x14ac:dyDescent="0.25">
      <c r="A352" s="35" t="s">
        <v>52</v>
      </c>
      <c r="B352" s="35" t="s">
        <v>8</v>
      </c>
      <c r="C352" s="35" t="s">
        <v>9</v>
      </c>
      <c r="D352" s="34" t="s">
        <v>81</v>
      </c>
      <c r="E352" s="34" t="s">
        <v>95</v>
      </c>
      <c r="F352" s="34"/>
      <c r="G352" s="34"/>
      <c r="H352" s="63" t="s">
        <v>12</v>
      </c>
      <c r="I352" s="39"/>
    </row>
    <row r="353" spans="1:9" x14ac:dyDescent="0.25">
      <c r="A353" s="38" t="s">
        <v>96</v>
      </c>
      <c r="B353" s="36" t="s">
        <v>97</v>
      </c>
      <c r="C353" s="38" t="s">
        <v>98</v>
      </c>
      <c r="D353" s="37">
        <v>0.1</v>
      </c>
      <c r="E353" s="37">
        <v>17441</v>
      </c>
      <c r="F353" s="37"/>
      <c r="G353" s="62"/>
      <c r="H353" s="72">
        <f>D353*E353</f>
        <v>1744.1000000000001</v>
      </c>
      <c r="I353" s="39"/>
    </row>
    <row r="354" spans="1:9" x14ac:dyDescent="0.25">
      <c r="A354" s="38" t="s">
        <v>99</v>
      </c>
      <c r="B354" s="36" t="s">
        <v>100</v>
      </c>
      <c r="C354" s="38" t="s">
        <v>101</v>
      </c>
      <c r="D354" s="37">
        <v>1</v>
      </c>
      <c r="E354" s="37">
        <f>H350</f>
        <v>21602.813731007318</v>
      </c>
      <c r="F354" s="37"/>
      <c r="G354" s="62"/>
      <c r="H354" s="72">
        <f>D354/100*E354</f>
        <v>216.02813731007319</v>
      </c>
      <c r="I354" s="39"/>
    </row>
    <row r="355" spans="1:9" x14ac:dyDescent="0.25">
      <c r="A355" s="115" t="s">
        <v>102</v>
      </c>
      <c r="B355" s="115"/>
      <c r="C355" s="115"/>
      <c r="D355" s="115"/>
      <c r="E355" s="115"/>
      <c r="F355" s="115"/>
      <c r="G355" s="116"/>
      <c r="H355" s="72">
        <f>SUM(H353:H354)</f>
        <v>1960.1281373100733</v>
      </c>
      <c r="I355" s="39"/>
    </row>
    <row r="356" spans="1:9" x14ac:dyDescent="0.25">
      <c r="A356" s="113" t="s">
        <v>103</v>
      </c>
      <c r="B356" s="113"/>
      <c r="C356" s="113"/>
      <c r="D356" s="113"/>
      <c r="E356" s="113"/>
      <c r="F356" s="113"/>
      <c r="G356" s="113"/>
      <c r="H356" s="124"/>
      <c r="I356" s="39"/>
    </row>
    <row r="357" spans="1:9" x14ac:dyDescent="0.25">
      <c r="A357" s="35" t="s">
        <v>52</v>
      </c>
      <c r="B357" s="35" t="s">
        <v>8</v>
      </c>
      <c r="C357" s="35" t="s">
        <v>9</v>
      </c>
      <c r="D357" s="34" t="s">
        <v>81</v>
      </c>
      <c r="E357" s="34" t="s">
        <v>95</v>
      </c>
      <c r="F357" s="34"/>
      <c r="G357" s="34"/>
      <c r="H357" s="63" t="s">
        <v>12</v>
      </c>
      <c r="I357" s="39"/>
    </row>
    <row r="358" spans="1:9" x14ac:dyDescent="0.25">
      <c r="A358" s="36"/>
      <c r="B358" s="36" t="s">
        <v>84</v>
      </c>
      <c r="C358" s="36"/>
      <c r="D358" s="37"/>
      <c r="E358" s="37"/>
      <c r="F358" s="37"/>
      <c r="G358" s="62"/>
      <c r="H358" s="72">
        <v>0</v>
      </c>
      <c r="I358" s="39"/>
    </row>
    <row r="359" spans="1:9" x14ac:dyDescent="0.25">
      <c r="A359" s="115" t="s">
        <v>104</v>
      </c>
      <c r="B359" s="115"/>
      <c r="C359" s="115"/>
      <c r="D359" s="115"/>
      <c r="E359" s="115"/>
      <c r="F359" s="115"/>
      <c r="G359" s="116"/>
      <c r="H359" s="72">
        <f>SUM(H358:H358)</f>
        <v>0</v>
      </c>
      <c r="I359" s="39"/>
    </row>
    <row r="360" spans="1:9" x14ac:dyDescent="0.25">
      <c r="A360" s="122" t="s">
        <v>105</v>
      </c>
      <c r="B360" s="122"/>
      <c r="C360" s="122"/>
      <c r="D360" s="122"/>
      <c r="E360" s="122"/>
      <c r="F360" s="122"/>
      <c r="G360" s="123"/>
      <c r="H360" s="75">
        <f>ROUND(H346+H350+H355+H359,0)</f>
        <v>37665</v>
      </c>
      <c r="I360" s="39"/>
    </row>
    <row r="361" spans="1:9" x14ac:dyDescent="0.25">
      <c r="A361" s="39"/>
      <c r="B361" s="39"/>
      <c r="C361" s="39"/>
      <c r="D361" s="40"/>
      <c r="E361" s="40"/>
      <c r="F361" s="40"/>
      <c r="G361" s="40"/>
      <c r="H361" s="71"/>
      <c r="I361" s="39"/>
    </row>
    <row r="362" spans="1:9" x14ac:dyDescent="0.25">
      <c r="A362" s="39"/>
      <c r="B362" s="39"/>
      <c r="C362" s="39"/>
      <c r="D362" s="40"/>
      <c r="E362" s="40"/>
      <c r="F362" s="40"/>
      <c r="G362" s="40"/>
      <c r="H362" s="71"/>
      <c r="I362" s="39"/>
    </row>
    <row r="363" spans="1:9" x14ac:dyDescent="0.25">
      <c r="A363" s="111" t="s">
        <v>227</v>
      </c>
      <c r="B363" s="111"/>
      <c r="C363" s="111"/>
      <c r="D363" s="111"/>
      <c r="E363" s="111"/>
      <c r="F363" s="111"/>
      <c r="G363" s="111"/>
      <c r="H363" s="111"/>
      <c r="I363" s="39"/>
    </row>
    <row r="364" spans="1:9" ht="15" customHeight="1" x14ac:dyDescent="0.25">
      <c r="A364" s="60" t="s">
        <v>77</v>
      </c>
      <c r="B364" s="112" t="s">
        <v>33</v>
      </c>
      <c r="C364" s="112"/>
      <c r="D364" s="112"/>
      <c r="E364" s="112"/>
      <c r="F364" s="59" t="s">
        <v>78</v>
      </c>
      <c r="G364" s="59" t="s">
        <v>15</v>
      </c>
      <c r="H364" s="59" t="s">
        <v>228</v>
      </c>
      <c r="I364" s="39"/>
    </row>
    <row r="365" spans="1:9" x14ac:dyDescent="0.25">
      <c r="A365" s="113" t="s">
        <v>80</v>
      </c>
      <c r="B365" s="113"/>
      <c r="C365" s="113"/>
      <c r="D365" s="113"/>
      <c r="E365" s="113"/>
      <c r="F365" s="113"/>
      <c r="G365" s="113"/>
      <c r="H365" s="113"/>
      <c r="I365" s="39"/>
    </row>
    <row r="366" spans="1:9" x14ac:dyDescent="0.25">
      <c r="A366" s="35" t="s">
        <v>52</v>
      </c>
      <c r="B366" s="35" t="s">
        <v>8</v>
      </c>
      <c r="C366" s="35" t="s">
        <v>9</v>
      </c>
      <c r="D366" s="34" t="s">
        <v>81</v>
      </c>
      <c r="E366" s="34" t="s">
        <v>82</v>
      </c>
      <c r="F366" s="34" t="s">
        <v>83</v>
      </c>
      <c r="G366" s="34"/>
      <c r="H366" s="63" t="s">
        <v>12</v>
      </c>
      <c r="I366" s="39"/>
    </row>
    <row r="367" spans="1:9" x14ac:dyDescent="0.25">
      <c r="A367" s="38" t="s">
        <v>151</v>
      </c>
      <c r="B367" s="36" t="s">
        <v>152</v>
      </c>
      <c r="C367" s="38" t="s">
        <v>153</v>
      </c>
      <c r="D367" s="37">
        <v>0.9</v>
      </c>
      <c r="E367" s="37">
        <v>0</v>
      </c>
      <c r="F367" s="37">
        <v>78</v>
      </c>
      <c r="G367" s="62"/>
      <c r="H367" s="72">
        <f>D367*(1+E367/100)*F367</f>
        <v>70.2</v>
      </c>
      <c r="I367" s="39"/>
    </row>
    <row r="368" spans="1:9" x14ac:dyDescent="0.25">
      <c r="A368" s="38" t="s">
        <v>229</v>
      </c>
      <c r="B368" s="36" t="s">
        <v>230</v>
      </c>
      <c r="C368" s="38" t="s">
        <v>38</v>
      </c>
      <c r="D368" s="37">
        <v>2.15</v>
      </c>
      <c r="E368" s="37">
        <v>1</v>
      </c>
      <c r="F368" s="37">
        <v>3317</v>
      </c>
      <c r="G368" s="62"/>
      <c r="H368" s="72">
        <f>D368*(1+E368/100)*F368</f>
        <v>7202.8654999999999</v>
      </c>
      <c r="I368" s="39"/>
    </row>
    <row r="369" spans="1:9" x14ac:dyDescent="0.25">
      <c r="A369" s="38" t="s">
        <v>161</v>
      </c>
      <c r="B369" s="36" t="s">
        <v>162</v>
      </c>
      <c r="C369" s="38" t="s">
        <v>24</v>
      </c>
      <c r="D369" s="37">
        <v>0.02</v>
      </c>
      <c r="E369" s="37">
        <v>0</v>
      </c>
      <c r="F369" s="37">
        <v>1769</v>
      </c>
      <c r="G369" s="62"/>
      <c r="H369" s="72">
        <f>D369*(1+E369/100)*F369</f>
        <v>35.380000000000003</v>
      </c>
      <c r="I369" s="39"/>
    </row>
    <row r="370" spans="1:9" x14ac:dyDescent="0.25">
      <c r="A370" s="115" t="s">
        <v>85</v>
      </c>
      <c r="B370" s="115"/>
      <c r="C370" s="115"/>
      <c r="D370" s="115"/>
      <c r="E370" s="115"/>
      <c r="F370" s="115"/>
      <c r="G370" s="116"/>
      <c r="H370" s="72">
        <f>SUM(H367:H369)</f>
        <v>7308.4454999999998</v>
      </c>
      <c r="I370" s="39"/>
    </row>
    <row r="371" spans="1:9" x14ac:dyDescent="0.25">
      <c r="A371" s="113" t="s">
        <v>86</v>
      </c>
      <c r="B371" s="113"/>
      <c r="C371" s="113"/>
      <c r="D371" s="113"/>
      <c r="E371" s="113"/>
      <c r="F371" s="113"/>
      <c r="G371" s="113"/>
      <c r="H371" s="124"/>
      <c r="I371" s="39"/>
    </row>
    <row r="372" spans="1:9" x14ac:dyDescent="0.25">
      <c r="A372" s="35" t="s">
        <v>52</v>
      </c>
      <c r="B372" s="35" t="s">
        <v>8</v>
      </c>
      <c r="C372" s="35" t="s">
        <v>9</v>
      </c>
      <c r="D372" s="34" t="s">
        <v>87</v>
      </c>
      <c r="E372" s="34" t="s">
        <v>88</v>
      </c>
      <c r="F372" s="34" t="s">
        <v>89</v>
      </c>
      <c r="G372" s="34" t="s">
        <v>90</v>
      </c>
      <c r="H372" s="63" t="s">
        <v>12</v>
      </c>
      <c r="I372" s="39"/>
    </row>
    <row r="373" spans="1:9" x14ac:dyDescent="0.25">
      <c r="A373" s="38" t="s">
        <v>180</v>
      </c>
      <c r="B373" s="36" t="s">
        <v>181</v>
      </c>
      <c r="C373" s="38" t="s">
        <v>87</v>
      </c>
      <c r="D373" s="37">
        <v>383882</v>
      </c>
      <c r="E373" s="37">
        <v>1.8</v>
      </c>
      <c r="F373" s="37">
        <v>383882</v>
      </c>
      <c r="G373" s="62">
        <v>39</v>
      </c>
      <c r="H373" s="72">
        <f>F373/G373</f>
        <v>9843.1282051282051</v>
      </c>
      <c r="I373" s="39"/>
    </row>
    <row r="374" spans="1:9" x14ac:dyDescent="0.25">
      <c r="A374" s="115" t="s">
        <v>93</v>
      </c>
      <c r="B374" s="115"/>
      <c r="C374" s="115"/>
      <c r="D374" s="115"/>
      <c r="E374" s="115"/>
      <c r="F374" s="115"/>
      <c r="G374" s="116"/>
      <c r="H374" s="72">
        <f>SUM(H373:H373)</f>
        <v>9843.1282051282051</v>
      </c>
      <c r="I374" s="39"/>
    </row>
    <row r="375" spans="1:9" x14ac:dyDescent="0.25">
      <c r="A375" s="113" t="s">
        <v>94</v>
      </c>
      <c r="B375" s="113"/>
      <c r="C375" s="113"/>
      <c r="D375" s="113"/>
      <c r="E375" s="113"/>
      <c r="F375" s="113"/>
      <c r="G375" s="113"/>
      <c r="H375" s="124"/>
      <c r="I375" s="39"/>
    </row>
    <row r="376" spans="1:9" x14ac:dyDescent="0.25">
      <c r="A376" s="35" t="s">
        <v>52</v>
      </c>
      <c r="B376" s="35" t="s">
        <v>8</v>
      </c>
      <c r="C376" s="35" t="s">
        <v>9</v>
      </c>
      <c r="D376" s="34" t="s">
        <v>81</v>
      </c>
      <c r="E376" s="34" t="s">
        <v>95</v>
      </c>
      <c r="F376" s="34"/>
      <c r="G376" s="34"/>
      <c r="H376" s="63" t="s">
        <v>12</v>
      </c>
      <c r="I376" s="39"/>
    </row>
    <row r="377" spans="1:9" x14ac:dyDescent="0.25">
      <c r="A377" s="38" t="s">
        <v>96</v>
      </c>
      <c r="B377" s="36" t="s">
        <v>97</v>
      </c>
      <c r="C377" s="38" t="s">
        <v>98</v>
      </c>
      <c r="D377" s="37">
        <v>0.1</v>
      </c>
      <c r="E377" s="37">
        <v>17441</v>
      </c>
      <c r="F377" s="37"/>
      <c r="G377" s="62"/>
      <c r="H377" s="72">
        <f>D377*E377</f>
        <v>1744.1000000000001</v>
      </c>
      <c r="I377" s="39"/>
    </row>
    <row r="378" spans="1:9" x14ac:dyDescent="0.25">
      <c r="A378" s="38" t="s">
        <v>99</v>
      </c>
      <c r="B378" s="36" t="s">
        <v>100</v>
      </c>
      <c r="C378" s="38" t="s">
        <v>101</v>
      </c>
      <c r="D378" s="37">
        <v>1</v>
      </c>
      <c r="E378" s="37">
        <f>H374</f>
        <v>9843.1282051282051</v>
      </c>
      <c r="F378" s="37"/>
      <c r="G378" s="62"/>
      <c r="H378" s="72">
        <f>D378/100*E378</f>
        <v>98.431282051282054</v>
      </c>
      <c r="I378" s="39"/>
    </row>
    <row r="379" spans="1:9" x14ac:dyDescent="0.25">
      <c r="A379" s="115" t="s">
        <v>102</v>
      </c>
      <c r="B379" s="115"/>
      <c r="C379" s="115"/>
      <c r="D379" s="115"/>
      <c r="E379" s="115"/>
      <c r="F379" s="115"/>
      <c r="G379" s="116"/>
      <c r="H379" s="72">
        <f>SUM(H377:H378)</f>
        <v>1842.5312820512822</v>
      </c>
      <c r="I379" s="39"/>
    </row>
    <row r="380" spans="1:9" x14ac:dyDescent="0.25">
      <c r="A380" s="113" t="s">
        <v>103</v>
      </c>
      <c r="B380" s="113"/>
      <c r="C380" s="113"/>
      <c r="D380" s="113"/>
      <c r="E380" s="113"/>
      <c r="F380" s="113"/>
      <c r="G380" s="113"/>
      <c r="H380" s="124"/>
      <c r="I380" s="39"/>
    </row>
    <row r="381" spans="1:9" x14ac:dyDescent="0.25">
      <c r="A381" s="35" t="s">
        <v>52</v>
      </c>
      <c r="B381" s="35" t="s">
        <v>8</v>
      </c>
      <c r="C381" s="35" t="s">
        <v>9</v>
      </c>
      <c r="D381" s="34" t="s">
        <v>81</v>
      </c>
      <c r="E381" s="34" t="s">
        <v>95</v>
      </c>
      <c r="F381" s="34"/>
      <c r="G381" s="34"/>
      <c r="H381" s="63" t="s">
        <v>12</v>
      </c>
      <c r="I381" s="39"/>
    </row>
    <row r="382" spans="1:9" x14ac:dyDescent="0.25">
      <c r="A382" s="36"/>
      <c r="B382" s="36" t="s">
        <v>84</v>
      </c>
      <c r="C382" s="36"/>
      <c r="D382" s="37"/>
      <c r="E382" s="37"/>
      <c r="F382" s="37"/>
      <c r="G382" s="62"/>
      <c r="H382" s="72">
        <v>0</v>
      </c>
      <c r="I382" s="39"/>
    </row>
    <row r="383" spans="1:9" x14ac:dyDescent="0.25">
      <c r="A383" s="115" t="s">
        <v>104</v>
      </c>
      <c r="B383" s="115"/>
      <c r="C383" s="115"/>
      <c r="D383" s="115"/>
      <c r="E383" s="115"/>
      <c r="F383" s="115"/>
      <c r="G383" s="116"/>
      <c r="H383" s="72">
        <f>SUM(H382:H382)</f>
        <v>0</v>
      </c>
      <c r="I383" s="39"/>
    </row>
    <row r="384" spans="1:9" x14ac:dyDescent="0.25">
      <c r="A384" s="122" t="s">
        <v>105</v>
      </c>
      <c r="B384" s="122"/>
      <c r="C384" s="122"/>
      <c r="D384" s="122"/>
      <c r="E384" s="122"/>
      <c r="F384" s="122"/>
      <c r="G384" s="123"/>
      <c r="H384" s="75">
        <f>ROUND(H370+H374+H379+H383,0)</f>
        <v>18994</v>
      </c>
      <c r="I384" s="39"/>
    </row>
    <row r="385" spans="1:9" x14ac:dyDescent="0.25">
      <c r="A385" s="39"/>
      <c r="B385" s="39"/>
      <c r="C385" s="39"/>
      <c r="D385" s="40"/>
      <c r="E385" s="40"/>
      <c r="F385" s="40"/>
      <c r="G385" s="40"/>
      <c r="H385" s="71"/>
      <c r="I385" s="39"/>
    </row>
    <row r="386" spans="1:9" x14ac:dyDescent="0.25">
      <c r="A386" s="39"/>
      <c r="B386" s="39"/>
      <c r="C386" s="39"/>
      <c r="D386" s="40"/>
      <c r="E386" s="40"/>
      <c r="F386" s="40"/>
      <c r="G386" s="40"/>
      <c r="H386" s="71"/>
      <c r="I386" s="39"/>
    </row>
    <row r="387" spans="1:9" x14ac:dyDescent="0.25">
      <c r="A387" s="111" t="s">
        <v>231</v>
      </c>
      <c r="B387" s="111"/>
      <c r="C387" s="111"/>
      <c r="D387" s="111"/>
      <c r="E387" s="111"/>
      <c r="F387" s="111"/>
      <c r="G387" s="111"/>
      <c r="H387" s="111"/>
      <c r="I387" s="39"/>
    </row>
    <row r="388" spans="1:9" ht="15" customHeight="1" x14ac:dyDescent="0.25">
      <c r="A388" s="60" t="s">
        <v>77</v>
      </c>
      <c r="B388" s="112" t="s">
        <v>34</v>
      </c>
      <c r="C388" s="112"/>
      <c r="D388" s="112"/>
      <c r="E388" s="112"/>
      <c r="F388" s="59" t="s">
        <v>78</v>
      </c>
      <c r="G388" s="59" t="s">
        <v>15</v>
      </c>
      <c r="H388" s="59" t="s">
        <v>232</v>
      </c>
      <c r="I388" s="39"/>
    </row>
    <row r="389" spans="1:9" x14ac:dyDescent="0.25">
      <c r="A389" s="113" t="s">
        <v>80</v>
      </c>
      <c r="B389" s="113"/>
      <c r="C389" s="113"/>
      <c r="D389" s="113"/>
      <c r="E389" s="113"/>
      <c r="F389" s="113"/>
      <c r="G389" s="113"/>
      <c r="H389" s="113"/>
      <c r="I389" s="39"/>
    </row>
    <row r="390" spans="1:9" x14ac:dyDescent="0.25">
      <c r="A390" s="35" t="s">
        <v>52</v>
      </c>
      <c r="B390" s="35" t="s">
        <v>8</v>
      </c>
      <c r="C390" s="35" t="s">
        <v>9</v>
      </c>
      <c r="D390" s="34" t="s">
        <v>81</v>
      </c>
      <c r="E390" s="34" t="s">
        <v>82</v>
      </c>
      <c r="F390" s="34" t="s">
        <v>83</v>
      </c>
      <c r="G390" s="34"/>
      <c r="H390" s="63" t="s">
        <v>12</v>
      </c>
      <c r="I390" s="39"/>
    </row>
    <row r="391" spans="1:9" x14ac:dyDescent="0.25">
      <c r="A391" s="38" t="s">
        <v>151</v>
      </c>
      <c r="B391" s="36" t="s">
        <v>152</v>
      </c>
      <c r="C391" s="38" t="s">
        <v>153</v>
      </c>
      <c r="D391" s="37">
        <v>3.5000000000000003E-2</v>
      </c>
      <c r="E391" s="37">
        <v>0</v>
      </c>
      <c r="F391" s="37">
        <v>78</v>
      </c>
      <c r="G391" s="62"/>
      <c r="H391" s="73">
        <f>D391*(1+E391/100)*F391</f>
        <v>2.7300000000000004</v>
      </c>
      <c r="I391" s="39"/>
    </row>
    <row r="392" spans="1:9" x14ac:dyDescent="0.25">
      <c r="A392" s="115" t="s">
        <v>85</v>
      </c>
      <c r="B392" s="115"/>
      <c r="C392" s="115"/>
      <c r="D392" s="115"/>
      <c r="E392" s="115"/>
      <c r="F392" s="115"/>
      <c r="G392" s="116"/>
      <c r="H392" s="73">
        <f>SUM(H391:H391)</f>
        <v>2.7300000000000004</v>
      </c>
      <c r="I392" s="39"/>
    </row>
    <row r="393" spans="1:9" x14ac:dyDescent="0.25">
      <c r="A393" s="113" t="s">
        <v>86</v>
      </c>
      <c r="B393" s="113"/>
      <c r="C393" s="113"/>
      <c r="D393" s="113"/>
      <c r="E393" s="113"/>
      <c r="F393" s="113"/>
      <c r="G393" s="113"/>
      <c r="H393" s="124"/>
      <c r="I393" s="39"/>
    </row>
    <row r="394" spans="1:9" x14ac:dyDescent="0.25">
      <c r="A394" s="35" t="s">
        <v>52</v>
      </c>
      <c r="B394" s="35" t="s">
        <v>8</v>
      </c>
      <c r="C394" s="35" t="s">
        <v>9</v>
      </c>
      <c r="D394" s="34" t="s">
        <v>87</v>
      </c>
      <c r="E394" s="34" t="s">
        <v>88</v>
      </c>
      <c r="F394" s="34" t="s">
        <v>89</v>
      </c>
      <c r="G394" s="34" t="s">
        <v>90</v>
      </c>
      <c r="H394" s="63" t="s">
        <v>12</v>
      </c>
      <c r="I394" s="39"/>
    </row>
    <row r="395" spans="1:9" x14ac:dyDescent="0.25">
      <c r="A395" s="38" t="s">
        <v>180</v>
      </c>
      <c r="B395" s="36" t="s">
        <v>181</v>
      </c>
      <c r="C395" s="38" t="s">
        <v>87</v>
      </c>
      <c r="D395" s="37">
        <v>383882</v>
      </c>
      <c r="E395" s="37">
        <v>1.8</v>
      </c>
      <c r="F395" s="37">
        <v>383882</v>
      </c>
      <c r="G395" s="62">
        <v>41.99</v>
      </c>
      <c r="H395" s="73">
        <f>F395/G395</f>
        <v>9142.2243391283628</v>
      </c>
      <c r="I395" s="39"/>
    </row>
    <row r="396" spans="1:9" x14ac:dyDescent="0.25">
      <c r="A396" s="115" t="s">
        <v>93</v>
      </c>
      <c r="B396" s="115"/>
      <c r="C396" s="115"/>
      <c r="D396" s="115"/>
      <c r="E396" s="115"/>
      <c r="F396" s="115"/>
      <c r="G396" s="116"/>
      <c r="H396" s="73">
        <f>SUM(H395:H395)</f>
        <v>9142.2243391283628</v>
      </c>
      <c r="I396" s="39"/>
    </row>
    <row r="397" spans="1:9" x14ac:dyDescent="0.25">
      <c r="A397" s="113" t="s">
        <v>94</v>
      </c>
      <c r="B397" s="113"/>
      <c r="C397" s="113"/>
      <c r="D397" s="113"/>
      <c r="E397" s="113"/>
      <c r="F397" s="113"/>
      <c r="G397" s="113"/>
      <c r="H397" s="124"/>
      <c r="I397" s="39"/>
    </row>
    <row r="398" spans="1:9" x14ac:dyDescent="0.25">
      <c r="A398" s="35" t="s">
        <v>52</v>
      </c>
      <c r="B398" s="35" t="s">
        <v>8</v>
      </c>
      <c r="C398" s="35" t="s">
        <v>9</v>
      </c>
      <c r="D398" s="34" t="s">
        <v>81</v>
      </c>
      <c r="E398" s="34" t="s">
        <v>95</v>
      </c>
      <c r="F398" s="34"/>
      <c r="G398" s="34"/>
      <c r="H398" s="63" t="s">
        <v>12</v>
      </c>
      <c r="I398" s="39"/>
    </row>
    <row r="399" spans="1:9" x14ac:dyDescent="0.25">
      <c r="A399" s="38" t="s">
        <v>96</v>
      </c>
      <c r="B399" s="36" t="s">
        <v>97</v>
      </c>
      <c r="C399" s="38" t="s">
        <v>98</v>
      </c>
      <c r="D399" s="37">
        <v>0.1</v>
      </c>
      <c r="E399" s="37">
        <v>17441</v>
      </c>
      <c r="F399" s="37"/>
      <c r="G399" s="62"/>
      <c r="H399" s="73">
        <f>D399*E399</f>
        <v>1744.1000000000001</v>
      </c>
      <c r="I399" s="39"/>
    </row>
    <row r="400" spans="1:9" x14ac:dyDescent="0.25">
      <c r="A400" s="38" t="s">
        <v>99</v>
      </c>
      <c r="B400" s="36" t="s">
        <v>100</v>
      </c>
      <c r="C400" s="38" t="s">
        <v>101</v>
      </c>
      <c r="D400" s="37">
        <v>1</v>
      </c>
      <c r="E400" s="37">
        <f>H396</f>
        <v>9142.2243391283628</v>
      </c>
      <c r="F400" s="37"/>
      <c r="G400" s="62"/>
      <c r="H400" s="73">
        <f>D400/100*E400</f>
        <v>91.422243391283629</v>
      </c>
      <c r="I400" s="39"/>
    </row>
    <row r="401" spans="1:9" x14ac:dyDescent="0.25">
      <c r="A401" s="115" t="s">
        <v>102</v>
      </c>
      <c r="B401" s="115"/>
      <c r="C401" s="115"/>
      <c r="D401" s="115"/>
      <c r="E401" s="115"/>
      <c r="F401" s="115"/>
      <c r="G401" s="116"/>
      <c r="H401" s="73">
        <f>SUM(H399:H400)</f>
        <v>1835.5222433912838</v>
      </c>
      <c r="I401" s="39"/>
    </row>
    <row r="402" spans="1:9" x14ac:dyDescent="0.25">
      <c r="A402" s="113" t="s">
        <v>103</v>
      </c>
      <c r="B402" s="113"/>
      <c r="C402" s="113"/>
      <c r="D402" s="113"/>
      <c r="E402" s="113"/>
      <c r="F402" s="113"/>
      <c r="G402" s="113"/>
      <c r="H402" s="124"/>
      <c r="I402" s="39"/>
    </row>
    <row r="403" spans="1:9" x14ac:dyDescent="0.25">
      <c r="A403" s="35" t="s">
        <v>52</v>
      </c>
      <c r="B403" s="35" t="s">
        <v>8</v>
      </c>
      <c r="C403" s="35" t="s">
        <v>9</v>
      </c>
      <c r="D403" s="34" t="s">
        <v>81</v>
      </c>
      <c r="E403" s="34" t="s">
        <v>95</v>
      </c>
      <c r="F403" s="34"/>
      <c r="G403" s="34"/>
      <c r="H403" s="63" t="s">
        <v>12</v>
      </c>
      <c r="I403" s="39"/>
    </row>
    <row r="404" spans="1:9" x14ac:dyDescent="0.25">
      <c r="A404" s="36"/>
      <c r="B404" s="36" t="s">
        <v>84</v>
      </c>
      <c r="C404" s="36"/>
      <c r="D404" s="37"/>
      <c r="E404" s="37"/>
      <c r="F404" s="37"/>
      <c r="G404" s="62"/>
      <c r="H404" s="73">
        <v>0</v>
      </c>
      <c r="I404" s="39"/>
    </row>
    <row r="405" spans="1:9" x14ac:dyDescent="0.25">
      <c r="A405" s="115" t="s">
        <v>104</v>
      </c>
      <c r="B405" s="115"/>
      <c r="C405" s="115"/>
      <c r="D405" s="115"/>
      <c r="E405" s="115"/>
      <c r="F405" s="115"/>
      <c r="G405" s="116"/>
      <c r="H405" s="73">
        <f>SUM(H404:H404)</f>
        <v>0</v>
      </c>
      <c r="I405" s="39"/>
    </row>
    <row r="406" spans="1:9" x14ac:dyDescent="0.25">
      <c r="A406" s="122" t="s">
        <v>105</v>
      </c>
      <c r="B406" s="122"/>
      <c r="C406" s="122"/>
      <c r="D406" s="122"/>
      <c r="E406" s="122"/>
      <c r="F406" s="122"/>
      <c r="G406" s="123"/>
      <c r="H406" s="74">
        <f>ROUND(H392+H396+H401+H405,0)</f>
        <v>10980</v>
      </c>
      <c r="I406" s="39"/>
    </row>
    <row r="407" spans="1:9" x14ac:dyDescent="0.25">
      <c r="A407" s="39"/>
      <c r="B407" s="39"/>
      <c r="C407" s="39"/>
      <c r="D407" s="40"/>
      <c r="E407" s="40"/>
      <c r="F407" s="40"/>
      <c r="G407" s="40"/>
      <c r="H407" s="71"/>
      <c r="I407" s="39"/>
    </row>
    <row r="408" spans="1:9" x14ac:dyDescent="0.25">
      <c r="A408" s="39"/>
      <c r="B408" s="39"/>
      <c r="C408" s="39"/>
      <c r="D408" s="40"/>
      <c r="E408" s="40"/>
      <c r="F408" s="40"/>
      <c r="G408" s="40"/>
      <c r="H408" s="71"/>
      <c r="I408" s="39"/>
    </row>
    <row r="409" spans="1:9" x14ac:dyDescent="0.25">
      <c r="A409" s="111" t="s">
        <v>233</v>
      </c>
      <c r="B409" s="111"/>
      <c r="C409" s="111"/>
      <c r="D409" s="111"/>
      <c r="E409" s="111"/>
      <c r="F409" s="111"/>
      <c r="G409" s="111"/>
      <c r="H409" s="111"/>
      <c r="I409" s="39"/>
    </row>
    <row r="410" spans="1:9" ht="15" customHeight="1" x14ac:dyDescent="0.25">
      <c r="A410" s="60" t="s">
        <v>77</v>
      </c>
      <c r="B410" s="112" t="s">
        <v>35</v>
      </c>
      <c r="C410" s="112"/>
      <c r="D410" s="112"/>
      <c r="E410" s="112"/>
      <c r="F410" s="59" t="s">
        <v>78</v>
      </c>
      <c r="G410" s="59" t="s">
        <v>60</v>
      </c>
      <c r="H410" s="59" t="s">
        <v>234</v>
      </c>
      <c r="I410" s="39"/>
    </row>
    <row r="411" spans="1:9" x14ac:dyDescent="0.25">
      <c r="A411" s="113" t="s">
        <v>80</v>
      </c>
      <c r="B411" s="113"/>
      <c r="C411" s="113"/>
      <c r="D411" s="113"/>
      <c r="E411" s="113"/>
      <c r="F411" s="113"/>
      <c r="G411" s="113"/>
      <c r="H411" s="113"/>
      <c r="I411" s="39"/>
    </row>
    <row r="412" spans="1:9" x14ac:dyDescent="0.25">
      <c r="A412" s="35" t="s">
        <v>52</v>
      </c>
      <c r="B412" s="35" t="s">
        <v>8</v>
      </c>
      <c r="C412" s="35" t="s">
        <v>9</v>
      </c>
      <c r="D412" s="34" t="s">
        <v>81</v>
      </c>
      <c r="E412" s="34" t="s">
        <v>82</v>
      </c>
      <c r="F412" s="34" t="s">
        <v>83</v>
      </c>
      <c r="G412" s="34"/>
      <c r="H412" s="63" t="s">
        <v>12</v>
      </c>
      <c r="I412" s="39"/>
    </row>
    <row r="413" spans="1:9" x14ac:dyDescent="0.25">
      <c r="A413" s="38" t="s">
        <v>235</v>
      </c>
      <c r="B413" s="36" t="s">
        <v>236</v>
      </c>
      <c r="C413" s="38" t="s">
        <v>30</v>
      </c>
      <c r="D413" s="37">
        <v>2.4E-2</v>
      </c>
      <c r="E413" s="37">
        <v>2</v>
      </c>
      <c r="F413" s="37">
        <v>478616</v>
      </c>
      <c r="G413" s="62"/>
      <c r="H413" s="73">
        <f>D413*(1+E413/100)*F413</f>
        <v>11716.519680000001</v>
      </c>
      <c r="I413" s="39"/>
    </row>
    <row r="414" spans="1:9" x14ac:dyDescent="0.25">
      <c r="A414" s="38" t="s">
        <v>237</v>
      </c>
      <c r="B414" s="36" t="s">
        <v>238</v>
      </c>
      <c r="C414" s="38" t="s">
        <v>112</v>
      </c>
      <c r="D414" s="37">
        <v>0.15</v>
      </c>
      <c r="E414" s="37">
        <v>0</v>
      </c>
      <c r="F414" s="37">
        <v>5191</v>
      </c>
      <c r="G414" s="62"/>
      <c r="H414" s="73">
        <f>D414*(1+E414/100)*F414</f>
        <v>778.65</v>
      </c>
      <c r="I414" s="39"/>
    </row>
    <row r="415" spans="1:9" x14ac:dyDescent="0.25">
      <c r="A415" s="38" t="s">
        <v>239</v>
      </c>
      <c r="B415" s="36" t="s">
        <v>240</v>
      </c>
      <c r="C415" s="38" t="s">
        <v>24</v>
      </c>
      <c r="D415" s="37">
        <v>0.7</v>
      </c>
      <c r="E415" s="37">
        <v>0</v>
      </c>
      <c r="F415" s="37">
        <v>21240</v>
      </c>
      <c r="G415" s="62"/>
      <c r="H415" s="73">
        <f>D415*(1+E415/100)*F415</f>
        <v>14867.999999999998</v>
      </c>
      <c r="I415" s="39"/>
    </row>
    <row r="416" spans="1:9" x14ac:dyDescent="0.25">
      <c r="A416" s="38" t="s">
        <v>241</v>
      </c>
      <c r="B416" s="36" t="s">
        <v>242</v>
      </c>
      <c r="C416" s="38" t="s">
        <v>24</v>
      </c>
      <c r="D416" s="37">
        <v>0.5</v>
      </c>
      <c r="E416" s="37">
        <v>0</v>
      </c>
      <c r="F416" s="37">
        <v>9462</v>
      </c>
      <c r="G416" s="62"/>
      <c r="H416" s="73">
        <f>D416*(1+E416/100)*F416</f>
        <v>4731</v>
      </c>
      <c r="I416" s="39"/>
    </row>
    <row r="417" spans="1:9" x14ac:dyDescent="0.25">
      <c r="A417" s="115" t="s">
        <v>85</v>
      </c>
      <c r="B417" s="115"/>
      <c r="C417" s="115"/>
      <c r="D417" s="115"/>
      <c r="E417" s="115"/>
      <c r="F417" s="115"/>
      <c r="G417" s="116"/>
      <c r="H417" s="73">
        <f>SUM(H413:H416)</f>
        <v>32094.169679999999</v>
      </c>
      <c r="I417" s="39"/>
    </row>
    <row r="418" spans="1:9" x14ac:dyDescent="0.25">
      <c r="A418" s="113" t="s">
        <v>86</v>
      </c>
      <c r="B418" s="113"/>
      <c r="C418" s="113"/>
      <c r="D418" s="113"/>
      <c r="E418" s="113"/>
      <c r="F418" s="113"/>
      <c r="G418" s="113"/>
      <c r="H418" s="124"/>
      <c r="I418" s="39"/>
    </row>
    <row r="419" spans="1:9" x14ac:dyDescent="0.25">
      <c r="A419" s="35" t="s">
        <v>52</v>
      </c>
      <c r="B419" s="35" t="s">
        <v>8</v>
      </c>
      <c r="C419" s="35" t="s">
        <v>9</v>
      </c>
      <c r="D419" s="34" t="s">
        <v>87</v>
      </c>
      <c r="E419" s="34" t="s">
        <v>88</v>
      </c>
      <c r="F419" s="34" t="s">
        <v>89</v>
      </c>
      <c r="G419" s="34" t="s">
        <v>90</v>
      </c>
      <c r="H419" s="63" t="s">
        <v>12</v>
      </c>
      <c r="I419" s="39"/>
    </row>
    <row r="420" spans="1:9" x14ac:dyDescent="0.25">
      <c r="A420" s="38" t="s">
        <v>117</v>
      </c>
      <c r="B420" s="36" t="s">
        <v>118</v>
      </c>
      <c r="C420" s="38" t="s">
        <v>87</v>
      </c>
      <c r="D420" s="37">
        <v>383882</v>
      </c>
      <c r="E420" s="37">
        <v>1.8</v>
      </c>
      <c r="F420" s="37">
        <v>383882</v>
      </c>
      <c r="G420" s="62">
        <v>16</v>
      </c>
      <c r="H420" s="73">
        <f>F420/G420</f>
        <v>23992.625</v>
      </c>
      <c r="I420" s="39"/>
    </row>
    <row r="421" spans="1:9" x14ac:dyDescent="0.25">
      <c r="A421" s="115" t="s">
        <v>93</v>
      </c>
      <c r="B421" s="115"/>
      <c r="C421" s="115"/>
      <c r="D421" s="115"/>
      <c r="E421" s="115"/>
      <c r="F421" s="115"/>
      <c r="G421" s="116"/>
      <c r="H421" s="73">
        <f>SUM(H420:H420)</f>
        <v>23992.625</v>
      </c>
      <c r="I421" s="39"/>
    </row>
    <row r="422" spans="1:9" x14ac:dyDescent="0.25">
      <c r="A422" s="113" t="s">
        <v>94</v>
      </c>
      <c r="B422" s="113"/>
      <c r="C422" s="113"/>
      <c r="D422" s="113"/>
      <c r="E422" s="113"/>
      <c r="F422" s="113"/>
      <c r="G422" s="113"/>
      <c r="H422" s="124"/>
      <c r="I422" s="39"/>
    </row>
    <row r="423" spans="1:9" x14ac:dyDescent="0.25">
      <c r="A423" s="35" t="s">
        <v>52</v>
      </c>
      <c r="B423" s="35" t="s">
        <v>8</v>
      </c>
      <c r="C423" s="35" t="s">
        <v>9</v>
      </c>
      <c r="D423" s="34" t="s">
        <v>81</v>
      </c>
      <c r="E423" s="34" t="s">
        <v>95</v>
      </c>
      <c r="F423" s="34"/>
      <c r="G423" s="34"/>
      <c r="H423" s="63" t="s">
        <v>12</v>
      </c>
      <c r="I423" s="39"/>
    </row>
    <row r="424" spans="1:9" x14ac:dyDescent="0.25">
      <c r="A424" s="38" t="s">
        <v>96</v>
      </c>
      <c r="B424" s="36" t="s">
        <v>97</v>
      </c>
      <c r="C424" s="38" t="s">
        <v>98</v>
      </c>
      <c r="D424" s="37">
        <v>0.1</v>
      </c>
      <c r="E424" s="37">
        <v>17441</v>
      </c>
      <c r="F424" s="37"/>
      <c r="G424" s="62"/>
      <c r="H424" s="73">
        <f>D424*E424</f>
        <v>1744.1000000000001</v>
      </c>
      <c r="I424" s="39"/>
    </row>
    <row r="425" spans="1:9" x14ac:dyDescent="0.25">
      <c r="A425" s="38" t="s">
        <v>99</v>
      </c>
      <c r="B425" s="36" t="s">
        <v>100</v>
      </c>
      <c r="C425" s="38" t="s">
        <v>101</v>
      </c>
      <c r="D425" s="37">
        <v>5</v>
      </c>
      <c r="E425" s="37">
        <f>H421</f>
        <v>23992.625</v>
      </c>
      <c r="F425" s="37"/>
      <c r="G425" s="62"/>
      <c r="H425" s="73">
        <f>D425/100*E425</f>
        <v>1199.6312500000001</v>
      </c>
      <c r="I425" s="39"/>
    </row>
    <row r="426" spans="1:9" x14ac:dyDescent="0.25">
      <c r="A426" s="115" t="s">
        <v>102</v>
      </c>
      <c r="B426" s="115"/>
      <c r="C426" s="115"/>
      <c r="D426" s="115"/>
      <c r="E426" s="115"/>
      <c r="F426" s="115"/>
      <c r="G426" s="116"/>
      <c r="H426" s="73">
        <f>SUM(H424:H425)</f>
        <v>2943.7312500000003</v>
      </c>
      <c r="I426" s="39"/>
    </row>
    <row r="427" spans="1:9" x14ac:dyDescent="0.25">
      <c r="A427" s="113" t="s">
        <v>103</v>
      </c>
      <c r="B427" s="113"/>
      <c r="C427" s="113"/>
      <c r="D427" s="113"/>
      <c r="E427" s="113"/>
      <c r="F427" s="113"/>
      <c r="G427" s="113"/>
      <c r="H427" s="124"/>
      <c r="I427" s="39"/>
    </row>
    <row r="428" spans="1:9" x14ac:dyDescent="0.25">
      <c r="A428" s="35" t="s">
        <v>52</v>
      </c>
      <c r="B428" s="35" t="s">
        <v>8</v>
      </c>
      <c r="C428" s="35" t="s">
        <v>9</v>
      </c>
      <c r="D428" s="34" t="s">
        <v>81</v>
      </c>
      <c r="E428" s="34" t="s">
        <v>95</v>
      </c>
      <c r="F428" s="34"/>
      <c r="G428" s="34"/>
      <c r="H428" s="63" t="s">
        <v>12</v>
      </c>
      <c r="I428" s="39"/>
    </row>
    <row r="429" spans="1:9" x14ac:dyDescent="0.25">
      <c r="A429" s="36"/>
      <c r="B429" s="36" t="s">
        <v>84</v>
      </c>
      <c r="C429" s="36"/>
      <c r="D429" s="37"/>
      <c r="E429" s="37"/>
      <c r="F429" s="37"/>
      <c r="G429" s="62"/>
      <c r="H429" s="73">
        <v>0</v>
      </c>
      <c r="I429" s="39"/>
    </row>
    <row r="430" spans="1:9" x14ac:dyDescent="0.25">
      <c r="A430" s="115" t="s">
        <v>104</v>
      </c>
      <c r="B430" s="115"/>
      <c r="C430" s="115"/>
      <c r="D430" s="115"/>
      <c r="E430" s="115"/>
      <c r="F430" s="115"/>
      <c r="G430" s="116"/>
      <c r="H430" s="73">
        <f>SUM(H429:H429)</f>
        <v>0</v>
      </c>
      <c r="I430" s="39"/>
    </row>
    <row r="431" spans="1:9" x14ac:dyDescent="0.25">
      <c r="A431" s="122" t="s">
        <v>105</v>
      </c>
      <c r="B431" s="122"/>
      <c r="C431" s="122"/>
      <c r="D431" s="122"/>
      <c r="E431" s="122"/>
      <c r="F431" s="122"/>
      <c r="G431" s="123"/>
      <c r="H431" s="74">
        <f>ROUND(H417+H421+H426+H430,0)</f>
        <v>59031</v>
      </c>
      <c r="I431" s="39"/>
    </row>
    <row r="432" spans="1:9" x14ac:dyDescent="0.25">
      <c r="A432" s="39"/>
      <c r="B432" s="39"/>
      <c r="C432" s="39"/>
      <c r="D432" s="40"/>
      <c r="E432" s="40"/>
      <c r="F432" s="40"/>
      <c r="G432" s="40"/>
      <c r="H432" s="71"/>
      <c r="I432" s="39"/>
    </row>
    <row r="433" spans="1:9" x14ac:dyDescent="0.25">
      <c r="A433" s="39"/>
      <c r="B433" s="39"/>
      <c r="C433" s="39"/>
      <c r="D433" s="40"/>
      <c r="E433" s="40"/>
      <c r="F433" s="40"/>
      <c r="G433" s="40"/>
      <c r="H433" s="71"/>
      <c r="I433" s="39"/>
    </row>
    <row r="434" spans="1:9" x14ac:dyDescent="0.25">
      <c r="A434" s="111" t="s">
        <v>243</v>
      </c>
      <c r="B434" s="111"/>
      <c r="C434" s="111"/>
      <c r="D434" s="111"/>
      <c r="E434" s="111"/>
      <c r="F434" s="111"/>
      <c r="G434" s="111"/>
      <c r="H434" s="111"/>
      <c r="I434" s="39"/>
    </row>
    <row r="435" spans="1:9" ht="30" customHeight="1" x14ac:dyDescent="0.25">
      <c r="A435" s="60" t="s">
        <v>77</v>
      </c>
      <c r="B435" s="112" t="s">
        <v>37</v>
      </c>
      <c r="C435" s="112"/>
      <c r="D435" s="112"/>
      <c r="E435" s="112"/>
      <c r="F435" s="59" t="s">
        <v>78</v>
      </c>
      <c r="G435" s="59" t="s">
        <v>38</v>
      </c>
      <c r="H435" s="59" t="s">
        <v>244</v>
      </c>
      <c r="I435" s="39"/>
    </row>
    <row r="436" spans="1:9" x14ac:dyDescent="0.25">
      <c r="A436" s="113" t="s">
        <v>80</v>
      </c>
      <c r="B436" s="113"/>
      <c r="C436" s="113"/>
      <c r="D436" s="113"/>
      <c r="E436" s="113"/>
      <c r="F436" s="113"/>
      <c r="G436" s="113"/>
      <c r="H436" s="113"/>
      <c r="I436" s="39"/>
    </row>
    <row r="437" spans="1:9" x14ac:dyDescent="0.25">
      <c r="A437" s="35" t="s">
        <v>52</v>
      </c>
      <c r="B437" s="35" t="s">
        <v>8</v>
      </c>
      <c r="C437" s="35" t="s">
        <v>9</v>
      </c>
      <c r="D437" s="34" t="s">
        <v>81</v>
      </c>
      <c r="E437" s="34" t="s">
        <v>82</v>
      </c>
      <c r="F437" s="34" t="s">
        <v>83</v>
      </c>
      <c r="G437" s="34"/>
      <c r="H437" s="63" t="s">
        <v>12</v>
      </c>
      <c r="I437" s="39"/>
    </row>
    <row r="438" spans="1:9" ht="25.5" x14ac:dyDescent="0.25">
      <c r="A438" s="38" t="s">
        <v>108</v>
      </c>
      <c r="B438" s="44" t="s">
        <v>109</v>
      </c>
      <c r="C438" s="38" t="s">
        <v>38</v>
      </c>
      <c r="D438" s="37">
        <v>3.7600000000000001E-2</v>
      </c>
      <c r="E438" s="37">
        <v>0</v>
      </c>
      <c r="F438" s="37">
        <v>6569</v>
      </c>
      <c r="G438" s="62"/>
      <c r="H438" s="73">
        <f>D438*(1+E438/100)*F438</f>
        <v>246.99440000000001</v>
      </c>
      <c r="I438" s="39"/>
    </row>
    <row r="439" spans="1:9" ht="25.5" x14ac:dyDescent="0.25">
      <c r="A439" s="38" t="s">
        <v>245</v>
      </c>
      <c r="B439" s="44" t="s">
        <v>246</v>
      </c>
      <c r="C439" s="38" t="s">
        <v>38</v>
      </c>
      <c r="D439" s="37">
        <v>1.0509999999999999</v>
      </c>
      <c r="E439" s="37">
        <v>0</v>
      </c>
      <c r="F439" s="37">
        <v>4252</v>
      </c>
      <c r="G439" s="62"/>
      <c r="H439" s="73">
        <f>D439*(1+E439/100)*F439</f>
        <v>4468.8519999999999</v>
      </c>
      <c r="I439" s="39"/>
    </row>
    <row r="440" spans="1:9" x14ac:dyDescent="0.25">
      <c r="A440" s="115" t="s">
        <v>85</v>
      </c>
      <c r="B440" s="115"/>
      <c r="C440" s="115"/>
      <c r="D440" s="115"/>
      <c r="E440" s="115"/>
      <c r="F440" s="115"/>
      <c r="G440" s="116"/>
      <c r="H440" s="73">
        <f>SUM(H438:H439)</f>
        <v>4715.8463999999994</v>
      </c>
      <c r="I440" s="39"/>
    </row>
    <row r="441" spans="1:9" x14ac:dyDescent="0.25">
      <c r="A441" s="113" t="s">
        <v>86</v>
      </c>
      <c r="B441" s="113"/>
      <c r="C441" s="113"/>
      <c r="D441" s="113"/>
      <c r="E441" s="113"/>
      <c r="F441" s="113"/>
      <c r="G441" s="113"/>
      <c r="H441" s="124"/>
      <c r="I441" s="39"/>
    </row>
    <row r="442" spans="1:9" x14ac:dyDescent="0.25">
      <c r="A442" s="35" t="s">
        <v>52</v>
      </c>
      <c r="B442" s="35" t="s">
        <v>8</v>
      </c>
      <c r="C442" s="35" t="s">
        <v>9</v>
      </c>
      <c r="D442" s="34" t="s">
        <v>87</v>
      </c>
      <c r="E442" s="34" t="s">
        <v>88</v>
      </c>
      <c r="F442" s="34" t="s">
        <v>89</v>
      </c>
      <c r="G442" s="34" t="s">
        <v>90</v>
      </c>
      <c r="H442" s="63" t="s">
        <v>12</v>
      </c>
      <c r="I442" s="39"/>
    </row>
    <row r="443" spans="1:9" x14ac:dyDescent="0.25">
      <c r="A443" s="38" t="s">
        <v>133</v>
      </c>
      <c r="B443" s="36" t="s">
        <v>134</v>
      </c>
      <c r="C443" s="38" t="s">
        <v>87</v>
      </c>
      <c r="D443" s="37">
        <v>142178</v>
      </c>
      <c r="E443" s="37">
        <v>1.8</v>
      </c>
      <c r="F443" s="37">
        <v>142178</v>
      </c>
      <c r="G443" s="62">
        <v>305</v>
      </c>
      <c r="H443" s="73">
        <f>F443/G443</f>
        <v>466.15737704918035</v>
      </c>
      <c r="I443" s="39"/>
    </row>
    <row r="444" spans="1:9" x14ac:dyDescent="0.25">
      <c r="A444" s="38" t="s">
        <v>247</v>
      </c>
      <c r="B444" s="36" t="s">
        <v>248</v>
      </c>
      <c r="C444" s="38" t="s">
        <v>87</v>
      </c>
      <c r="D444" s="37">
        <v>241704</v>
      </c>
      <c r="E444" s="37">
        <v>1.8</v>
      </c>
      <c r="F444" s="37">
        <v>241704</v>
      </c>
      <c r="G444" s="62">
        <v>305</v>
      </c>
      <c r="H444" s="73">
        <f>F444/G444</f>
        <v>792.47213114754095</v>
      </c>
      <c r="I444" s="39"/>
    </row>
    <row r="445" spans="1:9" x14ac:dyDescent="0.25">
      <c r="A445" s="115" t="s">
        <v>93</v>
      </c>
      <c r="B445" s="115"/>
      <c r="C445" s="115"/>
      <c r="D445" s="115"/>
      <c r="E445" s="115"/>
      <c r="F445" s="115"/>
      <c r="G445" s="116"/>
      <c r="H445" s="73">
        <f>SUM(H443:H444)</f>
        <v>1258.6295081967214</v>
      </c>
      <c r="I445" s="39"/>
    </row>
    <row r="446" spans="1:9" x14ac:dyDescent="0.25">
      <c r="A446" s="113" t="s">
        <v>94</v>
      </c>
      <c r="B446" s="113"/>
      <c r="C446" s="113"/>
      <c r="D446" s="113"/>
      <c r="E446" s="113"/>
      <c r="F446" s="113"/>
      <c r="G446" s="113"/>
      <c r="H446" s="124"/>
      <c r="I446" s="39"/>
    </row>
    <row r="447" spans="1:9" x14ac:dyDescent="0.25">
      <c r="A447" s="35" t="s">
        <v>52</v>
      </c>
      <c r="B447" s="35" t="s">
        <v>8</v>
      </c>
      <c r="C447" s="35" t="s">
        <v>9</v>
      </c>
      <c r="D447" s="34" t="s">
        <v>81</v>
      </c>
      <c r="E447" s="34" t="s">
        <v>95</v>
      </c>
      <c r="F447" s="34"/>
      <c r="G447" s="34"/>
      <c r="H447" s="63" t="s">
        <v>12</v>
      </c>
      <c r="I447" s="39"/>
    </row>
    <row r="448" spans="1:9" x14ac:dyDescent="0.25">
      <c r="A448" s="38" t="s">
        <v>99</v>
      </c>
      <c r="B448" s="36" t="s">
        <v>100</v>
      </c>
      <c r="C448" s="38" t="s">
        <v>101</v>
      </c>
      <c r="D448" s="37">
        <v>2</v>
      </c>
      <c r="E448" s="37">
        <f>H445</f>
        <v>1258.6295081967214</v>
      </c>
      <c r="F448" s="37"/>
      <c r="G448" s="62"/>
      <c r="H448" s="73">
        <f>D448/100*E448</f>
        <v>25.17259016393443</v>
      </c>
      <c r="I448" s="39"/>
    </row>
    <row r="449" spans="1:9" x14ac:dyDescent="0.25">
      <c r="A449" s="38" t="s">
        <v>249</v>
      </c>
      <c r="B449" s="36" t="s">
        <v>250</v>
      </c>
      <c r="C449" s="38" t="s">
        <v>251</v>
      </c>
      <c r="D449" s="37">
        <v>2.6200000000000001E-2</v>
      </c>
      <c r="E449" s="37">
        <v>2159</v>
      </c>
      <c r="F449" s="37"/>
      <c r="G449" s="62"/>
      <c r="H449" s="73">
        <f>D449*E449</f>
        <v>56.565800000000003</v>
      </c>
      <c r="I449" s="39"/>
    </row>
    <row r="450" spans="1:9" x14ac:dyDescent="0.25">
      <c r="A450" s="115" t="s">
        <v>102</v>
      </c>
      <c r="B450" s="115"/>
      <c r="C450" s="115"/>
      <c r="D450" s="115"/>
      <c r="E450" s="115"/>
      <c r="F450" s="115"/>
      <c r="G450" s="116"/>
      <c r="H450" s="73">
        <f>SUM(H448:H449)</f>
        <v>81.73839016393444</v>
      </c>
      <c r="I450" s="39"/>
    </row>
    <row r="451" spans="1:9" x14ac:dyDescent="0.25">
      <c r="A451" s="113" t="s">
        <v>103</v>
      </c>
      <c r="B451" s="113"/>
      <c r="C451" s="113"/>
      <c r="D451" s="113"/>
      <c r="E451" s="113"/>
      <c r="F451" s="113"/>
      <c r="G451" s="113"/>
      <c r="H451" s="117"/>
      <c r="I451" s="39"/>
    </row>
    <row r="452" spans="1:9" x14ac:dyDescent="0.25">
      <c r="A452" s="35" t="s">
        <v>52</v>
      </c>
      <c r="B452" s="35" t="s">
        <v>8</v>
      </c>
      <c r="C452" s="35" t="s">
        <v>9</v>
      </c>
      <c r="D452" s="34" t="s">
        <v>81</v>
      </c>
      <c r="E452" s="34" t="s">
        <v>95</v>
      </c>
      <c r="F452" s="34"/>
      <c r="G452" s="45"/>
      <c r="H452" s="76" t="s">
        <v>12</v>
      </c>
      <c r="I452" s="39"/>
    </row>
    <row r="453" spans="1:9" x14ac:dyDescent="0.25">
      <c r="A453" s="38" t="s">
        <v>252</v>
      </c>
      <c r="B453" s="36" t="s">
        <v>253</v>
      </c>
      <c r="C453" s="38" t="s">
        <v>254</v>
      </c>
      <c r="D453" s="37">
        <v>1.05</v>
      </c>
      <c r="E453" s="37">
        <v>1</v>
      </c>
      <c r="F453" s="37"/>
      <c r="G453" s="62"/>
      <c r="H453" s="73">
        <f>D453*E453</f>
        <v>1.05</v>
      </c>
      <c r="I453" s="39"/>
    </row>
    <row r="454" spans="1:9" x14ac:dyDescent="0.25">
      <c r="A454" s="115" t="s">
        <v>104</v>
      </c>
      <c r="B454" s="115"/>
      <c r="C454" s="115"/>
      <c r="D454" s="115"/>
      <c r="E454" s="115"/>
      <c r="F454" s="115"/>
      <c r="G454" s="116"/>
      <c r="H454" s="73">
        <f>SUM(H453:H453)</f>
        <v>1.05</v>
      </c>
      <c r="I454" s="39"/>
    </row>
    <row r="455" spans="1:9" x14ac:dyDescent="0.25">
      <c r="A455" s="122" t="s">
        <v>105</v>
      </c>
      <c r="B455" s="122"/>
      <c r="C455" s="122"/>
      <c r="D455" s="122"/>
      <c r="E455" s="122"/>
      <c r="F455" s="122"/>
      <c r="G455" s="123"/>
      <c r="H455" s="74">
        <f>ROUND(H440+H445+H450+H454,0)</f>
        <v>6057</v>
      </c>
      <c r="I455" s="39"/>
    </row>
    <row r="456" spans="1:9" x14ac:dyDescent="0.25">
      <c r="A456" s="39"/>
      <c r="B456" s="39"/>
      <c r="C456" s="39"/>
      <c r="D456" s="40"/>
      <c r="E456" s="40"/>
      <c r="F456" s="40"/>
      <c r="G456" s="40"/>
      <c r="H456" s="71"/>
      <c r="I456" s="39"/>
    </row>
    <row r="457" spans="1:9" x14ac:dyDescent="0.25">
      <c r="A457" s="39"/>
      <c r="B457" s="39"/>
      <c r="C457" s="39"/>
      <c r="D457" s="40"/>
      <c r="E457" s="40"/>
      <c r="F457" s="40"/>
      <c r="G457" s="40"/>
      <c r="H457" s="71"/>
      <c r="I457" s="39"/>
    </row>
    <row r="458" spans="1:9" x14ac:dyDescent="0.25">
      <c r="A458" s="39"/>
      <c r="B458" s="39"/>
      <c r="C458" s="39"/>
      <c r="D458" s="40"/>
      <c r="E458" s="40"/>
      <c r="F458" s="40"/>
      <c r="G458" s="40"/>
      <c r="H458" s="71"/>
      <c r="I458" s="39"/>
    </row>
  </sheetData>
  <mergeCells count="203">
    <mergeCell ref="A446:H446"/>
    <mergeCell ref="A450:G450"/>
    <mergeCell ref="A451:H451"/>
    <mergeCell ref="A454:G454"/>
    <mergeCell ref="A455:G455"/>
    <mergeCell ref="A427:H427"/>
    <mergeCell ref="A430:G430"/>
    <mergeCell ref="A431:G431"/>
    <mergeCell ref="A434:H434"/>
    <mergeCell ref="B435:E435"/>
    <mergeCell ref="A436:H436"/>
    <mergeCell ref="A440:G440"/>
    <mergeCell ref="A441:H441"/>
    <mergeCell ref="A445:G445"/>
    <mergeCell ref="A406:G406"/>
    <mergeCell ref="A409:H409"/>
    <mergeCell ref="B410:E410"/>
    <mergeCell ref="A411:H411"/>
    <mergeCell ref="A417:G417"/>
    <mergeCell ref="A418:H418"/>
    <mergeCell ref="A421:G421"/>
    <mergeCell ref="A422:H422"/>
    <mergeCell ref="A426:G426"/>
    <mergeCell ref="B388:E388"/>
    <mergeCell ref="A389:H389"/>
    <mergeCell ref="A392:G392"/>
    <mergeCell ref="A393:H393"/>
    <mergeCell ref="A396:G396"/>
    <mergeCell ref="A397:H397"/>
    <mergeCell ref="A401:G401"/>
    <mergeCell ref="A402:H402"/>
    <mergeCell ref="A405:G405"/>
    <mergeCell ref="A370:G370"/>
    <mergeCell ref="A371:H371"/>
    <mergeCell ref="A374:G374"/>
    <mergeCell ref="A375:H375"/>
    <mergeCell ref="A379:G379"/>
    <mergeCell ref="A380:H380"/>
    <mergeCell ref="A383:G383"/>
    <mergeCell ref="A384:G384"/>
    <mergeCell ref="A387:H387"/>
    <mergeCell ref="A350:G350"/>
    <mergeCell ref="A351:H351"/>
    <mergeCell ref="A355:G355"/>
    <mergeCell ref="A356:H356"/>
    <mergeCell ref="A359:G359"/>
    <mergeCell ref="A360:G360"/>
    <mergeCell ref="A363:H363"/>
    <mergeCell ref="B364:E364"/>
    <mergeCell ref="A365:H365"/>
    <mergeCell ref="A333:G333"/>
    <mergeCell ref="A334:H334"/>
    <mergeCell ref="A337:G337"/>
    <mergeCell ref="A338:G338"/>
    <mergeCell ref="A341:H341"/>
    <mergeCell ref="B342:E342"/>
    <mergeCell ref="A343:H343"/>
    <mergeCell ref="A346:G346"/>
    <mergeCell ref="A347:H347"/>
    <mergeCell ref="A314:G314"/>
    <mergeCell ref="A315:G315"/>
    <mergeCell ref="A318:H318"/>
    <mergeCell ref="B319:E319"/>
    <mergeCell ref="A320:H320"/>
    <mergeCell ref="A324:G324"/>
    <mergeCell ref="A325:H325"/>
    <mergeCell ref="A328:G328"/>
    <mergeCell ref="A329:H329"/>
    <mergeCell ref="A296:H296"/>
    <mergeCell ref="B297:E297"/>
    <mergeCell ref="A298:H298"/>
    <mergeCell ref="A301:G301"/>
    <mergeCell ref="A302:H302"/>
    <mergeCell ref="A305:G305"/>
    <mergeCell ref="A306:H306"/>
    <mergeCell ref="A310:G310"/>
    <mergeCell ref="A311:H311"/>
    <mergeCell ref="A277:H277"/>
    <mergeCell ref="A280:G280"/>
    <mergeCell ref="A281:H281"/>
    <mergeCell ref="A284:G284"/>
    <mergeCell ref="A285:H285"/>
    <mergeCell ref="A288:G288"/>
    <mergeCell ref="A289:H289"/>
    <mergeCell ref="A292:G292"/>
    <mergeCell ref="A293:G293"/>
    <mergeCell ref="A259:H259"/>
    <mergeCell ref="A262:G262"/>
    <mergeCell ref="A263:H263"/>
    <mergeCell ref="A267:G267"/>
    <mergeCell ref="A268:H268"/>
    <mergeCell ref="A271:G271"/>
    <mergeCell ref="A272:G272"/>
    <mergeCell ref="A275:H275"/>
    <mergeCell ref="B276:E276"/>
    <mergeCell ref="A241:H241"/>
    <mergeCell ref="A244:G244"/>
    <mergeCell ref="A245:H245"/>
    <mergeCell ref="A248:G248"/>
    <mergeCell ref="A249:G249"/>
    <mergeCell ref="A252:H252"/>
    <mergeCell ref="B253:E253"/>
    <mergeCell ref="A254:H254"/>
    <mergeCell ref="A258:G258"/>
    <mergeCell ref="A224:H224"/>
    <mergeCell ref="A227:G227"/>
    <mergeCell ref="A228:G228"/>
    <mergeCell ref="A231:H231"/>
    <mergeCell ref="B232:E232"/>
    <mergeCell ref="A233:H233"/>
    <mergeCell ref="A236:G236"/>
    <mergeCell ref="A237:H237"/>
    <mergeCell ref="A240:G240"/>
    <mergeCell ref="A199:G199"/>
    <mergeCell ref="A202:H202"/>
    <mergeCell ref="B203:E203"/>
    <mergeCell ref="A204:H204"/>
    <mergeCell ref="A215:G215"/>
    <mergeCell ref="A216:H216"/>
    <mergeCell ref="A219:G219"/>
    <mergeCell ref="A220:H220"/>
    <mergeCell ref="A223:G223"/>
    <mergeCell ref="B168:E168"/>
    <mergeCell ref="A169:H169"/>
    <mergeCell ref="A184:G184"/>
    <mergeCell ref="A185:H185"/>
    <mergeCell ref="A189:G189"/>
    <mergeCell ref="A190:H190"/>
    <mergeCell ref="A194:G194"/>
    <mergeCell ref="A195:H195"/>
    <mergeCell ref="A198:G198"/>
    <mergeCell ref="A150:G150"/>
    <mergeCell ref="A151:H151"/>
    <mergeCell ref="A154:G154"/>
    <mergeCell ref="A155:H155"/>
    <mergeCell ref="A159:G159"/>
    <mergeCell ref="A160:H160"/>
    <mergeCell ref="A163:G163"/>
    <mergeCell ref="A164:G164"/>
    <mergeCell ref="A167:H167"/>
    <mergeCell ref="A128:G128"/>
    <mergeCell ref="A129:H129"/>
    <mergeCell ref="A133:G133"/>
    <mergeCell ref="A134:H134"/>
    <mergeCell ref="A137:G137"/>
    <mergeCell ref="A138:G138"/>
    <mergeCell ref="A141:H141"/>
    <mergeCell ref="B142:E142"/>
    <mergeCell ref="A143:H143"/>
    <mergeCell ref="A111:G111"/>
    <mergeCell ref="A112:H112"/>
    <mergeCell ref="A115:G115"/>
    <mergeCell ref="A116:G116"/>
    <mergeCell ref="A119:H119"/>
    <mergeCell ref="B120:E120"/>
    <mergeCell ref="A121:H121"/>
    <mergeCell ref="A124:G124"/>
    <mergeCell ref="A125:H125"/>
    <mergeCell ref="A93:G93"/>
    <mergeCell ref="A94:G94"/>
    <mergeCell ref="A97:H97"/>
    <mergeCell ref="B98:E98"/>
    <mergeCell ref="A99:H99"/>
    <mergeCell ref="A103:G103"/>
    <mergeCell ref="A104:H104"/>
    <mergeCell ref="A107:G107"/>
    <mergeCell ref="A108:H108"/>
    <mergeCell ref="A74:H74"/>
    <mergeCell ref="B75:E75"/>
    <mergeCell ref="A76:H76"/>
    <mergeCell ref="A81:G81"/>
    <mergeCell ref="A82:H82"/>
    <mergeCell ref="A85:G85"/>
    <mergeCell ref="A86:H86"/>
    <mergeCell ref="A89:G89"/>
    <mergeCell ref="A90:H90"/>
    <mergeCell ref="A51:H51"/>
    <mergeCell ref="A57:G57"/>
    <mergeCell ref="A58:H58"/>
    <mergeCell ref="A61:G61"/>
    <mergeCell ref="A62:H62"/>
    <mergeCell ref="A66:G66"/>
    <mergeCell ref="A67:H67"/>
    <mergeCell ref="A70:G70"/>
    <mergeCell ref="A71:G71"/>
    <mergeCell ref="A33:H33"/>
    <mergeCell ref="A36:G36"/>
    <mergeCell ref="A37:H37"/>
    <mergeCell ref="A41:G41"/>
    <mergeCell ref="A42:H42"/>
    <mergeCell ref="A45:G45"/>
    <mergeCell ref="A46:G46"/>
    <mergeCell ref="A49:H49"/>
    <mergeCell ref="B50:E50"/>
    <mergeCell ref="A1:H1"/>
    <mergeCell ref="A2:H2"/>
    <mergeCell ref="A3:H3"/>
    <mergeCell ref="A5:H5"/>
    <mergeCell ref="A25:H25"/>
    <mergeCell ref="A27:H27"/>
    <mergeCell ref="B28:E28"/>
    <mergeCell ref="A29:H29"/>
    <mergeCell ref="A32:G32"/>
  </mergeCells>
  <hyperlinks>
    <hyperlink ref="F24" r:id="rId1" location="'MEMORIAS%202'!A455" display="file:///mnt/user-data/outputs/PRESUPUESTO%20INMACULADA.xlsx#'MEMORIAS 2'!A455" xr:uid="{00000000-0004-0000-0100-000011000000}"/>
    <hyperlink ref="F23" r:id="rId2" location="'MEMORIAS%202'!A431" display="file:///mnt/user-data/outputs/PRESUPUESTO%20INMACULADA.xlsx#'MEMORIAS 2'!A431" xr:uid="{00000000-0004-0000-0100-000010000000}"/>
    <hyperlink ref="F22" r:id="rId3" location="'MEMORIAS%202'!A406" display="file:///mnt/user-data/outputs/PRESUPUESTO%20INMACULADA.xlsx#'MEMORIAS 2'!A406" xr:uid="{00000000-0004-0000-0100-00000F000000}"/>
    <hyperlink ref="F21" r:id="rId4" location="'MEMORIAS%202'!A384" display="file:///mnt/user-data/outputs/PRESUPUESTO%20INMACULADA.xlsx#'MEMORIAS 2'!A384" xr:uid="{00000000-0004-0000-0100-00000E000000}"/>
    <hyperlink ref="F20" r:id="rId5" location="'MEMORIAS%202'!A360" display="file:///mnt/user-data/outputs/PRESUPUESTO%20INMACULADA.xlsx#'MEMORIAS 2'!A360" xr:uid="{00000000-0004-0000-0100-00000D000000}"/>
    <hyperlink ref="F19" r:id="rId6" location="'MEMORIAS%202'!A338" display="file:///mnt/user-data/outputs/PRESUPUESTO%20INMACULADA.xlsx#'MEMORIAS 2'!A338" xr:uid="{00000000-0004-0000-0100-00000C000000}"/>
    <hyperlink ref="F18" r:id="rId7" location="'MEMORIAS%202'!A315" display="file:///mnt/user-data/outputs/PRESUPUESTO%20INMACULADA.xlsx#'MEMORIAS 2'!A315" xr:uid="{00000000-0004-0000-0100-00000B000000}"/>
    <hyperlink ref="F17" r:id="rId8" location="'MEMORIAS%202'!A293" display="file:///mnt/user-data/outputs/PRESUPUESTO%20INMACULADA.xlsx#'MEMORIAS 2'!A293" xr:uid="{00000000-0004-0000-0100-00000A000000}"/>
    <hyperlink ref="F16" r:id="rId9" location="'MEMORIAS%202'!A272" display="file:///mnt/user-data/outputs/PRESUPUESTO%20INMACULADA.xlsx#'MEMORIAS 2'!A272" xr:uid="{00000000-0004-0000-0100-000009000000}"/>
    <hyperlink ref="F15" r:id="rId10" location="'MEMORIAS%202'!A249" display="file:///mnt/user-data/outputs/PRESUPUESTO%20INMACULADA.xlsx#'MEMORIAS 2'!A249" xr:uid="{00000000-0004-0000-0100-000008000000}"/>
    <hyperlink ref="F14" r:id="rId11" location="'MEMORIAS%202'!A228" display="file:///mnt/user-data/outputs/PRESUPUESTO%20INMACULADA.xlsx#'MEMORIAS 2'!A228" xr:uid="{00000000-0004-0000-0100-000007000000}"/>
    <hyperlink ref="F13" r:id="rId12" location="'MEMORIAS%202'!A199" display="file:///mnt/user-data/outputs/PRESUPUESTO%20INMACULADA.xlsx#'MEMORIAS 2'!A199" xr:uid="{00000000-0004-0000-0100-000006000000}"/>
    <hyperlink ref="F12" r:id="rId13" location="'MEMORIAS%202'!A164" display="file:///mnt/user-data/outputs/PRESUPUESTO%20INMACULADA.xlsx#'MEMORIAS 2'!A164" xr:uid="{00000000-0004-0000-0100-000005000000}"/>
    <hyperlink ref="F11" r:id="rId14" location="'MEMORIAS%202'!A138" display="file:///mnt/user-data/outputs/PRESUPUESTO%20INMACULADA.xlsx#'MEMORIAS 2'!A138" xr:uid="{00000000-0004-0000-0100-000004000000}"/>
    <hyperlink ref="F10" r:id="rId15" location="'MEMORIAS%202'!A116" display="file:///mnt/user-data/outputs/PRESUPUESTO%20INMACULADA.xlsx#'MEMORIAS 2'!A116" xr:uid="{00000000-0004-0000-0100-000003000000}"/>
    <hyperlink ref="F9" r:id="rId16" location="'MEMORIAS%202'!A94" display="file:///mnt/user-data/outputs/PRESUPUESTO%20INMACULADA.xlsx#'MEMORIAS 2'!A94" xr:uid="{00000000-0004-0000-0100-000002000000}"/>
    <hyperlink ref="F8" r:id="rId17" location="'MEMORIAS%202'!A71" display="file:///mnt/user-data/outputs/PRESUPUESTO%20INMACULADA.xlsx#'MEMORIAS 2'!A71" xr:uid="{00000000-0004-0000-0100-000001000000}"/>
    <hyperlink ref="F7" r:id="rId18" location="'MEMORIAS%202'!A46" display="file:///mnt/user-data/outputs/PRESUPUESTO%20INMACULADA.xlsx#'MEMORIAS 2'!A46" xr:uid="{00000000-0004-0000-0100-000000000000}"/>
  </hyperlinks>
  <printOptions horizontalCentered="1"/>
  <pageMargins left="0.75" right="0.75" top="1" bottom="1" header="0.511811023622047" footer="0.511811023622047"/>
  <pageSetup fitToHeight="0" orientation="portrait" horizontalDpi="300" verticalDpi="300" r:id="rId1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7"/>
  <sheetViews>
    <sheetView topLeftCell="A7" zoomScaleNormal="100" workbookViewId="0">
      <selection activeCell="H25" sqref="H25"/>
    </sheetView>
  </sheetViews>
  <sheetFormatPr baseColWidth="10" defaultColWidth="10.7109375" defaultRowHeight="15" x14ac:dyDescent="0.25"/>
  <cols>
    <col min="1" max="1" width="8.140625" customWidth="1"/>
    <col min="2" max="2" width="8.5703125" customWidth="1"/>
    <col min="3" max="3" width="50.5703125" customWidth="1"/>
    <col min="5" max="5" width="11.7109375" customWidth="1"/>
    <col min="6" max="6" width="14" customWidth="1"/>
    <col min="7" max="7" width="22" customWidth="1"/>
  </cols>
  <sheetData>
    <row r="1" spans="1:14" ht="14.25" customHeight="1" x14ac:dyDescent="0.25">
      <c r="A1" s="129" t="s">
        <v>0</v>
      </c>
      <c r="B1" s="129"/>
      <c r="C1" s="129"/>
      <c r="D1" s="129"/>
      <c r="E1" s="129"/>
      <c r="F1" s="129"/>
      <c r="G1" s="129"/>
    </row>
    <row r="2" spans="1:14" x14ac:dyDescent="0.25">
      <c r="A2" s="129"/>
      <c r="B2" s="129"/>
      <c r="C2" s="129"/>
      <c r="D2" s="129"/>
      <c r="E2" s="129"/>
      <c r="F2" s="129"/>
      <c r="G2" s="129"/>
    </row>
    <row r="3" spans="1:14" x14ac:dyDescent="0.25">
      <c r="A3" s="129"/>
      <c r="B3" s="129"/>
      <c r="C3" s="129"/>
      <c r="D3" s="129"/>
      <c r="E3" s="129"/>
      <c r="F3" s="129"/>
      <c r="G3" s="129"/>
    </row>
    <row r="4" spans="1:14" x14ac:dyDescent="0.25">
      <c r="A4" s="129"/>
      <c r="B4" s="129"/>
      <c r="C4" s="129"/>
      <c r="D4" s="129"/>
      <c r="E4" s="129"/>
      <c r="F4" s="129"/>
      <c r="G4" s="129"/>
    </row>
    <row r="5" spans="1:14" x14ac:dyDescent="0.25">
      <c r="A5" s="129"/>
      <c r="B5" s="129"/>
      <c r="C5" s="129"/>
      <c r="D5" s="129"/>
      <c r="E5" s="129"/>
      <c r="F5" s="129"/>
      <c r="G5" s="129"/>
    </row>
    <row r="6" spans="1:14" x14ac:dyDescent="0.25">
      <c r="A6" s="129"/>
      <c r="B6" s="129"/>
      <c r="C6" s="129"/>
      <c r="D6" s="129"/>
      <c r="E6" s="129"/>
      <c r="F6" s="129"/>
      <c r="G6" s="129"/>
      <c r="L6">
        <v>5</v>
      </c>
      <c r="M6">
        <v>5.5</v>
      </c>
      <c r="N6">
        <f t="shared" ref="N6:N12" si="0">+L6*M6</f>
        <v>27.5</v>
      </c>
    </row>
    <row r="7" spans="1:14" x14ac:dyDescent="0.25">
      <c r="A7" s="129"/>
      <c r="B7" s="129"/>
      <c r="C7" s="129"/>
      <c r="D7" s="129"/>
      <c r="E7" s="129"/>
      <c r="F7" s="129"/>
      <c r="G7" s="129"/>
      <c r="L7">
        <f>5.2+3.6</f>
        <v>8.8000000000000007</v>
      </c>
      <c r="M7">
        <v>6.3</v>
      </c>
      <c r="N7">
        <f t="shared" si="0"/>
        <v>55.440000000000005</v>
      </c>
    </row>
    <row r="8" spans="1:14" ht="14.25" customHeight="1" x14ac:dyDescent="0.25">
      <c r="A8" s="88" t="s">
        <v>1</v>
      </c>
      <c r="B8" s="88"/>
      <c r="C8" s="89" t="s">
        <v>2</v>
      </c>
      <c r="D8" s="89"/>
      <c r="E8" s="89"/>
      <c r="F8" s="89"/>
      <c r="G8" s="89"/>
      <c r="L8">
        <v>6.3</v>
      </c>
      <c r="M8">
        <v>5.0599999999999996</v>
      </c>
      <c r="N8">
        <f t="shared" si="0"/>
        <v>31.877999999999997</v>
      </c>
    </row>
    <row r="9" spans="1:14" x14ac:dyDescent="0.25">
      <c r="A9" s="88"/>
      <c r="B9" s="88"/>
      <c r="C9" s="89"/>
      <c r="D9" s="89"/>
      <c r="E9" s="89"/>
      <c r="F9" s="89"/>
      <c r="G9" s="89"/>
      <c r="L9">
        <v>8.0500000000000007</v>
      </c>
      <c r="M9">
        <v>5.05</v>
      </c>
      <c r="N9">
        <f t="shared" si="0"/>
        <v>40.652500000000003</v>
      </c>
    </row>
    <row r="10" spans="1:14" ht="14.25" customHeight="1" x14ac:dyDescent="0.25">
      <c r="A10" s="90" t="s">
        <v>3</v>
      </c>
      <c r="B10" s="90"/>
      <c r="C10" s="91" t="s">
        <v>4</v>
      </c>
      <c r="D10" s="91"/>
      <c r="E10" s="91"/>
      <c r="F10" s="90" t="s">
        <v>5</v>
      </c>
      <c r="G10" s="92">
        <v>46143</v>
      </c>
      <c r="L10">
        <v>9</v>
      </c>
      <c r="M10">
        <v>6.05</v>
      </c>
      <c r="N10">
        <f t="shared" si="0"/>
        <v>54.449999999999996</v>
      </c>
    </row>
    <row r="11" spans="1:14" x14ac:dyDescent="0.25">
      <c r="A11" s="90"/>
      <c r="B11" s="90"/>
      <c r="C11" s="91"/>
      <c r="D11" s="91"/>
      <c r="E11" s="91"/>
      <c r="F11" s="90"/>
      <c r="G11" s="90"/>
      <c r="L11">
        <v>9</v>
      </c>
      <c r="M11">
        <v>6.05</v>
      </c>
      <c r="N11">
        <f t="shared" si="0"/>
        <v>54.449999999999996</v>
      </c>
    </row>
    <row r="12" spans="1:14" ht="30.75" customHeight="1" x14ac:dyDescent="0.25">
      <c r="A12" s="1" t="s">
        <v>6</v>
      </c>
      <c r="B12" s="1" t="s">
        <v>7</v>
      </c>
      <c r="C12" s="2" t="s">
        <v>8</v>
      </c>
      <c r="D12" s="2" t="s">
        <v>9</v>
      </c>
      <c r="E12" s="2" t="s">
        <v>10</v>
      </c>
      <c r="F12" s="2" t="s">
        <v>11</v>
      </c>
      <c r="G12" s="2" t="s">
        <v>12</v>
      </c>
      <c r="L12">
        <v>9.56</v>
      </c>
      <c r="M12">
        <v>4.0199999999999996</v>
      </c>
      <c r="N12">
        <f t="shared" si="0"/>
        <v>38.431199999999997</v>
      </c>
    </row>
    <row r="13" spans="1:14" ht="15" customHeight="1" x14ac:dyDescent="0.25">
      <c r="A13" s="3">
        <v>1</v>
      </c>
      <c r="B13" s="132" t="s">
        <v>13</v>
      </c>
      <c r="C13" s="132"/>
      <c r="D13" s="132"/>
      <c r="E13" s="132"/>
      <c r="F13" s="132"/>
      <c r="G13" s="132"/>
      <c r="N13">
        <f>SUM(N6:N12)</f>
        <v>302.80169999999998</v>
      </c>
    </row>
    <row r="14" spans="1:14" x14ac:dyDescent="0.25">
      <c r="A14" s="4"/>
      <c r="B14" s="4">
        <v>100113</v>
      </c>
      <c r="C14" s="4" t="s">
        <v>255</v>
      </c>
      <c r="D14" s="4" t="s">
        <v>15</v>
      </c>
      <c r="E14" s="6">
        <v>302.8</v>
      </c>
      <c r="F14" s="6">
        <v>6889</v>
      </c>
      <c r="G14" s="6">
        <f>+F14*E14</f>
        <v>2085989.2000000002</v>
      </c>
    </row>
    <row r="15" spans="1:14" ht="27" customHeight="1" x14ac:dyDescent="0.25">
      <c r="A15" s="4"/>
      <c r="B15" s="4">
        <v>100502</v>
      </c>
      <c r="C15" s="5" t="s">
        <v>20</v>
      </c>
      <c r="D15" s="4" t="s">
        <v>15</v>
      </c>
      <c r="E15" s="6">
        <v>302.8</v>
      </c>
      <c r="F15" s="6">
        <v>14207</v>
      </c>
      <c r="G15" s="6">
        <f>+F15*E15</f>
        <v>4301879.6000000006</v>
      </c>
    </row>
    <row r="16" spans="1:14" x14ac:dyDescent="0.25">
      <c r="A16" s="4"/>
      <c r="B16" s="4">
        <v>180401</v>
      </c>
      <c r="C16" s="4" t="s">
        <v>21</v>
      </c>
      <c r="D16" s="4" t="s">
        <v>15</v>
      </c>
      <c r="E16" s="6">
        <v>302.8</v>
      </c>
      <c r="F16" s="6">
        <v>122712</v>
      </c>
      <c r="G16" s="6">
        <f>+F16*E16</f>
        <v>37157193.600000001</v>
      </c>
    </row>
    <row r="17" spans="1:7" ht="15" customHeight="1" x14ac:dyDescent="0.25">
      <c r="A17" s="95" t="s">
        <v>39</v>
      </c>
      <c r="B17" s="95"/>
      <c r="C17" s="95"/>
      <c r="D17" s="95"/>
      <c r="E17" s="95"/>
      <c r="F17" s="95"/>
      <c r="G17" s="10">
        <f>SUM(G14:G16)</f>
        <v>43545062.400000006</v>
      </c>
    </row>
    <row r="18" spans="1:7" ht="15" customHeight="1" x14ac:dyDescent="0.25">
      <c r="B18" s="11"/>
      <c r="C18" s="11"/>
      <c r="D18" s="12"/>
      <c r="E18" s="12"/>
      <c r="F18" s="12"/>
      <c r="G18" s="13"/>
    </row>
    <row r="19" spans="1:7" ht="17.25" customHeight="1" x14ac:dyDescent="0.25">
      <c r="A19" s="131" t="s">
        <v>40</v>
      </c>
      <c r="B19" s="131"/>
      <c r="C19" s="131"/>
      <c r="D19" s="131"/>
      <c r="E19" s="131"/>
      <c r="F19" s="131"/>
      <c r="G19" s="14">
        <f>+G17</f>
        <v>43545062.400000006</v>
      </c>
    </row>
    <row r="20" spans="1:7" ht="17.25" customHeight="1" x14ac:dyDescent="0.25">
      <c r="A20" s="133" t="s">
        <v>41</v>
      </c>
      <c r="B20" s="133"/>
      <c r="C20" s="133"/>
      <c r="D20" s="133"/>
      <c r="E20" s="133"/>
      <c r="F20" s="15">
        <v>0.28399999999999997</v>
      </c>
      <c r="G20" s="16">
        <f>+F20*G19</f>
        <v>12366797.7216</v>
      </c>
    </row>
    <row r="21" spans="1:7" ht="17.25" customHeight="1" x14ac:dyDescent="0.25">
      <c r="A21" s="130" t="s">
        <v>42</v>
      </c>
      <c r="B21" s="130"/>
      <c r="C21" s="130"/>
      <c r="D21" s="130"/>
      <c r="E21" s="130"/>
      <c r="F21" s="15">
        <v>0.01</v>
      </c>
      <c r="G21" s="16">
        <f>+F21*G19</f>
        <v>435450.62400000007</v>
      </c>
    </row>
    <row r="22" spans="1:7" ht="17.25" customHeight="1" x14ac:dyDescent="0.25">
      <c r="A22" s="130" t="s">
        <v>43</v>
      </c>
      <c r="B22" s="130"/>
      <c r="C22" s="130"/>
      <c r="D22" s="130"/>
      <c r="E22" s="130"/>
      <c r="F22" s="15">
        <v>0.05</v>
      </c>
      <c r="G22" s="16">
        <f>+F22*G19</f>
        <v>2177253.1200000006</v>
      </c>
    </row>
    <row r="23" spans="1:7" ht="17.25" customHeight="1" x14ac:dyDescent="0.25">
      <c r="A23" s="131" t="s">
        <v>44</v>
      </c>
      <c r="B23" s="131"/>
      <c r="C23" s="131"/>
      <c r="D23" s="131"/>
      <c r="E23" s="131"/>
      <c r="F23" s="17">
        <f>SUM(F20:F22)</f>
        <v>0.34399999999999997</v>
      </c>
      <c r="G23" s="16">
        <f>SUM(G20:G22)</f>
        <v>14979501.465600001</v>
      </c>
    </row>
    <row r="24" spans="1:7" ht="17.25" customHeight="1" x14ac:dyDescent="0.25">
      <c r="A24" s="131" t="s">
        <v>45</v>
      </c>
      <c r="B24" s="131"/>
      <c r="C24" s="131"/>
      <c r="D24" s="131"/>
      <c r="E24" s="131"/>
      <c r="F24" s="131"/>
      <c r="G24" s="16">
        <f>G23+G19</f>
        <v>58524563.865600005</v>
      </c>
    </row>
    <row r="25" spans="1:7" ht="17.25" customHeight="1" x14ac:dyDescent="0.25">
      <c r="A25" s="18"/>
      <c r="B25" s="18"/>
      <c r="C25" s="18"/>
      <c r="D25" s="19"/>
      <c r="E25" s="18"/>
      <c r="F25" s="20"/>
      <c r="G25" s="21"/>
    </row>
    <row r="26" spans="1:7" ht="17.25" customHeight="1" x14ac:dyDescent="0.25">
      <c r="A26" s="131" t="s">
        <v>46</v>
      </c>
      <c r="B26" s="131"/>
      <c r="C26" s="131"/>
      <c r="D26" s="131"/>
      <c r="E26" s="131"/>
      <c r="F26" s="131"/>
      <c r="G26" s="16">
        <f>+G24</f>
        <v>58524563.865600005</v>
      </c>
    </row>
    <row r="27" spans="1:7" ht="17.25" customHeight="1" x14ac:dyDescent="0.25">
      <c r="A27" s="18"/>
      <c r="B27" s="18"/>
      <c r="C27" s="18"/>
      <c r="D27" s="19"/>
      <c r="E27" s="18"/>
      <c r="F27" s="20"/>
      <c r="G27" s="20"/>
    </row>
  </sheetData>
  <mergeCells count="17">
    <mergeCell ref="A22:E22"/>
    <mergeCell ref="A23:E23"/>
    <mergeCell ref="A24:F24"/>
    <mergeCell ref="A26:F26"/>
    <mergeCell ref="B13:G13"/>
    <mergeCell ref="A17:F17"/>
    <mergeCell ref="A19:F19"/>
    <mergeCell ref="A20:E20"/>
    <mergeCell ref="A21:E21"/>
    <mergeCell ref="A1:C7"/>
    <mergeCell ref="D1:G7"/>
    <mergeCell ref="A8:B9"/>
    <mergeCell ref="C8:G9"/>
    <mergeCell ref="A10:B11"/>
    <mergeCell ref="C10:E11"/>
    <mergeCell ref="F10:F11"/>
    <mergeCell ref="G10:G1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OPCION 2</vt:lpstr>
      <vt:lpstr>MEMORIAS 2</vt:lpstr>
      <vt:lpstr>OPCION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joan sebastian valdes pinzon</dc:creator>
  <dc:description/>
  <cp:lastModifiedBy>Usuario</cp:lastModifiedBy>
  <cp:revision>0</cp:revision>
  <cp:lastPrinted>2026-10-06T15:18:11Z</cp:lastPrinted>
  <dcterms:created xsi:type="dcterms:W3CDTF">2026-10-05T14:25:17Z</dcterms:created>
  <dcterms:modified xsi:type="dcterms:W3CDTF">2026-10-07T14:46:18Z</dcterms:modified>
  <dc:language>en-US</dc:language>
</cp:coreProperties>
</file>