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10"/>
  <workbookPr/>
  <mc:AlternateContent xmlns:mc="http://schemas.openxmlformats.org/markup-compatibility/2006">
    <mc:Choice Requires="x15">
      <x15ac:absPath xmlns:x15ac="http://schemas.microsoft.com/office/spreadsheetml/2010/11/ac" url="https://sena4-my.sharepoint.com/personal/yfjimenezs_sena_edu_co/Documents/Usuario/Downloads/Documentos precontractuales Cocina/"/>
    </mc:Choice>
  </mc:AlternateContent>
  <xr:revisionPtr revIDLastSave="417" documentId="13_ncr:1_{D6A004A6-D832-4770-9E70-CD758EDD3439}" xr6:coauthVersionLast="47" xr6:coauthVersionMax="47" xr10:uidLastSave="{75344296-0E98-41DD-BF35-555038DF5C25}"/>
  <bookViews>
    <workbookView xWindow="-120" yWindow="-120" windowWidth="29040" windowHeight="15720" firstSheet="1" activeTab="1" xr2:uid="{00000000-000D-0000-FFFF-FFFF00000000}"/>
  </bookViews>
  <sheets>
    <sheet name="INSTRUCCIONES" sheetId="2" state="hidden" r:id="rId1"/>
    <sheet name="MODELO ESTUDIO MERCADO"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6" i="3" l="1"/>
  <c r="L4" i="3"/>
  <c r="L5" i="3"/>
  <c r="L6" i="3"/>
  <c r="L7" i="3"/>
  <c r="L9" i="3"/>
  <c r="L25" i="3"/>
  <c r="L26"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N104" i="3"/>
  <c r="N105" i="3"/>
  <c r="N106" i="3"/>
  <c r="N107" i="3"/>
  <c r="N108" i="3"/>
  <c r="N109" i="3"/>
  <c r="N110" i="3"/>
  <c r="N111" i="3"/>
  <c r="N112" i="3"/>
  <c r="N113" i="3"/>
  <c r="N114" i="3"/>
  <c r="N115" i="3"/>
  <c r="N116" i="3"/>
  <c r="N117" i="3"/>
  <c r="N118" i="3"/>
  <c r="N119" i="3"/>
  <c r="P104" i="3"/>
  <c r="P105" i="3"/>
  <c r="P106" i="3"/>
  <c r="P107" i="3"/>
  <c r="P108" i="3"/>
  <c r="P109" i="3"/>
  <c r="P110" i="3"/>
  <c r="P111" i="3"/>
  <c r="P112" i="3"/>
  <c r="P113" i="3"/>
  <c r="P114" i="3"/>
  <c r="P115" i="3"/>
  <c r="P116" i="3"/>
  <c r="P117" i="3"/>
  <c r="P118" i="3"/>
  <c r="P119" i="3"/>
  <c r="R104" i="3"/>
  <c r="R105" i="3"/>
  <c r="R106" i="3"/>
  <c r="R107" i="3"/>
  <c r="R108" i="3"/>
  <c r="R109" i="3"/>
  <c r="R110" i="3"/>
  <c r="R111" i="3"/>
  <c r="R112" i="3"/>
  <c r="R113" i="3"/>
  <c r="R114" i="3"/>
  <c r="R115" i="3"/>
  <c r="R116" i="3"/>
  <c r="R117" i="3"/>
  <c r="R118" i="3"/>
  <c r="R119" i="3"/>
  <c r="T104" i="3"/>
  <c r="T105" i="3"/>
  <c r="T106" i="3"/>
  <c r="T107" i="3"/>
  <c r="T108" i="3"/>
  <c r="T109" i="3"/>
  <c r="T110" i="3"/>
  <c r="T111" i="3"/>
  <c r="T112" i="3"/>
  <c r="T113" i="3"/>
  <c r="T114" i="3"/>
  <c r="T115" i="3"/>
  <c r="T116" i="3"/>
  <c r="T117" i="3"/>
  <c r="T118" i="3"/>
  <c r="T119" i="3"/>
  <c r="U104" i="3"/>
  <c r="F104" i="3" s="1"/>
  <c r="U105" i="3"/>
  <c r="F105" i="3" s="1"/>
  <c r="U106" i="3"/>
  <c r="F106" i="3" s="1"/>
  <c r="U107" i="3"/>
  <c r="F107" i="3" s="1"/>
  <c r="U108" i="3"/>
  <c r="F108" i="3" s="1"/>
  <c r="U109" i="3"/>
  <c r="F109" i="3" s="1"/>
  <c r="U110" i="3"/>
  <c r="F110" i="3" s="1"/>
  <c r="U111" i="3"/>
  <c r="F111" i="3" s="1"/>
  <c r="U112" i="3"/>
  <c r="F112" i="3" s="1"/>
  <c r="U113" i="3"/>
  <c r="F113" i="3" s="1"/>
  <c r="U114" i="3"/>
  <c r="F114" i="3" s="1"/>
  <c r="U115" i="3"/>
  <c r="F115" i="3" s="1"/>
  <c r="U116" i="3"/>
  <c r="F116" i="3" s="1"/>
  <c r="U117" i="3"/>
  <c r="F117" i="3" s="1"/>
  <c r="U118" i="3"/>
  <c r="F118" i="3" s="1"/>
  <c r="U119" i="3"/>
  <c r="F119" i="3" s="1"/>
  <c r="J112" i="3" l="1"/>
  <c r="J104" i="3"/>
  <c r="J114" i="3"/>
  <c r="J106" i="3"/>
  <c r="J113" i="3"/>
  <c r="J105" i="3"/>
  <c r="J119" i="3"/>
  <c r="J111" i="3"/>
  <c r="J118" i="3"/>
  <c r="J110" i="3"/>
  <c r="J117" i="3"/>
  <c r="J109" i="3"/>
  <c r="J116" i="3"/>
  <c r="J108" i="3"/>
  <c r="H117" i="3"/>
  <c r="J115" i="3"/>
  <c r="J107" i="3"/>
  <c r="H109" i="3"/>
  <c r="V109" i="3" s="1"/>
  <c r="H119" i="3"/>
  <c r="H111" i="3"/>
  <c r="H118" i="3"/>
  <c r="H110" i="3"/>
  <c r="H116" i="3"/>
  <c r="V116" i="3" s="1"/>
  <c r="H108" i="3"/>
  <c r="H115" i="3"/>
  <c r="H107" i="3"/>
  <c r="H114" i="3"/>
  <c r="H106" i="3"/>
  <c r="H113" i="3"/>
  <c r="H105" i="3"/>
  <c r="H112" i="3"/>
  <c r="H104" i="3"/>
  <c r="U103" i="3"/>
  <c r="H103" i="3" s="1"/>
  <c r="T103" i="3"/>
  <c r="R103" i="3"/>
  <c r="P103" i="3"/>
  <c r="N103" i="3"/>
  <c r="U102" i="3"/>
  <c r="H102" i="3" s="1"/>
  <c r="T102" i="3"/>
  <c r="R102" i="3"/>
  <c r="P102" i="3"/>
  <c r="N102" i="3"/>
  <c r="U101" i="3"/>
  <c r="J101" i="3" s="1"/>
  <c r="T101" i="3"/>
  <c r="R101" i="3"/>
  <c r="P101" i="3"/>
  <c r="N101" i="3"/>
  <c r="U100" i="3"/>
  <c r="H100" i="3" s="1"/>
  <c r="T100" i="3"/>
  <c r="R100" i="3"/>
  <c r="P100" i="3"/>
  <c r="N100" i="3"/>
  <c r="U99" i="3"/>
  <c r="J99" i="3" s="1"/>
  <c r="T99" i="3"/>
  <c r="R99" i="3"/>
  <c r="P99" i="3"/>
  <c r="N99" i="3"/>
  <c r="U98" i="3"/>
  <c r="H98" i="3" s="1"/>
  <c r="T98" i="3"/>
  <c r="R98" i="3"/>
  <c r="P98" i="3"/>
  <c r="N98" i="3"/>
  <c r="U97" i="3"/>
  <c r="J97" i="3" s="1"/>
  <c r="T97" i="3"/>
  <c r="R97" i="3"/>
  <c r="P97" i="3"/>
  <c r="N97" i="3"/>
  <c r="U96" i="3"/>
  <c r="H96" i="3" s="1"/>
  <c r="T96" i="3"/>
  <c r="R96" i="3"/>
  <c r="P96" i="3"/>
  <c r="N96" i="3"/>
  <c r="U95" i="3"/>
  <c r="T95" i="3"/>
  <c r="R95" i="3"/>
  <c r="P95" i="3"/>
  <c r="U94" i="3"/>
  <c r="H94" i="3" s="1"/>
  <c r="T94" i="3"/>
  <c r="R94" i="3"/>
  <c r="P94" i="3"/>
  <c r="U93" i="3"/>
  <c r="J93" i="3" s="1"/>
  <c r="T93" i="3"/>
  <c r="R93" i="3"/>
  <c r="P93" i="3"/>
  <c r="U92" i="3"/>
  <c r="F92" i="3" s="1"/>
  <c r="T92" i="3"/>
  <c r="R92" i="3"/>
  <c r="P92" i="3"/>
  <c r="N92" i="3"/>
  <c r="U91" i="3"/>
  <c r="H91" i="3" s="1"/>
  <c r="T91" i="3"/>
  <c r="R91" i="3"/>
  <c r="N91" i="3"/>
  <c r="U90" i="3"/>
  <c r="H90" i="3" s="1"/>
  <c r="T90" i="3"/>
  <c r="R90" i="3"/>
  <c r="P90" i="3"/>
  <c r="N90" i="3"/>
  <c r="U89" i="3"/>
  <c r="F89" i="3" s="1"/>
  <c r="T89" i="3"/>
  <c r="R89" i="3"/>
  <c r="P89" i="3"/>
  <c r="N89" i="3"/>
  <c r="U88" i="3"/>
  <c r="H88" i="3" s="1"/>
  <c r="T88" i="3"/>
  <c r="R88" i="3"/>
  <c r="P88" i="3"/>
  <c r="N88" i="3"/>
  <c r="U87" i="3"/>
  <c r="H87" i="3" s="1"/>
  <c r="T87" i="3"/>
  <c r="R87" i="3"/>
  <c r="P87" i="3"/>
  <c r="N87" i="3"/>
  <c r="U86" i="3"/>
  <c r="H86" i="3" s="1"/>
  <c r="T86" i="3"/>
  <c r="R86" i="3"/>
  <c r="P86" i="3"/>
  <c r="N86" i="3"/>
  <c r="U85" i="3"/>
  <c r="H85" i="3" s="1"/>
  <c r="T85" i="3"/>
  <c r="R85" i="3"/>
  <c r="P85" i="3"/>
  <c r="N85" i="3"/>
  <c r="U84" i="3"/>
  <c r="H84" i="3" s="1"/>
  <c r="T84" i="3"/>
  <c r="R84" i="3"/>
  <c r="P84" i="3"/>
  <c r="N84" i="3"/>
  <c r="U83" i="3"/>
  <c r="H83" i="3" s="1"/>
  <c r="T83" i="3"/>
  <c r="R83" i="3"/>
  <c r="P83" i="3"/>
  <c r="N83" i="3"/>
  <c r="U82" i="3"/>
  <c r="H82" i="3" s="1"/>
  <c r="T82" i="3"/>
  <c r="R82" i="3"/>
  <c r="P82" i="3"/>
  <c r="N82" i="3"/>
  <c r="U81" i="3"/>
  <c r="J81" i="3" s="1"/>
  <c r="T81" i="3"/>
  <c r="R81" i="3"/>
  <c r="P81" i="3"/>
  <c r="N81" i="3"/>
  <c r="U80" i="3"/>
  <c r="H80" i="3" s="1"/>
  <c r="T80" i="3"/>
  <c r="R80" i="3"/>
  <c r="P80" i="3"/>
  <c r="N80" i="3"/>
  <c r="U79" i="3"/>
  <c r="J79" i="3" s="1"/>
  <c r="T79" i="3"/>
  <c r="R79" i="3"/>
  <c r="P79" i="3"/>
  <c r="N79" i="3"/>
  <c r="U78" i="3"/>
  <c r="H78" i="3" s="1"/>
  <c r="T78" i="3"/>
  <c r="R78" i="3"/>
  <c r="P78" i="3"/>
  <c r="N78" i="3"/>
  <c r="U77" i="3"/>
  <c r="J77" i="3" s="1"/>
  <c r="T77" i="3"/>
  <c r="R77" i="3"/>
  <c r="P77" i="3"/>
  <c r="N77" i="3"/>
  <c r="U76" i="3"/>
  <c r="F76" i="3" s="1"/>
  <c r="T76" i="3"/>
  <c r="R76" i="3"/>
  <c r="P76" i="3"/>
  <c r="N76" i="3"/>
  <c r="U75" i="3"/>
  <c r="J75" i="3" s="1"/>
  <c r="T75" i="3"/>
  <c r="R75" i="3"/>
  <c r="P75" i="3"/>
  <c r="N75" i="3"/>
  <c r="U74" i="3"/>
  <c r="H74" i="3" s="1"/>
  <c r="T74" i="3"/>
  <c r="R74" i="3"/>
  <c r="P74" i="3"/>
  <c r="N74" i="3"/>
  <c r="U73" i="3"/>
  <c r="J73" i="3" s="1"/>
  <c r="T73" i="3"/>
  <c r="R73" i="3"/>
  <c r="P73" i="3"/>
  <c r="N73" i="3"/>
  <c r="U72" i="3"/>
  <c r="H72" i="3" s="1"/>
  <c r="T72" i="3"/>
  <c r="R72" i="3"/>
  <c r="P72" i="3"/>
  <c r="N72" i="3"/>
  <c r="U71" i="3"/>
  <c r="J71" i="3" s="1"/>
  <c r="T71" i="3"/>
  <c r="R71" i="3"/>
  <c r="P71" i="3"/>
  <c r="N71" i="3"/>
  <c r="U70" i="3"/>
  <c r="H70" i="3" s="1"/>
  <c r="T70" i="3"/>
  <c r="R70" i="3"/>
  <c r="P70" i="3"/>
  <c r="N70" i="3"/>
  <c r="U69" i="3"/>
  <c r="J69" i="3" s="1"/>
  <c r="T69" i="3"/>
  <c r="R69" i="3"/>
  <c r="P69" i="3"/>
  <c r="N69" i="3"/>
  <c r="U68" i="3"/>
  <c r="H68" i="3" s="1"/>
  <c r="T68" i="3"/>
  <c r="R68" i="3"/>
  <c r="P68" i="3"/>
  <c r="N68" i="3"/>
  <c r="U67" i="3"/>
  <c r="J67" i="3" s="1"/>
  <c r="T67" i="3"/>
  <c r="R67" i="3"/>
  <c r="P67" i="3"/>
  <c r="N67" i="3"/>
  <c r="U66" i="3"/>
  <c r="H66" i="3" s="1"/>
  <c r="T66" i="3"/>
  <c r="R66" i="3"/>
  <c r="P66" i="3"/>
  <c r="N66" i="3"/>
  <c r="U65" i="3"/>
  <c r="H65" i="3" s="1"/>
  <c r="T65" i="3"/>
  <c r="R65" i="3"/>
  <c r="P65" i="3"/>
  <c r="N65" i="3"/>
  <c r="U64" i="3"/>
  <c r="H64" i="3" s="1"/>
  <c r="T64" i="3"/>
  <c r="R64" i="3"/>
  <c r="P64" i="3"/>
  <c r="N64" i="3"/>
  <c r="U63" i="3"/>
  <c r="J63" i="3" s="1"/>
  <c r="T63" i="3"/>
  <c r="R63" i="3"/>
  <c r="P63" i="3"/>
  <c r="N63" i="3"/>
  <c r="U62" i="3"/>
  <c r="H62" i="3" s="1"/>
  <c r="T62" i="3"/>
  <c r="R62" i="3"/>
  <c r="P62" i="3"/>
  <c r="N62" i="3"/>
  <c r="U61" i="3"/>
  <c r="J61" i="3" s="1"/>
  <c r="T61" i="3"/>
  <c r="R61" i="3"/>
  <c r="P61" i="3"/>
  <c r="N61" i="3"/>
  <c r="U60" i="3"/>
  <c r="F60" i="3" s="1"/>
  <c r="T60" i="3"/>
  <c r="R60" i="3"/>
  <c r="P60" i="3"/>
  <c r="N60" i="3"/>
  <c r="U59" i="3"/>
  <c r="J59" i="3" s="1"/>
  <c r="T59" i="3"/>
  <c r="R59" i="3"/>
  <c r="P59" i="3"/>
  <c r="N59" i="3"/>
  <c r="U58" i="3"/>
  <c r="H58" i="3" s="1"/>
  <c r="T58" i="3"/>
  <c r="R58" i="3"/>
  <c r="P58" i="3"/>
  <c r="N58" i="3"/>
  <c r="U57" i="3"/>
  <c r="J57" i="3" s="1"/>
  <c r="T57" i="3"/>
  <c r="R57" i="3"/>
  <c r="P57" i="3"/>
  <c r="N57" i="3"/>
  <c r="U56" i="3"/>
  <c r="H56" i="3" s="1"/>
  <c r="T56" i="3"/>
  <c r="R56" i="3"/>
  <c r="P56" i="3"/>
  <c r="N56" i="3"/>
  <c r="U55" i="3"/>
  <c r="H55" i="3" s="1"/>
  <c r="T55" i="3"/>
  <c r="R55" i="3"/>
  <c r="P55" i="3"/>
  <c r="N55" i="3"/>
  <c r="U54" i="3"/>
  <c r="H54" i="3" s="1"/>
  <c r="T54" i="3"/>
  <c r="R54" i="3"/>
  <c r="P54" i="3"/>
  <c r="N54" i="3"/>
  <c r="U53" i="3"/>
  <c r="J53" i="3" s="1"/>
  <c r="T53" i="3"/>
  <c r="R53" i="3"/>
  <c r="P53" i="3"/>
  <c r="N53" i="3"/>
  <c r="U52" i="3"/>
  <c r="F52" i="3" s="1"/>
  <c r="T52" i="3"/>
  <c r="R52" i="3"/>
  <c r="P52" i="3"/>
  <c r="N52" i="3"/>
  <c r="U51" i="3"/>
  <c r="J51" i="3" s="1"/>
  <c r="T51" i="3"/>
  <c r="R51" i="3"/>
  <c r="P51" i="3"/>
  <c r="N51" i="3"/>
  <c r="U50" i="3"/>
  <c r="H50" i="3" s="1"/>
  <c r="T50" i="3"/>
  <c r="R50" i="3"/>
  <c r="P50" i="3"/>
  <c r="N50" i="3"/>
  <c r="U49" i="3"/>
  <c r="H49" i="3" s="1"/>
  <c r="T49" i="3"/>
  <c r="R49" i="3"/>
  <c r="P49" i="3"/>
  <c r="N49" i="3"/>
  <c r="U48" i="3"/>
  <c r="H48" i="3" s="1"/>
  <c r="T48" i="3"/>
  <c r="R48" i="3"/>
  <c r="P48" i="3"/>
  <c r="N48" i="3"/>
  <c r="U47" i="3"/>
  <c r="J47" i="3" s="1"/>
  <c r="T47" i="3"/>
  <c r="R47" i="3"/>
  <c r="P47" i="3"/>
  <c r="N47" i="3"/>
  <c r="U46" i="3"/>
  <c r="H46" i="3" s="1"/>
  <c r="T46" i="3"/>
  <c r="R46" i="3"/>
  <c r="P46" i="3"/>
  <c r="N46" i="3"/>
  <c r="U45" i="3"/>
  <c r="J45" i="3" s="1"/>
  <c r="T45" i="3"/>
  <c r="R45" i="3"/>
  <c r="P45" i="3"/>
  <c r="N45" i="3"/>
  <c r="U44" i="3"/>
  <c r="F44" i="3" s="1"/>
  <c r="T44" i="3"/>
  <c r="R44" i="3"/>
  <c r="P44" i="3"/>
  <c r="N44" i="3"/>
  <c r="U43" i="3"/>
  <c r="J43" i="3" s="1"/>
  <c r="T43" i="3"/>
  <c r="R43" i="3"/>
  <c r="P43" i="3"/>
  <c r="N43" i="3"/>
  <c r="U42" i="3"/>
  <c r="H42" i="3" s="1"/>
  <c r="T42" i="3"/>
  <c r="R42" i="3"/>
  <c r="P42" i="3"/>
  <c r="U41" i="3"/>
  <c r="J41" i="3" s="1"/>
  <c r="T41" i="3"/>
  <c r="R41" i="3"/>
  <c r="P41" i="3"/>
  <c r="N41" i="3"/>
  <c r="U40" i="3"/>
  <c r="H40" i="3" s="1"/>
  <c r="T40" i="3"/>
  <c r="R40" i="3"/>
  <c r="P40" i="3"/>
  <c r="N40" i="3"/>
  <c r="U39" i="3"/>
  <c r="J39" i="3" s="1"/>
  <c r="T39" i="3"/>
  <c r="R39" i="3"/>
  <c r="P39" i="3"/>
  <c r="N39" i="3"/>
  <c r="U38" i="3"/>
  <c r="H38" i="3" s="1"/>
  <c r="T38" i="3"/>
  <c r="R38" i="3"/>
  <c r="N38" i="3"/>
  <c r="U37" i="3"/>
  <c r="J37" i="3" s="1"/>
  <c r="T37" i="3"/>
  <c r="R37" i="3"/>
  <c r="P37" i="3"/>
  <c r="N37" i="3"/>
  <c r="U36" i="3"/>
  <c r="F36" i="3" s="1"/>
  <c r="T36" i="3"/>
  <c r="R36" i="3"/>
  <c r="P36" i="3"/>
  <c r="U35" i="3"/>
  <c r="J35" i="3" s="1"/>
  <c r="T35" i="3"/>
  <c r="R35" i="3"/>
  <c r="P35" i="3"/>
  <c r="U34" i="3"/>
  <c r="H34" i="3" s="1"/>
  <c r="T34" i="3"/>
  <c r="R34" i="3"/>
  <c r="P34" i="3"/>
  <c r="U33" i="3"/>
  <c r="J33" i="3" s="1"/>
  <c r="T33" i="3"/>
  <c r="R33" i="3"/>
  <c r="P33" i="3"/>
  <c r="U32" i="3"/>
  <c r="H32" i="3" s="1"/>
  <c r="T32" i="3"/>
  <c r="R32" i="3"/>
  <c r="P32" i="3"/>
  <c r="U31" i="3"/>
  <c r="J31" i="3" s="1"/>
  <c r="T31" i="3"/>
  <c r="R31" i="3"/>
  <c r="P31" i="3"/>
  <c r="N31" i="3"/>
  <c r="U30" i="3"/>
  <c r="H30" i="3" s="1"/>
  <c r="T30" i="3"/>
  <c r="R30" i="3"/>
  <c r="P30" i="3"/>
  <c r="U29" i="3"/>
  <c r="H29" i="3" s="1"/>
  <c r="T29" i="3"/>
  <c r="R29" i="3"/>
  <c r="P29" i="3"/>
  <c r="U28" i="3"/>
  <c r="J28" i="3" s="1"/>
  <c r="T28" i="3"/>
  <c r="R28" i="3"/>
  <c r="P28" i="3"/>
  <c r="U27" i="3"/>
  <c r="F27" i="3" s="1"/>
  <c r="T27" i="3"/>
  <c r="R27" i="3"/>
  <c r="P27" i="3"/>
  <c r="U26" i="3"/>
  <c r="R26" i="3" s="1"/>
  <c r="T26" i="3"/>
  <c r="U25" i="3"/>
  <c r="R25" i="3" s="1"/>
  <c r="T25" i="3"/>
  <c r="P25" i="3"/>
  <c r="U24" i="3"/>
  <c r="P24" i="3" s="1"/>
  <c r="T24" i="3"/>
  <c r="U23" i="3"/>
  <c r="T23" i="3"/>
  <c r="U22" i="3"/>
  <c r="T22" i="3"/>
  <c r="U21" i="3"/>
  <c r="R21" i="3" s="1"/>
  <c r="T21" i="3"/>
  <c r="U20" i="3"/>
  <c r="R20" i="3" s="1"/>
  <c r="T20" i="3"/>
  <c r="U19" i="3"/>
  <c r="T19" i="3"/>
  <c r="U18" i="3"/>
  <c r="T18" i="3"/>
  <c r="R18" i="3"/>
  <c r="P18" i="3"/>
  <c r="U17" i="3"/>
  <c r="T17" i="3"/>
  <c r="R17" i="3"/>
  <c r="P17" i="3"/>
  <c r="N17" i="3"/>
  <c r="U16" i="3"/>
  <c r="R16" i="3" s="1"/>
  <c r="T16" i="3"/>
  <c r="U15" i="3"/>
  <c r="T15" i="3"/>
  <c r="U14" i="3"/>
  <c r="T14" i="3"/>
  <c r="R14" i="3"/>
  <c r="P14" i="3"/>
  <c r="N14" i="3"/>
  <c r="U13" i="3"/>
  <c r="T13" i="3"/>
  <c r="R13" i="3"/>
  <c r="P13" i="3"/>
  <c r="N13" i="3"/>
  <c r="U12" i="3"/>
  <c r="R12" i="3" s="1"/>
  <c r="T12" i="3"/>
  <c r="U11" i="3"/>
  <c r="T11" i="3"/>
  <c r="R11" i="3"/>
  <c r="P11" i="3"/>
  <c r="N11" i="3"/>
  <c r="U10" i="3"/>
  <c r="T10" i="3"/>
  <c r="U9" i="3"/>
  <c r="R9" i="3" s="1"/>
  <c r="T9" i="3"/>
  <c r="U8" i="3"/>
  <c r="T8" i="3"/>
  <c r="P8" i="3"/>
  <c r="U7" i="3"/>
  <c r="J7" i="3" s="1"/>
  <c r="T7" i="3"/>
  <c r="R7" i="3"/>
  <c r="N7" i="3"/>
  <c r="H6" i="3"/>
  <c r="T6" i="3"/>
  <c r="R6" i="3"/>
  <c r="P6" i="3"/>
  <c r="U5" i="3"/>
  <c r="T5" i="3"/>
  <c r="R5" i="3"/>
  <c r="P5" i="3"/>
  <c r="N5" i="3"/>
  <c r="U4" i="3"/>
  <c r="U120" i="3" s="1"/>
  <c r="T4" i="3"/>
  <c r="R4" i="3"/>
  <c r="P4" i="3"/>
  <c r="N4" i="3"/>
  <c r="J95" i="3" l="1"/>
  <c r="H95" i="3"/>
  <c r="F4" i="3"/>
  <c r="V112" i="3"/>
  <c r="J103" i="3"/>
  <c r="F100" i="3"/>
  <c r="F101" i="3"/>
  <c r="F97" i="3"/>
  <c r="F103" i="3"/>
  <c r="F99" i="3"/>
  <c r="H5" i="3"/>
  <c r="F5" i="3"/>
  <c r="V106" i="3"/>
  <c r="V107" i="3"/>
  <c r="V113" i="3"/>
  <c r="H27" i="3"/>
  <c r="L27" i="3"/>
  <c r="V119" i="3"/>
  <c r="N24" i="3"/>
  <c r="R24" i="3"/>
  <c r="P23" i="3"/>
  <c r="R23" i="3"/>
  <c r="P22" i="3"/>
  <c r="R22" i="3"/>
  <c r="P19" i="3"/>
  <c r="R19" i="3"/>
  <c r="P15" i="3"/>
  <c r="R15" i="3"/>
  <c r="N10" i="3"/>
  <c r="R10" i="3"/>
  <c r="N8" i="3"/>
  <c r="R8" i="3"/>
  <c r="J26" i="3"/>
  <c r="P26" i="3"/>
  <c r="H25" i="3"/>
  <c r="N25" i="3"/>
  <c r="N21" i="3"/>
  <c r="P21" i="3"/>
  <c r="N20" i="3"/>
  <c r="P20" i="3"/>
  <c r="N16" i="3"/>
  <c r="P16" i="3"/>
  <c r="N12" i="3"/>
  <c r="P12" i="3"/>
  <c r="H9" i="3"/>
  <c r="P9" i="3"/>
  <c r="J24" i="3"/>
  <c r="L24" i="3"/>
  <c r="F23" i="3"/>
  <c r="L23" i="3"/>
  <c r="F22" i="3"/>
  <c r="L22" i="3"/>
  <c r="H21" i="3"/>
  <c r="L21" i="3"/>
  <c r="H20" i="3"/>
  <c r="L20" i="3"/>
  <c r="H19" i="3"/>
  <c r="L19" i="3"/>
  <c r="H18" i="3"/>
  <c r="L18" i="3"/>
  <c r="H17" i="3"/>
  <c r="L17" i="3"/>
  <c r="F16" i="3"/>
  <c r="L16" i="3"/>
  <c r="H15" i="3"/>
  <c r="L15" i="3"/>
  <c r="H14" i="3"/>
  <c r="L14" i="3"/>
  <c r="H13" i="3"/>
  <c r="L13" i="3"/>
  <c r="H12" i="3"/>
  <c r="L12" i="3"/>
  <c r="F11" i="3"/>
  <c r="L11" i="3"/>
  <c r="H10" i="3"/>
  <c r="L10" i="3"/>
  <c r="H8" i="3"/>
  <c r="L8" i="3"/>
  <c r="V114" i="3"/>
  <c r="V105" i="3"/>
  <c r="V115" i="3"/>
  <c r="V117" i="3"/>
  <c r="V110" i="3"/>
  <c r="N30" i="3"/>
  <c r="N42" i="3"/>
  <c r="N34" i="3"/>
  <c r="N35" i="3"/>
  <c r="N6" i="3"/>
  <c r="N9" i="3"/>
  <c r="N18" i="3"/>
  <c r="N36" i="3"/>
  <c r="N27" i="3"/>
  <c r="N15" i="3"/>
  <c r="N23" i="3"/>
  <c r="N22" i="3"/>
  <c r="N19" i="3"/>
  <c r="N33" i="3"/>
  <c r="N26" i="3"/>
  <c r="N29" i="3"/>
  <c r="N32" i="3"/>
  <c r="N28" i="3"/>
  <c r="V104" i="3"/>
  <c r="F73" i="3"/>
  <c r="P91" i="3"/>
  <c r="P38" i="3"/>
  <c r="P7" i="3"/>
  <c r="P10" i="3"/>
  <c r="F87" i="3"/>
  <c r="J87" i="3"/>
  <c r="F86" i="3"/>
  <c r="F88" i="3"/>
  <c r="J88" i="3"/>
  <c r="J91" i="3"/>
  <c r="N93" i="3"/>
  <c r="N95" i="3"/>
  <c r="N94" i="3"/>
  <c r="J80" i="3"/>
  <c r="J76" i="3"/>
  <c r="F71" i="3"/>
  <c r="F95" i="3"/>
  <c r="F96" i="3"/>
  <c r="F79" i="3"/>
  <c r="F80" i="3"/>
  <c r="F81" i="3"/>
  <c r="H79" i="3"/>
  <c r="F72" i="3"/>
  <c r="F85" i="3"/>
  <c r="F94" i="3"/>
  <c r="F77" i="3"/>
  <c r="F93" i="3"/>
  <c r="F75" i="3"/>
  <c r="F83" i="3"/>
  <c r="F91" i="3"/>
  <c r="F74" i="3"/>
  <c r="H51" i="3"/>
  <c r="H53" i="3"/>
  <c r="H31" i="3"/>
  <c r="H57" i="3"/>
  <c r="H45" i="3"/>
  <c r="F37" i="3"/>
  <c r="F50" i="3"/>
  <c r="F61" i="3"/>
  <c r="F55" i="3"/>
  <c r="F7" i="3"/>
  <c r="F59" i="3"/>
  <c r="F64" i="3"/>
  <c r="J46" i="3"/>
  <c r="J66" i="3"/>
  <c r="F51" i="3"/>
  <c r="J65" i="3"/>
  <c r="F49" i="3"/>
  <c r="F57" i="3"/>
  <c r="F58" i="3"/>
  <c r="F43" i="3"/>
  <c r="F33" i="3"/>
  <c r="F42" i="3"/>
  <c r="F53" i="3"/>
  <c r="F54" i="3"/>
  <c r="F35" i="3"/>
  <c r="F41" i="3"/>
  <c r="F63" i="3"/>
  <c r="F39" i="3"/>
  <c r="F45" i="3"/>
  <c r="F46" i="3"/>
  <c r="F31" i="3"/>
  <c r="F32" i="3"/>
  <c r="F38" i="3"/>
  <c r="F65" i="3"/>
  <c r="F66" i="3"/>
  <c r="J15" i="3"/>
  <c r="H24" i="3"/>
  <c r="F28" i="3"/>
  <c r="F21" i="3"/>
  <c r="F12" i="3"/>
  <c r="F15" i="3"/>
  <c r="F26" i="3"/>
  <c r="F18" i="3"/>
  <c r="F24" i="3"/>
  <c r="J50" i="3"/>
  <c r="J52" i="3"/>
  <c r="J56" i="3"/>
  <c r="J13" i="3"/>
  <c r="J54" i="3"/>
  <c r="J55" i="3"/>
  <c r="J85" i="3"/>
  <c r="J86" i="3"/>
  <c r="V108" i="3"/>
  <c r="J11" i="3"/>
  <c r="J30" i="3"/>
  <c r="J96" i="3"/>
  <c r="J29" i="3"/>
  <c r="J32" i="3"/>
  <c r="J68" i="3"/>
  <c r="V111" i="3"/>
  <c r="J44" i="3"/>
  <c r="J8" i="3"/>
  <c r="H35" i="3"/>
  <c r="H63" i="3"/>
  <c r="J6" i="3"/>
  <c r="H7" i="3"/>
  <c r="J64" i="3"/>
  <c r="H41" i="3"/>
  <c r="H71" i="3"/>
  <c r="J12" i="3"/>
  <c r="J42" i="3"/>
  <c r="H43" i="3"/>
  <c r="J72" i="3"/>
  <c r="H73" i="3"/>
  <c r="J74" i="3"/>
  <c r="J83" i="3"/>
  <c r="H99" i="3"/>
  <c r="V118" i="3"/>
  <c r="J25" i="3"/>
  <c r="H26" i="3"/>
  <c r="J27" i="3"/>
  <c r="H93" i="3"/>
  <c r="J23" i="3"/>
  <c r="J94" i="3"/>
  <c r="J36" i="3"/>
  <c r="H37" i="3"/>
  <c r="J49" i="3"/>
  <c r="F67" i="3"/>
  <c r="H4" i="3"/>
  <c r="J17" i="3"/>
  <c r="J18" i="3"/>
  <c r="J19" i="3"/>
  <c r="J21" i="3"/>
  <c r="J38" i="3"/>
  <c r="H39" i="3"/>
  <c r="F40" i="3"/>
  <c r="J58" i="3"/>
  <c r="H59" i="3"/>
  <c r="J60" i="3"/>
  <c r="H61" i="3"/>
  <c r="F62" i="3"/>
  <c r="H81" i="3"/>
  <c r="F82" i="3"/>
  <c r="J100" i="3"/>
  <c r="H101" i="3"/>
  <c r="F102" i="3"/>
  <c r="F69" i="3"/>
  <c r="J14" i="3"/>
  <c r="J16" i="3"/>
  <c r="J40" i="3"/>
  <c r="J62" i="3"/>
  <c r="J82" i="3"/>
  <c r="J84" i="3"/>
  <c r="J102" i="3"/>
  <c r="F47" i="3"/>
  <c r="J10" i="3"/>
  <c r="H47" i="3"/>
  <c r="F48" i="3"/>
  <c r="H67" i="3"/>
  <c r="H69" i="3"/>
  <c r="F70" i="3"/>
  <c r="H89" i="3"/>
  <c r="F90" i="3"/>
  <c r="J9" i="3"/>
  <c r="J48" i="3"/>
  <c r="J70" i="3"/>
  <c r="J89" i="3"/>
  <c r="J90" i="3"/>
  <c r="J92" i="3"/>
  <c r="J5" i="3"/>
  <c r="H28" i="3"/>
  <c r="H33" i="3"/>
  <c r="F34" i="3"/>
  <c r="F56" i="3"/>
  <c r="H75" i="3"/>
  <c r="H77" i="3"/>
  <c r="F78" i="3"/>
  <c r="H97" i="3"/>
  <c r="F98" i="3"/>
  <c r="J4" i="3"/>
  <c r="F19" i="3"/>
  <c r="J20" i="3"/>
  <c r="J22" i="3"/>
  <c r="J34" i="3"/>
  <c r="J78" i="3"/>
  <c r="J98" i="3"/>
  <c r="F68" i="3"/>
  <c r="F84" i="3"/>
  <c r="F6" i="3"/>
  <c r="H22" i="3"/>
  <c r="H23" i="3"/>
  <c r="H36" i="3"/>
  <c r="H44" i="3"/>
  <c r="H52" i="3"/>
  <c r="H60" i="3"/>
  <c r="H76" i="3"/>
  <c r="H92" i="3"/>
  <c r="F8" i="3"/>
  <c r="F9" i="3"/>
  <c r="F10" i="3"/>
  <c r="H11" i="3"/>
  <c r="F14" i="3"/>
  <c r="F30" i="3"/>
  <c r="H16" i="3"/>
  <c r="F17" i="3"/>
  <c r="F20" i="3"/>
  <c r="F29" i="3"/>
  <c r="F13" i="3"/>
  <c r="F25" i="3"/>
  <c r="V97" i="3" l="1"/>
  <c r="V103" i="3"/>
  <c r="V101" i="3"/>
  <c r="V100" i="3"/>
  <c r="V99" i="3"/>
  <c r="V76" i="3"/>
  <c r="V68" i="3"/>
  <c r="V79" i="3"/>
  <c r="V87" i="3"/>
  <c r="V81" i="3"/>
  <c r="V58" i="3"/>
  <c r="V88" i="3"/>
  <c r="V96" i="3"/>
  <c r="V73" i="3"/>
  <c r="V77" i="3"/>
  <c r="V31" i="3"/>
  <c r="V92" i="3"/>
  <c r="V102" i="3"/>
  <c r="V95" i="3"/>
  <c r="V86" i="3"/>
  <c r="V90" i="3"/>
  <c r="V64" i="3"/>
  <c r="V49" i="3"/>
  <c r="V71" i="3"/>
  <c r="V35" i="3"/>
  <c r="V85" i="3"/>
  <c r="V93" i="3"/>
  <c r="V55" i="3"/>
  <c r="V51" i="3"/>
  <c r="V80" i="3"/>
  <c r="V43" i="3"/>
  <c r="V29" i="3"/>
  <c r="V52" i="3"/>
  <c r="V12" i="3"/>
  <c r="V32" i="3"/>
  <c r="V17" i="3"/>
  <c r="V84" i="3"/>
  <c r="V75" i="3"/>
  <c r="V45" i="3"/>
  <c r="V91" i="3"/>
  <c r="V53" i="3"/>
  <c r="V89" i="3"/>
  <c r="V70" i="3"/>
  <c r="V94" i="3"/>
  <c r="V22" i="3"/>
  <c r="V74" i="3"/>
  <c r="V66" i="3"/>
  <c r="V72" i="3"/>
  <c r="V83" i="3"/>
  <c r="V69" i="3"/>
  <c r="V82" i="3"/>
  <c r="V50" i="3"/>
  <c r="V78" i="3"/>
  <c r="V46" i="3"/>
  <c r="V24" i="3"/>
  <c r="V28" i="3"/>
  <c r="V61" i="3"/>
  <c r="V42" i="3"/>
  <c r="V65" i="3"/>
  <c r="V57" i="3"/>
  <c r="V54" i="3"/>
  <c r="V37" i="3"/>
  <c r="V5" i="3"/>
  <c r="V47" i="3"/>
  <c r="V33" i="3"/>
  <c r="V7" i="3"/>
  <c r="V63" i="3"/>
  <c r="V59" i="3"/>
  <c r="V18" i="3"/>
  <c r="V6" i="3"/>
  <c r="V16" i="3"/>
  <c r="V13" i="3"/>
  <c r="V62" i="3"/>
  <c r="V39" i="3"/>
  <c r="V34" i="3"/>
  <c r="V27" i="3"/>
  <c r="V9" i="3"/>
  <c r="V41" i="3"/>
  <c r="V38" i="3"/>
  <c r="V40" i="3"/>
  <c r="V21" i="3"/>
  <c r="V23" i="3"/>
  <c r="V15" i="3"/>
  <c r="V20" i="3"/>
  <c r="V60" i="3"/>
  <c r="V36" i="3"/>
  <c r="V56" i="3"/>
  <c r="V4" i="3"/>
  <c r="V26" i="3"/>
  <c r="V25" i="3"/>
  <c r="V19" i="3"/>
  <c r="V11" i="3"/>
  <c r="V30" i="3"/>
  <c r="V44" i="3"/>
  <c r="V67" i="3"/>
  <c r="V8" i="3"/>
  <c r="V48" i="3"/>
  <c r="V98" i="3"/>
  <c r="V10" i="3"/>
  <c r="V1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tc={E82B26E0-14AC-410C-93DB-013967CB1B5F}</author>
  </authors>
  <commentList>
    <comment ref="V3" authorId="0" shapeId="0" xr:uid="{E82B26E0-14AC-410C-93DB-013967CB1B5F}">
      <text>
        <t>[Threaded comment]
Your version of Excel allows you to read this threaded comment; however, any edits to it will get removed if the file is opened in a newer version of Excel. Learn more: https://go.microsoft.com/fwlink/?linkid=870924
Comment:
    SE RECOMIENDAN AL MENOS TRES FUENTES DE INFORMACION</t>
      </text>
    </comment>
  </commentList>
</comments>
</file>

<file path=xl/sharedStrings.xml><?xml version="1.0" encoding="utf-8"?>
<sst xmlns="http://schemas.openxmlformats.org/spreadsheetml/2006/main" count="305" uniqueCount="173">
  <si>
    <t>NOMBRE DE LA COLUMNA</t>
  </si>
  <si>
    <t>INSTRUCCIONES</t>
  </si>
  <si>
    <t>N°</t>
  </si>
  <si>
    <t>Numere secuencialmente los bienes o servicios a adquirir desde el número 1 en adelante.</t>
  </si>
  <si>
    <t>DESCRIPCIÓN</t>
  </si>
  <si>
    <t>Escriba exactamente la descripción del bien o servicio según la FICHA TÉCNICA.</t>
  </si>
  <si>
    <t>CÓDIGO UNSPSC</t>
  </si>
  <si>
    <t>Registre el código UNSPSC de acuerdo con la FICHA TÉCNICA.</t>
  </si>
  <si>
    <t>UNIDAD DE MEDIDA</t>
  </si>
  <si>
    <t>Escriba la unidad de medida del bien o servicio según la FICHA TÉCNICA.</t>
  </si>
  <si>
    <t>COTIZACIÓN 1</t>
  </si>
  <si>
    <t>Registre el valor del bien o servicio según la cotización número 1.</t>
  </si>
  <si>
    <t>DESVIACIÓN COT.1</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</si>
  <si>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1 respecto al Promedio. Si la desviación es mayor al 30% , el sistema le mostrará el valor </t>
    </r>
    <r>
      <rPr>
        <b/>
        <sz val="11"/>
        <color rgb="FFFF0000"/>
        <rFont val="Calibri"/>
        <family val="2"/>
        <scheme val="minor"/>
      </rPr>
      <t>EN COLOR ROJO</t>
    </r>
  </si>
  <si>
    <t>COTIZACIÓN 2</t>
  </si>
  <si>
    <t>Registre el valor del bien o servicio según la cotización número 2.</t>
  </si>
  <si>
    <t>DESVIACIÓN COT.2</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</si>
  <si>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2 respecto al Promedio. Si la desviación es mayor al 30% , el sistema le mostrará el valor </t>
    </r>
    <r>
      <rPr>
        <b/>
        <sz val="11"/>
        <color rgb="FFFF0000"/>
        <rFont val="Calibri"/>
        <family val="2"/>
        <scheme val="minor"/>
      </rPr>
      <t>EN COLOR ROJO</t>
    </r>
  </si>
  <si>
    <t>COTIZACIÓN 3</t>
  </si>
  <si>
    <t>Registre el valor del bien o servicio según la cotización número 3.</t>
  </si>
  <si>
    <t>DESVIACIÓN COT3.</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</si>
  <si>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3 respecto al Promedio. Si la desviación es mayor al 30% , el sistema le mostrará el valor </t>
    </r>
    <r>
      <rPr>
        <b/>
        <sz val="11"/>
        <color rgb="FFFF0000"/>
        <rFont val="Calibri"/>
        <family val="2"/>
        <scheme val="minor"/>
      </rPr>
      <t>EN COLOR ROJO</t>
    </r>
  </si>
  <si>
    <t>COTIZACIÓN 4</t>
  </si>
  <si>
    <t>Registre el valor del bien o servicio según la cotización número 4.</t>
  </si>
  <si>
    <t>DESVIACIÓN COT4.</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</si>
  <si>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4 respecto al Promedio. Si la desviación es mayor al 30% , el sistema le mostrará el valor </t>
    </r>
    <r>
      <rPr>
        <b/>
        <sz val="11"/>
        <color rgb="FFFF0000"/>
        <rFont val="Calibri"/>
        <family val="2"/>
        <scheme val="minor"/>
      </rPr>
      <t>EN COLOR ROJO</t>
    </r>
  </si>
  <si>
    <t>COTIZACIÓN 5</t>
  </si>
  <si>
    <t>Registre el valor del bien o servicio según la cotización número 5.</t>
  </si>
  <si>
    <t>DESVIACIÓN COT.5</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</si>
  <si>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5 respecto al Promedio. Si la desviación es mayor al 30% , el sistema le mostrará el valor </t>
    </r>
    <r>
      <rPr>
        <b/>
        <sz val="11"/>
        <color rgb="FFFF0000"/>
        <rFont val="Calibri"/>
        <family val="2"/>
        <scheme val="minor"/>
      </rPr>
      <t>EN COLOR ROJO</t>
    </r>
  </si>
  <si>
    <t>COTIZACIÓN 6</t>
  </si>
  <si>
    <t>Registre el valor del bien o servicio según la cotización número 6.</t>
  </si>
  <si>
    <t>DESVIACIÓN COT.6</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</si>
  <si>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6 respecto al Promedio. Si la desviación es mayor al 30% , el sistema le mostrará el valor </t>
    </r>
    <r>
      <rPr>
        <b/>
        <sz val="11"/>
        <color rgb="FFFF0000"/>
        <rFont val="Calibri"/>
        <family val="2"/>
        <scheme val="minor"/>
      </rPr>
      <t>EN COLOR ROJO</t>
    </r>
  </si>
  <si>
    <t>COTIZACIÓN 7</t>
  </si>
  <si>
    <t>Registre el valor del bien o servicio según la cotización número 7.</t>
  </si>
  <si>
    <t>DESVIACIÓN COT.7</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</si>
  <si>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7 respecto al Promedio. Si la desviación es mayor al 30% , el sistema le mostrará el valor </t>
    </r>
    <r>
      <rPr>
        <b/>
        <sz val="11"/>
        <color rgb="FFFF0000"/>
        <rFont val="Calibri"/>
        <family val="2"/>
        <scheme val="minor"/>
      </rPr>
      <t>EN COLOR ROJO</t>
    </r>
  </si>
  <si>
    <t>COTIZACIÓN 8</t>
  </si>
  <si>
    <t>Registre el valor del bien o servicio según la cotización número 8.</t>
  </si>
  <si>
    <t>DESVIACIÓN COT.8</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</si>
  <si>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8 respecto al Promedio. Si la desviación es mayor al 30% , el sistema le mostrará el valor </t>
    </r>
    <r>
      <rPr>
        <b/>
        <sz val="11"/>
        <color rgb="FFFF0000"/>
        <rFont val="Calibri"/>
        <family val="2"/>
        <scheme val="minor"/>
      </rPr>
      <t>EN COLOR ROJO</t>
    </r>
  </si>
  <si>
    <t>PROMEDIO</t>
  </si>
  <si>
    <r>
      <rPr>
        <b/>
        <sz val="11"/>
        <color theme="1"/>
        <rFont val="Calibri"/>
        <family val="2"/>
        <scheme val="minor"/>
      </rPr>
      <t xml:space="preserve">NO ESCRIBA NINGÚN VALOR. </t>
    </r>
    <r>
      <rPr>
        <sz val="11"/>
        <color theme="1"/>
        <rFont val="Calibri"/>
        <family val="2"/>
        <scheme val="minor"/>
      </rPr>
      <t>La tabla está configurada para mostrarle el promedio del valor de las cotizaciones. Si no existe ningún dato el sistema le mostrará un texto denominado "</t>
    </r>
    <r>
      <rPr>
        <b/>
        <sz val="11"/>
        <color theme="7" tint="-0.249977111117893"/>
        <rFont val="Calibri"/>
        <family val="2"/>
        <scheme val="minor"/>
      </rPr>
      <t>SIN DATOS</t>
    </r>
    <r>
      <rPr>
        <sz val="11"/>
        <color theme="1"/>
        <rFont val="Calibri"/>
        <family val="2"/>
        <scheme val="minor"/>
      </rPr>
      <t>"</t>
    </r>
  </si>
  <si>
    <t>CANTIDAD DE COTIZACIONES</t>
  </si>
  <si>
    <r>
      <rPr>
        <b/>
        <sz val="11"/>
        <color theme="1"/>
        <rFont val="Calibri"/>
        <family val="2"/>
        <scheme val="minor"/>
      </rPr>
      <t>NO ESCRIBA NINGÚN VALOR.</t>
    </r>
    <r>
      <rPr>
        <sz val="11"/>
        <color theme="1"/>
        <rFont val="Calibri"/>
        <family val="2"/>
        <scheme val="minor"/>
      </rPr>
      <t xml:space="preserve"> El sistema le resaltará </t>
    </r>
    <r>
      <rPr>
        <b/>
        <sz val="11"/>
        <color rgb="FFFF0000"/>
        <rFont val="Calibri"/>
        <family val="2"/>
        <scheme val="minor"/>
      </rPr>
      <t>EN COLOR ROJO</t>
    </r>
    <r>
      <rPr>
        <sz val="11"/>
        <color theme="1"/>
        <rFont val="Calibri"/>
        <family val="2"/>
        <scheme val="minor"/>
      </rPr>
      <t xml:space="preserve"> si hay menos de </t>
    </r>
    <r>
      <rPr>
        <b/>
        <sz val="11"/>
        <color rgb="FFFF0000"/>
        <rFont val="Calibri"/>
        <family val="2"/>
        <scheme val="minor"/>
      </rPr>
      <t>tres cotizaciones.</t>
    </r>
    <r>
      <rPr>
        <sz val="11"/>
        <color theme="1"/>
        <rFont val="Calibri"/>
        <family val="2"/>
        <scheme val="minor"/>
      </rPr>
      <t xml:space="preserve"> Recuerde que se recomienda por lo menos obtener tres fuentes de información del mercado.</t>
    </r>
  </si>
  <si>
    <t>NOTAS</t>
  </si>
  <si>
    <t>El sistema está configurado para ADVERTIRLE si por error registra un valor de CERO ($0) en una cotización, de ser así la celda se iluminará EN COLOR AMARILLO</t>
  </si>
  <si>
    <t>Recuerde que un estudio de mercado puede elaborarse con información del mercado que puede provenir de distintas fuentes, a saber:
1. Precios Históricos de la Entidad y otras entidades, que no deben ser mayores a tres años.
2. Cotizaciones del mercado
3. Precios de catálogo
4. Cotizaciones obtenidas mediante SECOP II (ES OBLIGATORIO PRECOTIZAR mediante SECOP II)
5. Precios establecidos en la Tienda Virtual del Estado Colombiano y/o Acuerdos Marcos de Precios de Colombia Compra Eficiente</t>
  </si>
  <si>
    <t>Si el valor de un bien o servicio está desviado MÁS DEL TREINTA POR CIENTO (30%) del promedio es recomendable buscar otras fuentes de información para la estimación de su precio.</t>
  </si>
  <si>
    <t>ESTUDIO DE MERCADO COCINA</t>
  </si>
  <si>
    <t>DESCRIPCIÓN GENERAL</t>
  </si>
  <si>
    <t>CODIGO UNSPSC</t>
  </si>
  <si>
    <t>COTIZACIÓN NIRIA ALVIRA ROJAS</t>
  </si>
  <si>
    <t>COTIZACIÓN IMPOINTER</t>
  </si>
  <si>
    <t>COTIZACIÓN 3 SMT</t>
  </si>
  <si>
    <t>AMASADORA 20L A 110V, amasadora industrial de 2 velocidades. Estructura inferior en fundición de acero, con tapa superior en fibra de vidrio, acabado con pintura gris. Tanto el mezclador como el tazón giran simultáneamente, por lo tanto, la velocidad de mezcla aumenta y el efecto de mezclado es mucho mejor (velocidad del gancho: 150/200 r.p.m. Velocidad del tazón: 15/20 r.p.m.) Controles análogos con switche de seguridad. Temporizador. Tazón en acero inoxidable con guarda de seguridad en el mismo material, con microswitche. Capacidad 8 Kg de masa con 60% de humedad o 4 Kg de masa con 40% de humedad. Características eléctricas: monofásico 110V, con polo a tierra. Corriente: 12 Amperios, Consumo: 1.5 KW. Dimensiones: Frente 0.39 / Fondo 0.73 Altura 0.90 mts. Peso: 90 Kg.</t>
  </si>
  <si>
    <t>UNIDAD</t>
  </si>
  <si>
    <r>
      <t xml:space="preserve">BATIDORA DE SOBREPORNER </t>
    </r>
    <r>
      <rPr>
        <b/>
        <sz val="10"/>
        <rFont val="Calibri"/>
        <family val="2"/>
      </rPr>
      <t xml:space="preserve">7L </t>
    </r>
    <r>
      <rPr>
        <sz val="10"/>
        <rFont val="Calibri"/>
        <family val="2"/>
      </rPr>
      <t>; Batidora de 7 cuartos de galón (6.6 L) para ubicar sobre la mesa o de sobreponer, ideal para repostería. Su estructura está fabricada
en aleación de aluminio con recubrimiento electrostático, lo que le proporciona alta resistencia a la corrosión y una mayor
durabilidad. El tazón y los accesorios están elaborados en acero inoxidable grado alimenticio, garantizando higiene en cada uso,
velocidades variables. Guarda de seguridad. Manija para subir y bajar el tazón. sistema de agitación planetaria y transmisión por
engranajes, lo que ofrece eficiencia, ahorro energético y un funcionamiento silencioso. Accesorios incluidos: tazón de 6.6 qt en acero
inoxidable, pala, gancho, globo y manual. Características eléctricas: Tensión: 110V monofásico, Potencia: 0.28 KW. Corriente: 2 Amp.
Dimensiones: Frente o largo: 0.24 / Fondo: 0.43 / Altura 0.66 mts. Peso: Kg. Especificaciones e imágenes sujetas a modificación sin
previo aviso</t>
    </r>
  </si>
  <si>
    <t xml:space="preserve">Laminadora para masa de sobreponer compacta, robusta y con acabados de calidad. Botón de encendido y apagado. Botón de seguridad, manija para graduar la apertura del cilindro de 1 a 25 mm. Palanca de mando manual para controlar la dirección de la banda para avance o retroceso.Bandeja recolectora en acero inoxidable para ubicar al extremo de la banda. Doble guarda de seguridad.
Características eléctricas: Tensión: 110V monofásico, Potencia: 0.4 kW, Corriente: 3 A.
Dimensiones de trabajo: Frente o largo: 1.84 / Fondo: 0.82 / Altura: 0.51 mts. 
Dimensiones laminadora plegada: Frente: 0.59 / Fondo: 0.74 / Altura: 0.64 mts.
Dimensiones de la banda: Frente: 1.40 / Fondo: 0.45 / Altura: 0.0018 mts (PVC). 
</t>
  </si>
  <si>
    <t xml:space="preserve">
HORNO ROTATORIO GLP 220V/60/2F 20 BANDEJAS 65x45
Capacidad: 20 bandejas de 65x45 cm
Control: Control inteligente touch screen de tiempo y temperatura con inyección de vapor.
Construcción: acero inoxidable
Potencia eléctrica: 1,7 kW (2,3 HP)
Potencia gas: 200.000 Btu/h (58 kW)
Alimentación: 220 Volt, 60 Hz, 2 fases
Dimensiones: 107x149xH230 cm
Peso neto: 550 kg
Gas GLP (Gas Licuado de Petróleo)
Incluye quemador, extractor centrífugo y 2 carros escabiladeros de 20 bandejas de 65x45 con distancia entre bandejas de 7,4 cm; incluye bandejas. La instalación eléctrica debe contar con cableado, puesta a tierra y breaker de protección especificados por personal calificado. La instalación de gas debe incorporar regulador de presión adecuado y ductos de salida de gases, según las condiciones del lugar y la normativa aplicable. Equipo destinado exclusivamente para panadería; no para gastronomía.
</t>
  </si>
  <si>
    <t>Tajadora Industrial 250 De Carnes, Pan, Queso.                                          Frecuencia: 60Hz
Voltaje: 110V
Sus dimensiones son 37cm x 35cm x 40cm.
Su peso es de 17kg.
El grosor de corte es de 0.2mmx12mm.
El material de la chuchilla es acero inoxidable.</t>
  </si>
  <si>
    <r>
      <t xml:space="preserve">FICHA TÉCNICA
CÁMARA DE FERMENTACIÓN ELÉCTRICA
Especificaciones técnicas
El equipo debe contar con una construcción en acero inoxidable, con capacidad para un carro de 20 bandejas de 65 × 45 cm. Su potencia eléctrica es de 5 kW (6,8 HP) y requiere una alimentación eléctrica de 220 V, 60 Hz y 2 fases. El control de temperatura y humedad se realiza mediante un panel de control digital.
Las dimensiones son de 80 cm de ancho × 118 cm de profundidad × 196 cm de alto, con un peso neto aproximado de 114 kg.
Características principales:
Tipo de equipo: Cámara de fermentación eléctrica.
Material de construcción: Acero inoxidable.
Capacidad: 1 carro para 20 bandejas.
Dimensiones de las bandejas: 65 × 45 cm.
Potencia: 5 kW (6,8 HP).
Alimentación eléctrica: 220 V.
Frecuencia: 60 Hz.
Número de fases: 2 fases.
Control de temperatura: Digital.
Control de humedad: Digital.
Dimensiones del equipo: 80 × 118 × 196 cm.
Peso neto: 114 kg. 3. Requerimientos de instalación
El equipo funciona con energía eléctrica y no requiere instalación de gas. Requiere conexión de 220 V, 60 Hz y 2 fases, con cableado adecuado, puesta a tierra y breaker de protección. La instalación debe ser realizada por personal calificado. </t>
    </r>
    <r>
      <rPr>
        <b/>
        <sz val="10"/>
        <rFont val="Calibri"/>
        <family val="2"/>
      </rPr>
      <t xml:space="preserve">NOTA: </t>
    </r>
    <r>
      <rPr>
        <sz val="10"/>
        <rFont val="Calibri"/>
        <family val="2"/>
      </rPr>
      <t xml:space="preserve">INCLUYE CARRO DE BANDEJAS Y BANDEJAS
</t>
    </r>
  </si>
  <si>
    <t xml:space="preserve">Estufa de inducción; Equipo de cocción portátil diseñado para uso gastronómico y doméstico, elaborado con materiales resistentes al calor y de fácil limpieza. Su sistema de calentamiento por inducción permite una cocción rápida, segura y eficiente, optimizando el consumo energético. Cuenta con diseño compacto, moderno y funcional, ideal para espacios reducidos o cocinas móviles; Mesa vitrocerámica. 
Funcionamiento eléctrico por inducción. 
Desplaye digital y touch-control. 
8 niveles de temperatura. 
8 funciones: Sopa, al vapor, rehogar, fritar, hervir, cocción lenta, mantener caliente y alta temperatura. 
función Timer. 
Cierre automático de seguridad. 
Tensión: 127 V 
Frecuencia: 50 / 60 Hz. 
1 área de calentamiento 
Potencia de la area:1 x Ø 200 mm: 1,30 kW 
Compatible con utensilios de inducción. </t>
  </si>
  <si>
    <t xml:space="preserve">Mandolina Profesional Eléctrica Y Manual Acero Inoxidable: Mandolina eléctrica y manual de acero inoxidable para cortar y rallar verduras. Ajuste de grosor de corte de 0 a 10 mm. Capacidad de proc de 150 kg-hora. Motor de cobre de alta torque 96W. Diseño seguro con alimentación automática y protección para las manos. Apto para uso comercial y doméstico. Limpieza simple y eficiente.
</t>
  </si>
  <si>
    <t xml:space="preserve">HORNO PARA PIZZA A GAS 110V/60/1F 3 PIZZAS
Descripción del producto
Horno para pizza a gas o leña, cámara de 90 cm de diámetro con piso monoblock y cúpula en material refractario, base en acero pintado con repisa frontal en acero inoxidable para la salida de las pizzas. Control digital con regulación de temperatura de 50 a 500 °C y booster.
Capacidad: 2-3 pizzas de 30 cm de diámetro
Control: Control digital con regulación de temperatura de 50 a 500 °C y booster
Construcción: acero inoxidable, acero pintado
Potencia eléctrica: 0,3 kW (0,5 HP)
Potencia gas: 34.000 Btu/h (10 kW)
Alimentación: 110 Volt, 60 Hz, 1 fase
Dimensiones: 130x135xH180 cm
GLP (Gas Licuado de Petróleo)
Accesorio incluido: Pala para pizza, fabricada en material resistente y de dimensiones adecuadas para la cámara de cocción, destinada a la introducción, manipulación y retiro de las pizzas, garantizando compatibilidad con las dimensiones y características del horno.
Peso neto: 400 kg
La instalación eléctrica debe contar con cableado, puesta a tierra y breaker de protección especificados por personal calificado. La instalación de gas debe incorporar regulador de presión adecuado y ductos de salida de gases, según las condiciones del lugar y la normativa aplicable
</t>
  </si>
  <si>
    <t>MESA DE TRABAJO EN ACERO INOXIDABLE
Ítem	Especificación técnica
Tipo	Mesa de trabajo para uso profesional en cocina y ambientes de formación gastronómica.
Material	Acero inoxidable calibre 24, resistente a humedad, limpieza y desinfección.
Dimensiones	1,50 m largo × 0,60 m ancho × 0,85 m alto aproximadamente.
Superficie	Lisa, resistente, de fácil limpieza y desinfección.
Entrepaño	Incluye entrepaño inferior tipo estante.
Estructura	Metálica, resistente y estable, con patas o niveladores.
Peso	Aproximadamente 100 kg, según configuración del fabricante.
Uso	Profesional, para actividades de cocina, panadería, pastelería y formación gastronómica.
Garantía	El proveedor deberá indicar tiempo y condiciones de garantía.
Condición de entrega: La mesa deberá entregarse nueva, en perfecto estado, estable y lista para su uso, cumpliendo las características y dimensiones establecidas.</t>
  </si>
  <si>
    <t xml:space="preserve">ALACENA DE PISO CON PUERTAS DE COOREDERA; mueble y entrepaños en acero inoxidable sin salpicadero. patas en tubo de acero inoxidable con niveladores, Sistema de puertas corredizas frontales, montadas sobre riel superior e inferior. con entrepaños internos visibles (mínimo 4 niveles), Niveladores o patas metálicas inferiores para estabilidad.Entrepaños con capacidad de carga estimada entre 50 kg por nivel, Apertura corrediza que optimiza espacio en áreas reducidas y con llave en ambas puertas, superficie lisa de fácil limpieza. 
Frente: 120 cm  
Fondo: 60 cm  
Alto: 190 cm </t>
  </si>
  <si>
    <t>CAFETERA DE GOTEO: TIPO ORIGAMI N2. MATERIAL:
DRIPPER EN CERÁMICA DE ALTA CALIDAD, BASE DE
MADERA. (TIENE 20 CANALES EN ZIG-ZAG) COLOR:
SURTIDO. INCLUYE: - SERVER EN MATERIAL VIDRIO,
CAPACIDAD DE 600 ML COLOR: TRANSPARENTE. - FILTROS
DE PAPEL, PAQUETE POR 50 UNIDADES</t>
  </si>
  <si>
    <t>CAFETERA DE GOTEO DE INMERSIÓN: TIPO: CONO DE GOTEO 02 SWITCH TAMAÑO 02 MATERIAL: VIDRIO BOROSILICATO RESISTENTE AL CALOR. INCLUYE: - JARRA DE VIDRIO TIPO SERVER PARA SERVIR CAFÉ, MATERIAL EN BOROSILICATO, CAPACIDAD: 600 ML, CON TAPA, COLOR TRANSPARENTE. - INCLUYE: PAQUETE DE FILTROS V60 POR 50 UNIDADES</t>
  </si>
  <si>
    <t>CAFETERA DE GOTEO CHEMEX CAFETERA CHEMEX ORIGINAL CAPACIDAD 6 TAZAS, MATERIAL EN VIDRIO DE BOROSILICATO, CON MANGO EN MADERA Y SUJECIÓN EN CUERO. INCLUYE CAJA DE FILTROS PARA CHEMEX POR 100 UNIDADES.</t>
  </si>
  <si>
    <t>CAFETERA DE GOTEO PRENSA FRANCESA CAFETERA PRENSA FRANCESA ORIGINAL, CAPACIDAD 3 TAZAS (600 MILILITROS), MATERIAL: FABRICADO EN VIDRIO BOROSILICATO RESISTENTE A LA TEMPERATURA (MÁXIMO 100 °C), CUENTA CON UN MANGO ERGONÓMICO EN PLÁSTICO POLIPROPILENO, FILTRO EN ACERO INOXIDABLE Y BASE METÁLICA.</t>
  </si>
  <si>
    <t xml:space="preserve">CAFETERA DE GOTEO DRIPER V60
CAFETERA DE GOTEO DRIPER V60, CAPACIDAD 4 TAZAS
(700 MILILITROS), MATERIAL: JARRA EN VIDRIO
BOROSILICATO TRANSPARENTE RESISTENTE AL CALOR,
CON ASA EN PLÁSTICO. INCLUYE: • CLEVER DRIPPER • 1
CUCHARA MEDIDORA • PAQUETE DE FILTRO POR 100
UNIDADES </t>
  </si>
  <si>
    <t>Smoke Infuser Machine: Ahumado en frío (Cold Smoke System)Materiales de FabricaciónCuerpo de aleación de aluminio y metal resistente al calor; manguera de silicona de grado alimenticioFuente de EnergíaFunciona con 2 o 4 baterías alcalinas AA (según modelo)Combustibles CompatiblesAstillas de madera (wood chips), hierbas, especias, hojas de té, heno o flores secasDimensiones GeneralesCompacto y ergonómico (aprox. 12.2 cm x 9.0 cm x 5.5 cm)PesoUltraligero (aprox. 0.3 kg - 0.5 kg)</t>
  </si>
  <si>
    <t>Calentador Eléctrico A Baño María 3 Puestos: modelo JCLD-3V-Z, color plateado, con alimentación eléctrica de 110 V. Sus dimensiones aproximadas son 40 cm de alto, 100 cm de largo y 20 cm de ancho. El equipo no cuenta con función de oscilación, no tiene función de ventilación y no dispone de función turbo.</t>
  </si>
  <si>
    <t>Generador de espuma de gastronomía molecular: Características principales
Marca
Duebel
Modelo
DBL-Foaming Kit fbm
Otros
Largo x Ancho x Altura
22 cm x 13 cm x 5 cm</t>
  </si>
  <si>
    <t>circulador de inmersión profesional diseñado para la cocción Sous Vide, con una potencia de 1.200 W y alimentación de 120 V. Ofrece un rango de temperatura de 0 °C a 92 °C con una precisión de ±0,05 °C, caudal de circulación de 12 litros por minuto y capacidad para recipientes de hasta 100 litros. Incorpora conectividad Wi-Fi, control mediante aplicación móvil para iOS y Android, pantalla táctil capacitiva, estructura en acero inoxidable y aluminio con recubrimiento de teflón, certificación IPX7 de resistencia al agua, abrazadera ajustable desmontable, cable de alimentación de 134,6 cm, dimensiones de 35 × 6 × 8,8 cm y un peso aproximado de 1,29 kg, siendo un equipo ideal para aplicaciones gastronómicas profesionales y de alta exigencia.</t>
  </si>
  <si>
    <t>Jarra medidora 250 mililitros color semitrasparente, material PEAD (polietileno).</t>
  </si>
  <si>
    <t>Jarra medidora 500 mililitros color semitrasparente, material PEAD (polietileno).</t>
  </si>
  <si>
    <t>Jarra medidora 1 Litro color semitrasparente, material PEAD (polietileno).</t>
  </si>
  <si>
    <t>Termómetro digital recomendado para medir y controlar la temperatura de los alimentos. Visor de cristal líquido y eje de acero inoxidable. Posee franja de temperatura de - 50 a 300 °C. Medidas: 27 cm alto, 7 cm ancho, 2 cm largo, peso 50 gramos.</t>
  </si>
  <si>
    <t>Bowl Acero Inoxidable. Medida: 16 cm diámetro. Material: Acero Inoxidable aleación SS14. Peso: 71 gr. Capacidad: 682 ml. Espesor promedio: 0.20 mm</t>
  </si>
  <si>
    <t>Bowl Acero Inoxidable. Medida: 18 cm diámetro. Material: Acero Inoxidable aleación SS14. Peso: 76 gr. Capacidad: 975 ml. Espesor promedio: 0.20 mm</t>
  </si>
  <si>
    <t>Bowl Acero Inoxidable. Medida: 22 cm diámetro. Material: Acero Inoxidable aleación SS14. Peso: 137 gr. Capacidad: 1744 ml. Espesor promedio: 0.20 mm</t>
  </si>
  <si>
    <t>Bowl Acero Inoxidable. Medida: 32 cm diámetro. Material: Acero Inoxidable aleación SS14. Capacidad: 7 litros. Espesor promedio: 0.20 mm</t>
  </si>
  <si>
    <t>Recipiente plástico para almacenamiento de alimento. Recipiente cuadrado, capacidad 32 oz, tapa cierre con ajuste click. Libres de Bisfenol A.</t>
  </si>
  <si>
    <t>Espátula de Silicona Resistente al Calor 42 cm</t>
  </si>
  <si>
    <t>Espátula de angulo de alta calidad con mango de plástico de 20 cm, con hoja de acero inoxidable y mango de polipropileno para un agarre cómodo y fácil mantenimiento</t>
  </si>
  <si>
    <t>Espátula acodada acero inoxidable 18/10, mango de plástico. Acodada 15 cm - 25 cm.</t>
  </si>
  <si>
    <t>Batidor de globlo. Fabricado en acero inoxidable. Ideal para batir huevos, salsas, coberturas, glaseados, entre otros. Tamaño: 30cm</t>
  </si>
  <si>
    <t xml:space="preserve">Raspe plástico flexible fabricado en material resistente con múltiples propósitos en panadería y repostería. Puedes usar este raspador de tazón para raspar la masa limpia o la formación de crema. También puedes usar el raspador para distribuir uniformemente la crema sobre los pasteles. Medidas aprox: 13.1 x 8.7 cm. </t>
  </si>
  <si>
    <t>Raspe Mango Plástico. Hecho en acero inoxidable con mango de plástico. Medidas: 15 x 7,5 cm</t>
  </si>
  <si>
    <t xml:space="preserve">Cortador de Masa Múltiple. Estructura de acero inoxidable, 6 ruedas de corte de 5,4 cm cada una. </t>
  </si>
  <si>
    <t>Rodillo acrílico de 20 cm. Dimensiones; Largo: 20.5 cms x Diámetro: 6.5 cms</t>
  </si>
  <si>
    <t>Atomizador De 500 Ml Rociador Tipo Pistola. Elaborado en material PET de forma cilíndrica, boquilla de 28mm de diámetro y refuerzo en la base para una mayor durabilidad.</t>
  </si>
  <si>
    <t>Brocha en silicona de 26,2cm. Peso: 0,1 kg. Dimensiones (Alto x Largo x Ancho): 26,2x4,5x1 cm</t>
  </si>
  <si>
    <t>Cortadores de pizza en acero inoxidable
Producto: Cortador de pizza
Material de la cuchilla: Acero inoxidable grado alimenticio (304 o equivalente)
Material del mango: Acero inoxidable / plástico ABS (según modelo)
Diámetro de la cuchilla: 6,5–10 cm
Longitud total: 18–22 cm</t>
  </si>
  <si>
    <t xml:space="preserve">Regla de acero inoxidable
Material: Acero inoxidable
Largo: 60 cm
Ancho: 30 mm
</t>
  </si>
  <si>
    <t>Molde Pullman
Material: Acero inoxidable
Forma: Rectangular
Largo: 30 cm
Ancho: 10 cm
Alto: 10 cm
Espesor: 1,0 a 1,5 mm.</t>
  </si>
  <si>
    <t>Molde Para pan tajado
Material: Acero inoxidable
Forma: Rectangular con tapa deslizante
Largo: 30 cm
Ancho: 10 cm
Alto: 10 cm
Espesor: 1,0 a 1,5 mm.</t>
  </si>
  <si>
    <t>Aros  para pan de hamburguesa
Descripción: Molde circular para hornear pan de hamburguesa, permite obtener piezas uniformes en diámetro y altura.
Material	Acero inoxidable AISI 304 grado alimenticio
Forma: Circular
Diámetro: 100 mm
Altura: 25 mm
Espesor: 1,0 mm
Acabado: Pulido sanitario
Peso aproximado: 100 g
Temperatura de trabajo: Hasta 300 °C
Resistencia: Alta resistencia a la corrosión, humedad y deformación</t>
  </si>
  <si>
    <t xml:space="preserve">Molde para pan perro caliente
Material: Acero inoxidable
Largo: 15 cm
Ancho: 6 cm
Profundidad: 3 cm
Espesor: 0,8–1,2 mm
</t>
  </si>
  <si>
    <t>Moldes para baguette
Material: Acero inoxidable
Acabado: Antiadherente
Tipo: Perforado
Espesor del material: 0,8–1,2 mm.
Longitud de cada canal: 38–60 cm.
Ancho de cada canal: 6–8 cm.
Profundidad del canal: 2,5–3,5 cm.
Dimensiones del molde: 600 × 400 mm
Peso aproximado: 1,0–2,5 kg.
Temperatura máxima de trabajo: Hasta 260 °C.
Uso: Hornos de convección, rotatorios y de pisos.</t>
  </si>
  <si>
    <t>Molde redondo para torta de libra 
Material: Acero inoxidable
Acabado: Natural 
Forma: Redonda.
Espesor del material: 0,8–1,2 mm.
Capacidad: 1 libra</t>
  </si>
  <si>
    <t>Molde redondo para torta de libra 
Material: Acero inoxidable
Acabado: Natural 
Forma: Redonda.
Espesor del material: 0,8–1,2 mm.
Capacidad: 1/2 libra</t>
  </si>
  <si>
    <t>Molde redondo para torta de libra 
Material: Acero inoxidable
Acabado: Natural 
Forma: Redonda.
Tipo: removible (según modelo).
Espesor del material: 0,8–1,2 mm.
Capacidad: 1/4 libra</t>
  </si>
  <si>
    <t>Molde  desmontable redondo para torta de libra 
Material: Acero inoxidable
Acabado: Natural 
Forma: Redonda
Diametro: 24 cm
Altura: 10 cm
Espesor del material: 0,8–1,2 mm.
Capacidad: 1/4 libra</t>
  </si>
  <si>
    <t>Moldes para cupcakes 
Material: Acero aluminizado o acero al carbono de grado alimenticio.
Acabado: Natural o con recubrimiento antiadherente (opcional).
Tipo: Molde multipocillo para cupcakes o muffins.
Espesor del material: 0,8–1,2 mm.
Diámetro de cada cavidad: 5–7 cm.
Profundidad de cada cavidad: 3–4 cm.
Dimensiones del molde: modelo estándar: 600 × 400 mm para uso industrial</t>
  </si>
  <si>
    <t>Molde para tarta
Material: Acero inoxidable
Diametro: 28 cm
Altura: 3 cm</t>
  </si>
  <si>
    <t>Molde para tarta
Material: Acero inoxidable
Diametro: 20 cm
Altura: 3 cm</t>
  </si>
  <si>
    <t>Aros para tortas
Material: Acero inoxidable de grado alimenticio
Acabado: Pulido sanitario.
Tipo: Aro graduable con sistema de ajuste manual.
Forma: Redonda.
Espesor del material: 0,6–1,0 mm.
Diámetro ajustable: De 16 a 20 cm 
Altura: 9.
Sistema de ajuste: Escala graduada con mecanismo de fijación.</t>
  </si>
  <si>
    <t>Material: Acero inoxidable de grado alimenticio
Acabado: Pulido sanitario.
Forma: Redonda
Tipo: Aro liso sin fondo.
Espesor del material: 0,6–1,0 mm.
Diámetro: 10
Altura: 6 cm.</t>
  </si>
  <si>
    <t xml:space="preserve"> Bandeja en aluminio antiadherente perforada. Bandeja fabricada en aluminio, liviana, esquinas redondeadas para fácil limpieza, ideal para operaciones de horneado de productos de panadería y pastelería. BANDEJA ANTIADHERENTE PERFOR 60X40X2.8CM</t>
  </si>
  <si>
    <t>rejilla de enfriamiento 40 x 25 cm – acero reforzado. descripción: utensilio de cocina diseñado para enfriar productos de panadería y repostería, permitiendo la circulación uniforme del aire alrededor de los alimentos. Su estructura en acero reforzado brinda resistencia, estabilidad y durabilidad durante el uso. material: acero reforzado de alta resistencia. medidas: 40 cm de largo x 25 cm de ancho. uso principal: enfriamiento de panes, galletas, tortas, bizcochos, hojaldres y demás preparaciones de repostería y panadería. características: estructura resistente y estable, permite una adecuada ventilación de los productos, ayuda a conservar la textura de las preparaciones, facilita el enfriamiento uniforme, es apta para uso en cocina, panadería, repostería y comedor, y es fácil de limpiar y almacenar.</t>
  </si>
  <si>
    <t>Manga pastelera reutilizable mediana. producto: manga reutilizable en silicona tamaño mediano. descripción: utensilio de cocina utilizado para decorar, rellenar y dosificar diferentes preparaciones de panadería y repostería. Su tamaño mediano permite trabajar con mayor cantidad de mezcla, conservando buen control durante la elaboración. material: silicona flexible, resistente y apta para contacto con alimentos. medidas: 35 cm aproximadamente. uso principal: decoración de tortas, cupcakes, panes rellenos, postres, galletas, cremas, coberturas y masas suaves. características: reutilizable, resistente, flexible, práctica, de fácil manipulación, permite controlar la salida del producto, compatible con boquillas pasteleras y adecuada para procesos de panadería, repostería, pastelería y comedor.</t>
  </si>
  <si>
    <t>boquilla lisa. producto: boquilla lisa para manga pastelera. descripción: accesorio de repostería y panadería utilizado para decorar, rellenar y dosificar preparaciones de manera uniforme. Su diseño de salida redonda y lisa permite realizar líneas, puntos, bordes, letras, rellenos y decoraciones sencillas en productos de pastelería, panadería y comedor. material: acero inoxidable resistente y apto para contacto con alimentos. medida: 3 cm de alto aproximadamente, con diámetro de salida de 1 cm aproximadamente. uso principal: decoración y dosificación de cremas, chantilly, merengues, glaseados, coberturas, masas suaves y rellenos. características: resistente, durable, liviana, reutilizable, de fácil manipulación, compatible con mangas pasteleras reutilizables o desechables, permite acabados uniformes y es adecuada para procesos de repostería, panadería, pastelería y comedor.</t>
  </si>
  <si>
    <t>boquilla rizada mediana. producto: boquilla rizada para manga pastelera. descripción: accesorio de repostería y panadería utilizado para decorar, rellenar y dar forma a diferentes preparaciones. Su diseño con punta dentada o estriada permite realizar acabados decorativos como rosetas, bordes, estrellas, conchas, líneas rizadas y figuras en cremas, chantilly, merengues, glaseados y coberturas. material: acero inoxidable resistente y apto para contacto con alimentos. medida: 3 cm de alto aproximadamente, con diámetro de salida de 1 cm aproximadamente. uso principal: decoración de tortas, cupcakes, galletas, postres, panes dulces, productos de pastelería, repostería y comedor. características: resistente, durable, liviana, reutilizable, de fácil manipulación, compatible con mangas pasteleras reutilizables o desechables, permite acabados definidos y decorativos, y es adecuada para procesos de panadería, repostería, pastelería y comedor.</t>
  </si>
  <si>
    <t>boquillas para flores. producto: boquillas para flores para manga pastelera. descripción: accesorios de repostería y panadería utilizados para elaborar decoraciones en forma de flores, pétalos, hojas y acabados decorativos en tortas, cupcakes, galletas, postres y productos de pastelería. Su diseño permite crear figuras delicadas y detalladas con cremas, chantilly, merengues, glaseados y coberturas. material: acero inoxidable resistente y apto para contacto con alimentos. medida: 3 cm de alto aproximadamente, con diámetro de salida entre 1 cm y 1,5 cm aproximadamente, según el diseño de la boquilla. uso principal: decoración floral en productos de repostería, panadería, pastelería y comedor. características: resistentes, durables, reutilizables, livianas, de fácil manipulación, compatibles con mangas pasteleras reutilizables o desechables, permiten acabados decorativos definidos y son adecuadas para elaborar flores, pétalos, bordes y detalles en diferentes preparaciones.</t>
  </si>
  <si>
    <t>adaptadores para boquillas. producto: adaptadores para manga pastelera. descripción: accesorios de repostería y panadería utilizados para fijar y cambiar boquillas en mangas pasteleras de manera práctica y segura, permitiendo trabajar diferentes diseños sin necesidad de cambiar la manga o retirar completamente la preparación. Son ideales para procesos de decoración, relleno y dosificación en productos de pastelería, repostería, panadería y comedor. material: plástico resistente, reutilizable y apto para contacto con alimentos. medida: tamaño estándar, aproximadamente 3 cm a 4 cm de largo, compatible con boquillas pequeñas y medianas. uso principal: ajuste y cambio de boquillas lisas, rizadas, florales y decorativas en mangas pasteleras reutilizables o desechables. características: resistentes, livianos, reutilizables, de fácil manipulación, permiten asegurar la boquilla a la manga, facilitan el cambio de diseños durante la decoración y son adecuados para preparaciones de repostería, panadería, pastelería y comedor.</t>
  </si>
  <si>
    <t>bailarina para tortas. producto: base giratoria o bailarina para decoración de tortas. descripción: utensilio de repostería y pastelería utilizado para facilitar la decoración, cobertura y alisado de tortas, permitiendo girar el producto de manera cómoda y uniforme mientras se trabaja. Su sistema giratorio ayuda a obtener acabados más precisos en la aplicación de cremas, chantilly, buttercream, ganache, glaseados y otras coberturas. material: plástico resistente, acero inoxidable o base metálica, apto para contacto indirecto con alimentos. medida: 28 cm de diámetro aproximadamente. uso principal: decoración, alisado, cobertura y acabado de tortas, pasteles y productos de repostería, panadería, pastelería y comedor. características: giratoria, resistente, estable, reutilizable, de fácil manipulación, permite trabajar con mayor precisión, facilita el alisado de superficies y bordes, y es adecuada para procesos de decoración en repostería y pastelería.</t>
  </si>
  <si>
    <t>Master airbrush cool runner ii compresor de aire de doble ventilador kit de sistema de aerografía profesional con 3 aerógrafos, alimentación por gravedad y sifón - juego de 6 artistas de pintura acrílica de colores opacos primarios - cómo guiar
12
* Sistema de aerógrafo multiuso con 3 de los aerógrafos más populares; fáciles de usar. Incluye guía de inicio rápido y tarjeta de acceso del centro de recursos de aerografía.
* Master Airbrush Modelo TC-320 Cool Runner II, rendimiento superior, compresor de pistón único de 1/5 hp con dos ventiladores de enfriamiento que permite un funcionamiento más frío durante tiempos de uso continuo sin sobrecalentamiento. Incluye soporte para 2 aerógrafos.
* 3 tipos de aerógrafos: Modelo G22 de doble acción con 1/3 oz. vaso de fluido de alimentación por gravedad y punta de 0.3 mm, Modelo G25 de doble acción con 1/16 oz. taza de fluido de alimentación por gravedad y punta de 0.2 mm, y un Modelo E91 de acción simple con alimentación de sifón, punta de 0.8 mm y 2 - 3/4 oz. botellas de sifón.
* Kit de pintura acrílica a base de agua, colores primarios (6 colores).
B00EKT30JK
Dimensiones: 15 largo - 12.8 ancho - 7.1 alto
Deluxe Kit
Marca: Master Airbrush
Modelo: KIT-SP7B-20-2</t>
  </si>
  <si>
    <t>canastos de fermentación, bannetons. producto: canasto de fermentación para panadería. descripción: utensilio utilizado en panadería para dar soporte y forma a las masas durante el proceso de fermentación final, especialmente en panes artesanales, panes de masa madre y preparaciones rústicas. Su estructura permite que la masa conserve su forma antes del horneado y favorece una presentación uniforme del producto terminado. material: ratán natural, mimbre, pulpa de madera prensada o plástico apto para contacto con alimentos, según el tipo de banneton. medida: 20 cm a 25 cm de diámetro aproximadamente para presentaciones redondas, o 25 cm a 30 cm de largo aproximadamente para presentaciones ovaladas. uso principal: fermentación, reposo y formado de masas de pan artesanal, pan de masa madre, panes rústicos y preparaciones de panadería. características: resistente, liviano, reutilizable, permite mantener la forma de la masa, favorece una fermentación uniforme, aporta diseño o textura superficial al pan, es práctico para procesos de panadería artesanal y adecuado para preparaciones de repostería, panadería y comedor.</t>
  </si>
  <si>
    <t>tela de lino para canastos de fermentación con resorte. producto: forro de lino con resorte para banneton o canasto de fermentación. descripción: accesorio utilizado en panadería para cubrir el interior de los canastos de fermentación, evitando que la masa se adhiera directamente al canasto y facilitando el desmolde antes del horneado. Su diseño con resorte o borde elástico permite ajustarse de manera práctica al canasto, manteniendo la tela firme durante el reposo y fermentación de la masa. material: lino natural o tela tipo lino, resistente, reutilizable y apta para contacto con alimentos. medida: adaptable a canastos de fermentación de 20 cm a 25 cm de diámetro aproximadamente, según el tamaño del banneton. uso principal: protección y recubrimiento interno de canastos de fermentación para panes artesanales, panes de masa madre, panes rústicos y preparaciones de panadería. características: reutilizable, flexible, liviana, ajustable, con borde elástico o resorte, facilita el desmolde de la masa, ayuda a conservar la forma del pan durante la fermentación y es adecuada para procesos de panadería, repostería y comedor.</t>
  </si>
  <si>
    <t>Coladores finos "utensilio de cocina fabricado generalmente en acero inoxidable, diseñado con una malla metálica de alta densidad que permite filtrar líquidos y separar partículas sólidas de forma eficiente. Cuenta con un mango largo para un agarre seguro y un soporte que facilita su apoyo sobre recipientes durante su uso. Material: Acero inoxidable.
Malla fina de alta resistencia.
Mango largo ergonómico.
Aro de soporte para mayor estabilidad.
Reutilizable y de fácil limpieza.
Apto para uso doméstico y profesional."</t>
  </si>
  <si>
    <t>Tamices : utensilio fabricado generalmente en acero inoxidable, diseñado para separar, filtrar o cernir partículas sólidas de diferentes tamaños mediante una malla metálica de alta resistencia.Material: Acero inoxidable.
Malla metálica fina de alta resistencia. Gancho o soporte para mayor estabilidad durante el uso.
Resistente a la corrosión y de fácil limpieza.
Apto para uso doméstico, comercial e industrial.</t>
  </si>
  <si>
    <t>Exprimidor : Su diseño de palanca permite aplicar una mayor fuerza con menor esfuerzo, obteniendo una extracción eficiente del jugo mientras retiene semillas y parte de la pulpa. Material: Acero inoxidable o aleación metálica de alta resistencia.
Sistema de palanca para una extracción eficiente.
Diseño ergonómico de fácil manejo.
Retención de semillas y residuos sólidos.
Fácil limpieza y mantenimiento.
Resistente a la corrosión y al desgaste.
Apto para contacto con alimentos.</t>
  </si>
  <si>
    <t>Embudo: utensilio diseñado para facilitar el trasvase de líquidos, polvos o materiales granulados hacia recipientes con abertura reducida, minimizando derrames y pérdidas de producto. Está fabricado en acero inoxidable de alta resistencia, lo que le proporciona durabilidad, resistencia a la corrosión y facilidad de limpieza. Cuenta con una boca ancha para una carga eficiente, un conducto de salida estrecho y un asa lateral que brinda mayor estabilidad y seguridad durante su manipulación.Material: Acero inoxidable.
Diseño con boca ancha y tubo de salida estrecho.
Asa lateral para un manejo seguro y estable.
Resistente a la corrosión y al desgaste.
Superficie lisa de fácil limpieza e higiene.
Reutilizable y de larga vida útil.
Apto para el contacto con alimentos.</t>
  </si>
  <si>
    <t>El tapete de silicona para horneado de 60 × 40 cm es un accesorio reutilizable fabricado con silicona de grado alimenticio reforzada con fibra de vidrio, diseñado para proporcionar una superficie antiadherente que facilita la preparación y cocción de alimentos sin necesidad de utilizar papel para hornear o grasas adicionales. Su alta resistencia térmica permite su uso repetitivo en hornos convencionales, contribuyendo a una cocción uniforme y a una fácil liberación de los alimentos. Material: Silicona de grado alimenticio reforzada con fibra de vidrio.
Dimensiones: 60 × 40 cm.
Superficie antiadherente y reutilizable.
Resistente a altas y bajas temperaturas (aproximadamente de -40 °C a 230 °C, según el fabricante).
Flexible, duradero y fácil de almacenar.
Fácil limpieza, apto para lavado manual o en lavavajillas.
No absorbe olores ni sabores.
Apto para contacto directo con alimentos.</t>
  </si>
  <si>
    <t>Tapetes perforados para pan: accesorio reutilizable fabricado con silicona de grado alimenticio reforzada con fibra de vidrio, diseñado para optimizar la cocción de productos de panadería y repostería. Su superficie perforada permite una mejor circulación del aire caliente, favoreciendo una distribución uniforme del calor y obteniendo preparaciones con bases más crujientes, cocción homogénea y menor acumulación de humedad. Material: Silicona de grado alimenticio reforzada con fibra de vidrio.
Superficie perforada que mejora la circulación del aire y la distribución del calor.
Antiadherente, reutilizable y de larga duración.
Resistente a altas y bajas temperaturas (aproximadamente de -40 °C a 230 °C, según el fabricante).
Flexible, resistente al desgaste y de fácil almacenamiento.
Fácil limpieza y apto para contacto directo con alimentos.
Disponible en diferentes tamaños y configuraciones de cavidades para diversas aplicaciones.</t>
  </si>
  <si>
    <t>Espatula para chocolate: herramienta de uso profesional y doméstico, fabricada generalmente en acero inoxidable de alta calidad, diseñada para manipular, extender, mezclar, raspar y recoger chocolate, cremas, masas y otras preparaciones alimenticias. Cuenta con una hoja ancha y flexible que facilita el trabajo sobre superficies lisas, y un mango ergonómico que proporciona un agarre cómodo y seguro durante su uso. Material de la hoja: Acero inoxidable resistente a la corrosión.
Mango ergonómico de plástico o material antideslizante.
Hoja ancha con borde liso para una manipulación precisa.
Resistente al desgaste y de larga vida útil.
Fácil limpieza y mantenimiento.
Apta para contacto directo con alimentos.
Disponible en diferentes dimensiones según la aplicación.</t>
  </si>
  <si>
    <t>Lamina de mármol: superficie de trabajo elaborada en mármol natural, diseñada para facilitar la preparación de alimentos en procesos de panadería, repostería, chocolatería y gastronomía. Gracias a las propiedades térmicas del mármol, mantiene una temperatura fresca durante más tiempo, lo que la hace ideal para trabajar masas, hojaldres, fondant, chocolate y otras preparaciones que requieren una superficie estable y fría.Material: Mármol natural de alta calidad. Diametro : 40 x 60 cm 
Superficie lisa y pulida.
Resistente al desgaste, impactos moderados y altas exigencias de uso.</t>
  </si>
  <si>
    <t>utensilios fabricados en policarbonato de alta transparencia y grado alimenticio, diseñados para la elaboración de chocolates con acabados uniformes, brillantes y de alta precisión. Sus cavidades permiten formar diferentes figuras y diseños, facilitando el desmolde y garantizando una excelente definición de los detalles. Material: Policarbonato transparente de grado alimenticio.
Superficie rígida y lisa que proporciona un acabado brillante al chocolate.
Cavidades con diferentes figuras y diseños (geométricas, corazones, animales, letras, figuras temáticas, entre otras).
Alta resistencia al impacto y al desgaste.
Reutilizable y de larga vida útil.
Fácil limpieza y mantenimiento.
Apto para contacto directo con alimentos.</t>
  </si>
  <si>
    <t>Termometro infrarojo: instrumento de medición diseñado para determinar la temperatura superficial de objetos y materiales mediante tecnología infrarroja, sin necesidad de contacto físico. Permite obtener lecturas rápidas, precisas y seguras, siendo ideal para aplicaciones en la industria alimentaria, laboratorios, procesos industriales, mantenimiento y control de calidad. Tipo: Termómetro infrarrojo digital sin contacto.
Tecnología de medición por sensor infrarrojo.
Pantalla LCD con visualización digital.
Tiempo de respuesta rápido (aproximadamente 0,5 a 1 segundo).
Puntero láser para mayor precisión en la ubicación del punto de medición (según el modelo).
Unidades de medición seleccionables en °C y °F.
Alimentación mediante baterías.
Diseño ergonómico, portátil y de fácil operación.
Apagado automático para optimizar la duración de la batería.</t>
  </si>
  <si>
    <t>herramienta eléctrica diseñada para aplicar aire caliente de manera controlada sobre superficies de chocolate y otros productos de repostería. Se utiliza para eliminar burbujas de aire, fundir ligeramente la superficie del chocolate, dar brillo a las preparaciones, facilitar el desmolde y realizar acabados decorativos sin afectar la calidad del producto. Tipo: Pistola de calor eléctrica.
Alimentación: 110–120 V o 220–240 V (según el modelo).
Potencia: Entre 300 W y 1.500 W, dependiendo del equipo.
Temperatura regulable o con niveles de temperatura (según el modelo).
Flujo de aire uniforme para aplicaciones de precisión.
Diseño ergonómico con empuñadura antideslizante.
Construcción resistente para uso continuo.</t>
  </si>
  <si>
    <t xml:space="preserve">Campana Ahumar Ancha Con Válvula
Alto: 23,5 cm
Diametro: 20 cm
Soporta copas de 18cm altura
Válvula u orificio en caucho para insertar manguera de pistola ahumadora
Ideal para vasos altos o platos comida
Material: Vidrio
</t>
  </si>
  <si>
    <t>Cuchara perforada ideal para recoger el caviar en mixología en la técnica de esferificación directa o inversa, también se presta para el trabajo en nitrógeno liquido. Así como al momento de montar texturas aéreas como aires o burbujas.
Evita que las esferas de caviar en mixología se dañen al servirlas o sacarlas del recipiente.
Diseñado con balance ideal para un óptimo control.
Fabricada en acero inoxidable.</t>
  </si>
  <si>
    <t>Kit emplatado profesional
Material: Acero inoxidable
Incluye: pinza, cuchara de degustación-pinza, espátula flexible, perfect quenelle, plumilla y espátula dosificadora</t>
  </si>
  <si>
    <t>Maquina para hacer pasta
Material: aluminio anodizado + acero cromado
Dimensiones del producto: 207 x 200 x 155 mm
Peso del artículo: 2,25 kg</t>
  </si>
  <si>
    <t>Recipiente para Cocción Sous Vide
Tipo de producto: Recipiente para cocción Sous Vide
Material: Plástico (preferiblemente policarbonato) o acero inoxidable
Material recomendado: Policarbonato por su alta durabilidad y mejor aislamiento térmico
Compatibilidad: Compatible con la mayoría de termocirculadores Sous Vide
Tapa: Sí, recomendada para reducir la evaporación y mantener la temperatura
Sistema de anclaje: Compatible con abrazaderas para termocirculadores
Capacidad: Disponible en diferentes tamaños según las necesidades de cocción
Uso recomendado: Cocción individual, en pareja o para familias
Aislamiento térmico: Alto (en modelos de policarbonato)
Resistencia: Apto para uso continuo y temperaturas de cocción Sous Vide
Características adicionales:
Asas para facilitar el transporte.
Marcas de capacidad en litros.
Guías para colocar rejillas separadoras.
Diseño que favorece la correcta circulación del agua.</t>
  </si>
  <si>
    <t>Cuchillo Chef
Longitud total: 28,9 CM Hoja: 16,4 CM Mango: 12,5 CM
Cuchillo chef con hoja de acabado negro en acero de alto desempeño, diseñado para ofrecer equilibrio, control y un filo confiable. Su estética sobria y moderna se combina con una geometría versátil que garantiza un manejo estable y fluido en cocina.</t>
  </si>
  <si>
    <t>Cuchillo Santoku
Longitud total: 29,7 CM Hoja: 17,4 CM Mango: 12,3 CM
Santoku con hoja de acabado negro en acero de alto desempeño, diseñado para ofrecer equilibrio, control y un filo confiable. Su estética sobria y moderna se combina con una geometría versátil que garantiza un manejo preciso y estable.</t>
  </si>
  <si>
    <t>Cuchillo martillado
Longitud total: 33,1 CM Hoja: 21,3 CM Mango: 11,8 CM
Hoja larga y estilizada con acabado martillado, fabricada en acero de alto desempeño que ofrece estabilidad y un filo uniforme. Su diseño favorece cortes limpios y controlados, mientras la textura martillada aporta carácter artesanal y una estética distintiva.</t>
  </si>
  <si>
    <t>Hacha de cocina
Longitud total: 30,3 CM Hoja: 18,6 CM Mango: 11,7 CM
Hacha de cocina de estilo japonés con hoja ancha y robusta en acero de alta resistencia. Ofrece estabilidad, control y durabilidad, con dos opciones de mango que se adaptan a diferentes preferencias de uso.</t>
  </si>
  <si>
    <t>Sarten hierro fundido
Capacidad en volumen: 500 mL.
Unidades por pack: 1.
Cuerpo fabricando en hierro.
Mango fabricado en hierro.
Con un diámetro de 16.5 cm.
Sus dimensiones son: 28.5 cm x 18.5 cm x 3.5 cm.
Su peso es de 900 g.</t>
  </si>
  <si>
    <t>Cuchara para helado
Material: Acero inoxidable grado alimenticio
Acabado: Pulido espejo o satinado
Longitud: 18 cm
Diámetro de la copa: 5 cm
Capacidad aproximada: 60 ml</t>
  </si>
  <si>
    <t>Espatula para hamburguesa
Material de la hoja: Acero inoxidable
Material del mango: Acero inoxidable o polipropileno (PP) de grado alimenticio
Acabado: Pulido satinado o espejo
Color: Plateado (hoja) / Negro o plateado
Longitud total	30–35 cm
Dimensiones de la hoja: 10–12 cm de ancho × 12–15 cm de largo</t>
  </si>
  <si>
    <t>Aireador de masa
Acero inoxidable
Material del mango: Polipropileno (PP) o acero inoxidable
Color: Plateado o blanco
Longitud total: 18–22 cm
Ancho del rodillo: 10–12 cm
Diámetro del rodillo: 4–5 cm
Número de púas: 40–60 aproximadamente
Longitud de las púas: 8–12 mm</t>
  </si>
  <si>
    <t xml:space="preserve">Pimentero manual. material del cuerpo : madera Color : madera natural forma: cilindrica con diseño torneado ergonómico acabado: liso y pulido  mecanismo: molino manual con ajuste superior mediante perilla metálica. </t>
  </si>
  <si>
    <t xml:space="preserve">Producto: bandeja ovalada antideslizante material: plastico de alta resistencia con superficie antideslizante, color : negro forma : ovalada dimensiones: 66 x 55 cm borde: perimetral ligeramente elevada para brindar mayor seguridad al transportar el contenido </t>
  </si>
  <si>
    <t xml:space="preserve">Jarra de acero inoxidable, capacidad 1 litro, material: acero inoxidable de alta calidad, color: plateado, acabado: pulidos brillantes, forma: cilíndrica con ligera conicidad, asa: ergonómica, resistente de facil agarre </t>
  </si>
  <si>
    <t xml:space="preserve">Jarra de acero inoxidable, capacidad 2 litros, material: acero inoxidable de alta calidad, color: plateado, acabado: pulidos brillantes, forma: cilíndrica con ligera conicidad, asa: ergonómica, resistente de facil agarre </t>
  </si>
  <si>
    <t xml:space="preserve">Prensa pure, material de la cabeza acero inoxidable , material del mango plastico  color: plateado con mango negro diseño: cabeza circular perforada con estructura de alambre para un prensado eficiente </t>
  </si>
  <si>
    <t xml:space="preserve">Producto: Azafate de rodillo para mantequilla , material: acero inoxidable , forma: rectangular con bordes perimetrales elevados, superficie: liza y uniforme, bordes: reforzados para proporcionar ridigez y evitar derrames. </t>
  </si>
  <si>
    <t>Bandeja antideslizante 46 X 36 cm. Material plástico, forma rectangular.</t>
  </si>
  <si>
    <t>Bandeja redonda de aluminio de 12". Diámetro: 31 / Peso 2 cm./ Peso 0,11 Kg.</t>
  </si>
  <si>
    <t>Cernidor de aluminio multiusos, color gris, diámetro 24 cm, fabricado en acero inoxidable. Tamaño LxAnxAl Cm 24x24x10.</t>
  </si>
  <si>
    <t>Cortadora de mandolina acero inoxidable con chucillas ajusta, color estándar, material en acero inoxidable, cambia entre tipos de cuchilla, mango de agarre antideslizante. Dimensiones del artículo (largo x ancho x alto): 19,38"l. x 7"an. x 3,88"al. pulgadas. Peso del artículo: 2,17 Kilogramos</t>
  </si>
  <si>
    <t>Soporte Tacos Burros Acero Inoxidable 3 ranuras. Altura 5 cm, largo 18,7 cm, forma de bandeja: hoja rectangular.</t>
  </si>
  <si>
    <t xml:space="preserve">Canasta mini para servir. Redonda, altura 15 cm, diámetro de 9 cm, diseño redondo, </t>
  </si>
  <si>
    <t>Rallador microplane ultra afilado para quesos y cítricos</t>
  </si>
  <si>
    <t xml:space="preserve">Sacabocados doble, con mango de madera de 7 ", diseñado con dos medidas, este baller le permite crear esferas grandes o pequeñas para ensaladas y guarniciones. Gracias a su construcción duradera, este baller también se puede utilizar para extraer fácilmente los núcleos de las ciertas frutas. Para una mayor comodidad, este melon baller está construido con un mango de madera remachada para un agarre cómodo y equilibrado. Medidas: 8 x 3.2 x 2  </t>
  </si>
  <si>
    <t>Olla a Presión Magna 15L. Dimensiones: 42.3 x 27.3 x 26 cm. Capacidad: 15 litros. Material: Aluminio apto para contacto con alimentos. Peso Neto: 6 kg. Peso Bruto: 7.4 kg</t>
  </si>
  <si>
    <t>Sartén Anodizado 24CM. Apto para hornos convencionales. No apto para cocina de inducción. No apto para microondas. Capacidad de 1,9L y una resistencia a la abrasión de 23.000 ciclos. Elaborado con aluminio anodizado duro. Mango en acero inoxidable e interior con antiadherente. Medidas del producto: 46*24.4*5.1 cm..</t>
  </si>
  <si>
    <t>Recipiente Plastico Rectangular para congelacion capacidad de 2 litros. Especializado para congelación. Soporta temperaturas de hasta -20°C. Cierre seguro con ajuste preciso. Ayuda a evitar la contaminación cruzada. Optimiza el espacio en el congelador. Apto para contacto con alimentos. Libre de BPA. Fabricado en polipropileno y polietileno. Disponible en color blanco</t>
  </si>
  <si>
    <t xml:space="preserve">Plato de presentación gastronómica de forma circular, elaborado en porcelana de alta calidad, de color blanco y acabado esmaltado brillante. Presenta un diseño contemporáneo y elegante, con una superficie interior caracterizada por un relieve o textura radial, conformada por finas estrías que se proyectan visualmente desde la zona central hacia el borde del plato.
Cuenta con un área central amplia y definida para la presentación de los alimentos, rodeada por una superficie texturizada que aporta profundidad y valor estético a la pieza. Su borde es amplio, continuo y ligeramente elevado, proporcionando una transición visual armónica entre el área de presentación y el perímetro.
El plato presenta un perfil de apariencia robusta y de uso profesional, con profundidad suficiente para el servicio de diferentes tipos de preparaciones gastronómicas, incluyendo aquellas que contienen salsas o elementos líquidos. Su acabado es uniforme, sin estampados, gráficos ni decoraciones de color, predominando el blanco como elemento visual.
Por sus características de diseño, proporciones, acabado y textura, corresponde a una pieza destinada al servicio y presentación profesional de alimentos, especialmente apropiada para montajes gastronómicos, demostraciones culinarias y presentaciones de alta cocina.
Dimensiones aproximadas: 28,1 cm de diámetro x 5,4 cm de altura.
Peso aproximado: 1.260 g por unidad. con logo  sena </t>
  </si>
  <si>
    <t>tazón o taza para servicio gastronómico que presenta un acabado exterior oscuro en contraste con un interior texturizado en tonos azules. La pieza cuenta con una capacidad volumétrica de 450 mililitros, un peso de 400 gramos y unas dimensiones físicas de 49 milímetros de alto, 170 milímetros de diámetro o ancho máximo y 164 milímetros de largo. con logo sena</t>
  </si>
  <si>
    <t>Plato para presentación gastronómica de forma circular, elaborado en porcelana, de color blanco y acabado liso, brillante y uniforme. Presenta un diseño contemporáneo de líneas suaves y continuas, caracterizado por la ausencia de una división marcada entre el borde y la superficie destinada a la presentación de los alimentos.
La pieza presenta una superficie interior amplia, lisa y ligeramente curvada, que se prolonga de manera continua hacia el perímetro del plato, generando una transición suave y sin aristas visibles. Su configuración permite realizar diferentes tipos de montajes y presentaciones gastronómicas, favoreciendo la disposición estética de los alimentos.
El borde no presenta un ala plana o una separación tradicional respecto al área central; por el contrario, la superficie se extiende suavemente hacia el exterior, conformando un perfil bajo, redondeado y de apariencia continua. El plato posee una profundidad aproximada de 3,7 cm, proporcionando capacidad para contener preparaciones y sus respectivos componentes sin perder la presentación visual.
Su acabado es blanco, liso, uniforme y reflectante, sin estampados, gráficos ni decoraciones de color. Por sus características formales, es apropiado para el servicio y presentación profesional de preparaciones gastronómicas, especialmente para montajes contemporáneos y de alta cocina.
Dimensiones aproximadas: 28,6 cm de diámetro x 3,7 cm de altura.
Peso aproximado: 1.150 g por unidad. con logo sena</t>
  </si>
  <si>
    <t>plato pequeño 22 cm. producto: plato pequeño elaborado en porcelana, de color blanco y acabado liso y uniforme. La pieza presenta una superficie interior amplia, lisa y ligeramente curvada, que se prolonga de manera continua hacia el perímetro del plato, generando una transición suave y sin aristas visibles. Su configuración permite realizar diferentes tipos de montajes y presentaciones gastronómicas,  medida: 22 cm de diámetro aproximadamente; altura 71 mm y diámetro 222 mm. peso: 992 gramos. uso principal: presentación y servicio de postres, panes, productos de repostería, pasabocas, entradas y preparaciones de comedor. características: resistente, reutilizable, decorativo, práctico, de fácil manipulación, adecuado para servicio de alimentos y presentación de productos gastronómicos; con logo sena</t>
  </si>
  <si>
    <t>plato postre 23 cm. producto: plato postre Amazonia. referencia: 37004627. descripción: plato utilizado para la presentación y servicio de postres, productos de repostería, panadería, pastelería y preparaciones de comedor. Su diseño decorativo permite mejorar la presentación de los alimentos y brindar una apariencia atractiva en el servicio. material: CM/GR, según descripción del fabricante. medida: 23 cm aproximadamente; altura 27 mm, diámetro 232 mm y largo 222 mm. peso: 485 gramos. Con contraste de colores que inician en la parte superior en los tonos tierra y termina en la parte central con tonos azules, es decir que el plato contiene en uno solo diferentes tonalidades haciéndolo moderno; con logo sena</t>
  </si>
  <si>
    <t>tazón o taza para servicio gastronómico de diseño cilíndrico con paredes rectas, que presenta un acabado exterior en tono oscuro en contraste con un interior de color claro. La pieza cuenta con una capacidad volumétrica de 900 mililitros, un peso de 920 gramos y unas dimensiones físicas que corresponden a 44 milímetros de alto y un diámetro de 214 milímetros. con logo sena</t>
  </si>
  <si>
    <t>Set de aros x 3 para emplatar en acero inoxidable on las siguientes dimensiones L 10x10x4 cm / m 8x8x4 cm / s 6x6x4 cm</t>
  </si>
  <si>
    <t xml:space="preserve">Vaporera de bambú: Utensilio de cocción al vapor elaborado en bambú, diseñado para cocinar alimentos mediante vapor de agua sin contacto directo con el líquido. Está compuesta por uno o varios niveles apilables y una tapa que permite conservar el vapor durante la cocción. Es ampliamente utilizada en la preparación de baos, dumplings, verduras y otros productos de cocción suave. De 30 cm de diametro de dos pisos. </t>
  </si>
  <si>
    <t>plato hondo de tipo coupe (diseño liso sin borde o ala escalonada), destinado al servicio de mesa gastronómico. Esta pieza circular presenta un acabado continuo en un tono oscuro de estilo rústico. Según las especificaciones técnicas visibles en la imagen, el plato cuenta con un diámetro de 19,8 centímetros, lo cual equivale a 7 4/5 pulgadas. con logo 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</si>
</sst>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quot;$&quot;\ #,##0.00;[Red]\-&quot;$&quot;\ #,##0.00"/>
    <numFmt numFmtId="166" formatCode="_-&quot;$&quot;\ * #,##0.00_-;\-&quot;$&quot;\ * #,##0.00_-;_-&quot;$&quot;\ * &quot;-&quot;??_-;_-@_-"/>
  </numFmts>
  <fonts count="21">
    <font>
      <sz val="11"/>
      <color theme="1"/>
      <name val="Calibri"/>
      <family val="2"/>
      <scheme val="minor"/>
    </font>
    <font>
      <sz val="11"/>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1"/>
      <color rgb="FFFF0000"/>
      <name val="Calibri"/>
      <family val="2"/>
      <scheme val="minor"/>
    </font>
    <font>
      <b/>
      <sz val="11"/>
      <color theme="7" tint="-0.249977111117893"/>
      <name val="Calibri"/>
      <family val="2"/>
      <scheme val="minor"/>
    </font>
    <font>
      <sz val="11"/>
      <color rgb="FF000000"/>
      <name val="Aptos Narrow"/>
      <family val="2"/>
    </font>
    <font>
      <sz val="11"/>
      <color rgb="FF000000"/>
      <name val="Calibri"/>
      <family val="2"/>
      <scheme val="minor"/>
    </font>
    <font>
      <sz val="10"/>
      <name val="Arial"/>
      <family val="2"/>
    </font>
    <font>
      <sz val="10"/>
      <color rgb="FF000000"/>
      <name val="Calibri"/>
      <family val="2"/>
    </font>
    <font>
      <sz val="10"/>
      <name val="Calibri"/>
      <family val="2"/>
    </font>
    <font>
      <b/>
      <sz val="10"/>
      <name val="Calibri"/>
      <family val="2"/>
    </font>
    <font>
      <sz val="10"/>
      <color theme="1"/>
      <name val="Calibri"/>
      <family val="2"/>
    </font>
    <font>
      <sz val="10"/>
      <color rgb="FF4F4F4F"/>
      <name val="Calibri"/>
      <family val="2"/>
    </font>
    <font>
      <sz val="10"/>
      <name val="Aptos Narrow"/>
      <family val="2"/>
    </font>
    <font>
      <sz val="10"/>
      <color rgb="FF000000"/>
      <name val="Arial Narrow"/>
      <family val="2"/>
    </font>
    <font>
      <sz val="10"/>
      <color rgb="FF000000"/>
      <name val="Aptos Narrow"/>
      <family val="2"/>
    </font>
  </fonts>
  <fills count="11">
    <fill>
      <patternFill patternType="none"/>
    </fill>
    <fill>
      <patternFill patternType="gray125"/>
    </fill>
    <fill>
      <patternFill patternType="solid">
        <fgColor rgb="FF0070C0"/>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FFFF00"/>
        <bgColor indexed="64"/>
      </patternFill>
    </fill>
    <fill>
      <patternFill patternType="solid">
        <fgColor theme="7" tint="0.79998168889431442"/>
        <bgColor indexed="64"/>
      </patternFill>
    </fill>
    <fill>
      <patternFill patternType="solid">
        <fgColor theme="0"/>
        <bgColor indexed="64"/>
      </patternFill>
    </fill>
    <fill>
      <patternFill patternType="solid">
        <fgColor theme="0"/>
        <bgColor rgb="FF000000"/>
      </patternFill>
    </fill>
    <fill>
      <patternFill patternType="solid">
        <fgColor rgb="FFFFFFFF"/>
        <bgColor rgb="FF000000"/>
      </patternFill>
    </fill>
    <fill>
      <patternFill patternType="solid">
        <fgColor rgb="FFB5E6A2"/>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166" fontId="1" fillId="0" borderId="0" applyFont="0" applyFill="0" applyBorder="0" applyAlignment="0" applyProtection="0"/>
    <xf numFmtId="9" fontId="1" fillId="0" borderId="0" applyFont="0" applyFill="0" applyBorder="0" applyAlignment="0" applyProtection="0"/>
    <xf numFmtId="0" fontId="12" fillId="0" borderId="0"/>
  </cellStyleXfs>
  <cellXfs count="83">
    <xf numFmtId="0" fontId="0" fillId="0" borderId="0" xfId="0"/>
    <xf numFmtId="164" fontId="3" fillId="0" borderId="1" xfId="1" applyNumberFormat="1" applyFont="1" applyBorder="1" applyAlignment="1" applyProtection="1">
      <alignment horizontal="right" vertical="center" wrapText="1"/>
    </xf>
    <xf numFmtId="10" fontId="4" fillId="0" borderId="1" xfId="2" applyNumberFormat="1" applyFont="1" applyBorder="1" applyAlignment="1" applyProtection="1">
      <alignment horizontal="right" vertical="center" wrapText="1"/>
    </xf>
    <xf numFmtId="164" fontId="4" fillId="0" borderId="1" xfId="1" applyNumberFormat="1" applyFont="1" applyBorder="1" applyAlignment="1" applyProtection="1">
      <alignment horizontal="righ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4" fillId="0" borderId="0" xfId="0" applyFont="1" applyAlignment="1">
      <alignment horizontal="center" vertical="center" wrapText="1"/>
    </xf>
    <xf numFmtId="0" fontId="0" fillId="0" borderId="0" xfId="0" applyAlignment="1">
      <alignment wrapText="1"/>
    </xf>
    <xf numFmtId="0" fontId="5" fillId="0" borderId="0" xfId="0" applyFont="1" applyAlignment="1">
      <alignment wrapText="1"/>
    </xf>
    <xf numFmtId="0" fontId="6" fillId="0" borderId="5" xfId="0" applyFont="1" applyBorder="1" applyAlignment="1">
      <alignment horizontal="center" wrapText="1"/>
    </xf>
    <xf numFmtId="0" fontId="6" fillId="0" borderId="2" xfId="0" applyFont="1" applyBorder="1" applyAlignment="1">
      <alignment horizontal="center" wrapText="1"/>
    </xf>
    <xf numFmtId="0" fontId="0" fillId="0" borderId="6" xfId="0" applyBorder="1" applyAlignment="1">
      <alignment wrapText="1"/>
    </xf>
    <xf numFmtId="0" fontId="0" fillId="0" borderId="7" xfId="0" applyBorder="1" applyAlignment="1">
      <alignment wrapText="1"/>
    </xf>
    <xf numFmtId="0" fontId="0" fillId="0" borderId="8" xfId="0" applyBorder="1" applyAlignment="1">
      <alignment wrapText="1"/>
    </xf>
    <xf numFmtId="0" fontId="0" fillId="0" borderId="9" xfId="0" applyBorder="1" applyAlignment="1">
      <alignment wrapText="1"/>
    </xf>
    <xf numFmtId="0" fontId="7" fillId="0" borderId="8" xfId="0" applyFont="1" applyBorder="1" applyAlignment="1">
      <alignment horizontal="left" vertical="center" wrapText="1"/>
    </xf>
    <xf numFmtId="0" fontId="7" fillId="6" borderId="8" xfId="0" applyFont="1" applyFill="1" applyBorder="1" applyAlignment="1">
      <alignment horizontal="left" vertical="center" wrapText="1"/>
    </xf>
    <xf numFmtId="0" fontId="0" fillId="6" borderId="9" xfId="0" applyFill="1" applyBorder="1" applyAlignment="1">
      <alignment wrapText="1"/>
    </xf>
    <xf numFmtId="0" fontId="7" fillId="6" borderId="10" xfId="0" applyFont="1" applyFill="1" applyBorder="1" applyAlignment="1">
      <alignment horizontal="left" vertical="center" wrapText="1"/>
    </xf>
    <xf numFmtId="0" fontId="0" fillId="6" borderId="11" xfId="0" applyFill="1" applyBorder="1" applyAlignment="1">
      <alignment wrapText="1"/>
    </xf>
    <xf numFmtId="166" fontId="0" fillId="0" borderId="1" xfId="1" applyFont="1" applyBorder="1"/>
    <xf numFmtId="0" fontId="0" fillId="0" borderId="1" xfId="0" applyBorder="1" applyAlignment="1">
      <alignment horizontal="center" vertical="center"/>
    </xf>
    <xf numFmtId="10" fontId="5" fillId="0" borderId="1" xfId="2" applyNumberFormat="1" applyFont="1" applyBorder="1" applyAlignment="1" applyProtection="1">
      <alignment horizontal="right" vertical="center" wrapText="1"/>
    </xf>
    <xf numFmtId="164" fontId="0" fillId="0" borderId="1" xfId="1" applyNumberFormat="1" applyFont="1" applyBorder="1" applyAlignment="1" applyProtection="1">
      <alignment horizontal="right" vertical="center" wrapText="1"/>
    </xf>
    <xf numFmtId="164" fontId="5" fillId="0" borderId="1" xfId="1" applyNumberFormat="1" applyFont="1" applyBorder="1" applyAlignment="1" applyProtection="1">
      <alignment horizontal="right" vertical="center" wrapText="1"/>
    </xf>
    <xf numFmtId="0" fontId="0" fillId="0" borderId="0" xfId="0" applyAlignment="1">
      <alignment vertical="center" wrapText="1"/>
    </xf>
    <xf numFmtId="0" fontId="0" fillId="0" borderId="1" xfId="0" applyBorder="1" applyAlignment="1">
      <alignment horizontal="center" vertical="center" wrapText="1"/>
    </xf>
    <xf numFmtId="10" fontId="5" fillId="0" borderId="1" xfId="2" applyNumberFormat="1" applyFont="1" applyFill="1" applyBorder="1" applyAlignment="1" applyProtection="1">
      <alignment horizontal="right" vertical="center" wrapText="1"/>
    </xf>
    <xf numFmtId="164" fontId="0" fillId="0" borderId="1" xfId="1" applyNumberFormat="1" applyFont="1" applyFill="1" applyBorder="1" applyAlignment="1" applyProtection="1">
      <alignment horizontal="right" vertical="center" wrapText="1"/>
    </xf>
    <xf numFmtId="164" fontId="5" fillId="0" borderId="1" xfId="1" applyNumberFormat="1" applyFont="1" applyFill="1" applyBorder="1" applyAlignment="1" applyProtection="1">
      <alignment horizontal="right" vertical="center" wrapText="1"/>
    </xf>
    <xf numFmtId="166" fontId="0" fillId="0" borderId="1" xfId="1" applyFont="1" applyFill="1" applyBorder="1"/>
    <xf numFmtId="10" fontId="5" fillId="7" borderId="1" xfId="2" applyNumberFormat="1" applyFont="1" applyFill="1" applyBorder="1" applyAlignment="1" applyProtection="1">
      <alignment horizontal="right" vertical="center" wrapText="1"/>
    </xf>
    <xf numFmtId="164" fontId="0" fillId="7" borderId="1" xfId="1" applyNumberFormat="1" applyFont="1" applyFill="1" applyBorder="1" applyAlignment="1" applyProtection="1">
      <alignment horizontal="right" vertical="center" wrapText="1"/>
    </xf>
    <xf numFmtId="164" fontId="5" fillId="7" borderId="1" xfId="1" applyNumberFormat="1" applyFont="1" applyFill="1" applyBorder="1" applyAlignment="1" applyProtection="1">
      <alignment horizontal="right" vertical="center" wrapText="1"/>
    </xf>
    <xf numFmtId="0" fontId="0" fillId="7" borderId="0" xfId="0" applyFill="1" applyAlignment="1">
      <alignment vertical="center" wrapText="1"/>
    </xf>
    <xf numFmtId="10" fontId="4" fillId="0" borderId="1" xfId="2" applyNumberFormat="1" applyFont="1" applyFill="1" applyBorder="1" applyAlignment="1" applyProtection="1">
      <alignment horizontal="right" vertical="center" wrapText="1"/>
    </xf>
    <xf numFmtId="164" fontId="3" fillId="0" borderId="1" xfId="1" applyNumberFormat="1" applyFont="1" applyFill="1" applyBorder="1" applyAlignment="1" applyProtection="1">
      <alignment horizontal="right" vertical="center" wrapText="1"/>
    </xf>
    <xf numFmtId="164" fontId="4" fillId="0" borderId="1" xfId="1" applyNumberFormat="1" applyFont="1" applyFill="1" applyBorder="1" applyAlignment="1" applyProtection="1">
      <alignment horizontal="right" vertical="center" wrapText="1"/>
    </xf>
    <xf numFmtId="0" fontId="14" fillId="7" borderId="1" xfId="3" applyFont="1" applyFill="1" applyBorder="1" applyAlignment="1">
      <alignment horizontal="left" vertical="top" wrapText="1"/>
    </xf>
    <xf numFmtId="0" fontId="14" fillId="0" borderId="1" xfId="3" applyFont="1" applyBorder="1" applyAlignment="1">
      <alignment horizontal="left" vertical="top" wrapText="1"/>
    </xf>
    <xf numFmtId="0" fontId="14" fillId="7" borderId="1" xfId="0" applyFont="1" applyFill="1" applyBorder="1" applyAlignment="1">
      <alignment horizontal="left" vertical="top" wrapText="1"/>
    </xf>
    <xf numFmtId="0" fontId="16" fillId="0" borderId="1" xfId="0" applyFont="1" applyBorder="1" applyAlignment="1">
      <alignment horizontal="left" vertical="top" wrapText="1"/>
    </xf>
    <xf numFmtId="0" fontId="16" fillId="7" borderId="1" xfId="0" applyFont="1" applyFill="1" applyBorder="1" applyAlignment="1">
      <alignment horizontal="left" vertical="top" wrapText="1"/>
    </xf>
    <xf numFmtId="0" fontId="13" fillId="7" borderId="1" xfId="3" applyFont="1" applyFill="1" applyBorder="1" applyAlignment="1">
      <alignment horizontal="left" vertical="top" wrapText="1"/>
    </xf>
    <xf numFmtId="0" fontId="13" fillId="7" borderId="1" xfId="0" applyFont="1" applyFill="1" applyBorder="1" applyAlignment="1">
      <alignment horizontal="left" vertical="top" wrapText="1"/>
    </xf>
    <xf numFmtId="0" fontId="17" fillId="7" borderId="1" xfId="0" applyFont="1" applyFill="1" applyBorder="1" applyAlignment="1">
      <alignment horizontal="left" vertical="top" wrapText="1"/>
    </xf>
    <xf numFmtId="0" fontId="14" fillId="7" borderId="1" xfId="3" applyFont="1" applyFill="1" applyBorder="1" applyAlignment="1">
      <alignment horizontal="center" vertical="center"/>
    </xf>
    <xf numFmtId="165" fontId="18" fillId="0" borderId="1" xfId="0" applyNumberFormat="1" applyFont="1" applyBorder="1" applyAlignment="1">
      <alignment vertical="center"/>
    </xf>
    <xf numFmtId="165" fontId="18" fillId="9" borderId="1" xfId="0" applyNumberFormat="1" applyFont="1" applyFill="1" applyBorder="1" applyAlignment="1">
      <alignment vertical="center"/>
    </xf>
    <xf numFmtId="165" fontId="10" fillId="0" borderId="1" xfId="0" applyNumberFormat="1" applyFont="1" applyBorder="1" applyAlignment="1">
      <alignment vertical="center"/>
    </xf>
    <xf numFmtId="165" fontId="10" fillId="9" borderId="1" xfId="0" applyNumberFormat="1" applyFont="1" applyFill="1" applyBorder="1" applyAlignment="1">
      <alignment vertical="center"/>
    </xf>
    <xf numFmtId="0" fontId="0" fillId="0" borderId="1" xfId="0" applyBorder="1" applyAlignment="1">
      <alignment horizontal="center" vertical="top" wrapText="1"/>
    </xf>
    <xf numFmtId="0" fontId="3" fillId="0" borderId="0" xfId="0" applyFont="1" applyAlignment="1">
      <alignment vertical="top" wrapText="1"/>
    </xf>
    <xf numFmtId="0" fontId="4" fillId="4" borderId="14" xfId="0" applyFont="1" applyFill="1" applyBorder="1" applyAlignment="1">
      <alignment horizontal="center" vertical="center" wrapText="1"/>
    </xf>
    <xf numFmtId="0" fontId="4" fillId="4" borderId="12" xfId="0" applyFont="1" applyFill="1" applyBorder="1" applyAlignment="1">
      <alignment horizontal="center" vertical="top" wrapText="1"/>
    </xf>
    <xf numFmtId="0" fontId="4" fillId="4" borderId="12"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165" fontId="11" fillId="0" borderId="1" xfId="0" applyNumberFormat="1" applyFont="1" applyBorder="1"/>
    <xf numFmtId="0" fontId="11" fillId="0" borderId="1" xfId="0" applyFont="1" applyBorder="1"/>
    <xf numFmtId="1" fontId="5" fillId="0" borderId="1" xfId="0" applyNumberFormat="1" applyFont="1" applyBorder="1" applyAlignment="1">
      <alignment horizontal="center" vertical="center" wrapText="1"/>
    </xf>
    <xf numFmtId="0" fontId="0" fillId="7" borderId="1" xfId="0" applyFill="1" applyBorder="1" applyAlignment="1">
      <alignment horizontal="center" vertical="center" wrapText="1"/>
    </xf>
    <xf numFmtId="165" fontId="11" fillId="8" borderId="1" xfId="0" applyNumberFormat="1" applyFont="1" applyFill="1" applyBorder="1"/>
    <xf numFmtId="0" fontId="11" fillId="8" borderId="1" xfId="0" applyFont="1" applyFill="1" applyBorder="1"/>
    <xf numFmtId="1" fontId="5" fillId="7" borderId="1" xfId="0" applyNumberFormat="1" applyFont="1" applyFill="1" applyBorder="1" applyAlignment="1">
      <alignment horizontal="center" vertical="center" wrapText="1"/>
    </xf>
    <xf numFmtId="165" fontId="10" fillId="0" borderId="1" xfId="0" applyNumberFormat="1" applyFont="1" applyBorder="1"/>
    <xf numFmtId="0" fontId="10" fillId="0" borderId="1" xfId="0" applyFont="1" applyBorder="1"/>
    <xf numFmtId="1" fontId="4" fillId="0" borderId="1"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19" fillId="0" borderId="15" xfId="0" applyFont="1" applyBorder="1" applyAlignment="1">
      <alignment vertical="top" wrapText="1"/>
    </xf>
    <xf numFmtId="0" fontId="19" fillId="0" borderId="15" xfId="0" applyFont="1" applyBorder="1" applyAlignment="1">
      <alignment horizontal="center" vertical="center" wrapText="1"/>
    </xf>
    <xf numFmtId="1" fontId="4" fillId="0" borderId="15" xfId="0" applyNumberFormat="1" applyFont="1" applyBorder="1" applyAlignment="1">
      <alignment horizontal="center" vertical="center" wrapText="1"/>
    </xf>
    <xf numFmtId="165" fontId="20" fillId="10" borderId="15" xfId="0" applyNumberFormat="1" applyFont="1" applyFill="1" applyBorder="1" applyAlignment="1">
      <alignment horizontal="right" vertical="center" wrapText="1"/>
    </xf>
    <xf numFmtId="10" fontId="4" fillId="0" borderId="15" xfId="0" applyNumberFormat="1" applyFont="1" applyBorder="1" applyAlignment="1">
      <alignment horizontal="right" vertical="center" wrapText="1"/>
    </xf>
    <xf numFmtId="164" fontId="3" fillId="0" borderId="15" xfId="0" applyNumberFormat="1" applyFont="1" applyBorder="1" applyAlignment="1">
      <alignment horizontal="right" vertical="center" wrapText="1"/>
    </xf>
    <xf numFmtId="164" fontId="4" fillId="0" borderId="15" xfId="0" applyNumberFormat="1" applyFont="1" applyBorder="1" applyAlignment="1">
      <alignment horizontal="right"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wrapText="1"/>
    </xf>
    <xf numFmtId="0" fontId="0" fillId="5" borderId="1" xfId="0" applyFill="1" applyBorder="1" applyAlignment="1">
      <alignment horizontal="left" wrapText="1"/>
    </xf>
    <xf numFmtId="0" fontId="0" fillId="0" borderId="1" xfId="0" applyBorder="1" applyAlignment="1">
      <alignment horizontal="left" wrapText="1"/>
    </xf>
  </cellXfs>
  <cellStyles count="4">
    <cellStyle name="Moneda" xfId="1" builtinId="4"/>
    <cellStyle name="Normal" xfId="0" builtinId="0"/>
    <cellStyle name="Normal 2" xfId="3" xr:uid="{C6F41583-CE95-4C5F-AC08-54309A00B951}"/>
    <cellStyle name="Porcentaje" xfId="2" builtinId="5"/>
  </cellStyles>
  <dxfs count="59">
    <dxf>
      <font>
        <b/>
        <strike val="0"/>
        <outline val="0"/>
        <shadow val="0"/>
        <u val="none"/>
        <vertAlign val="baseline"/>
        <sz val="10"/>
        <color theme="1"/>
        <name val="Calibri"/>
        <family val="2"/>
        <scheme val="minor"/>
      </font>
      <numFmt numFmtId="1" formatCode="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rgb="FF000000"/>
        <name val="Arial Narrow"/>
        <family val="2"/>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rgb="FF000000"/>
        <name val="Arial Narrow"/>
        <family val="2"/>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0"/>
        <color theme="1"/>
        <name val="Calibri"/>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family val="2"/>
        <scheme val="minor"/>
      </font>
      <alignment horizontal="general" vertical="center" textRotation="0" wrapText="1" indent="0" justifyLastLine="0" shrinkToFit="0" readingOrder="0"/>
      <protection locked="1" hidden="0"/>
    </dxf>
    <dxf>
      <font>
        <b/>
        <i val="0"/>
        <strike val="0"/>
        <condense val="0"/>
        <extend val="0"/>
        <outline val="0"/>
        <shadow val="0"/>
        <u val="none"/>
        <vertAlign val="baseline"/>
        <sz val="10"/>
        <color theme="1"/>
        <name val="Calibri"/>
        <family val="2"/>
        <scheme val="minor"/>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ont>
        <color rgb="FF9C0006"/>
      </font>
      <fill>
        <patternFill>
          <bgColor rgb="FFFFC7CE"/>
        </patternFill>
      </fill>
    </dxf>
    <dxf>
      <font>
        <color rgb="FF9C5700"/>
      </font>
      <fill>
        <patternFill>
          <bgColor rgb="FFFFEB9C"/>
        </patternFill>
      </fill>
    </dxf>
    <dxf>
      <font>
        <color rgb="FFFF0000"/>
      </font>
      <fill>
        <patternFill>
          <bgColor rgb="FFFFCCCC"/>
        </patternFill>
      </fill>
    </dxf>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s>
  <tableStyles count="0" defaultTableStyle="TableStyleMedium2" defaultPivotStyle="PivotStyleLight16"/>
  <colors>
    <mruColors>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77</xdr:row>
      <xdr:rowOff>0</xdr:rowOff>
    </xdr:from>
    <xdr:to>
      <xdr:col>3</xdr:col>
      <xdr:colOff>304800</xdr:colOff>
      <xdr:row>78</xdr:row>
      <xdr:rowOff>57151</xdr:rowOff>
    </xdr:to>
    <xdr:sp macro="" textlink="">
      <xdr:nvSpPr>
        <xdr:cNvPr id="2" name="AutoShape 1">
          <a:extLst>
            <a:ext uri="{FF2B5EF4-FFF2-40B4-BE49-F238E27FC236}">
              <a16:creationId xmlns:a16="http://schemas.microsoft.com/office/drawing/2014/main" id="{55D400EC-6835-4A0F-887C-13AD9526F592}"/>
            </a:ext>
          </a:extLst>
        </xdr:cNvPr>
        <xdr:cNvSpPr>
          <a:spLocks noChangeAspect="1" noChangeArrowheads="1"/>
        </xdr:cNvSpPr>
      </xdr:nvSpPr>
      <xdr:spPr bwMode="auto">
        <a:xfrm>
          <a:off x="16954500" y="10314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75</xdr:row>
      <xdr:rowOff>0</xdr:rowOff>
    </xdr:from>
    <xdr:to>
      <xdr:col>3</xdr:col>
      <xdr:colOff>304800</xdr:colOff>
      <xdr:row>76</xdr:row>
      <xdr:rowOff>57151</xdr:rowOff>
    </xdr:to>
    <xdr:sp macro="" textlink="">
      <xdr:nvSpPr>
        <xdr:cNvPr id="3" name="AutoShape 1">
          <a:extLst>
            <a:ext uri="{FF2B5EF4-FFF2-40B4-BE49-F238E27FC236}">
              <a16:creationId xmlns:a16="http://schemas.microsoft.com/office/drawing/2014/main" id="{E2531C42-6A7E-48A6-BBB5-90C07F00E66F}"/>
            </a:ext>
          </a:extLst>
        </xdr:cNvPr>
        <xdr:cNvSpPr>
          <a:spLocks noChangeAspect="1" noChangeArrowheads="1"/>
        </xdr:cNvSpPr>
      </xdr:nvSpPr>
      <xdr:spPr bwMode="auto">
        <a:xfrm>
          <a:off x="16954500" y="10314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76</xdr:row>
      <xdr:rowOff>0</xdr:rowOff>
    </xdr:from>
    <xdr:to>
      <xdr:col>5</xdr:col>
      <xdr:colOff>304800</xdr:colOff>
      <xdr:row>77</xdr:row>
      <xdr:rowOff>57149</xdr:rowOff>
    </xdr:to>
    <xdr:sp macro="" textlink="">
      <xdr:nvSpPr>
        <xdr:cNvPr id="4" name="AutoShape 1">
          <a:extLst>
            <a:ext uri="{FF2B5EF4-FFF2-40B4-BE49-F238E27FC236}">
              <a16:creationId xmlns:a16="http://schemas.microsoft.com/office/drawing/2014/main" id="{AE5267EE-5E24-4843-AAD2-95F2903C2C19}"/>
            </a:ext>
          </a:extLst>
        </xdr:cNvPr>
        <xdr:cNvSpPr>
          <a:spLocks noChangeAspect="1" noChangeArrowheads="1"/>
        </xdr:cNvSpPr>
      </xdr:nvSpPr>
      <xdr:spPr bwMode="auto">
        <a:xfrm>
          <a:off x="16954500" y="10314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75</xdr:row>
      <xdr:rowOff>0</xdr:rowOff>
    </xdr:from>
    <xdr:to>
      <xdr:col>5</xdr:col>
      <xdr:colOff>304800</xdr:colOff>
      <xdr:row>76</xdr:row>
      <xdr:rowOff>57151</xdr:rowOff>
    </xdr:to>
    <xdr:sp macro="" textlink="">
      <xdr:nvSpPr>
        <xdr:cNvPr id="5" name="AutoShape 1">
          <a:extLst>
            <a:ext uri="{FF2B5EF4-FFF2-40B4-BE49-F238E27FC236}">
              <a16:creationId xmlns:a16="http://schemas.microsoft.com/office/drawing/2014/main" id="{D23EC1D6-3E96-43D2-94CA-5066AA704052}"/>
            </a:ext>
          </a:extLst>
        </xdr:cNvPr>
        <xdr:cNvSpPr>
          <a:spLocks noChangeAspect="1" noChangeArrowheads="1"/>
        </xdr:cNvSpPr>
      </xdr:nvSpPr>
      <xdr:spPr bwMode="auto">
        <a:xfrm>
          <a:off x="16954500" y="10314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person displayName="William German" id="{83189658-EA30-41EC-AD34-F08B85C7DE8A}" userId="S::wgvalderrama@sena.edu.co::18a176b4-c5c0-4609-8086-5fd179a00e8d"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6ACB31-09A7-4D92-A68E-EFFE36BB58CF}" name="Tabla13" displayName="Tabla13" ref="A3:V120" totalsRowCount="1" headerRowDxfId="48" dataDxfId="47" headerRowBorderDxfId="45" tableBorderDxfId="46" totalsRowBorderDxfId="44">
  <autoFilter ref="A3:V119" xr:uid="{D7ED051E-FAA8-47F4-B8AA-918D66BD9865}"/>
  <tableColumns count="22">
    <tableColumn id="1" xr3:uid="{1C25D6E3-5502-469D-AC55-30CBCA1D5876}" name="N°" dataDxfId="42" totalsRowDxfId="43"/>
    <tableColumn id="2" xr3:uid="{A0460685-062C-413B-804D-16B6C2D8C6A2}" name="DESCRIPCIÓN GENERAL" dataDxfId="40" totalsRowDxfId="41"/>
    <tableColumn id="3" xr3:uid="{AFDB4662-7417-4C60-8D4F-E734D17F727F}" name="CODIGO UNSPSC" dataDxfId="38" totalsRowDxfId="39"/>
    <tableColumn id="4" xr3:uid="{F77A869E-9CAF-4437-9237-F606160B2EFC}" name="UNIDAD DE MEDIDA" dataDxfId="36" totalsRowDxfId="37"/>
    <tableColumn id="5" xr3:uid="{9A9C9A59-4C40-4150-A62F-FD93586D31DD}" name="COTIZACIÓN NIRIA ALVIRA ROJAS" dataDxfId="34" totalsRowDxfId="35" dataCellStyle="Moneda"/>
    <tableColumn id="17" xr3:uid="{58C052A7-8DEE-4CB6-AA66-EB66876BFADD}" name="DESVIACIÓN COT.1" dataDxfId="32" totalsRowDxfId="33" dataCellStyle="Porcentaje">
      <calculatedColumnFormula>IF(Tabla13[[#This Row],[COTIZACIÓN NIRIA ALVIRA ROJAS]]&gt;0,ABS(1-Tabla13[[#This Row],[COTIZACIÓN NIRIA ALVIRA ROJAS]]/Tabla13[[#This Row],[PROMEDIO]]),"")</calculatedColumnFormula>
    </tableColumn>
    <tableColumn id="6" xr3:uid="{2B848080-F89A-4568-8C64-D0F66C6E265E}" name="COTIZACIÓN IMPOINTER" dataDxfId="30" totalsRowDxfId="31" dataCellStyle="Moneda"/>
    <tableColumn id="18" xr3:uid="{E34989D7-F21D-44BF-A1E0-062E6BB06006}" name="DESVIACIÓN COT.2" dataDxfId="28" totalsRowDxfId="29" dataCellStyle="Porcentaje">
      <calculatedColumnFormula>IF(Tabla13[[#This Row],[COTIZACIÓN IMPOINTER]]&gt;0,ABS(1-Tabla13[[#This Row],[COTIZACIÓN IMPOINTER]]/Tabla13[[#This Row],[PROMEDIO]]),"")</calculatedColumnFormula>
    </tableColumn>
    <tableColumn id="7" xr3:uid="{44C180B7-DBA1-4A16-93EC-6579AA67F75C}" name="COTIZACIÓN 3 SMT" dataDxfId="26" totalsRowDxfId="27" dataCellStyle="Moneda"/>
    <tableColumn id="19" xr3:uid="{43BF45D9-98D6-413A-A6A6-1A5CFC32E499}" name="DESVIACIÓN COT3." dataDxfId="24" totalsRowDxfId="25" dataCellStyle="Porcentaje">
      <calculatedColumnFormula>IF(Tabla13[[#This Row],[COTIZACIÓN 3 SMT]]&gt;0,ABS(1-Tabla13[[#This Row],[COTIZACIÓN 3 SMT]]/Tabla13[[#This Row],[PROMEDIO]]),"")</calculatedColumnFormula>
    </tableColumn>
    <tableColumn id="8" xr3:uid="{78892F30-7D44-48F1-BC0F-26F66B6531B9}" name="COTIZACIÓN 4" dataDxfId="22" totalsRowDxfId="23" dataCellStyle="Moneda"/>
    <tableColumn id="20" xr3:uid="{E5EFB9A0-17C6-4564-BD3B-F3B510E9A60B}" name="DESVIACIÓN COT4." dataDxfId="20" totalsRowDxfId="21" dataCellStyle="Porcentaje">
      <calculatedColumnFormula>IF(Tabla13[[#This Row],[COTIZACIÓN 4]]&gt;0,ABS(1-Tabla13[[#This Row],[COTIZACIÓN 4]]/Tabla13[[#This Row],[PROMEDIO]]),"")</calculatedColumnFormula>
    </tableColumn>
    <tableColumn id="9" xr3:uid="{77821CF0-BAD0-478A-B98C-6ED196ADCB55}" name="COTIZACIÓN 5" dataDxfId="18" totalsRowDxfId="19" dataCellStyle="Moneda"/>
    <tableColumn id="21" xr3:uid="{B857EF9B-74D2-4C35-8422-09E031B66C84}" name="DESVIACIÓN COT.5" dataDxfId="16" totalsRowDxfId="17" dataCellStyle="Porcentaje">
      <calculatedColumnFormula>IF(Tabla13[[#This Row],[COTIZACIÓN 5]]&gt;0,ABS(1-Tabla13[[#This Row],[COTIZACIÓN 5]]/Tabla13[[#This Row],[PROMEDIO]]),"")</calculatedColumnFormula>
    </tableColumn>
    <tableColumn id="10" xr3:uid="{432EFD6C-E9A4-4969-9DAA-69C99CEF7534}" name="COTIZACIÓN 6" dataDxfId="14" totalsRowDxfId="15" dataCellStyle="Moneda"/>
    <tableColumn id="22" xr3:uid="{D310D845-4954-4847-AF25-2197F1E0EE4D}" name="DESVIACIÓN COT.6" dataDxfId="12" totalsRowDxfId="13" dataCellStyle="Porcentaje">
      <calculatedColumnFormula>IF(Tabla13[[#This Row],[COTIZACIÓN 6]]&gt;0,ABS(1-Tabla13[[#This Row],[COTIZACIÓN 6]]/Tabla13[[#This Row],[PROMEDIO]]),"")</calculatedColumnFormula>
    </tableColumn>
    <tableColumn id="11" xr3:uid="{8C5D9C0E-78C2-4D0D-8A65-7A0ACD2E05B7}" name="COTIZACIÓN 7" dataDxfId="10" totalsRowDxfId="11" dataCellStyle="Moneda"/>
    <tableColumn id="23" xr3:uid="{A68CBFBB-1EC8-4F46-86E6-515A22C97068}" name="DESVIACIÓN COT.7" dataDxfId="8" totalsRowDxfId="9" dataCellStyle="Porcentaje">
      <calculatedColumnFormula>IF(Tabla13[[#This Row],[COTIZACIÓN 7]]&gt;0,ABS(1-Tabla13[[#This Row],[COTIZACIÓN 7]]/Tabla13[[#This Row],[PROMEDIO]]),"")</calculatedColumnFormula>
    </tableColumn>
    <tableColumn id="12" xr3:uid="{CF2F851A-20FA-49AA-B4FC-8F9AAE4FEB72}" name="COTIZACIÓN 8" dataDxfId="6" totalsRowDxfId="7" dataCellStyle="Moneda"/>
    <tableColumn id="24" xr3:uid="{C43FFBD7-549D-412C-AE7B-F76A801FA9C9}" name="DESVIACIÓN COT.8" dataDxfId="4" totalsRowDxfId="5" dataCellStyle="Porcentaje">
      <calculatedColumnFormula>IF(Tabla13[[#This Row],[COTIZACIÓN 8]]&gt;0,ABS(1-Tabla13[[#This Row],[COTIZACIÓN 8]]/Tabla13[[#This Row],[PROMEDIO]]),"")</calculatedColumnFormula>
    </tableColumn>
    <tableColumn id="15" xr3:uid="{BD28ADB7-7E37-4405-9D32-3169E7288041}" name="PROMEDIO" totalsRowFunction="sum" dataDxfId="2" totalsRowDxfId="3" dataCellStyle="Moneda">
      <calculatedColumnFormula>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calculatedColumnFormula>
    </tableColumn>
    <tableColumn id="13" xr3:uid="{C25C22AD-566F-4010-B5A1-A571ACE2997F}" name="CANTIDAD DE COTIZACIONES" dataDxfId="0" totalsRowDxfId="1">
      <calculatedColumnFormula>COUNT(Tabla13[[#This Row],[COTIZACIÓN NIRIA ALVIRA ROJAS]:[DESVIACIÓN COT.8]])/2</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V3" dT="2023-09-08T20:57:09.95" personId="{83189658-EA30-41EC-AD34-F08B85C7DE8A}" id="{E82B26E0-14AC-410C-93DB-013967CB1B5F}">
    <text>SE RECOMIENDAN AL MENOS TRES FUENTES DE INFORMACION</text>
  </threadedComment>
</ThreadedComment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00C06-5C63-4455-8513-C99CD081EEA2}">
  <dimension ref="B1:C30"/>
  <sheetViews>
    <sheetView topLeftCell="A4" workbookViewId="0">
      <selection activeCell="K4" sqref="K4"/>
    </sheetView>
  </sheetViews>
  <sheetFormatPr defaultColWidth="11.42578125" defaultRowHeight="15"/>
  <cols>
    <col min="1" max="1" width="3.28515625" style="7" customWidth="1"/>
    <col min="2" max="2" width="27.140625" style="7" bestFit="1" customWidth="1"/>
    <col min="3" max="3" width="93.5703125" style="7" customWidth="1"/>
    <col min="4" max="16384" width="11.42578125" style="7"/>
  </cols>
  <sheetData>
    <row r="1" spans="2:3" ht="15.75" thickBot="1"/>
    <row r="2" spans="2:3" s="8" customFormat="1" ht="16.5" thickBot="1">
      <c r="B2" s="10" t="s">
        <v>0</v>
      </c>
      <c r="C2" s="9" t="s">
        <v>1</v>
      </c>
    </row>
    <row r="3" spans="2:3">
      <c r="B3" s="11" t="s">
        <v>2</v>
      </c>
      <c r="C3" s="12" t="s">
        <v>3</v>
      </c>
    </row>
    <row r="4" spans="2:3">
      <c r="B4" s="13" t="s">
        <v>4</v>
      </c>
      <c r="C4" s="14" t="s">
        <v>5</v>
      </c>
    </row>
    <row r="5" spans="2:3">
      <c r="B5" s="13" t="s">
        <v>6</v>
      </c>
      <c r="C5" s="14" t="s">
        <v>7</v>
      </c>
    </row>
    <row r="6" spans="2:3">
      <c r="B6" s="13" t="s">
        <v>8</v>
      </c>
      <c r="C6" s="14" t="s">
        <v>9</v>
      </c>
    </row>
    <row r="7" spans="2:3">
      <c r="B7" s="15" t="s">
        <v>10</v>
      </c>
      <c r="C7" s="14" t="s">
        <v>11</v>
      </c>
    </row>
    <row r="8" spans="2:3" ht="30">
      <c r="B8" s="16" t="s">
        <v>12</v>
      </c>
      <c r="C8" s="17" t="s">
        <v>13</v>
      </c>
    </row>
    <row r="9" spans="2:3">
      <c r="B9" s="15" t="s">
        <v>14</v>
      </c>
      <c r="C9" s="14" t="s">
        <v>15</v>
      </c>
    </row>
    <row r="10" spans="2:3" ht="30">
      <c r="B10" s="16" t="s">
        <v>16</v>
      </c>
      <c r="C10" s="17" t="s">
        <v>17</v>
      </c>
    </row>
    <row r="11" spans="2:3">
      <c r="B11" s="15" t="s">
        <v>18</v>
      </c>
      <c r="C11" s="14" t="s">
        <v>19</v>
      </c>
    </row>
    <row r="12" spans="2:3" ht="30">
      <c r="B12" s="16" t="s">
        <v>20</v>
      </c>
      <c r="C12" s="17" t="s">
        <v>21</v>
      </c>
    </row>
    <row r="13" spans="2:3">
      <c r="B13" s="15" t="s">
        <v>22</v>
      </c>
      <c r="C13" s="14" t="s">
        <v>23</v>
      </c>
    </row>
    <row r="14" spans="2:3" ht="30">
      <c r="B14" s="16" t="s">
        <v>24</v>
      </c>
      <c r="C14" s="17" t="s">
        <v>25</v>
      </c>
    </row>
    <row r="15" spans="2:3">
      <c r="B15" s="15" t="s">
        <v>26</v>
      </c>
      <c r="C15" s="14" t="s">
        <v>27</v>
      </c>
    </row>
    <row r="16" spans="2:3" ht="30">
      <c r="B16" s="16" t="s">
        <v>28</v>
      </c>
      <c r="C16" s="17" t="s">
        <v>29</v>
      </c>
    </row>
    <row r="17" spans="2:3">
      <c r="B17" s="15" t="s">
        <v>30</v>
      </c>
      <c r="C17" s="14" t="s">
        <v>31</v>
      </c>
    </row>
    <row r="18" spans="2:3" ht="30">
      <c r="B18" s="16" t="s">
        <v>32</v>
      </c>
      <c r="C18" s="17" t="s">
        <v>33</v>
      </c>
    </row>
    <row r="19" spans="2:3">
      <c r="B19" s="15" t="s">
        <v>34</v>
      </c>
      <c r="C19" s="14" t="s">
        <v>35</v>
      </c>
    </row>
    <row r="20" spans="2:3" ht="30">
      <c r="B20" s="16" t="s">
        <v>36</v>
      </c>
      <c r="C20" s="17" t="s">
        <v>37</v>
      </c>
    </row>
    <row r="21" spans="2:3">
      <c r="B21" s="15" t="s">
        <v>38</v>
      </c>
      <c r="C21" s="14" t="s">
        <v>39</v>
      </c>
    </row>
    <row r="22" spans="2:3" ht="30">
      <c r="B22" s="16" t="s">
        <v>40</v>
      </c>
      <c r="C22" s="17" t="s">
        <v>41</v>
      </c>
    </row>
    <row r="23" spans="2:3" ht="30">
      <c r="B23" s="16" t="s">
        <v>42</v>
      </c>
      <c r="C23" s="17" t="s">
        <v>43</v>
      </c>
    </row>
    <row r="24" spans="2:3" ht="30.75" thickBot="1">
      <c r="B24" s="18" t="s">
        <v>44</v>
      </c>
      <c r="C24" s="19" t="s">
        <v>45</v>
      </c>
    </row>
    <row r="27" spans="2:3" ht="15.75">
      <c r="B27" s="80" t="s">
        <v>46</v>
      </c>
      <c r="C27" s="80"/>
    </row>
    <row r="28" spans="2:3" ht="33.75" customHeight="1">
      <c r="B28" s="81" t="s">
        <v>47</v>
      </c>
      <c r="C28" s="81"/>
    </row>
    <row r="29" spans="2:3" ht="90" customHeight="1">
      <c r="B29" s="82" t="s">
        <v>48</v>
      </c>
      <c r="C29" s="82"/>
    </row>
    <row r="30" spans="2:3" ht="33.75" customHeight="1">
      <c r="B30" s="82" t="s">
        <v>49</v>
      </c>
      <c r="C30" s="82"/>
    </row>
  </sheetData>
  <mergeCells count="4">
    <mergeCell ref="B27:C27"/>
    <mergeCell ref="B28:C28"/>
    <mergeCell ref="B29:C29"/>
    <mergeCell ref="B30:C3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3031C-678F-4D7E-95FE-1C7931CFF491}">
  <dimension ref="A1:V120"/>
  <sheetViews>
    <sheetView tabSelected="1" zoomScaleNormal="100" workbookViewId="0">
      <pane ySplit="3" topLeftCell="A100" activePane="bottomLeft" state="frozen"/>
      <selection pane="bottomLeft" activeCell="U121" sqref="U121"/>
    </sheetView>
  </sheetViews>
  <sheetFormatPr defaultColWidth="9.140625" defaultRowHeight="20.100000000000001" customHeight="1"/>
  <cols>
    <col min="1" max="1" width="4.85546875" style="4" customWidth="1"/>
    <col min="2" max="2" width="48" style="52" customWidth="1"/>
    <col min="3" max="3" width="12.85546875" style="4" customWidth="1"/>
    <col min="4" max="4" width="11.85546875" style="4" customWidth="1"/>
    <col min="5" max="5" width="21" style="5" customWidth="1"/>
    <col min="6" max="6" width="11.28515625" style="5" customWidth="1"/>
    <col min="7" max="7" width="19" style="5" customWidth="1"/>
    <col min="8" max="8" width="11.28515625" style="5" customWidth="1"/>
    <col min="9" max="9" width="19.7109375" style="5" customWidth="1"/>
    <col min="10" max="10" width="11.28515625" style="5" customWidth="1"/>
    <col min="11" max="11" width="15.140625" style="5" hidden="1" customWidth="1"/>
    <col min="12" max="12" width="11.28515625" style="5" hidden="1" customWidth="1"/>
    <col min="13" max="13" width="15.140625" style="5" hidden="1" customWidth="1"/>
    <col min="14" max="14" width="11.28515625" style="5" hidden="1" customWidth="1"/>
    <col min="15" max="15" width="15.140625" style="5" hidden="1" customWidth="1"/>
    <col min="16" max="16" width="11.28515625" style="5" hidden="1" customWidth="1"/>
    <col min="17" max="17" width="17.7109375" style="5" hidden="1" customWidth="1"/>
    <col min="18" max="20" width="11.28515625" style="5" hidden="1" customWidth="1"/>
    <col min="21" max="21" width="19.5703125" style="5" customWidth="1"/>
    <col min="22" max="22" width="14.140625" style="5" customWidth="1"/>
    <col min="23" max="23" width="9.140625" style="5"/>
    <col min="24" max="24" width="19.28515625" style="5" customWidth="1"/>
    <col min="25" max="16384" width="9.140625" style="5"/>
  </cols>
  <sheetData>
    <row r="1" spans="1:22" ht="20.100000000000001" customHeight="1" thickBot="1">
      <c r="A1" s="77" t="s">
        <v>50</v>
      </c>
      <c r="B1" s="78"/>
      <c r="C1" s="78"/>
      <c r="D1" s="78"/>
      <c r="E1" s="78"/>
      <c r="F1" s="78"/>
      <c r="G1" s="78"/>
      <c r="H1" s="78"/>
      <c r="I1" s="78"/>
      <c r="J1" s="78"/>
      <c r="K1" s="78"/>
      <c r="L1" s="78"/>
      <c r="M1" s="78"/>
      <c r="N1" s="78"/>
      <c r="O1" s="78"/>
      <c r="P1" s="78"/>
      <c r="Q1" s="78"/>
      <c r="R1" s="78"/>
      <c r="S1" s="78"/>
      <c r="T1" s="78"/>
      <c r="U1" s="78"/>
      <c r="V1" s="79"/>
    </row>
    <row r="3" spans="1:22" s="6" customFormat="1" ht="28.5" customHeight="1">
      <c r="A3" s="53" t="s">
        <v>2</v>
      </c>
      <c r="B3" s="54" t="s">
        <v>51</v>
      </c>
      <c r="C3" s="55" t="s">
        <v>52</v>
      </c>
      <c r="D3" s="55" t="s">
        <v>8</v>
      </c>
      <c r="E3" s="56" t="s">
        <v>53</v>
      </c>
      <c r="F3" s="56" t="s">
        <v>12</v>
      </c>
      <c r="G3" s="57" t="s">
        <v>54</v>
      </c>
      <c r="H3" s="57" t="s">
        <v>16</v>
      </c>
      <c r="I3" s="56" t="s">
        <v>55</v>
      </c>
      <c r="J3" s="56" t="s">
        <v>20</v>
      </c>
      <c r="K3" s="57" t="s">
        <v>22</v>
      </c>
      <c r="L3" s="57" t="s">
        <v>24</v>
      </c>
      <c r="M3" s="56" t="s">
        <v>26</v>
      </c>
      <c r="N3" s="56" t="s">
        <v>28</v>
      </c>
      <c r="O3" s="57" t="s">
        <v>30</v>
      </c>
      <c r="P3" s="57" t="s">
        <v>32</v>
      </c>
      <c r="Q3" s="56" t="s">
        <v>34</v>
      </c>
      <c r="R3" s="56" t="s">
        <v>36</v>
      </c>
      <c r="S3" s="57" t="s">
        <v>38</v>
      </c>
      <c r="T3" s="57" t="s">
        <v>40</v>
      </c>
      <c r="U3" s="55" t="s">
        <v>42</v>
      </c>
      <c r="V3" s="58" t="s">
        <v>44</v>
      </c>
    </row>
    <row r="4" spans="1:22" s="25" customFormat="1" ht="20.100000000000001" customHeight="1">
      <c r="A4" s="26">
        <v>1</v>
      </c>
      <c r="B4" s="51" t="s">
        <v>56</v>
      </c>
      <c r="C4" s="21">
        <v>23181500</v>
      </c>
      <c r="D4" s="21" t="s">
        <v>57</v>
      </c>
      <c r="E4" s="47">
        <v>4165000</v>
      </c>
      <c r="F4" s="27">
        <f>IF(Tabla13[[#This Row],[COTIZACIÓN NIRIA ALVIRA ROJAS]]&gt;0,ABS(1-Tabla13[[#This Row],[COTIZACIÓN NIRIA ALVIRA ROJAS]]/Tabla13[[#This Row],[PROMEDIO]]),"")</f>
        <v>0.12760253026685098</v>
      </c>
      <c r="G4" s="49">
        <v>4975152</v>
      </c>
      <c r="H4" s="27">
        <f>IF(Tabla13[[#This Row],[COTIZACIÓN IMPOINTER]]&gt;0,ABS(1-Tabla13[[#This Row],[COTIZACIÓN IMPOINTER]]/Tabla13[[#This Row],[PROMEDIO]]),"")</f>
        <v>4.2091240417242659E-2</v>
      </c>
      <c r="I4" s="49">
        <v>5182450</v>
      </c>
      <c r="J4" s="27">
        <f>IF(Tabla13[[#This Row],[COTIZACIÓN 3 SMT]]&gt;0,ABS(1-Tabla13[[#This Row],[COTIZACIÓN 3 SMT]]/Tabla13[[#This Row],[PROMEDIO]]),"")</f>
        <v>8.5511708767961103E-2</v>
      </c>
      <c r="K4" s="59"/>
      <c r="L4" s="27" t="str">
        <f>IF(Tabla13[[#This Row],[COTIZACIÓN 4]]&gt;0,ABS(1-Tabla13[[#This Row],[COTIZACIÓN 4]]/Tabla13[[#This Row],[PROMEDIO]]),"")</f>
        <v/>
      </c>
      <c r="M4" s="60"/>
      <c r="N4" s="27" t="str">
        <f>IF(Tabla13[[#This Row],[COTIZACIÓN 5]]&gt;0,ABS(1-Tabla13[[#This Row],[COTIZACIÓN 5]]/Tabla13[[#This Row],[PROMEDIO]]),"")</f>
        <v/>
      </c>
      <c r="O4" s="60"/>
      <c r="P4" s="27" t="str">
        <f>IF(Tabla13[[#This Row],[COTIZACIÓN 6]]&gt;0,ABS(1-Tabla13[[#This Row],[COTIZACIÓN 6]]/Tabla13[[#This Row],[PROMEDIO]]),"")</f>
        <v/>
      </c>
      <c r="Q4" s="28"/>
      <c r="R4" s="27" t="str">
        <f>IF(Tabla13[[#This Row],[COTIZACIÓN 7]]&gt;0,ABS(1-Tabla13[[#This Row],[COTIZACIÓN 7]]/Tabla13[[#This Row],[PROMEDIO]]),"")</f>
        <v/>
      </c>
      <c r="S4" s="28"/>
      <c r="T4" s="27" t="str">
        <f>IF(Tabla13[[#This Row],[COTIZACIÓN 8]]&gt;0,ABS(1-Tabla13[[#This Row],[COTIZACIÓN 8]]/Tabla13[[#This Row],[PROMEDIO]]),"")</f>
        <v/>
      </c>
      <c r="U4"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4774200</v>
      </c>
      <c r="V4" s="61">
        <f>COUNT(Tabla13[[#This Row],[COTIZACIÓN NIRIA ALVIRA ROJAS]:[DESVIACIÓN COT.8]])/2</f>
        <v>3</v>
      </c>
    </row>
    <row r="5" spans="1:22" s="34" customFormat="1" ht="20.100000000000001" customHeight="1">
      <c r="A5" s="62">
        <v>2</v>
      </c>
      <c r="B5" s="38" t="s">
        <v>58</v>
      </c>
      <c r="C5" s="46">
        <v>23181500</v>
      </c>
      <c r="D5" s="21" t="s">
        <v>57</v>
      </c>
      <c r="E5" s="47">
        <v>3500000</v>
      </c>
      <c r="F5" s="31">
        <f>IF(Tabla13[[#This Row],[COTIZACIÓN NIRIA ALVIRA ROJAS]]&gt;0,ABS(1-Tabla13[[#This Row],[COTIZACIÓN NIRIA ALVIRA ROJAS]]/Tabla13[[#This Row],[PROMEDIO]]),"")</f>
        <v>0.16096131577384876</v>
      </c>
      <c r="G5" s="49">
        <v>2715541.92</v>
      </c>
      <c r="H5" s="31">
        <f>IF(Tabla13[[#This Row],[COTIZACIÓN IMPOINTER]]&gt;0,ABS(1-Tabla13[[#This Row],[COTIZACIÓN IMPOINTER]]/Tabla13[[#This Row],[PROMEDIO]]),"")</f>
        <v>9.9245965576501893E-2</v>
      </c>
      <c r="I5" s="49">
        <v>2828689.5</v>
      </c>
      <c r="J5" s="31">
        <f>IF(Tabla13[[#This Row],[COTIZACIÓN 3 SMT]]&gt;0,ABS(1-Tabla13[[#This Row],[COTIZACIÓN 3 SMT]]/Tabla13[[#This Row],[PROMEDIO]]),"")</f>
        <v>6.1714547475522741E-2</v>
      </c>
      <c r="K5" s="63"/>
      <c r="L5" s="31" t="str">
        <f>IF(Tabla13[[#This Row],[COTIZACIÓN 4]]&gt;0,ABS(1-Tabla13[[#This Row],[COTIZACIÓN 4]]/Tabla13[[#This Row],[PROMEDIO]]),"")</f>
        <v/>
      </c>
      <c r="M5" s="64"/>
      <c r="N5" s="31" t="str">
        <f>IF(Tabla13[[#This Row],[COTIZACIÓN 5]]&gt;0,ABS(1-Tabla13[[#This Row],[COTIZACIÓN 5]]/Tabla13[[#This Row],[PROMEDIO]]),"")</f>
        <v/>
      </c>
      <c r="O5" s="64"/>
      <c r="P5" s="31" t="str">
        <f>IF(Tabla13[[#This Row],[COTIZACIÓN 6]]&gt;0,ABS(1-Tabla13[[#This Row],[COTIZACIÓN 6]]/Tabla13[[#This Row],[PROMEDIO]]),"")</f>
        <v/>
      </c>
      <c r="Q5" s="32"/>
      <c r="R5" s="31" t="str">
        <f>IF(Tabla13[[#This Row],[COTIZACIÓN 7]]&gt;0,ABS(1-Tabla13[[#This Row],[COTIZACIÓN 7]]/Tabla13[[#This Row],[PROMEDIO]]),"")</f>
        <v/>
      </c>
      <c r="S5" s="32"/>
      <c r="T5" s="31" t="str">
        <f>IF(Tabla13[[#This Row],[COTIZACIÓN 8]]&gt;0,ABS(1-Tabla13[[#This Row],[COTIZACIÓN 8]]/Tabla13[[#This Row],[PROMEDIO]]),"")</f>
        <v/>
      </c>
      <c r="U5" s="3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3014743</v>
      </c>
      <c r="V5" s="65">
        <f>COUNT(Tabla13[[#This Row],[COTIZACIÓN NIRIA ALVIRA ROJAS]:[DESVIACIÓN COT.8]])/2</f>
        <v>3</v>
      </c>
    </row>
    <row r="6" spans="1:22" s="25" customFormat="1" ht="20.100000000000001" customHeight="1">
      <c r="A6" s="26">
        <v>3</v>
      </c>
      <c r="B6" s="38" t="s">
        <v>59</v>
      </c>
      <c r="C6" s="46">
        <v>23181500</v>
      </c>
      <c r="D6" s="21" t="s">
        <v>57</v>
      </c>
      <c r="E6" s="47">
        <v>13000000</v>
      </c>
      <c r="F6" s="27">
        <f>IF(Tabla13[[#This Row],[COTIZACIÓN NIRIA ALVIRA ROJAS]]&gt;0,ABS(1-Tabla13[[#This Row],[COTIZACIÓN NIRIA ALVIRA ROJAS]]/Tabla13[[#This Row],[PROMEDIO]]),"")</f>
        <v>0.16533368926807457</v>
      </c>
      <c r="G6" s="49">
        <v>10024560</v>
      </c>
      <c r="H6" s="27">
        <f>IF(Tabla13[[#This Row],[COTIZACIÓN IMPOINTER]]&gt;0,ABS(1-Tabla13[[#This Row],[COTIZACIÓN IMPOINTER]]/Tabla13[[#This Row],[PROMEDIO]]),"")</f>
        <v>0.10138788553160238</v>
      </c>
      <c r="I6" s="49">
        <v>10442250</v>
      </c>
      <c r="J6" s="27">
        <f>IF(Tabla13[[#This Row],[COTIZACIÓN 3 SMT]]&gt;0,ABS(1-Tabla13[[#This Row],[COTIZACIÓN 3 SMT]]/Tabla13[[#This Row],[PROMEDIO]]),"")</f>
        <v>6.3945714095419159E-2</v>
      </c>
      <c r="K6" s="60"/>
      <c r="L6" s="27" t="str">
        <f>IF(Tabla13[[#This Row],[COTIZACIÓN 4]]&gt;0,ABS(1-Tabla13[[#This Row],[COTIZACIÓN 4]]/Tabla13[[#This Row],[PROMEDIO]]),"")</f>
        <v/>
      </c>
      <c r="M6" s="60"/>
      <c r="N6" s="27" t="str">
        <f>IF(Tabla13[[#This Row],[COTIZACIÓN 5]]&gt;0,ABS(1-Tabla13[[#This Row],[COTIZACIÓN 5]]/Tabla13[[#This Row],[PROMEDIO]]),"")</f>
        <v/>
      </c>
      <c r="O6" s="60"/>
      <c r="P6" s="27" t="str">
        <f>IF(Tabla13[[#This Row],[COTIZACIÓN 6]]&gt;0,ABS(1-Tabla13[[#This Row],[COTIZACIÓN 6]]/Tabla13[[#This Row],[PROMEDIO]]),"")</f>
        <v/>
      </c>
      <c r="Q6" s="28"/>
      <c r="R6" s="27" t="str">
        <f>IF(Tabla13[[#This Row],[COTIZACIÓN 7]]&gt;0,ABS(1-Tabla13[[#This Row],[COTIZACIÓN 7]]/Tabla13[[#This Row],[PROMEDIO]]),"")</f>
        <v/>
      </c>
      <c r="S6" s="28"/>
      <c r="T6" s="27" t="str">
        <f>IF(Tabla13[[#This Row],[COTIZACIÓN 8]]&gt;0,ABS(1-Tabla13[[#This Row],[COTIZACIÓN 8]]/Tabla13[[#This Row],[PROMEDIO]]),"")</f>
        <v/>
      </c>
      <c r="U6"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11155603</v>
      </c>
      <c r="V6" s="61">
        <f>COUNT(Tabla13[[#This Row],[COTIZACIÓN NIRIA ALVIRA ROJAS]:[DESVIACIÓN COT.8]])/2</f>
        <v>3</v>
      </c>
    </row>
    <row r="7" spans="1:22" s="34" customFormat="1" ht="66" customHeight="1">
      <c r="A7" s="62">
        <v>4</v>
      </c>
      <c r="B7" s="39" t="s">
        <v>60</v>
      </c>
      <c r="C7" s="46">
        <v>23181500</v>
      </c>
      <c r="D7" s="21" t="s">
        <v>57</v>
      </c>
      <c r="E7" s="47">
        <v>75684000</v>
      </c>
      <c r="F7" s="31">
        <f>IF(Tabla13[[#This Row],[COTIZACIÓN NIRIA ALVIRA ROJAS]]&gt;0,ABS(1-Tabla13[[#This Row],[COTIZACIÓN NIRIA ALVIRA ROJAS]]/Tabla13[[#This Row],[PROMEDIO]]),"")</f>
        <v>0.12133891213389125</v>
      </c>
      <c r="G7" s="49">
        <v>90948000</v>
      </c>
      <c r="H7" s="31">
        <f>IF(Tabla13[[#This Row],[COTIZACIÓN IMPOINTER]]&gt;0,ABS(1-Tabla13[[#This Row],[COTIZACIÓN IMPOINTER]]/Tabla13[[#This Row],[PROMEDIO]]),"")</f>
        <v>5.5870046763475179E-2</v>
      </c>
      <c r="I7" s="49">
        <v>91774800</v>
      </c>
      <c r="J7" s="31">
        <f>IF(Tabla13[[#This Row],[COTIZACIÓN 3 SMT]]&gt;0,ABS(1-Tabla13[[#This Row],[COTIZACIÓN 3 SMT]]/Tabla13[[#This Row],[PROMEDIO]]),"")</f>
        <v>6.5468865370415852E-2</v>
      </c>
      <c r="K7" s="64"/>
      <c r="L7" s="31" t="str">
        <f>IF(Tabla13[[#This Row],[COTIZACIÓN 4]]&gt;0,ABS(1-Tabla13[[#This Row],[COTIZACIÓN 4]]/Tabla13[[#This Row],[PROMEDIO]]),"")</f>
        <v/>
      </c>
      <c r="M7" s="64"/>
      <c r="N7" s="31" t="str">
        <f>IF(Tabla13[[#This Row],[COTIZACIÓN 5]]&gt;0,ABS(1-Tabla13[[#This Row],[COTIZACIÓN 5]]/Tabla13[[#This Row],[PROMEDIO]]),"")</f>
        <v/>
      </c>
      <c r="O7" s="63"/>
      <c r="P7" s="31" t="str">
        <f>IF(Tabla13[[#This Row],[COTIZACIÓN 6]]&gt;0,ABS(1-Tabla13[[#This Row],[COTIZACIÓN 6]]/Tabla13[[#This Row],[PROMEDIO]]),"")</f>
        <v/>
      </c>
      <c r="Q7" s="32"/>
      <c r="R7" s="31" t="str">
        <f>IF(Tabla13[[#This Row],[COTIZACIÓN 7]]&gt;0,ABS(1-Tabla13[[#This Row],[COTIZACIÓN 7]]/Tabla13[[#This Row],[PROMEDIO]]),"")</f>
        <v/>
      </c>
      <c r="S7" s="32"/>
      <c r="T7" s="31" t="str">
        <f>IF(Tabla13[[#This Row],[COTIZACIÓN 8]]&gt;0,ABS(1-Tabla13[[#This Row],[COTIZACIÓN 8]]/Tabla13[[#This Row],[PROMEDIO]]),"")</f>
        <v/>
      </c>
      <c r="U7" s="3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86135600</v>
      </c>
      <c r="V7" s="65">
        <f>COUNT(Tabla13[[#This Row],[COTIZACIÓN NIRIA ALVIRA ROJAS]:[DESVIACIÓN COT.8]])/2</f>
        <v>3</v>
      </c>
    </row>
    <row r="8" spans="1:22" s="25" customFormat="1" ht="20.100000000000001" customHeight="1">
      <c r="A8" s="26">
        <v>5</v>
      </c>
      <c r="B8" s="38" t="s">
        <v>61</v>
      </c>
      <c r="C8" s="46">
        <v>23181600</v>
      </c>
      <c r="D8" s="21" t="s">
        <v>57</v>
      </c>
      <c r="E8" s="47">
        <v>3600000</v>
      </c>
      <c r="F8" s="27">
        <f>IF(Tabla13[[#This Row],[COTIZACIÓN NIRIA ALVIRA ROJAS]]&gt;0,ABS(1-Tabla13[[#This Row],[COTIZACIÓN NIRIA ALVIRA ROJAS]]/Tabla13[[#This Row],[PROMEDIO]]),"")</f>
        <v>0.10445472609982986</v>
      </c>
      <c r="G8" s="49">
        <v>3026244</v>
      </c>
      <c r="H8" s="27">
        <f>IF(Tabla13[[#This Row],[COTIZACIÓN IMPOINTER]]&gt;0,ABS(1-Tabla13[[#This Row],[COTIZACIÓN IMPOINTER]]/Tabla13[[#This Row],[PROMEDIO]]),"")</f>
        <v>7.1569586630207405E-2</v>
      </c>
      <c r="I8" s="49">
        <v>3152337.5</v>
      </c>
      <c r="J8" s="27">
        <f>IF(Tabla13[[#This Row],[COTIZACIÓN 3 SMT]]&gt;0,ABS(1-Tabla13[[#This Row],[COTIZACIÓN 3 SMT]]/Tabla13[[#This Row],[PROMEDIO]]),"")</f>
        <v>3.2884986073132727E-2</v>
      </c>
      <c r="K8" s="30"/>
      <c r="L8" s="27" t="str">
        <f>IF(Tabla13[[#This Row],[COTIZACIÓN 4]]&gt;0,ABS(1-Tabla13[[#This Row],[COTIZACIÓN 4]]/Tabla13[[#This Row],[PROMEDIO]]),"")</f>
        <v/>
      </c>
      <c r="M8" s="30"/>
      <c r="N8" s="27" t="str">
        <f>IF(Tabla13[[#This Row],[COTIZACIÓN 5]]&gt;0,ABS(1-Tabla13[[#This Row],[COTIZACIÓN 5]]/Tabla13[[#This Row],[PROMEDIO]]),"")</f>
        <v/>
      </c>
      <c r="O8" s="30"/>
      <c r="P8" s="27" t="str">
        <f>IF(Tabla13[[#This Row],[COTIZACIÓN 6]]&gt;0,ABS(1-Tabla13[[#This Row],[COTIZACIÓN 6]]/Tabla13[[#This Row],[PROMEDIO]]),"")</f>
        <v/>
      </c>
      <c r="Q8" s="30"/>
      <c r="R8" s="27" t="str">
        <f>IF(Tabla13[[#This Row],[COTIZACIÓN 7]]&gt;0,ABS(1-Tabla13[[#This Row],[COTIZACIÓN 7]]/Tabla13[[#This Row],[PROMEDIO]]),"")</f>
        <v/>
      </c>
      <c r="S8" s="28"/>
      <c r="T8" s="27" t="str">
        <f>IF(Tabla13[[#This Row],[COTIZACIÓN 8]]&gt;0,ABS(1-Tabla13[[#This Row],[COTIZACIÓN 8]]/Tabla13[[#This Row],[PROMEDIO]]),"")</f>
        <v/>
      </c>
      <c r="U8"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3259527</v>
      </c>
      <c r="V8" s="61">
        <f>COUNT(Tabla13[[#This Row],[COTIZACIÓN NIRIA ALVIRA ROJAS]:[DESVIACIÓN COT.8]])/2</f>
        <v>3</v>
      </c>
    </row>
    <row r="9" spans="1:22" s="25" customFormat="1" ht="20.100000000000001" customHeight="1">
      <c r="A9" s="62">
        <v>6</v>
      </c>
      <c r="B9" s="40" t="s">
        <v>62</v>
      </c>
      <c r="C9" s="46">
        <v>23181500</v>
      </c>
      <c r="D9" s="21" t="s">
        <v>57</v>
      </c>
      <c r="E9" s="47">
        <v>20158600</v>
      </c>
      <c r="F9" s="22">
        <f>IF(Tabla13[[#This Row],[COTIZACIÓN NIRIA ALVIRA ROJAS]]&gt;0,ABS(1-Tabla13[[#This Row],[COTIZACIÓN NIRIA ALVIRA ROJAS]]/Tabla13[[#This Row],[PROMEDIO]]),"")</f>
        <v>0.15642720940508381</v>
      </c>
      <c r="G9" s="49">
        <v>25325300</v>
      </c>
      <c r="H9" s="22">
        <f>IF(Tabla13[[#This Row],[COTIZACIÓN IMPOINTER]]&gt;0,ABS(1-Tabla13[[#This Row],[COTIZACIÓN IMPOINTER]]/Tabla13[[#This Row],[PROMEDIO]]),"")</f>
        <v>5.9782623478487062E-2</v>
      </c>
      <c r="I9" s="49">
        <v>26206180</v>
      </c>
      <c r="J9" s="22">
        <f>IF(Tabla13[[#This Row],[COTIZACIÓN 3 SMT]]&gt;0,ABS(1-Tabla13[[#This Row],[COTIZACIÓN 3 SMT]]/Tabla13[[#This Row],[PROMEDIO]]),"")</f>
        <v>9.6644627773391001E-2</v>
      </c>
      <c r="K9" s="20"/>
      <c r="L9" s="22" t="str">
        <f>IF(Tabla13[[#This Row],[COTIZACIÓN 4]]&gt;0,ABS(1-Tabla13[[#This Row],[COTIZACIÓN 4]]/Tabla13[[#This Row],[PROMEDIO]]),"")</f>
        <v/>
      </c>
      <c r="M9" s="20"/>
      <c r="N9" s="22" t="str">
        <f>IF(Tabla13[[#This Row],[COTIZACIÓN 5]]&gt;0,ABS(1-Tabla13[[#This Row],[COTIZACIÓN 5]]/Tabla13[[#This Row],[PROMEDIO]]),"")</f>
        <v/>
      </c>
      <c r="O9" s="20"/>
      <c r="P9" s="22" t="str">
        <f>IF(Tabla13[[#This Row],[COTIZACIÓN 6]]&gt;0,ABS(1-Tabla13[[#This Row],[COTIZACIÓN 6]]/Tabla13[[#This Row],[PROMEDIO]]),"")</f>
        <v/>
      </c>
      <c r="Q9" s="20"/>
      <c r="R9" s="22" t="str">
        <f>IF(Tabla13[[#This Row],[COTIZACIÓN 7]]&gt;0,ABS(1-Tabla13[[#This Row],[COTIZACIÓN 7]]/Tabla13[[#This Row],[PROMEDIO]]),"")</f>
        <v/>
      </c>
      <c r="S9" s="23"/>
      <c r="T9" s="22" t="str">
        <f>IF(Tabla13[[#This Row],[COTIZACIÓN 8]]&gt;0,ABS(1-Tabla13[[#This Row],[COTIZACIÓN 8]]/Tabla13[[#This Row],[PROMEDIO]]),"")</f>
        <v/>
      </c>
      <c r="U9"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23896693</v>
      </c>
      <c r="V9" s="61">
        <f>COUNT(Tabla13[[#This Row],[COTIZACIÓN NIRIA ALVIRA ROJAS]:[DESVIACIÓN COT.8]])/2</f>
        <v>3</v>
      </c>
    </row>
    <row r="10" spans="1:22" s="25" customFormat="1" ht="20.100000000000001" customHeight="1">
      <c r="A10" s="26">
        <v>7</v>
      </c>
      <c r="B10" s="38" t="s">
        <v>63</v>
      </c>
      <c r="C10" s="46">
        <v>48101500</v>
      </c>
      <c r="D10" s="21" t="s">
        <v>57</v>
      </c>
      <c r="E10" s="47">
        <v>1300000</v>
      </c>
      <c r="F10" s="27">
        <f>IF(Tabla13[[#This Row],[COTIZACIÓN NIRIA ALVIRA ROJAS]]&gt;0,ABS(1-Tabla13[[#This Row],[COTIZACIÓN NIRIA ALVIRA ROJAS]]/Tabla13[[#This Row],[PROMEDIO]]),"")</f>
        <v>0.17712509027887235</v>
      </c>
      <c r="G10" s="49">
        <v>1684644</v>
      </c>
      <c r="H10" s="27">
        <f>IF(Tabla13[[#This Row],[COTIZACIÓN IMPOINTER]]&gt;0,ABS(1-Tabla13[[#This Row],[COTIZACIÓN IMPOINTER]]/Tabla13[[#This Row],[PROMEDIO]]),"")</f>
        <v>6.6347138009414941E-2</v>
      </c>
      <c r="I10" s="49">
        <v>1754837.5</v>
      </c>
      <c r="J10" s="27">
        <f>IF(Tabla13[[#This Row],[COTIZACIÓN 3 SMT]]&gt;0,ABS(1-Tabla13[[#This Row],[COTIZACIÓN 3 SMT]]/Tabla13[[#This Row],[PROMEDIO]]),"")</f>
        <v>0.11077826875980734</v>
      </c>
      <c r="K10" s="30"/>
      <c r="L10" s="27" t="str">
        <f>IF(Tabla13[[#This Row],[COTIZACIÓN 4]]&gt;0,ABS(1-Tabla13[[#This Row],[COTIZACIÓN 4]]/Tabla13[[#This Row],[PROMEDIO]]),"")</f>
        <v/>
      </c>
      <c r="M10" s="30"/>
      <c r="N10" s="27" t="str">
        <f>IF(Tabla13[[#This Row],[COTIZACIÓN 5]]&gt;0,ABS(1-Tabla13[[#This Row],[COTIZACIÓN 5]]/Tabla13[[#This Row],[PROMEDIO]]),"")</f>
        <v/>
      </c>
      <c r="O10" s="30"/>
      <c r="P10" s="27" t="str">
        <f>IF(Tabla13[[#This Row],[COTIZACIÓN 6]]&gt;0,ABS(1-Tabla13[[#This Row],[COTIZACIÓN 6]]/Tabla13[[#This Row],[PROMEDIO]]),"")</f>
        <v/>
      </c>
      <c r="Q10" s="30"/>
      <c r="R10" s="27" t="str">
        <f>IF(Tabla13[[#This Row],[COTIZACIÓN 7]]&gt;0,ABS(1-Tabla13[[#This Row],[COTIZACIÓN 7]]/Tabla13[[#This Row],[PROMEDIO]]),"")</f>
        <v/>
      </c>
      <c r="S10" s="28"/>
      <c r="T10" s="27" t="str">
        <f>IF(Tabla13[[#This Row],[COTIZACIÓN 8]]&gt;0,ABS(1-Tabla13[[#This Row],[COTIZACIÓN 8]]/Tabla13[[#This Row],[PROMEDIO]]),"")</f>
        <v/>
      </c>
      <c r="U10"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1579827</v>
      </c>
      <c r="V10" s="61">
        <f>COUNT(Tabla13[[#This Row],[COTIZACIÓN NIRIA ALVIRA ROJAS]:[DESVIACIÓN COT.8]])/2</f>
        <v>3</v>
      </c>
    </row>
    <row r="11" spans="1:22" s="25" customFormat="1" ht="20.100000000000001" customHeight="1">
      <c r="A11" s="62">
        <v>8</v>
      </c>
      <c r="B11" s="38" t="s">
        <v>64</v>
      </c>
      <c r="C11" s="46">
        <v>48101500</v>
      </c>
      <c r="D11" s="21" t="s">
        <v>57</v>
      </c>
      <c r="E11" s="47">
        <v>2579801</v>
      </c>
      <c r="F11" s="22">
        <f>IF(Tabla13[[#This Row],[COTIZACIÓN NIRIA ALVIRA ROJAS]]&gt;0,ABS(1-Tabla13[[#This Row],[COTIZACIÓN NIRIA ALVIRA ROJAS]]/Tabla13[[#This Row],[PROMEDIO]]),"")</f>
        <v>0.18399978491358582</v>
      </c>
      <c r="G11" s="49">
        <v>3381924</v>
      </c>
      <c r="H11" s="22">
        <f>IF(Tabla13[[#This Row],[COTIZACIÓN IMPOINTER]]&gt;0,ABS(1-Tabla13[[#This Row],[COTIZACIÓN IMPOINTER]]/Tabla13[[#This Row],[PROMEDIO]]),"")</f>
        <v>6.9714567676307571E-2</v>
      </c>
      <c r="I11" s="49">
        <v>3522837.5</v>
      </c>
      <c r="J11" s="22">
        <f>IF(Tabla13[[#This Row],[COTIZACIÓN 3 SMT]]&gt;0,ABS(1-Tabla13[[#This Row],[COTIZACIÓN 3 SMT]]/Tabla13[[#This Row],[PROMEDIO]]),"")</f>
        <v>0.11428600799615385</v>
      </c>
      <c r="K11" s="20"/>
      <c r="L11" s="22" t="str">
        <f>IF(Tabla13[[#This Row],[COTIZACIÓN 4]]&gt;0,ABS(1-Tabla13[[#This Row],[COTIZACIÓN 4]]/Tabla13[[#This Row],[PROMEDIO]]),"")</f>
        <v/>
      </c>
      <c r="M11" s="20"/>
      <c r="N11" s="22" t="str">
        <f>IF(Tabla13[[#This Row],[COTIZACIÓN 5]]&gt;0,ABS(1-Tabla13[[#This Row],[COTIZACIÓN 5]]/Tabla13[[#This Row],[PROMEDIO]]),"")</f>
        <v/>
      </c>
      <c r="O11" s="20"/>
      <c r="P11" s="22" t="str">
        <f>IF(Tabla13[[#This Row],[COTIZACIÓN 6]]&gt;0,ABS(1-Tabla13[[#This Row],[COTIZACIÓN 6]]/Tabla13[[#This Row],[PROMEDIO]]),"")</f>
        <v/>
      </c>
      <c r="Q11" s="20"/>
      <c r="R11" s="22" t="str">
        <f>IF(Tabla13[[#This Row],[COTIZACIÓN 7]]&gt;0,ABS(1-Tabla13[[#This Row],[COTIZACIÓN 7]]/Tabla13[[#This Row],[PROMEDIO]]),"")</f>
        <v/>
      </c>
      <c r="S11" s="23"/>
      <c r="T11" s="22" t="str">
        <f>IF(Tabla13[[#This Row],[COTIZACIÓN 8]]&gt;0,ABS(1-Tabla13[[#This Row],[COTIZACIÓN 8]]/Tabla13[[#This Row],[PROMEDIO]]),"")</f>
        <v/>
      </c>
      <c r="U11"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3161520</v>
      </c>
      <c r="V11" s="61">
        <f>COUNT(Tabla13[[#This Row],[COTIZACIÓN NIRIA ALVIRA ROJAS]:[DESVIACIÓN COT.8]])/2</f>
        <v>3</v>
      </c>
    </row>
    <row r="12" spans="1:22" s="25" customFormat="1" ht="20.100000000000001" customHeight="1">
      <c r="A12" s="26">
        <v>9</v>
      </c>
      <c r="B12" s="41" t="s">
        <v>65</v>
      </c>
      <c r="C12" s="46">
        <v>48101500</v>
      </c>
      <c r="D12" s="21" t="s">
        <v>57</v>
      </c>
      <c r="E12" s="48">
        <v>36000000</v>
      </c>
      <c r="F12" s="27">
        <f>IF(Tabla13[[#This Row],[COTIZACIÓN NIRIA ALVIRA ROJAS]]&gt;0,ABS(1-Tabla13[[#This Row],[COTIZACIÓN NIRIA ALVIRA ROJAS]]/Tabla13[[#This Row],[PROMEDIO]]),"")</f>
        <v>7.4626865671641784E-2</v>
      </c>
      <c r="G12" s="50">
        <v>31500000</v>
      </c>
      <c r="H12" s="27">
        <f>IF(Tabla13[[#This Row],[COTIZACIÓN IMPOINTER]]&gt;0,ABS(1-Tabla13[[#This Row],[COTIZACIÓN IMPOINTER]]/Tabla13[[#This Row],[PROMEDIO]]),"")</f>
        <v>5.9701492537313383E-2</v>
      </c>
      <c r="I12" s="50">
        <v>33000000</v>
      </c>
      <c r="J12" s="27">
        <f>IF(Tabla13[[#This Row],[COTIZACIÓN 3 SMT]]&gt;0,ABS(1-Tabla13[[#This Row],[COTIZACIÓN 3 SMT]]/Tabla13[[#This Row],[PROMEDIO]]),"")</f>
        <v>1.4925373134328401E-2</v>
      </c>
      <c r="K12" s="30"/>
      <c r="L12" s="27" t="str">
        <f>IF(Tabla13[[#This Row],[COTIZACIÓN 4]]&gt;0,ABS(1-Tabla13[[#This Row],[COTIZACIÓN 4]]/Tabla13[[#This Row],[PROMEDIO]]),"")</f>
        <v/>
      </c>
      <c r="M12" s="30"/>
      <c r="N12" s="27" t="str">
        <f>IF(Tabla13[[#This Row],[COTIZACIÓN 5]]&gt;0,ABS(1-Tabla13[[#This Row],[COTIZACIÓN 5]]/Tabla13[[#This Row],[PROMEDIO]]),"")</f>
        <v/>
      </c>
      <c r="O12" s="30"/>
      <c r="P12" s="27" t="str">
        <f>IF(Tabla13[[#This Row],[COTIZACIÓN 6]]&gt;0,ABS(1-Tabla13[[#This Row],[COTIZACIÓN 6]]/Tabla13[[#This Row],[PROMEDIO]]),"")</f>
        <v/>
      </c>
      <c r="Q12" s="30"/>
      <c r="R12" s="27" t="str">
        <f>IF(Tabla13[[#This Row],[COTIZACIÓN 7]]&gt;0,ABS(1-Tabla13[[#This Row],[COTIZACIÓN 7]]/Tabla13[[#This Row],[PROMEDIO]]),"")</f>
        <v/>
      </c>
      <c r="S12" s="28"/>
      <c r="T12" s="27" t="str">
        <f>IF(Tabla13[[#This Row],[COTIZACIÓN 8]]&gt;0,ABS(1-Tabla13[[#This Row],[COTIZACIÓN 8]]/Tabla13[[#This Row],[PROMEDIO]]),"")</f>
        <v/>
      </c>
      <c r="U12"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33500000</v>
      </c>
      <c r="V12" s="61">
        <f>COUNT(Tabla13[[#This Row],[COTIZACIÓN NIRIA ALVIRA ROJAS]:[DESVIACIÓN COT.8]])/2</f>
        <v>3</v>
      </c>
    </row>
    <row r="13" spans="1:22" s="25" customFormat="1" ht="20.100000000000001" customHeight="1">
      <c r="A13" s="62">
        <v>10</v>
      </c>
      <c r="B13" s="38" t="s">
        <v>66</v>
      </c>
      <c r="C13" s="46">
        <v>23152200</v>
      </c>
      <c r="D13" s="21" t="s">
        <v>57</v>
      </c>
      <c r="E13" s="47">
        <v>3100000</v>
      </c>
      <c r="F13" s="22">
        <f>IF(Tabla13[[#This Row],[COTIZACIÓN NIRIA ALVIRA ROJAS]]&gt;0,ABS(1-Tabla13[[#This Row],[COTIZACIÓN NIRIA ALVIRA ROJAS]]/Tabla13[[#This Row],[PROMEDIO]]),"")</f>
        <v>1.1267405281809473E-2</v>
      </c>
      <c r="G13" s="49">
        <v>3088644</v>
      </c>
      <c r="H13" s="22">
        <f>IF(Tabla13[[#This Row],[COTIZACIÓN IMPOINTER]]&gt;0,ABS(1-Tabla13[[#This Row],[COTIZACIÓN IMPOINTER]]/Tabla13[[#This Row],[PROMEDIO]]),"")</f>
        <v>1.4889356038461088E-2</v>
      </c>
      <c r="I13" s="49">
        <v>3217337.5</v>
      </c>
      <c r="J13" s="22">
        <f>IF(Tabla13[[#This Row],[COTIZACIÓN 3 SMT]]&gt;0,ABS(1-Tabla13[[#This Row],[COTIZACIÓN 3 SMT]]/Tabla13[[#This Row],[PROMEDIO]]),"")</f>
        <v>2.61569207932697E-2</v>
      </c>
      <c r="K13" s="20"/>
      <c r="L13" s="22" t="str">
        <f>IF(Tabla13[[#This Row],[COTIZACIÓN 4]]&gt;0,ABS(1-Tabla13[[#This Row],[COTIZACIÓN 4]]/Tabla13[[#This Row],[PROMEDIO]]),"")</f>
        <v/>
      </c>
      <c r="M13" s="20"/>
      <c r="N13" s="22" t="str">
        <f>IF(Tabla13[[#This Row],[COTIZACIÓN 5]]&gt;0,ABS(1-Tabla13[[#This Row],[COTIZACIÓN 5]]/Tabla13[[#This Row],[PROMEDIO]]),"")</f>
        <v/>
      </c>
      <c r="O13" s="20"/>
      <c r="P13" s="22" t="str">
        <f>IF(Tabla13[[#This Row],[COTIZACIÓN 6]]&gt;0,ABS(1-Tabla13[[#This Row],[COTIZACIÓN 6]]/Tabla13[[#This Row],[PROMEDIO]]),"")</f>
        <v/>
      </c>
      <c r="Q13" s="20"/>
      <c r="R13" s="22" t="str">
        <f>IF(Tabla13[[#This Row],[COTIZACIÓN 7]]&gt;0,ABS(1-Tabla13[[#This Row],[COTIZACIÓN 7]]/Tabla13[[#This Row],[PROMEDIO]]),"")</f>
        <v/>
      </c>
      <c r="S13" s="23"/>
      <c r="T13" s="22" t="str">
        <f>IF(Tabla13[[#This Row],[COTIZACIÓN 8]]&gt;0,ABS(1-Tabla13[[#This Row],[COTIZACIÓN 8]]/Tabla13[[#This Row],[PROMEDIO]]),"")</f>
        <v/>
      </c>
      <c r="U13"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3135327</v>
      </c>
      <c r="V13" s="61">
        <f>COUNT(Tabla13[[#This Row],[COTIZACIÓN NIRIA ALVIRA ROJAS]:[DESVIACIÓN COT.8]])/2</f>
        <v>3</v>
      </c>
    </row>
    <row r="14" spans="1:22" s="25" customFormat="1" ht="20.100000000000001" customHeight="1">
      <c r="A14" s="26">
        <v>11</v>
      </c>
      <c r="B14" s="38" t="s">
        <v>67</v>
      </c>
      <c r="C14" s="46">
        <v>23152200</v>
      </c>
      <c r="D14" s="21" t="s">
        <v>57</v>
      </c>
      <c r="E14" s="47">
        <v>8600000</v>
      </c>
      <c r="F14" s="27">
        <f>IF(Tabla13[[#This Row],[COTIZACIÓN NIRIA ALVIRA ROJAS]]&gt;0,ABS(1-Tabla13[[#This Row],[COTIZACIÓN NIRIA ALVIRA ROJAS]]/Tabla13[[#This Row],[PROMEDIO]]),"")</f>
        <v>7.1929458067365948E-2</v>
      </c>
      <c r="G14" s="49">
        <v>7906250</v>
      </c>
      <c r="H14" s="27">
        <f>IF(Tabla13[[#This Row],[COTIZACIÓN IMPOINTER]]&gt;0,ABS(1-Tabla13[[#This Row],[COTIZACIÓN IMPOINTER]]/Tabla13[[#This Row],[PROMEDIO]]),"")</f>
        <v>1.4541595599405488E-2</v>
      </c>
      <c r="I14" s="49">
        <v>7562500</v>
      </c>
      <c r="J14" s="27">
        <f>IF(Tabla13[[#This Row],[COTIZACIÓN 3 SMT]]&gt;0,ABS(1-Tabla13[[#This Row],[COTIZACIÓN 3 SMT]]/Tabla13[[#This Row],[PROMEDIO]]),"")</f>
        <v>5.7387613182039998E-2</v>
      </c>
      <c r="K14" s="30"/>
      <c r="L14" s="27" t="str">
        <f>IF(Tabla13[[#This Row],[COTIZACIÓN 4]]&gt;0,ABS(1-Tabla13[[#This Row],[COTIZACIÓN 4]]/Tabla13[[#This Row],[PROMEDIO]]),"")</f>
        <v/>
      </c>
      <c r="M14" s="30"/>
      <c r="N14" s="27" t="str">
        <f>IF(Tabla13[[#This Row],[COTIZACIÓN 5]]&gt;0,ABS(1-Tabla13[[#This Row],[COTIZACIÓN 5]]/Tabla13[[#This Row],[PROMEDIO]]),"")</f>
        <v/>
      </c>
      <c r="O14" s="30"/>
      <c r="P14" s="27" t="str">
        <f>IF(Tabla13[[#This Row],[COTIZACIÓN 6]]&gt;0,ABS(1-Tabla13[[#This Row],[COTIZACIÓN 6]]/Tabla13[[#This Row],[PROMEDIO]]),"")</f>
        <v/>
      </c>
      <c r="Q14" s="30"/>
      <c r="R14" s="27" t="str">
        <f>IF(Tabla13[[#This Row],[COTIZACIÓN 7]]&gt;0,ABS(1-Tabla13[[#This Row],[COTIZACIÓN 7]]/Tabla13[[#This Row],[PROMEDIO]]),"")</f>
        <v/>
      </c>
      <c r="S14" s="28"/>
      <c r="T14" s="27" t="str">
        <f>IF(Tabla13[[#This Row],[COTIZACIÓN 8]]&gt;0,ABS(1-Tabla13[[#This Row],[COTIZACIÓN 8]]/Tabla13[[#This Row],[PROMEDIO]]),"")</f>
        <v/>
      </c>
      <c r="U14"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8022916</v>
      </c>
      <c r="V14" s="61">
        <f>COUNT(Tabla13[[#This Row],[COTIZACIÓN NIRIA ALVIRA ROJAS]:[DESVIACIÓN COT.8]])/2</f>
        <v>3</v>
      </c>
    </row>
    <row r="15" spans="1:22" s="25" customFormat="1" ht="20.100000000000001" customHeight="1">
      <c r="A15" s="62">
        <v>12</v>
      </c>
      <c r="B15" s="38" t="s">
        <v>68</v>
      </c>
      <c r="C15" s="46">
        <v>48101500</v>
      </c>
      <c r="D15" s="21" t="s">
        <v>57</v>
      </c>
      <c r="E15" s="47">
        <v>82603</v>
      </c>
      <c r="F15" s="22">
        <f>IF(Tabla13[[#This Row],[COTIZACIÓN NIRIA ALVIRA ROJAS]]&gt;0,ABS(1-Tabla13[[#This Row],[COTIZACIÓN NIRIA ALVIRA ROJAS]]/Tabla13[[#This Row],[PROMEDIO]]),"")</f>
        <v>0.18399059548741459</v>
      </c>
      <c r="G15" s="49">
        <v>108285.84</v>
      </c>
      <c r="H15" s="22">
        <f>IF(Tabla13[[#This Row],[COTIZACIÓN IMPOINTER]]&gt;0,ABS(1-Tabla13[[#This Row],[COTIZACIÓN IMPOINTER]]/Tabla13[[#This Row],[PROMEDIO]]),"")</f>
        <v>6.972221124590039E-2</v>
      </c>
      <c r="I15" s="49">
        <v>112797.75</v>
      </c>
      <c r="J15" s="22">
        <f>IF(Tabla13[[#This Row],[COTIZACIÓN 3 SMT]]&gt;0,ABS(1-Tabla13[[#This Row],[COTIZACIÓN 3 SMT]]/Tabla13[[#This Row],[PROMEDIO]]),"")</f>
        <v>0.11429397004781294</v>
      </c>
      <c r="K15" s="20"/>
      <c r="L15" s="22" t="str">
        <f>IF(Tabla13[[#This Row],[COTIZACIÓN 4]]&gt;0,ABS(1-Tabla13[[#This Row],[COTIZACIÓN 4]]/Tabla13[[#This Row],[PROMEDIO]]),"")</f>
        <v/>
      </c>
      <c r="M15" s="20"/>
      <c r="N15" s="22" t="str">
        <f>IF(Tabla13[[#This Row],[COTIZACIÓN 5]]&gt;0,ABS(1-Tabla13[[#This Row],[COTIZACIÓN 5]]/Tabla13[[#This Row],[PROMEDIO]]),"")</f>
        <v/>
      </c>
      <c r="O15" s="20"/>
      <c r="P15" s="22" t="str">
        <f>IF(Tabla13[[#This Row],[COTIZACIÓN 6]]&gt;0,ABS(1-Tabla13[[#This Row],[COTIZACIÓN 6]]/Tabla13[[#This Row],[PROMEDIO]]),"")</f>
        <v/>
      </c>
      <c r="Q15" s="20"/>
      <c r="R15" s="22" t="str">
        <f>IF(Tabla13[[#This Row],[COTIZACIÓN 7]]&gt;0,ABS(1-Tabla13[[#This Row],[COTIZACIÓN 7]]/Tabla13[[#This Row],[PROMEDIO]]),"")</f>
        <v/>
      </c>
      <c r="S15" s="23"/>
      <c r="T15" s="22" t="str">
        <f>IF(Tabla13[[#This Row],[COTIZACIÓN 8]]&gt;0,ABS(1-Tabla13[[#This Row],[COTIZACIÓN 8]]/Tabla13[[#This Row],[PROMEDIO]]),"")</f>
        <v/>
      </c>
      <c r="U15"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101228</v>
      </c>
      <c r="V15" s="61">
        <f>COUNT(Tabla13[[#This Row],[COTIZACIÓN NIRIA ALVIRA ROJAS]:[DESVIACIÓN COT.8]])/2</f>
        <v>3</v>
      </c>
    </row>
    <row r="16" spans="1:22" s="25" customFormat="1" ht="20.100000000000001" customHeight="1">
      <c r="A16" s="26">
        <v>13</v>
      </c>
      <c r="B16" s="42" t="s">
        <v>69</v>
      </c>
      <c r="C16" s="46">
        <v>48101500</v>
      </c>
      <c r="D16" s="21" t="s">
        <v>57</v>
      </c>
      <c r="E16" s="47">
        <v>166481</v>
      </c>
      <c r="F16" s="27">
        <f>IF(Tabla13[[#This Row],[COTIZACIÓN NIRIA ALVIRA ROJAS]]&gt;0,ABS(1-Tabla13[[#This Row],[COTIZACIÓN NIRIA ALVIRA ROJAS]]/Tabla13[[#This Row],[PROMEDIO]]),"")</f>
        <v>0.18399666699343198</v>
      </c>
      <c r="G16" s="49">
        <v>218244</v>
      </c>
      <c r="H16" s="27">
        <f>IF(Tabla13[[#This Row],[COTIZACIÓN IMPOINTER]]&gt;0,ABS(1-Tabla13[[#This Row],[COTIZACIÓN IMPOINTER]]/Tabla13[[#This Row],[PROMEDIO]]),"")</f>
        <v>6.9718655033820243E-2</v>
      </c>
      <c r="I16" s="49">
        <v>227337.5</v>
      </c>
      <c r="J16" s="27">
        <f>IF(Tabla13[[#This Row],[COTIZACIÓN 3 SMT]]&gt;0,ABS(1-Tabla13[[#This Row],[COTIZACIÓN 3 SMT]]/Tabla13[[#This Row],[PROMEDIO]]),"")</f>
        <v>0.11429026566022937</v>
      </c>
      <c r="K16" s="30"/>
      <c r="L16" s="27" t="str">
        <f>IF(Tabla13[[#This Row],[COTIZACIÓN 4]]&gt;0,ABS(1-Tabla13[[#This Row],[COTIZACIÓN 4]]/Tabla13[[#This Row],[PROMEDIO]]),"")</f>
        <v/>
      </c>
      <c r="M16" s="30"/>
      <c r="N16" s="27" t="str">
        <f>IF(Tabla13[[#This Row],[COTIZACIÓN 5]]&gt;0,ABS(1-Tabla13[[#This Row],[COTIZACIÓN 5]]/Tabla13[[#This Row],[PROMEDIO]]),"")</f>
        <v/>
      </c>
      <c r="O16" s="30"/>
      <c r="P16" s="27" t="str">
        <f>IF(Tabla13[[#This Row],[COTIZACIÓN 6]]&gt;0,ABS(1-Tabla13[[#This Row],[COTIZACIÓN 6]]/Tabla13[[#This Row],[PROMEDIO]]),"")</f>
        <v/>
      </c>
      <c r="Q16" s="30"/>
      <c r="R16" s="27" t="str">
        <f>IF(Tabla13[[#This Row],[COTIZACIÓN 7]]&gt;0,ABS(1-Tabla13[[#This Row],[COTIZACIÓN 7]]/Tabla13[[#This Row],[PROMEDIO]]),"")</f>
        <v/>
      </c>
      <c r="S16" s="28"/>
      <c r="T16" s="27" t="str">
        <f>IF(Tabla13[[#This Row],[COTIZACIÓN 8]]&gt;0,ABS(1-Tabla13[[#This Row],[COTIZACIÓN 8]]/Tabla13[[#This Row],[PROMEDIO]]),"")</f>
        <v/>
      </c>
      <c r="U16"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204020</v>
      </c>
      <c r="V16" s="61">
        <f>COUNT(Tabla13[[#This Row],[COTIZACIÓN NIRIA ALVIRA ROJAS]:[DESVIACIÓN COT.8]])/2</f>
        <v>3</v>
      </c>
    </row>
    <row r="17" spans="1:22" s="25" customFormat="1" ht="20.100000000000001" customHeight="1">
      <c r="A17" s="62">
        <v>14</v>
      </c>
      <c r="B17" s="42" t="s">
        <v>70</v>
      </c>
      <c r="C17" s="46">
        <v>48101500</v>
      </c>
      <c r="D17" s="21" t="s">
        <v>57</v>
      </c>
      <c r="E17" s="47">
        <v>66557</v>
      </c>
      <c r="F17" s="22">
        <f>IF(Tabla13[[#This Row],[COTIZACIÓN NIRIA ALVIRA ROJAS]]&gt;0,ABS(1-Tabla13[[#This Row],[COTIZACIÓN NIRIA ALVIRA ROJAS]]/Tabla13[[#This Row],[PROMEDIO]]),"")</f>
        <v>0.18399048599872492</v>
      </c>
      <c r="G17" s="49">
        <v>87250.8</v>
      </c>
      <c r="H17" s="22">
        <f>IF(Tabla13[[#This Row],[COTIZACIÓN IMPOINTER]]&gt;0,ABS(1-Tabla13[[#This Row],[COTIZACIÓN IMPOINTER]]/Tabla13[[#This Row],[PROMEDIO]]),"")</f>
        <v>6.97219361483008E-2</v>
      </c>
      <c r="I17" s="49">
        <v>90886.25</v>
      </c>
      <c r="J17" s="22">
        <f>IF(Tabla13[[#This Row],[COTIZACIÓN 3 SMT]]&gt;0,ABS(1-Tabla13[[#This Row],[COTIZACIÓN 3 SMT]]/Tabla13[[#This Row],[PROMEDIO]]),"")</f>
        <v>0.11429368348781321</v>
      </c>
      <c r="K17" s="20"/>
      <c r="L17" s="22" t="str">
        <f>IF(Tabla13[[#This Row],[COTIZACIÓN 4]]&gt;0,ABS(1-Tabla13[[#This Row],[COTIZACIÓN 4]]/Tabla13[[#This Row],[PROMEDIO]]),"")</f>
        <v/>
      </c>
      <c r="M17" s="20"/>
      <c r="N17" s="22" t="str">
        <f>IF(Tabla13[[#This Row],[COTIZACIÓN 5]]&gt;0,ABS(1-Tabla13[[#This Row],[COTIZACIÓN 5]]/Tabla13[[#This Row],[PROMEDIO]]),"")</f>
        <v/>
      </c>
      <c r="O17" s="20"/>
      <c r="P17" s="22" t="str">
        <f>IF(Tabla13[[#This Row],[COTIZACIÓN 6]]&gt;0,ABS(1-Tabla13[[#This Row],[COTIZACIÓN 6]]/Tabla13[[#This Row],[PROMEDIO]]),"")</f>
        <v/>
      </c>
      <c r="Q17" s="20"/>
      <c r="R17" s="22" t="str">
        <f>IF(Tabla13[[#This Row],[COTIZACIÓN 7]]&gt;0,ABS(1-Tabla13[[#This Row],[COTIZACIÓN 7]]/Tabla13[[#This Row],[PROMEDIO]]),"")</f>
        <v/>
      </c>
      <c r="S17" s="23"/>
      <c r="T17" s="22" t="str">
        <f>IF(Tabla13[[#This Row],[COTIZACIÓN 8]]&gt;0,ABS(1-Tabla13[[#This Row],[COTIZACIÓN 8]]/Tabla13[[#This Row],[PROMEDIO]]),"")</f>
        <v/>
      </c>
      <c r="U17"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81564</v>
      </c>
      <c r="V17" s="61">
        <f>COUNT(Tabla13[[#This Row],[COTIZACIÓN NIRIA ALVIRA ROJAS]:[DESVIACIÓN COT.8]])/2</f>
        <v>3</v>
      </c>
    </row>
    <row r="18" spans="1:22" s="25" customFormat="1" ht="20.100000000000001" customHeight="1">
      <c r="A18" s="26">
        <v>15</v>
      </c>
      <c r="B18" s="42" t="s">
        <v>71</v>
      </c>
      <c r="C18" s="46">
        <v>48101500</v>
      </c>
      <c r="D18" s="21" t="s">
        <v>57</v>
      </c>
      <c r="E18" s="47">
        <v>108409</v>
      </c>
      <c r="F18" s="27">
        <f>IF(Tabla13[[#This Row],[COTIZACIÓN NIRIA ALVIRA ROJAS]]&gt;0,ABS(1-Tabla13[[#This Row],[COTIZACIÓN NIRIA ALVIRA ROJAS]]/Tabla13[[#This Row],[PROMEDIO]]),"")</f>
        <v>0.18399897631986994</v>
      </c>
      <c r="G18" s="49">
        <v>142116</v>
      </c>
      <c r="H18" s="27">
        <f>IF(Tabla13[[#This Row],[COTIZACIÓN IMPOINTER]]&gt;0,ABS(1-Tabla13[[#This Row],[COTIZACIÓN IMPOINTER]]/Tabla13[[#This Row],[PROMEDIO]]),"")</f>
        <v>6.9715627681514958E-2</v>
      </c>
      <c r="I18" s="49">
        <v>148037.5</v>
      </c>
      <c r="J18" s="27">
        <f>IF(Tabla13[[#This Row],[COTIZACIÓN 3 SMT]]&gt;0,ABS(1-Tabla13[[#This Row],[COTIZACIÓN 3 SMT]]/Tabla13[[#This Row],[PROMEDIO]]),"")</f>
        <v>0.11428711216824494</v>
      </c>
      <c r="K18" s="30"/>
      <c r="L18" s="27" t="str">
        <f>IF(Tabla13[[#This Row],[COTIZACIÓN 4]]&gt;0,ABS(1-Tabla13[[#This Row],[COTIZACIÓN 4]]/Tabla13[[#This Row],[PROMEDIO]]),"")</f>
        <v/>
      </c>
      <c r="M18" s="30"/>
      <c r="N18" s="27" t="str">
        <f>IF(Tabla13[[#This Row],[COTIZACIÓN 5]]&gt;0,ABS(1-Tabla13[[#This Row],[COTIZACIÓN 5]]/Tabla13[[#This Row],[PROMEDIO]]),"")</f>
        <v/>
      </c>
      <c r="O18" s="30"/>
      <c r="P18" s="27" t="str">
        <f>IF(Tabla13[[#This Row],[COTIZACIÓN 6]]&gt;0,ABS(1-Tabla13[[#This Row],[COTIZACIÓN 6]]/Tabla13[[#This Row],[PROMEDIO]]),"")</f>
        <v/>
      </c>
      <c r="Q18" s="30"/>
      <c r="R18" s="27" t="str">
        <f>IF(Tabla13[[#This Row],[COTIZACIÓN 7]]&gt;0,ABS(1-Tabla13[[#This Row],[COTIZACIÓN 7]]/Tabla13[[#This Row],[PROMEDIO]]),"")</f>
        <v/>
      </c>
      <c r="S18" s="28"/>
      <c r="T18" s="27" t="str">
        <f>IF(Tabla13[[#This Row],[COTIZACIÓN 8]]&gt;0,ABS(1-Tabla13[[#This Row],[COTIZACIÓN 8]]/Tabla13[[#This Row],[PROMEDIO]]),"")</f>
        <v/>
      </c>
      <c r="U18"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132854</v>
      </c>
      <c r="V18" s="61">
        <f>COUNT(Tabla13[[#This Row],[COTIZACIÓN NIRIA ALVIRA ROJAS]:[DESVIACIÓN COT.8]])/2</f>
        <v>3</v>
      </c>
    </row>
    <row r="19" spans="1:22" s="25" customFormat="1" ht="20.100000000000001" customHeight="1">
      <c r="A19" s="62">
        <v>16</v>
      </c>
      <c r="B19" s="38" t="s">
        <v>72</v>
      </c>
      <c r="C19" s="46">
        <v>48101500</v>
      </c>
      <c r="D19" s="21" t="s">
        <v>57</v>
      </c>
      <c r="E19" s="47">
        <v>166481</v>
      </c>
      <c r="F19" s="22">
        <f>IF(Tabla13[[#This Row],[COTIZACIÓN NIRIA ALVIRA ROJAS]]&gt;0,ABS(1-Tabla13[[#This Row],[COTIZACIÓN NIRIA ALVIRA ROJAS]]/Tabla13[[#This Row],[PROMEDIO]]),"")</f>
        <v>0.18399666699343198</v>
      </c>
      <c r="G19" s="49">
        <v>218244</v>
      </c>
      <c r="H19" s="22">
        <f>IF(Tabla13[[#This Row],[COTIZACIÓN IMPOINTER]]&gt;0,ABS(1-Tabla13[[#This Row],[COTIZACIÓN IMPOINTER]]/Tabla13[[#This Row],[PROMEDIO]]),"")</f>
        <v>6.9718655033820243E-2</v>
      </c>
      <c r="I19" s="49">
        <v>227337.5</v>
      </c>
      <c r="J19" s="22">
        <f>IF(Tabla13[[#This Row],[COTIZACIÓN 3 SMT]]&gt;0,ABS(1-Tabla13[[#This Row],[COTIZACIÓN 3 SMT]]/Tabla13[[#This Row],[PROMEDIO]]),"")</f>
        <v>0.11429026566022937</v>
      </c>
      <c r="K19" s="20"/>
      <c r="L19" s="22" t="str">
        <f>IF(Tabla13[[#This Row],[COTIZACIÓN 4]]&gt;0,ABS(1-Tabla13[[#This Row],[COTIZACIÓN 4]]/Tabla13[[#This Row],[PROMEDIO]]),"")</f>
        <v/>
      </c>
      <c r="M19" s="20"/>
      <c r="N19" s="22" t="str">
        <f>IF(Tabla13[[#This Row],[COTIZACIÓN 5]]&gt;0,ABS(1-Tabla13[[#This Row],[COTIZACIÓN 5]]/Tabla13[[#This Row],[PROMEDIO]]),"")</f>
        <v/>
      </c>
      <c r="O19" s="20"/>
      <c r="P19" s="22" t="str">
        <f>IF(Tabla13[[#This Row],[COTIZACIÓN 6]]&gt;0,ABS(1-Tabla13[[#This Row],[COTIZACIÓN 6]]/Tabla13[[#This Row],[PROMEDIO]]),"")</f>
        <v/>
      </c>
      <c r="Q19" s="20"/>
      <c r="R19" s="22" t="str">
        <f>IF(Tabla13[[#This Row],[COTIZACIÓN 7]]&gt;0,ABS(1-Tabla13[[#This Row],[COTIZACIÓN 7]]/Tabla13[[#This Row],[PROMEDIO]]),"")</f>
        <v/>
      </c>
      <c r="S19" s="23"/>
      <c r="T19" s="22" t="str">
        <f>IF(Tabla13[[#This Row],[COTIZACIÓN 8]]&gt;0,ABS(1-Tabla13[[#This Row],[COTIZACIÓN 8]]/Tabla13[[#This Row],[PROMEDIO]]),"")</f>
        <v/>
      </c>
      <c r="U19"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204020</v>
      </c>
      <c r="V19" s="61">
        <f>COUNT(Tabla13[[#This Row],[COTIZACIÓN NIRIA ALVIRA ROJAS]:[DESVIACIÓN COT.8]])/2</f>
        <v>3</v>
      </c>
    </row>
    <row r="20" spans="1:22" s="25" customFormat="1" ht="20.100000000000001" customHeight="1">
      <c r="A20" s="26">
        <v>17</v>
      </c>
      <c r="B20" s="38" t="s">
        <v>73</v>
      </c>
      <c r="C20" s="46">
        <v>48101500</v>
      </c>
      <c r="D20" s="21" t="s">
        <v>57</v>
      </c>
      <c r="E20" s="47">
        <v>1523200</v>
      </c>
      <c r="F20" s="27">
        <f>IF(Tabla13[[#This Row],[COTIZACIÓN NIRIA ALVIRA ROJAS]]&gt;0,ABS(1-Tabla13[[#This Row],[COTIZACIÓN NIRIA ALVIRA ROJAS]]/Tabla13[[#This Row],[PROMEDIO]]),"")</f>
        <v>0.18399970857132453</v>
      </c>
      <c r="G20" s="49">
        <v>1996800</v>
      </c>
      <c r="H20" s="27">
        <f>IF(Tabla13[[#This Row],[COTIZACIÓN IMPOINTER]]&gt;0,ABS(1-Tabla13[[#This Row],[COTIZACIÓN IMPOINTER]]/Tabla13[[#This Row],[PROMEDIO]]),"")</f>
        <v>6.9714667755238491E-2</v>
      </c>
      <c r="I20" s="49">
        <v>2080000</v>
      </c>
      <c r="J20" s="27">
        <f>IF(Tabla13[[#This Row],[COTIZACIÓN 3 SMT]]&gt;0,ABS(1-Tabla13[[#This Row],[COTIZACIÓN 3 SMT]]/Tabla13[[#This Row],[PROMEDIO]]),"")</f>
        <v>0.11428611224504004</v>
      </c>
      <c r="K20" s="30"/>
      <c r="L20" s="27" t="str">
        <f>IF(Tabla13[[#This Row],[COTIZACIÓN 4]]&gt;0,ABS(1-Tabla13[[#This Row],[COTIZACIÓN 4]]/Tabla13[[#This Row],[PROMEDIO]]),"")</f>
        <v/>
      </c>
      <c r="M20" s="30"/>
      <c r="N20" s="27" t="str">
        <f>IF(Tabla13[[#This Row],[COTIZACIÓN 5]]&gt;0,ABS(1-Tabla13[[#This Row],[COTIZACIÓN 5]]/Tabla13[[#This Row],[PROMEDIO]]),"")</f>
        <v/>
      </c>
      <c r="O20" s="30"/>
      <c r="P20" s="27" t="str">
        <f>IF(Tabla13[[#This Row],[COTIZACIÓN 6]]&gt;0,ABS(1-Tabla13[[#This Row],[COTIZACIÓN 6]]/Tabla13[[#This Row],[PROMEDIO]]),"")</f>
        <v/>
      </c>
      <c r="Q20" s="30"/>
      <c r="R20" s="27" t="str">
        <f>IF(Tabla13[[#This Row],[COTIZACIÓN 7]]&gt;0,ABS(1-Tabla13[[#This Row],[COTIZACIÓN 7]]/Tabla13[[#This Row],[PROMEDIO]]),"")</f>
        <v/>
      </c>
      <c r="S20" s="28"/>
      <c r="T20" s="27" t="str">
        <f>IF(Tabla13[[#This Row],[COTIZACIÓN 8]]&gt;0,ABS(1-Tabla13[[#This Row],[COTIZACIÓN 8]]/Tabla13[[#This Row],[PROMEDIO]]),"")</f>
        <v/>
      </c>
      <c r="U20"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1866666</v>
      </c>
      <c r="V20" s="61">
        <f>COUNT(Tabla13[[#This Row],[COTIZACIÓN NIRIA ALVIRA ROJAS]:[DESVIACIÓN COT.8]])/2</f>
        <v>3</v>
      </c>
    </row>
    <row r="21" spans="1:22" s="25" customFormat="1" ht="20.100000000000001" customHeight="1">
      <c r="A21" s="62">
        <v>18</v>
      </c>
      <c r="B21" s="38" t="s">
        <v>74</v>
      </c>
      <c r="C21" s="46">
        <v>48101500</v>
      </c>
      <c r="D21" s="21" t="s">
        <v>57</v>
      </c>
      <c r="E21" s="47">
        <v>1306620</v>
      </c>
      <c r="F21" s="22">
        <f>IF(Tabla13[[#This Row],[COTIZACIÓN NIRIA ALVIRA ROJAS]]&gt;0,ABS(1-Tabla13[[#This Row],[COTIZACIÓN NIRIA ALVIRA ROJAS]]/Tabla13[[#This Row],[PROMEDIO]]),"")</f>
        <v>0.18400000000000005</v>
      </c>
      <c r="G21" s="49">
        <v>1712880</v>
      </c>
      <c r="H21" s="22">
        <f>IF(Tabla13[[#This Row],[COTIZACIÓN IMPOINTER]]&gt;0,ABS(1-Tabla13[[#This Row],[COTIZACIÓN IMPOINTER]]/Tabla13[[#This Row],[PROMEDIO]]),"")</f>
        <v>6.9714285714285618E-2</v>
      </c>
      <c r="I21" s="49">
        <v>1784250</v>
      </c>
      <c r="J21" s="22">
        <f>IF(Tabla13[[#This Row],[COTIZACIÓN 3 SMT]]&gt;0,ABS(1-Tabla13[[#This Row],[COTIZACIÓN 3 SMT]]/Tabla13[[#This Row],[PROMEDIO]]),"")</f>
        <v>0.11428571428571432</v>
      </c>
      <c r="K21" s="20"/>
      <c r="L21" s="22" t="str">
        <f>IF(Tabla13[[#This Row],[COTIZACIÓN 4]]&gt;0,ABS(1-Tabla13[[#This Row],[COTIZACIÓN 4]]/Tabla13[[#This Row],[PROMEDIO]]),"")</f>
        <v/>
      </c>
      <c r="M21" s="20"/>
      <c r="N21" s="22" t="str">
        <f>IF(Tabla13[[#This Row],[COTIZACIÓN 5]]&gt;0,ABS(1-Tabla13[[#This Row],[COTIZACIÓN 5]]/Tabla13[[#This Row],[PROMEDIO]]),"")</f>
        <v/>
      </c>
      <c r="O21" s="20"/>
      <c r="P21" s="22" t="str">
        <f>IF(Tabla13[[#This Row],[COTIZACIÓN 6]]&gt;0,ABS(1-Tabla13[[#This Row],[COTIZACIÓN 6]]/Tabla13[[#This Row],[PROMEDIO]]),"")</f>
        <v/>
      </c>
      <c r="Q21" s="20"/>
      <c r="R21" s="22" t="str">
        <f>IF(Tabla13[[#This Row],[COTIZACIÓN 7]]&gt;0,ABS(1-Tabla13[[#This Row],[COTIZACIÓN 7]]/Tabla13[[#This Row],[PROMEDIO]]),"")</f>
        <v/>
      </c>
      <c r="S21" s="23"/>
      <c r="T21" s="22" t="str">
        <f>IF(Tabla13[[#This Row],[COTIZACIÓN 8]]&gt;0,ABS(1-Tabla13[[#This Row],[COTIZACIÓN 8]]/Tabla13[[#This Row],[PROMEDIO]]),"")</f>
        <v/>
      </c>
      <c r="U21"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1601250</v>
      </c>
      <c r="V21" s="61">
        <f>COUNT(Tabla13[[#This Row],[COTIZACIÓN NIRIA ALVIRA ROJAS]:[DESVIACIÓN COT.8]])/2</f>
        <v>3</v>
      </c>
    </row>
    <row r="22" spans="1:22" s="25" customFormat="1" ht="20.100000000000001" customHeight="1">
      <c r="A22" s="26">
        <v>19</v>
      </c>
      <c r="B22" s="38" t="s">
        <v>75</v>
      </c>
      <c r="C22" s="46">
        <v>23181800</v>
      </c>
      <c r="D22" s="21" t="s">
        <v>57</v>
      </c>
      <c r="E22" s="47">
        <v>357000</v>
      </c>
      <c r="F22" s="27">
        <f>IF(Tabla13[[#This Row],[COTIZACIÓN NIRIA ALVIRA ROJAS]]&gt;0,ABS(1-Tabla13[[#This Row],[COTIZACIÓN NIRIA ALVIRA ROJAS]]/Tabla13[[#This Row],[PROMEDIO]]),"")</f>
        <v>0.18400000000000005</v>
      </c>
      <c r="G22" s="49">
        <v>468000</v>
      </c>
      <c r="H22" s="27">
        <f>IF(Tabla13[[#This Row],[COTIZACIÓN IMPOINTER]]&gt;0,ABS(1-Tabla13[[#This Row],[COTIZACIÓN IMPOINTER]]/Tabla13[[#This Row],[PROMEDIO]]),"")</f>
        <v>6.9714285714285618E-2</v>
      </c>
      <c r="I22" s="49">
        <v>487500</v>
      </c>
      <c r="J22" s="27">
        <f>IF(Tabla13[[#This Row],[COTIZACIÓN 3 SMT]]&gt;0,ABS(1-Tabla13[[#This Row],[COTIZACIÓN 3 SMT]]/Tabla13[[#This Row],[PROMEDIO]]),"")</f>
        <v>0.11428571428571432</v>
      </c>
      <c r="K22" s="30"/>
      <c r="L22" s="27" t="str">
        <f>IF(Tabla13[[#This Row],[COTIZACIÓN 4]]&gt;0,ABS(1-Tabla13[[#This Row],[COTIZACIÓN 4]]/Tabla13[[#This Row],[PROMEDIO]]),"")</f>
        <v/>
      </c>
      <c r="M22" s="30"/>
      <c r="N22" s="27" t="str">
        <f>IF(Tabla13[[#This Row],[COTIZACIÓN 5]]&gt;0,ABS(1-Tabla13[[#This Row],[COTIZACIÓN 5]]/Tabla13[[#This Row],[PROMEDIO]]),"")</f>
        <v/>
      </c>
      <c r="O22" s="30"/>
      <c r="P22" s="27" t="str">
        <f>IF(Tabla13[[#This Row],[COTIZACIÓN 6]]&gt;0,ABS(1-Tabla13[[#This Row],[COTIZACIÓN 6]]/Tabla13[[#This Row],[PROMEDIO]]),"")</f>
        <v/>
      </c>
      <c r="Q22" s="30"/>
      <c r="R22" s="27" t="str">
        <f>IF(Tabla13[[#This Row],[COTIZACIÓN 7]]&gt;0,ABS(1-Tabla13[[#This Row],[COTIZACIÓN 7]]/Tabla13[[#This Row],[PROMEDIO]]),"")</f>
        <v/>
      </c>
      <c r="S22" s="28"/>
      <c r="T22" s="27" t="str">
        <f>IF(Tabla13[[#This Row],[COTIZACIÓN 8]]&gt;0,ABS(1-Tabla13[[#This Row],[COTIZACIÓN 8]]/Tabla13[[#This Row],[PROMEDIO]]),"")</f>
        <v/>
      </c>
      <c r="U22"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437500</v>
      </c>
      <c r="V22" s="61">
        <f>COUNT(Tabla13[[#This Row],[COTIZACIÓN NIRIA ALVIRA ROJAS]:[DESVIACIÓN COT.8]])/2</f>
        <v>3</v>
      </c>
    </row>
    <row r="23" spans="1:22" s="25" customFormat="1" ht="20.100000000000001" customHeight="1">
      <c r="A23" s="26">
        <v>20</v>
      </c>
      <c r="B23" s="38" t="s">
        <v>76</v>
      </c>
      <c r="C23" s="46">
        <v>52141500</v>
      </c>
      <c r="D23" s="21" t="s">
        <v>57</v>
      </c>
      <c r="E23" s="47">
        <v>1481550</v>
      </c>
      <c r="F23" s="27">
        <f>IF(Tabla13[[#This Row],[COTIZACIÓN NIRIA ALVIRA ROJAS]]&gt;0,ABS(1-Tabla13[[#This Row],[COTIZACIÓN NIRIA ALVIRA ROJAS]]/Tabla13[[#This Row],[PROMEDIO]]),"")</f>
        <v>0.18400000000000005</v>
      </c>
      <c r="G23" s="49">
        <v>1942200</v>
      </c>
      <c r="H23" s="27">
        <f>IF(Tabla13[[#This Row],[COTIZACIÓN IMPOINTER]]&gt;0,ABS(1-Tabla13[[#This Row],[COTIZACIÓN IMPOINTER]]/Tabla13[[#This Row],[PROMEDIO]]),"")</f>
        <v>6.9714285714285618E-2</v>
      </c>
      <c r="I23" s="49">
        <v>2023125</v>
      </c>
      <c r="J23" s="27">
        <f>IF(Tabla13[[#This Row],[COTIZACIÓN 3 SMT]]&gt;0,ABS(1-Tabla13[[#This Row],[COTIZACIÓN 3 SMT]]/Tabla13[[#This Row],[PROMEDIO]]),"")</f>
        <v>0.11428571428571432</v>
      </c>
      <c r="K23" s="30"/>
      <c r="L23" s="27" t="str">
        <f>IF(Tabla13[[#This Row],[COTIZACIÓN 4]]&gt;0,ABS(1-Tabla13[[#This Row],[COTIZACIÓN 4]]/Tabla13[[#This Row],[PROMEDIO]]),"")</f>
        <v/>
      </c>
      <c r="M23" s="30"/>
      <c r="N23" s="27" t="str">
        <f>IF(Tabla13[[#This Row],[COTIZACIÓN 5]]&gt;0,ABS(1-Tabla13[[#This Row],[COTIZACIÓN 5]]/Tabla13[[#This Row],[PROMEDIO]]),"")</f>
        <v/>
      </c>
      <c r="O23" s="30"/>
      <c r="P23" s="27" t="str">
        <f>IF(Tabla13[[#This Row],[COTIZACIÓN 6]]&gt;0,ABS(1-Tabla13[[#This Row],[COTIZACIÓN 6]]/Tabla13[[#This Row],[PROMEDIO]]),"")</f>
        <v/>
      </c>
      <c r="Q23" s="30"/>
      <c r="R23" s="27" t="str">
        <f>IF(Tabla13[[#This Row],[COTIZACIÓN 7]]&gt;0,ABS(1-Tabla13[[#This Row],[COTIZACIÓN 7]]/Tabla13[[#This Row],[PROMEDIO]]),"")</f>
        <v/>
      </c>
      <c r="S23" s="28"/>
      <c r="T23" s="27" t="str">
        <f>IF(Tabla13[[#This Row],[COTIZACIÓN 8]]&gt;0,ABS(1-Tabla13[[#This Row],[COTIZACIÓN 8]]/Tabla13[[#This Row],[PROMEDIO]]),"")</f>
        <v/>
      </c>
      <c r="U23"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1815625</v>
      </c>
      <c r="V23" s="61">
        <f>COUNT(Tabla13[[#This Row],[COTIZACIÓN NIRIA ALVIRA ROJAS]:[DESVIACIÓN COT.8]])/2</f>
        <v>3</v>
      </c>
    </row>
    <row r="24" spans="1:22" s="25" customFormat="1" ht="20.100000000000001" customHeight="1">
      <c r="A24" s="26">
        <v>21</v>
      </c>
      <c r="B24" s="38" t="s">
        <v>77</v>
      </c>
      <c r="C24" s="46">
        <v>48101800</v>
      </c>
      <c r="D24" s="21" t="s">
        <v>57</v>
      </c>
      <c r="E24" s="47">
        <v>32000</v>
      </c>
      <c r="F24" s="22">
        <f>IF(Tabla13[[#This Row],[COTIZACIÓN NIRIA ALVIRA ROJAS]]&gt;0,ABS(1-Tabla13[[#This Row],[COTIZACIÓN NIRIA ALVIRA ROJAS]]/Tabla13[[#This Row],[PROMEDIO]]),"")</f>
        <v>0.25870274947881833</v>
      </c>
      <c r="G24" s="49">
        <v>21684</v>
      </c>
      <c r="H24" s="22">
        <f>IF(Tabla13[[#This Row],[COTIZACIÓN IMPOINTER]]&gt;0,ABS(1-Tabla13[[#This Row],[COTIZACIÓN IMPOINTER]]/Tabla13[[#This Row],[PROMEDIO]]),"")</f>
        <v>0.14707154938441569</v>
      </c>
      <c r="I24" s="49">
        <v>22587.5</v>
      </c>
      <c r="J24" s="22">
        <f>IF(Tabla13[[#This Row],[COTIZACIÓN 3 SMT]]&gt;0,ABS(1-Tabla13[[#This Row],[COTIZACIÓN 3 SMT]]/Tabla13[[#This Row],[PROMEDIO]]),"")</f>
        <v>0.11153286394209971</v>
      </c>
      <c r="K24" s="20"/>
      <c r="L24" s="22" t="str">
        <f>IF(Tabla13[[#This Row],[COTIZACIÓN 4]]&gt;0,ABS(1-Tabla13[[#This Row],[COTIZACIÓN 4]]/Tabla13[[#This Row],[PROMEDIO]]),"")</f>
        <v/>
      </c>
      <c r="M24" s="20"/>
      <c r="N24" s="22" t="str">
        <f>IF(Tabla13[[#This Row],[COTIZACIÓN 5]]&gt;0,ABS(1-Tabla13[[#This Row],[COTIZACIÓN 5]]/Tabla13[[#This Row],[PROMEDIO]]),"")</f>
        <v/>
      </c>
      <c r="O24" s="20"/>
      <c r="P24" s="22" t="str">
        <f>IF(Tabla13[[#This Row],[COTIZACIÓN 6]]&gt;0,ABS(1-Tabla13[[#This Row],[COTIZACIÓN 6]]/Tabla13[[#This Row],[PROMEDIO]]),"")</f>
        <v/>
      </c>
      <c r="Q24" s="20"/>
      <c r="R24" s="22" t="str">
        <f>IF(Tabla13[[#This Row],[COTIZACIÓN 7]]&gt;0,ABS(1-Tabla13[[#This Row],[COTIZACIÓN 7]]/Tabla13[[#This Row],[PROMEDIO]]),"")</f>
        <v/>
      </c>
      <c r="S24" s="23"/>
      <c r="T24" s="22" t="str">
        <f>IF(Tabla13[[#This Row],[COTIZACIÓN 8]]&gt;0,ABS(1-Tabla13[[#This Row],[COTIZACIÓN 8]]/Tabla13[[#This Row],[PROMEDIO]]),"")</f>
        <v/>
      </c>
      <c r="U24"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25423</v>
      </c>
      <c r="V24" s="61">
        <f>COUNT(Tabla13[[#This Row],[COTIZACIÓN NIRIA ALVIRA ROJAS]:[DESVIACIÓN COT.8]])/2</f>
        <v>3</v>
      </c>
    </row>
    <row r="25" spans="1:22" s="25" customFormat="1" ht="20.100000000000001" customHeight="1">
      <c r="A25" s="26">
        <v>22</v>
      </c>
      <c r="B25" s="38" t="s">
        <v>78</v>
      </c>
      <c r="C25" s="46">
        <v>48101800</v>
      </c>
      <c r="D25" s="21" t="s">
        <v>57</v>
      </c>
      <c r="E25" s="47">
        <v>26000</v>
      </c>
      <c r="F25" s="27">
        <f>IF(Tabla13[[#This Row],[COTIZACIÓN NIRIA ALVIRA ROJAS]]&gt;0,ABS(1-Tabla13[[#This Row],[COTIZACIÓN NIRIA ALVIRA ROJAS]]/Tabla13[[#This Row],[PROMEDIO]]),"")</f>
        <v>0.28949065119277884</v>
      </c>
      <c r="G25" s="49">
        <v>16893.240000000002</v>
      </c>
      <c r="H25" s="27">
        <f>IF(Tabla13[[#This Row],[COTIZACIÓN IMPOINTER]]&gt;0,ABS(1-Tabla13[[#This Row],[COTIZACIÓN IMPOINTER]]/Tabla13[[#This Row],[PROMEDIO]]),"")</f>
        <v>0.16216634429400378</v>
      </c>
      <c r="I25" s="49">
        <v>17597.13</v>
      </c>
      <c r="J25" s="27">
        <f>IF(Tabla13[[#This Row],[COTIZACIÓN 3 SMT]]&gt;0,ABS(1-Tabla13[[#This Row],[COTIZACIÓN 3 SMT]]/Tabla13[[#This Row],[PROMEDIO]]),"")</f>
        <v>0.12725636066061596</v>
      </c>
      <c r="K25" s="30"/>
      <c r="L25" s="27" t="str">
        <f>IF(Tabla13[[#This Row],[COTIZACIÓN 4]]&gt;0,ABS(1-Tabla13[[#This Row],[COTIZACIÓN 4]]/Tabla13[[#This Row],[PROMEDIO]]),"")</f>
        <v/>
      </c>
      <c r="M25" s="30"/>
      <c r="N25" s="27" t="str">
        <f>IF(Tabla13[[#This Row],[COTIZACIÓN 5]]&gt;0,ABS(1-Tabla13[[#This Row],[COTIZACIÓN 5]]/Tabla13[[#This Row],[PROMEDIO]]),"")</f>
        <v/>
      </c>
      <c r="O25" s="30"/>
      <c r="P25" s="27" t="str">
        <f>IF(Tabla13[[#This Row],[COTIZACIÓN 6]]&gt;0,ABS(1-Tabla13[[#This Row],[COTIZACIÓN 6]]/Tabla13[[#This Row],[PROMEDIO]]),"")</f>
        <v/>
      </c>
      <c r="Q25" s="30"/>
      <c r="R25" s="27" t="str">
        <f>IF(Tabla13[[#This Row],[COTIZACIÓN 7]]&gt;0,ABS(1-Tabla13[[#This Row],[COTIZACIÓN 7]]/Tabla13[[#This Row],[PROMEDIO]]),"")</f>
        <v/>
      </c>
      <c r="S25" s="28"/>
      <c r="T25" s="27" t="str">
        <f>IF(Tabla13[[#This Row],[COTIZACIÓN 8]]&gt;0,ABS(1-Tabla13[[#This Row],[COTIZACIÓN 8]]/Tabla13[[#This Row],[PROMEDIO]]),"")</f>
        <v/>
      </c>
      <c r="U25"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20163</v>
      </c>
      <c r="V25" s="61">
        <f>COUNT(Tabla13[[#This Row],[COTIZACIÓN NIRIA ALVIRA ROJAS]:[DESVIACIÓN COT.8]])/2</f>
        <v>3</v>
      </c>
    </row>
    <row r="26" spans="1:22" s="25" customFormat="1" ht="20.100000000000001" customHeight="1">
      <c r="A26" s="26">
        <v>23</v>
      </c>
      <c r="B26" s="38" t="s">
        <v>79</v>
      </c>
      <c r="C26" s="46">
        <v>48101800</v>
      </c>
      <c r="D26" s="21" t="s">
        <v>57</v>
      </c>
      <c r="E26" s="47">
        <v>55000</v>
      </c>
      <c r="F26" s="22">
        <f>IF(Tabla13[[#This Row],[COTIZACIÓN NIRIA ALVIRA ROJAS]]&gt;0,ABS(1-Tabla13[[#This Row],[COTIZACIÓN NIRIA ALVIRA ROJAS]]/Tabla13[[#This Row],[PROMEDIO]]),"")</f>
        <v>3.2553598918634741E-2</v>
      </c>
      <c r="G26" s="49">
        <v>51330.239999999998</v>
      </c>
      <c r="H26" s="22">
        <f>IF(Tabla13[[#This Row],[COTIZACIÓN IMPOINTER]]&gt;0,ABS(1-Tabla13[[#This Row],[COTIZACIÓN IMPOINTER]]/Tabla13[[#This Row],[PROMEDIO]]),"")</f>
        <v>3.6341380993504369E-2</v>
      </c>
      <c r="I26" s="49">
        <v>53469</v>
      </c>
      <c r="J26" s="22">
        <f>IF(Tabla13[[#This Row],[COTIZACIÓN 3 SMT]]&gt;0,ABS(1-Tabla13[[#This Row],[COTIZACIÓN 3 SMT]]/Tabla13[[#This Row],[PROMEDIO]]),"")</f>
        <v>3.8110614650996855E-3</v>
      </c>
      <c r="K26" s="20"/>
      <c r="L26" s="22" t="str">
        <f>IF(Tabla13[[#This Row],[COTIZACIÓN 4]]&gt;0,ABS(1-Tabla13[[#This Row],[COTIZACIÓN 4]]/Tabla13[[#This Row],[PROMEDIO]]),"")</f>
        <v/>
      </c>
      <c r="M26" s="20"/>
      <c r="N26" s="22" t="str">
        <f>IF(Tabla13[[#This Row],[COTIZACIÓN 5]]&gt;0,ABS(1-Tabla13[[#This Row],[COTIZACIÓN 5]]/Tabla13[[#This Row],[PROMEDIO]]),"")</f>
        <v/>
      </c>
      <c r="O26" s="20"/>
      <c r="P26" s="22" t="str">
        <f>IF(Tabla13[[#This Row],[COTIZACIÓN 6]]&gt;0,ABS(1-Tabla13[[#This Row],[COTIZACIÓN 6]]/Tabla13[[#This Row],[PROMEDIO]]),"")</f>
        <v/>
      </c>
      <c r="Q26" s="20"/>
      <c r="R26" s="22" t="str">
        <f>IF(Tabla13[[#This Row],[COTIZACIÓN 7]]&gt;0,ABS(1-Tabla13[[#This Row],[COTIZACIÓN 7]]/Tabla13[[#This Row],[PROMEDIO]]),"")</f>
        <v/>
      </c>
      <c r="S26" s="23"/>
      <c r="T26" s="22" t="str">
        <f>IF(Tabla13[[#This Row],[COTIZACIÓN 8]]&gt;0,ABS(1-Tabla13[[#This Row],[COTIZACIÓN 8]]/Tabla13[[#This Row],[PROMEDIO]]),"")</f>
        <v/>
      </c>
      <c r="U26" s="24">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53266</v>
      </c>
      <c r="V26" s="61">
        <f>COUNT(Tabla13[[#This Row],[COTIZACIÓN NIRIA ALVIRA ROJAS]:[DESVIACIÓN COT.8]])/2</f>
        <v>3</v>
      </c>
    </row>
    <row r="27" spans="1:22" s="25" customFormat="1" ht="20.100000000000001" customHeight="1">
      <c r="A27" s="26">
        <v>24</v>
      </c>
      <c r="B27" s="38" t="s">
        <v>80</v>
      </c>
      <c r="C27" s="46">
        <v>52141500</v>
      </c>
      <c r="D27" s="21" t="s">
        <v>57</v>
      </c>
      <c r="E27" s="47">
        <v>500000</v>
      </c>
      <c r="F27" s="27">
        <f>IF(Tabla13[[#This Row],[COTIZACIÓN NIRIA ALVIRA ROJAS]]&gt;0,ABS(1-Tabla13[[#This Row],[COTIZACIÓN NIRIA ALVIRA ROJAS]]/Tabla13[[#This Row],[PROMEDIO]]),"")</f>
        <v>2.8548389087513115E-2</v>
      </c>
      <c r="G27" s="49">
        <v>469404</v>
      </c>
      <c r="H27" s="27">
        <f>IF(Tabla13[[#This Row],[COTIZACIÓN IMPOINTER]]&gt;0,ABS(1-Tabla13[[#This Row],[COTIZACIÓN IMPOINTER]]/Tabla13[[#This Row],[PROMEDIO]]),"")</f>
        <v>3.4390543937530049E-2</v>
      </c>
      <c r="I27" s="49">
        <v>488962.5</v>
      </c>
      <c r="J27" s="27">
        <f>IF(Tabla13[[#This Row],[COTIZACIÓN 3 SMT]]&gt;0,ABS(1-Tabla13[[#This Row],[COTIZACIÓN 3 SMT]]/Tabla13[[#This Row],[PROMEDIO]]),"")</f>
        <v>5.8431833984060599E-3</v>
      </c>
      <c r="K27" s="59"/>
      <c r="L27" s="27" t="str">
        <f>IF(Tabla13[[#This Row],[COTIZACIÓN 4]]&gt;0,ABS(1-Tabla13[[#This Row],[COTIZACIÓN 4]]/Tabla13[[#This Row],[PROMEDIO]]),"")</f>
        <v/>
      </c>
      <c r="M27" s="59"/>
      <c r="N27" s="27" t="str">
        <f>IF(Tabla13[[#This Row],[COTIZACIÓN 5]]&gt;0,ABS(1-Tabla13[[#This Row],[COTIZACIÓN 5]]/Tabla13[[#This Row],[PROMEDIO]]),"")</f>
        <v/>
      </c>
      <c r="O27" s="60"/>
      <c r="P27" s="27" t="str">
        <f>IF(Tabla13[[#This Row],[COTIZACIÓN 6]]&gt;0,ABS(1-Tabla13[[#This Row],[COTIZACIÓN 6]]/Tabla13[[#This Row],[PROMEDIO]]),"")</f>
        <v/>
      </c>
      <c r="Q27" s="28"/>
      <c r="R27" s="27" t="str">
        <f>IF(Tabla13[[#This Row],[COTIZACIÓN 7]]&gt;0,ABS(1-Tabla13[[#This Row],[COTIZACIÓN 7]]/Tabla13[[#This Row],[PROMEDIO]]),"")</f>
        <v/>
      </c>
      <c r="S27" s="28"/>
      <c r="T27" s="27" t="str">
        <f>IF(Tabla13[[#This Row],[COTIZACIÓN 8]]&gt;0,ABS(1-Tabla13[[#This Row],[COTIZACIÓN 8]]/Tabla13[[#This Row],[PROMEDIO]]),"")</f>
        <v/>
      </c>
      <c r="U27"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486122</v>
      </c>
      <c r="V27" s="61">
        <f>COUNT(Tabla13[[#This Row],[COTIZACIÓN NIRIA ALVIRA ROJAS]:[DESVIACIÓN COT.8]])/2</f>
        <v>3</v>
      </c>
    </row>
    <row r="28" spans="1:22" s="34" customFormat="1" ht="20.100000000000001" customHeight="1">
      <c r="A28" s="26">
        <v>25</v>
      </c>
      <c r="B28" s="38" t="s">
        <v>81</v>
      </c>
      <c r="C28" s="46">
        <v>48101900</v>
      </c>
      <c r="D28" s="21" t="s">
        <v>57</v>
      </c>
      <c r="E28" s="47">
        <v>30000</v>
      </c>
      <c r="F28" s="31">
        <f>IF(Tabla13[[#This Row],[COTIZACIÓN NIRIA ALVIRA ROJAS]]&gt;0,ABS(1-Tabla13[[#This Row],[COTIZACIÓN NIRIA ALVIRA ROJAS]]/Tabla13[[#This Row],[PROMEDIO]]),"")</f>
        <v>0.28949065119277884</v>
      </c>
      <c r="G28" s="49">
        <v>19492.2</v>
      </c>
      <c r="H28" s="31">
        <f>IF(Tabla13[[#This Row],[COTIZACIÓN IMPOINTER]]&gt;0,ABS(1-Tabla13[[#This Row],[COTIZACIÓN IMPOINTER]]/Tabla13[[#This Row],[PROMEDIO]]),"")</f>
        <v>0.16216634429400378</v>
      </c>
      <c r="I28" s="49">
        <v>20304.38</v>
      </c>
      <c r="J28" s="31">
        <f>IF(Tabla13[[#This Row],[COTIZACIÓN 3 SMT]]&gt;0,ABS(1-Tabla13[[#This Row],[COTIZACIÓN 3 SMT]]/Tabla13[[#This Row],[PROMEDIO]]),"")</f>
        <v>0.12725639372447883</v>
      </c>
      <c r="K28" s="63"/>
      <c r="L28" s="31" t="str">
        <f>IF(Tabla13[[#This Row],[COTIZACIÓN 4]]&gt;0,ABS(1-Tabla13[[#This Row],[COTIZACIÓN 4]]/Tabla13[[#This Row],[PROMEDIO]]),"")</f>
        <v/>
      </c>
      <c r="M28" s="63"/>
      <c r="N28" s="31" t="str">
        <f>IF(Tabla13[[#This Row],[COTIZACIÓN 5]]&gt;0,ABS(1-Tabla13[[#This Row],[COTIZACIÓN 5]]/Tabla13[[#This Row],[PROMEDIO]]),"")</f>
        <v/>
      </c>
      <c r="O28" s="64"/>
      <c r="P28" s="31" t="str">
        <f>IF(Tabla13[[#This Row],[COTIZACIÓN 6]]&gt;0,ABS(1-Tabla13[[#This Row],[COTIZACIÓN 6]]/Tabla13[[#This Row],[PROMEDIO]]),"")</f>
        <v/>
      </c>
      <c r="Q28" s="32"/>
      <c r="R28" s="31" t="str">
        <f>IF(Tabla13[[#This Row],[COTIZACIÓN 7]]&gt;0,ABS(1-Tabla13[[#This Row],[COTIZACIÓN 7]]/Tabla13[[#This Row],[PROMEDIO]]),"")</f>
        <v/>
      </c>
      <c r="S28" s="32"/>
      <c r="T28" s="31" t="str">
        <f>IF(Tabla13[[#This Row],[COTIZACIÓN 8]]&gt;0,ABS(1-Tabla13[[#This Row],[COTIZACIÓN 8]]/Tabla13[[#This Row],[PROMEDIO]]),"")</f>
        <v/>
      </c>
      <c r="U28" s="3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23265</v>
      </c>
      <c r="V28" s="65">
        <f>COUNT(Tabla13[[#This Row],[COTIZACIÓN NIRIA ALVIRA ROJAS]:[DESVIACIÓN COT.8]])/2</f>
        <v>3</v>
      </c>
    </row>
    <row r="29" spans="1:22" s="25" customFormat="1" ht="20.100000000000001" customHeight="1">
      <c r="A29" s="26">
        <v>26</v>
      </c>
      <c r="B29" s="38" t="s">
        <v>82</v>
      </c>
      <c r="C29" s="46">
        <v>48101900</v>
      </c>
      <c r="D29" s="21" t="s">
        <v>57</v>
      </c>
      <c r="E29" s="47">
        <v>44000</v>
      </c>
      <c r="F29" s="27">
        <f>IF(Tabla13[[#This Row],[COTIZACIÓN NIRIA ALVIRA ROJAS]]&gt;0,ABS(1-Tabla13[[#This Row],[COTIZACIÓN NIRIA ALVIRA ROJAS]]/Tabla13[[#This Row],[PROMEDIO]]),"")</f>
        <v>0.28949065119277884</v>
      </c>
      <c r="G29" s="49">
        <v>28588.560000000001</v>
      </c>
      <c r="H29" s="27">
        <f>IF(Tabla13[[#This Row],[COTIZACIÓN IMPOINTER]]&gt;0,ABS(1-Tabla13[[#This Row],[COTIZACIÓN IMPOINTER]]/Tabla13[[#This Row],[PROMEDIO]]),"")</f>
        <v>0.16216634429400378</v>
      </c>
      <c r="I29" s="49">
        <v>29779.75</v>
      </c>
      <c r="J29" s="27">
        <f>IF(Tabla13[[#This Row],[COTIZACIÓN 3 SMT]]&gt;0,ABS(1-Tabla13[[#This Row],[COTIZACIÓN 3 SMT]]/Tabla13[[#This Row],[PROMEDIO]]),"")</f>
        <v>0.12725660863958732</v>
      </c>
      <c r="K29" s="60"/>
      <c r="L29" s="27" t="str">
        <f>IF(Tabla13[[#This Row],[COTIZACIÓN 4]]&gt;0,ABS(1-Tabla13[[#This Row],[COTIZACIÓN 4]]/Tabla13[[#This Row],[PROMEDIO]]),"")</f>
        <v/>
      </c>
      <c r="M29" s="59"/>
      <c r="N29" s="27" t="str">
        <f>IF(Tabla13[[#This Row],[COTIZACIÓN 5]]&gt;0,ABS(1-Tabla13[[#This Row],[COTIZACIÓN 5]]/Tabla13[[#This Row],[PROMEDIO]]),"")</f>
        <v/>
      </c>
      <c r="O29" s="60"/>
      <c r="P29" s="27" t="str">
        <f>IF(Tabla13[[#This Row],[COTIZACIÓN 6]]&gt;0,ABS(1-Tabla13[[#This Row],[COTIZACIÓN 6]]/Tabla13[[#This Row],[PROMEDIO]]),"")</f>
        <v/>
      </c>
      <c r="Q29" s="28"/>
      <c r="R29" s="27" t="str">
        <f>IF(Tabla13[[#This Row],[COTIZACIÓN 7]]&gt;0,ABS(1-Tabla13[[#This Row],[COTIZACIÓN 7]]/Tabla13[[#This Row],[PROMEDIO]]),"")</f>
        <v/>
      </c>
      <c r="S29" s="28"/>
      <c r="T29" s="27" t="str">
        <f>IF(Tabla13[[#This Row],[COTIZACIÓN 8]]&gt;0,ABS(1-Tabla13[[#This Row],[COTIZACIÓN 8]]/Tabla13[[#This Row],[PROMEDIO]]),"")</f>
        <v/>
      </c>
      <c r="U29"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34122</v>
      </c>
      <c r="V29" s="61">
        <f>COUNT(Tabla13[[#This Row],[COTIZACIÓN NIRIA ALVIRA ROJAS]:[DESVIACIÓN COT.8]])/2</f>
        <v>3</v>
      </c>
    </row>
    <row r="30" spans="1:22" s="34" customFormat="1" ht="20.100000000000001" customHeight="1">
      <c r="A30" s="26">
        <v>27</v>
      </c>
      <c r="B30" s="38" t="s">
        <v>83</v>
      </c>
      <c r="C30" s="46">
        <v>48101900</v>
      </c>
      <c r="D30" s="21" t="s">
        <v>57</v>
      </c>
      <c r="E30" s="47">
        <v>110000</v>
      </c>
      <c r="F30" s="31">
        <f>IF(Tabla13[[#This Row],[COTIZACIÓN NIRIA ALVIRA ROJAS]]&gt;0,ABS(1-Tabla13[[#This Row],[COTIZACIÓN NIRIA ALVIRA ROJAS]]/Tabla13[[#This Row],[PROMEDIO]]),"")</f>
        <v>0.27623533779628962</v>
      </c>
      <c r="G30" s="49">
        <v>72770.880000000005</v>
      </c>
      <c r="H30" s="31">
        <f>IF(Tabla13[[#This Row],[COTIZACIÓN IMPOINTER]]&gt;0,ABS(1-Tabla13[[#This Row],[COTIZACIÓN IMPOINTER]]/Tabla13[[#This Row],[PROMEDIO]]),"")</f>
        <v>0.15570210346787938</v>
      </c>
      <c r="I30" s="49">
        <v>75803</v>
      </c>
      <c r="J30" s="31">
        <f>IF(Tabla13[[#This Row],[COTIZACIÓN 3 SMT]]&gt;0,ABS(1-Tabla13[[#This Row],[COTIZACIÓN 3 SMT]]/Tabla13[[#This Row],[PROMEDIO]]),"")</f>
        <v>0.12052302444570784</v>
      </c>
      <c r="K30" s="63"/>
      <c r="L30" s="31" t="str">
        <f>IF(Tabla13[[#This Row],[COTIZACIÓN 4]]&gt;0,ABS(1-Tabla13[[#This Row],[COTIZACIÓN 4]]/Tabla13[[#This Row],[PROMEDIO]]),"")</f>
        <v/>
      </c>
      <c r="M30" s="63"/>
      <c r="N30" s="31" t="str">
        <f>IF(Tabla13[[#This Row],[COTIZACIÓN 5]]&gt;0,ABS(1-Tabla13[[#This Row],[COTIZACIÓN 5]]/Tabla13[[#This Row],[PROMEDIO]]),"")</f>
        <v/>
      </c>
      <c r="O30" s="64"/>
      <c r="P30" s="31" t="str">
        <f>IF(Tabla13[[#This Row],[COTIZACIÓN 6]]&gt;0,ABS(1-Tabla13[[#This Row],[COTIZACIÓN 6]]/Tabla13[[#This Row],[PROMEDIO]]),"")</f>
        <v/>
      </c>
      <c r="Q30" s="32"/>
      <c r="R30" s="31" t="str">
        <f>IF(Tabla13[[#This Row],[COTIZACIÓN 7]]&gt;0,ABS(1-Tabla13[[#This Row],[COTIZACIÓN 7]]/Tabla13[[#This Row],[PROMEDIO]]),"")</f>
        <v/>
      </c>
      <c r="S30" s="32"/>
      <c r="T30" s="31" t="str">
        <f>IF(Tabla13[[#This Row],[COTIZACIÓN 8]]&gt;0,ABS(1-Tabla13[[#This Row],[COTIZACIÓN 8]]/Tabla13[[#This Row],[PROMEDIO]]),"")</f>
        <v/>
      </c>
      <c r="U30" s="3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86191</v>
      </c>
      <c r="V30" s="65">
        <f>COUNT(Tabla13[[#This Row],[COTIZACIÓN NIRIA ALVIRA ROJAS]:[DESVIACIÓN COT.8]])/2</f>
        <v>3</v>
      </c>
    </row>
    <row r="31" spans="1:22" s="25" customFormat="1" ht="20.100000000000001" customHeight="1">
      <c r="A31" s="26">
        <v>28</v>
      </c>
      <c r="B31" s="38" t="s">
        <v>84</v>
      </c>
      <c r="C31" s="46">
        <v>48101900</v>
      </c>
      <c r="D31" s="21" t="s">
        <v>57</v>
      </c>
      <c r="E31" s="47">
        <v>110000</v>
      </c>
      <c r="F31" s="27">
        <f>IF(Tabla13[[#This Row],[COTIZACIÓN NIRIA ALVIRA ROJAS]]&gt;0,ABS(1-Tabla13[[#This Row],[COTIZACIÓN NIRIA ALVIRA ROJAS]]/Tabla13[[#This Row],[PROMEDIO]]),"")</f>
        <v>0.27419522987640299</v>
      </c>
      <c r="G31" s="49">
        <v>72973.679999999993</v>
      </c>
      <c r="H31" s="27">
        <f>IF(Tabla13[[#This Row],[COTIZACIÓN IMPOINTER]]&gt;0,ABS(1-Tabla13[[#This Row],[COTIZACIÓN IMPOINTER]]/Tabla13[[#This Row],[PROMEDIO]]),"")</f>
        <v>0.15470259124975394</v>
      </c>
      <c r="I31" s="49">
        <v>76014.25</v>
      </c>
      <c r="J31" s="27">
        <f>IF(Tabla13[[#This Row],[COTIZACIÓN 3 SMT]]&gt;0,ABS(1-Tabla13[[#This Row],[COTIZACIÓN 3 SMT]]/Tabla13[[#This Row],[PROMEDIO]]),"")</f>
        <v>0.1194818658851603</v>
      </c>
      <c r="K31" s="59"/>
      <c r="L31" s="27" t="str">
        <f>IF(Tabla13[[#This Row],[COTIZACIÓN 4]]&gt;0,ABS(1-Tabla13[[#This Row],[COTIZACIÓN 4]]/Tabla13[[#This Row],[PROMEDIO]]),"")</f>
        <v/>
      </c>
      <c r="M31" s="60"/>
      <c r="N31" s="27" t="str">
        <f>IF(Tabla13[[#This Row],[COTIZACIÓN 5]]&gt;0,ABS(1-Tabla13[[#This Row],[COTIZACIÓN 5]]/Tabla13[[#This Row],[PROMEDIO]]),"")</f>
        <v/>
      </c>
      <c r="O31" s="60"/>
      <c r="P31" s="27" t="str">
        <f>IF(Tabla13[[#This Row],[COTIZACIÓN 6]]&gt;0,ABS(1-Tabla13[[#This Row],[COTIZACIÓN 6]]/Tabla13[[#This Row],[PROMEDIO]]),"")</f>
        <v/>
      </c>
      <c r="Q31" s="28"/>
      <c r="R31" s="27" t="str">
        <f>IF(Tabla13[[#This Row],[COTIZACIÓN 7]]&gt;0,ABS(1-Tabla13[[#This Row],[COTIZACIÓN 7]]/Tabla13[[#This Row],[PROMEDIO]]),"")</f>
        <v/>
      </c>
      <c r="S31" s="28"/>
      <c r="T31" s="27" t="str">
        <f>IF(Tabla13[[#This Row],[COTIZACIÓN 8]]&gt;0,ABS(1-Tabla13[[#This Row],[COTIZACIÓN 8]]/Tabla13[[#This Row],[PROMEDIO]]),"")</f>
        <v/>
      </c>
      <c r="U31"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86329</v>
      </c>
      <c r="V31" s="61">
        <f>COUNT(Tabla13[[#This Row],[COTIZACIÓN NIRIA ALVIRA ROJAS]:[DESVIACIÓN COT.8]])/2</f>
        <v>3</v>
      </c>
    </row>
    <row r="32" spans="1:22" s="34" customFormat="1" ht="20.100000000000001" customHeight="1">
      <c r="A32" s="26">
        <v>29</v>
      </c>
      <c r="B32" s="38" t="s">
        <v>85</v>
      </c>
      <c r="C32" s="46">
        <v>52152000</v>
      </c>
      <c r="D32" s="21" t="s">
        <v>57</v>
      </c>
      <c r="E32" s="47">
        <v>21000</v>
      </c>
      <c r="F32" s="31">
        <f>IF(Tabla13[[#This Row],[COTIZACIÓN NIRIA ALVIRA ROJAS]]&gt;0,ABS(1-Tabla13[[#This Row],[COTIZACIÓN NIRIA ALVIRA ROJAS]]/Tabla13[[#This Row],[PROMEDIO]]),"")</f>
        <v>0.28503243177089699</v>
      </c>
      <c r="G32" s="49">
        <v>13728</v>
      </c>
      <c r="H32" s="31">
        <f>IF(Tabla13[[#This Row],[COTIZACIÓN IMPOINTER]]&gt;0,ABS(1-Tabla13[[#This Row],[COTIZACIÓN IMPOINTER]]/Tabla13[[#This Row],[PROMEDIO]]),"")</f>
        <v>0.15995594174519645</v>
      </c>
      <c r="I32" s="49">
        <v>14300</v>
      </c>
      <c r="J32" s="31">
        <f>IF(Tabla13[[#This Row],[COTIZACIÓN 3 SMT]]&gt;0,ABS(1-Tabla13[[#This Row],[COTIZACIÓN 3 SMT]]/Tabla13[[#This Row],[PROMEDIO]]),"")</f>
        <v>0.12495410598457957</v>
      </c>
      <c r="K32" s="64"/>
      <c r="L32" s="31" t="str">
        <f>IF(Tabla13[[#This Row],[COTIZACIÓN 4]]&gt;0,ABS(1-Tabla13[[#This Row],[COTIZACIÓN 4]]/Tabla13[[#This Row],[PROMEDIO]]),"")</f>
        <v/>
      </c>
      <c r="M32" s="63"/>
      <c r="N32" s="31" t="str">
        <f>IF(Tabla13[[#This Row],[COTIZACIÓN 5]]&gt;0,ABS(1-Tabla13[[#This Row],[COTIZACIÓN 5]]/Tabla13[[#This Row],[PROMEDIO]]),"")</f>
        <v/>
      </c>
      <c r="O32" s="64"/>
      <c r="P32" s="31" t="str">
        <f>IF(Tabla13[[#This Row],[COTIZACIÓN 6]]&gt;0,ABS(1-Tabla13[[#This Row],[COTIZACIÓN 6]]/Tabla13[[#This Row],[PROMEDIO]]),"")</f>
        <v/>
      </c>
      <c r="Q32" s="32"/>
      <c r="R32" s="31" t="str">
        <f>IF(Tabla13[[#This Row],[COTIZACIÓN 7]]&gt;0,ABS(1-Tabla13[[#This Row],[COTIZACIÓN 7]]/Tabla13[[#This Row],[PROMEDIO]]),"")</f>
        <v/>
      </c>
      <c r="S32" s="32"/>
      <c r="T32" s="31" t="str">
        <f>IF(Tabla13[[#This Row],[COTIZACIÓN 8]]&gt;0,ABS(1-Tabla13[[#This Row],[COTIZACIÓN 8]]/Tabla13[[#This Row],[PROMEDIO]]),"")</f>
        <v/>
      </c>
      <c r="U32" s="3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16342</v>
      </c>
      <c r="V32" s="65">
        <f>COUNT(Tabla13[[#This Row],[COTIZACIÓN NIRIA ALVIRA ROJAS]:[DESVIACIÓN COT.8]])/2</f>
        <v>3</v>
      </c>
    </row>
    <row r="33" spans="1:22" s="25" customFormat="1" ht="20.100000000000001" customHeight="1">
      <c r="A33" s="26">
        <v>30</v>
      </c>
      <c r="B33" s="38" t="s">
        <v>86</v>
      </c>
      <c r="C33" s="46">
        <v>48101800</v>
      </c>
      <c r="D33" s="21" t="s">
        <v>57</v>
      </c>
      <c r="E33" s="47">
        <v>200000</v>
      </c>
      <c r="F33" s="27">
        <f>IF(Tabla13[[#This Row],[COTIZACIÓN NIRIA ALVIRA ROJAS]]&gt;0,ABS(1-Tabla13[[#This Row],[COTIZACIÓN NIRIA ALVIRA ROJAS]]/Tabla13[[#This Row],[PROMEDIO]]),"")</f>
        <v>9.0851573280681608E-2</v>
      </c>
      <c r="G33" s="49">
        <v>171444</v>
      </c>
      <c r="H33" s="27">
        <f>IF(Tabla13[[#This Row],[COTIZACIÓN IMPOINTER]]&gt;0,ABS(1-Tabla13[[#This Row],[COTIZACIÓN IMPOINTER]]/Tabla13[[#This Row],[PROMEDIO]]),"")</f>
        <v>6.4900214352334173E-2</v>
      </c>
      <c r="I33" s="49">
        <v>178587.5</v>
      </c>
      <c r="J33" s="27">
        <f>IF(Tabla13[[#This Row],[COTIZACIÓN 3 SMT]]&gt;0,ABS(1-Tabla13[[#This Row],[COTIZACIÓN 3 SMT]]/Tabla13[[#This Row],[PROMEDIO]]),"")</f>
        <v>2.593772328368138E-2</v>
      </c>
      <c r="K33" s="60"/>
      <c r="L33" s="27" t="str">
        <f>IF(Tabla13[[#This Row],[COTIZACIÓN 4]]&gt;0,ABS(1-Tabla13[[#This Row],[COTIZACIÓN 4]]/Tabla13[[#This Row],[PROMEDIO]]),"")</f>
        <v/>
      </c>
      <c r="M33" s="59"/>
      <c r="N33" s="27" t="str">
        <f>IF(Tabla13[[#This Row],[COTIZACIÓN 5]]&gt;0,ABS(1-Tabla13[[#This Row],[COTIZACIÓN 5]]/Tabla13[[#This Row],[PROMEDIO]]),"")</f>
        <v/>
      </c>
      <c r="O33" s="60"/>
      <c r="P33" s="27" t="str">
        <f>IF(Tabla13[[#This Row],[COTIZACIÓN 6]]&gt;0,ABS(1-Tabla13[[#This Row],[COTIZACIÓN 6]]/Tabla13[[#This Row],[PROMEDIO]]),"")</f>
        <v/>
      </c>
      <c r="Q33" s="28"/>
      <c r="R33" s="27" t="str">
        <f>IF(Tabla13[[#This Row],[COTIZACIÓN 7]]&gt;0,ABS(1-Tabla13[[#This Row],[COTIZACIÓN 7]]/Tabla13[[#This Row],[PROMEDIO]]),"")</f>
        <v/>
      </c>
      <c r="S33" s="28"/>
      <c r="T33" s="27" t="str">
        <f>IF(Tabla13[[#This Row],[COTIZACIÓN 8]]&gt;0,ABS(1-Tabla13[[#This Row],[COTIZACIÓN 8]]/Tabla13[[#This Row],[PROMEDIO]]),"")</f>
        <v/>
      </c>
      <c r="U33"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183343</v>
      </c>
      <c r="V33" s="61">
        <f>COUNT(Tabla13[[#This Row],[COTIZACIÓN NIRIA ALVIRA ROJAS]:[DESVIACIÓN COT.8]])/2</f>
        <v>3</v>
      </c>
    </row>
    <row r="34" spans="1:22" s="34" customFormat="1" ht="20.100000000000001" customHeight="1">
      <c r="A34" s="26">
        <v>31</v>
      </c>
      <c r="B34" s="38" t="s">
        <v>87</v>
      </c>
      <c r="C34" s="46">
        <v>48101800</v>
      </c>
      <c r="D34" s="21" t="s">
        <v>57</v>
      </c>
      <c r="E34" s="47">
        <v>90000</v>
      </c>
      <c r="F34" s="31">
        <f>IF(Tabla13[[#This Row],[COTIZACIÓN NIRIA ALVIRA ROJAS]]&gt;0,ABS(1-Tabla13[[#This Row],[COTIZACIÓN NIRIA ALVIRA ROJAS]]/Tabla13[[#This Row],[PROMEDIO]]),"")</f>
        <v>1.9437270626614156E-2</v>
      </c>
      <c r="G34" s="49">
        <v>85642.44</v>
      </c>
      <c r="H34" s="31">
        <f>IF(Tabla13[[#This Row],[COTIZACIÓN IMPOINTER]]&gt;0,ABS(1-Tabla13[[#This Row],[COTIZACIÓN IMPOINTER]]/Tabla13[[#This Row],[PROMEDIO]]),"")</f>
        <v>2.9921163517738214E-2</v>
      </c>
      <c r="I34" s="49">
        <v>89210.880000000005</v>
      </c>
      <c r="J34" s="31">
        <f>IF(Tabla13[[#This Row],[COTIZACIÓN 3 SMT]]&gt;0,ABS(1-Tabla13[[#This Row],[COTIZACIÓN 3 SMT]]/Tabla13[[#This Row],[PROMEDIO]]),"")</f>
        <v>1.0498844637760074E-2</v>
      </c>
      <c r="K34" s="64"/>
      <c r="L34" s="31" t="str">
        <f>IF(Tabla13[[#This Row],[COTIZACIÓN 4]]&gt;0,ABS(1-Tabla13[[#This Row],[COTIZACIÓN 4]]/Tabla13[[#This Row],[PROMEDIO]]),"")</f>
        <v/>
      </c>
      <c r="M34" s="63"/>
      <c r="N34" s="31" t="str">
        <f>IF(Tabla13[[#This Row],[COTIZACIÓN 5]]&gt;0,ABS(1-Tabla13[[#This Row],[COTIZACIÓN 5]]/Tabla13[[#This Row],[PROMEDIO]]),"")</f>
        <v/>
      </c>
      <c r="O34" s="64"/>
      <c r="P34" s="31" t="str">
        <f>IF(Tabla13[[#This Row],[COTIZACIÓN 6]]&gt;0,ABS(1-Tabla13[[#This Row],[COTIZACIÓN 6]]/Tabla13[[#This Row],[PROMEDIO]]),"")</f>
        <v/>
      </c>
      <c r="Q34" s="32"/>
      <c r="R34" s="31" t="str">
        <f>IF(Tabla13[[#This Row],[COTIZACIÓN 7]]&gt;0,ABS(1-Tabla13[[#This Row],[COTIZACIÓN 7]]/Tabla13[[#This Row],[PROMEDIO]]),"")</f>
        <v/>
      </c>
      <c r="S34" s="32"/>
      <c r="T34" s="31" t="str">
        <f>IF(Tabla13[[#This Row],[COTIZACIÓN 8]]&gt;0,ABS(1-Tabla13[[#This Row],[COTIZACIÓN 8]]/Tabla13[[#This Row],[PROMEDIO]]),"")</f>
        <v/>
      </c>
      <c r="U34" s="3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88284</v>
      </c>
      <c r="V34" s="65">
        <f>COUNT(Tabla13[[#This Row],[COTIZACIÓN NIRIA ALVIRA ROJAS]:[DESVIACIÓN COT.8]])/2</f>
        <v>3</v>
      </c>
    </row>
    <row r="35" spans="1:22" s="25" customFormat="1" ht="20.100000000000001" customHeight="1">
      <c r="A35" s="26">
        <v>32</v>
      </c>
      <c r="B35" s="38" t="s">
        <v>88</v>
      </c>
      <c r="C35" s="46">
        <v>48101800</v>
      </c>
      <c r="D35" s="21" t="s">
        <v>57</v>
      </c>
      <c r="E35" s="47">
        <v>110000</v>
      </c>
      <c r="F35" s="27">
        <f>IF(Tabla13[[#This Row],[COTIZACIÓN NIRIA ALVIRA ROJAS]]&gt;0,ABS(1-Tabla13[[#This Row],[COTIZACIÓN NIRIA ALVIRA ROJAS]]/Tabla13[[#This Row],[PROMEDIO]]),"")</f>
        <v>0.25533517449158927</v>
      </c>
      <c r="G35" s="49">
        <v>74880</v>
      </c>
      <c r="H35" s="27">
        <f>IF(Tabla13[[#This Row],[COTIZACIÓN IMPOINTER]]&gt;0,ABS(1-Tabla13[[#This Row],[COTIZACIÓN IMPOINTER]]/Tabla13[[#This Row],[PROMEDIO]]),"")</f>
        <v>0.14545911030972547</v>
      </c>
      <c r="I35" s="49">
        <v>78000</v>
      </c>
      <c r="J35" s="27">
        <f>IF(Tabla13[[#This Row],[COTIZACIÓN 3 SMT]]&gt;0,ABS(1-Tabla13[[#This Row],[COTIZACIÓN 3 SMT]]/Tabla13[[#This Row],[PROMEDIO]]),"")</f>
        <v>0.10985323990596396</v>
      </c>
      <c r="K35" s="60"/>
      <c r="L35" s="27" t="str">
        <f>IF(Tabla13[[#This Row],[COTIZACIÓN 4]]&gt;0,ABS(1-Tabla13[[#This Row],[COTIZACIÓN 4]]/Tabla13[[#This Row],[PROMEDIO]]),"")</f>
        <v/>
      </c>
      <c r="M35" s="59"/>
      <c r="N35" s="27" t="str">
        <f>IF(Tabla13[[#This Row],[COTIZACIÓN 5]]&gt;0,ABS(1-Tabla13[[#This Row],[COTIZACIÓN 5]]/Tabla13[[#This Row],[PROMEDIO]]),"")</f>
        <v/>
      </c>
      <c r="O35" s="60"/>
      <c r="P35" s="27" t="str">
        <f>IF(Tabla13[[#This Row],[COTIZACIÓN 6]]&gt;0,ABS(1-Tabla13[[#This Row],[COTIZACIÓN 6]]/Tabla13[[#This Row],[PROMEDIO]]),"")</f>
        <v/>
      </c>
      <c r="Q35" s="28"/>
      <c r="R35" s="27" t="str">
        <f>IF(Tabla13[[#This Row],[COTIZACIÓN 7]]&gt;0,ABS(1-Tabla13[[#This Row],[COTIZACIÓN 7]]/Tabla13[[#This Row],[PROMEDIO]]),"")</f>
        <v/>
      </c>
      <c r="S35" s="28"/>
      <c r="T35" s="27" t="str">
        <f>IF(Tabla13[[#This Row],[COTIZACIÓN 8]]&gt;0,ABS(1-Tabla13[[#This Row],[COTIZACIÓN 8]]/Tabla13[[#This Row],[PROMEDIO]]),"")</f>
        <v/>
      </c>
      <c r="U35"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87626</v>
      </c>
      <c r="V35" s="61">
        <f>COUNT(Tabla13[[#This Row],[COTIZACIÓN NIRIA ALVIRA ROJAS]:[DESVIACIÓN COT.8]])/2</f>
        <v>3</v>
      </c>
    </row>
    <row r="36" spans="1:22" s="34" customFormat="1" ht="20.100000000000001" customHeight="1">
      <c r="A36" s="26">
        <v>33</v>
      </c>
      <c r="B36" s="38" t="s">
        <v>89</v>
      </c>
      <c r="C36" s="46">
        <v>48101800</v>
      </c>
      <c r="D36" s="21" t="s">
        <v>57</v>
      </c>
      <c r="E36" s="47">
        <v>45000</v>
      </c>
      <c r="F36" s="31">
        <f>IF(Tabla13[[#This Row],[COTIZACIÓN NIRIA ALVIRA ROJAS]]&gt;0,ABS(1-Tabla13[[#This Row],[COTIZACIÓN NIRIA ALVIRA ROJAS]]/Tabla13[[#This Row],[PROMEDIO]]),"")</f>
        <v>0.26418698730194401</v>
      </c>
      <c r="G36" s="49">
        <v>30264</v>
      </c>
      <c r="H36" s="31">
        <f>IF(Tabla13[[#This Row],[COTIZACIÓN IMPOINTER]]&gt;0,ABS(1-Tabla13[[#This Row],[COTIZACIÓN IMPOINTER]]/Tabla13[[#This Row],[PROMEDIO]]),"")</f>
        <v>0.14979211147319926</v>
      </c>
      <c r="I36" s="49">
        <v>31525</v>
      </c>
      <c r="J36" s="31">
        <f>IF(Tabla13[[#This Row],[COTIZACIÓN 3 SMT]]&gt;0,ABS(1-Tabla13[[#This Row],[COTIZACIÓN 3 SMT]]/Tabla13[[#This Row],[PROMEDIO]]),"")</f>
        <v>0.11436678278458257</v>
      </c>
      <c r="K36" s="64"/>
      <c r="L36" s="31" t="str">
        <f>IF(Tabla13[[#This Row],[COTIZACIÓN 4]]&gt;0,ABS(1-Tabla13[[#This Row],[COTIZACIÓN 4]]/Tabla13[[#This Row],[PROMEDIO]]),"")</f>
        <v/>
      </c>
      <c r="M36" s="64"/>
      <c r="N36" s="31" t="str">
        <f>IF(Tabla13[[#This Row],[COTIZACIÓN 5]]&gt;0,ABS(1-Tabla13[[#This Row],[COTIZACIÓN 5]]/Tabla13[[#This Row],[PROMEDIO]]),"")</f>
        <v/>
      </c>
      <c r="O36" s="64"/>
      <c r="P36" s="31" t="str">
        <f>IF(Tabla13[[#This Row],[COTIZACIÓN 6]]&gt;0,ABS(1-Tabla13[[#This Row],[COTIZACIÓN 6]]/Tabla13[[#This Row],[PROMEDIO]]),"")</f>
        <v/>
      </c>
      <c r="Q36" s="32"/>
      <c r="R36" s="31" t="str">
        <f>IF(Tabla13[[#This Row],[COTIZACIÓN 7]]&gt;0,ABS(1-Tabla13[[#This Row],[COTIZACIÓN 7]]/Tabla13[[#This Row],[PROMEDIO]]),"")</f>
        <v/>
      </c>
      <c r="S36" s="32"/>
      <c r="T36" s="31" t="str">
        <f>IF(Tabla13[[#This Row],[COTIZACIÓN 8]]&gt;0,ABS(1-Tabla13[[#This Row],[COTIZACIÓN 8]]/Tabla13[[#This Row],[PROMEDIO]]),"")</f>
        <v/>
      </c>
      <c r="U36" s="3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35596</v>
      </c>
      <c r="V36" s="65">
        <f>COUNT(Tabla13[[#This Row],[COTIZACIÓN NIRIA ALVIRA ROJAS]:[DESVIACIÓN COT.8]])/2</f>
        <v>3</v>
      </c>
    </row>
    <row r="37" spans="1:22" s="25" customFormat="1" ht="20.100000000000001" customHeight="1">
      <c r="A37" s="26">
        <v>34</v>
      </c>
      <c r="B37" s="38" t="s">
        <v>90</v>
      </c>
      <c r="C37" s="46">
        <v>48101800</v>
      </c>
      <c r="D37" s="21" t="s">
        <v>57</v>
      </c>
      <c r="E37" s="47">
        <v>15000</v>
      </c>
      <c r="F37" s="27">
        <f>IF(Tabla13[[#This Row],[COTIZACIÓN NIRIA ALVIRA ROJAS]]&gt;0,ABS(1-Tabla13[[#This Row],[COTIZACIÓN NIRIA ALVIRA ROJAS]]/Tabla13[[#This Row],[PROMEDIO]]),"")</f>
        <v>0.20666076743624817</v>
      </c>
      <c r="G37" s="49">
        <v>10920</v>
      </c>
      <c r="H37" s="27">
        <f>IF(Tabla13[[#This Row],[COTIZACIÓN IMPOINTER]]&gt;0,ABS(1-Tabla13[[#This Row],[COTIZACIÓN IMPOINTER]]/Tabla13[[#This Row],[PROMEDIO]]),"")</f>
        <v>0.12155096130641141</v>
      </c>
      <c r="I37" s="49">
        <v>11375</v>
      </c>
      <c r="J37" s="27">
        <f>IF(Tabla13[[#This Row],[COTIZACIÓN 3 SMT]]&gt;0,ABS(1-Tabla13[[#This Row],[COTIZACIÓN 3 SMT]]/Tabla13[[#This Row],[PROMEDIO]]),"")</f>
        <v>8.4948918027511811E-2</v>
      </c>
      <c r="K37" s="60"/>
      <c r="L37" s="27" t="str">
        <f>IF(Tabla13[[#This Row],[COTIZACIÓN 4]]&gt;0,ABS(1-Tabla13[[#This Row],[COTIZACIÓN 4]]/Tabla13[[#This Row],[PROMEDIO]]),"")</f>
        <v/>
      </c>
      <c r="M37" s="60"/>
      <c r="N37" s="27" t="str">
        <f>IF(Tabla13[[#This Row],[COTIZACIÓN 5]]&gt;0,ABS(1-Tabla13[[#This Row],[COTIZACIÓN 5]]/Tabla13[[#This Row],[PROMEDIO]]),"")</f>
        <v/>
      </c>
      <c r="O37" s="60"/>
      <c r="P37" s="27" t="str">
        <f>IF(Tabla13[[#This Row],[COTIZACIÓN 6]]&gt;0,ABS(1-Tabla13[[#This Row],[COTIZACIÓN 6]]/Tabla13[[#This Row],[PROMEDIO]]),"")</f>
        <v/>
      </c>
      <c r="Q37" s="28"/>
      <c r="R37" s="27" t="str">
        <f>IF(Tabla13[[#This Row],[COTIZACIÓN 7]]&gt;0,ABS(1-Tabla13[[#This Row],[COTIZACIÓN 7]]/Tabla13[[#This Row],[PROMEDIO]]),"")</f>
        <v/>
      </c>
      <c r="S37" s="28"/>
      <c r="T37" s="27" t="str">
        <f>IF(Tabla13[[#This Row],[COTIZACIÓN 8]]&gt;0,ABS(1-Tabla13[[#This Row],[COTIZACIÓN 8]]/Tabla13[[#This Row],[PROMEDIO]]),"")</f>
        <v/>
      </c>
      <c r="U37"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12431</v>
      </c>
      <c r="V37" s="61">
        <f>COUNT(Tabla13[[#This Row],[COTIZACIÓN NIRIA ALVIRA ROJAS]:[DESVIACIÓN COT.8]])/2</f>
        <v>3</v>
      </c>
    </row>
    <row r="38" spans="1:22" s="25" customFormat="1" ht="20.100000000000001" customHeight="1">
      <c r="A38" s="26">
        <v>35</v>
      </c>
      <c r="B38" s="38" t="s">
        <v>91</v>
      </c>
      <c r="C38" s="46">
        <v>48101800</v>
      </c>
      <c r="D38" s="21" t="s">
        <v>57</v>
      </c>
      <c r="E38" s="47">
        <v>110000</v>
      </c>
      <c r="F38" s="27">
        <f>IF(Tabla13[[#This Row],[COTIZACIÓN NIRIA ALVIRA ROJAS]]&gt;0,ABS(1-Tabla13[[#This Row],[COTIZACIÓN NIRIA ALVIRA ROJAS]]/Tabla13[[#This Row],[PROMEDIO]]),"")</f>
        <v>6.3367006621876332E-2</v>
      </c>
      <c r="G38" s="49">
        <v>98124</v>
      </c>
      <c r="H38" s="27">
        <f>IF(Tabla13[[#This Row],[COTIZACIÓN IMPOINTER]]&gt;0,ABS(1-Tabla13[[#This Row],[COTIZACIÓN IMPOINTER]]/Tabla13[[#This Row],[PROMEDIO]]),"")</f>
        <v>5.1437962202136367E-2</v>
      </c>
      <c r="I38" s="49">
        <v>102212.5</v>
      </c>
      <c r="J38" s="27">
        <f>IF(Tabla13[[#This Row],[COTIZACIÓN 3 SMT]]&gt;0,ABS(1-Tabla13[[#This Row],[COTIZACIÓN 3 SMT]]/Tabla13[[#This Row],[PROMEDIO]]),"")</f>
        <v>1.1914543960558799E-2</v>
      </c>
      <c r="K38" s="60"/>
      <c r="L38" s="27" t="str">
        <f>IF(Tabla13[[#This Row],[COTIZACIÓN 4]]&gt;0,ABS(1-Tabla13[[#This Row],[COTIZACIÓN 4]]/Tabla13[[#This Row],[PROMEDIO]]),"")</f>
        <v/>
      </c>
      <c r="M38" s="60"/>
      <c r="N38" s="27" t="str">
        <f>IF(Tabla13[[#This Row],[COTIZACIÓN 5]]&gt;0,ABS(1-Tabla13[[#This Row],[COTIZACIÓN 5]]/Tabla13[[#This Row],[PROMEDIO]]),"")</f>
        <v/>
      </c>
      <c r="O38" s="60"/>
      <c r="P38" s="27" t="str">
        <f>IF(Tabla13[[#This Row],[COTIZACIÓN 6]]&gt;0,ABS(1-Tabla13[[#This Row],[COTIZACIÓN 6]]/Tabla13[[#This Row],[PROMEDIO]]),"")</f>
        <v/>
      </c>
      <c r="Q38" s="28"/>
      <c r="R38" s="27" t="str">
        <f>IF(Tabla13[[#This Row],[COTIZACIÓN 7]]&gt;0,ABS(1-Tabla13[[#This Row],[COTIZACIÓN 7]]/Tabla13[[#This Row],[PROMEDIO]]),"")</f>
        <v/>
      </c>
      <c r="S38" s="28"/>
      <c r="T38" s="27" t="str">
        <f>IF(Tabla13[[#This Row],[COTIZACIÓN 8]]&gt;0,ABS(1-Tabla13[[#This Row],[COTIZACIÓN 8]]/Tabla13[[#This Row],[PROMEDIO]]),"")</f>
        <v/>
      </c>
      <c r="U38"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103445</v>
      </c>
      <c r="V38" s="61">
        <f>COUNT(Tabla13[[#This Row],[COTIZACIÓN NIRIA ALVIRA ROJAS]:[DESVIACIÓN COT.8]])/2</f>
        <v>3</v>
      </c>
    </row>
    <row r="39" spans="1:22" s="25" customFormat="1" ht="20.100000000000001" customHeight="1">
      <c r="A39" s="26">
        <v>36</v>
      </c>
      <c r="B39" s="38" t="s">
        <v>92</v>
      </c>
      <c r="C39" s="46">
        <v>48101800</v>
      </c>
      <c r="D39" s="21" t="s">
        <v>57</v>
      </c>
      <c r="E39" s="47">
        <v>900000</v>
      </c>
      <c r="F39" s="27">
        <f>IF(Tabla13[[#This Row],[COTIZACIÓN NIRIA ALVIRA ROJAS]]&gt;0,ABS(1-Tabla13[[#This Row],[COTIZACIÓN NIRIA ALVIRA ROJAS]]/Tabla13[[#This Row],[PROMEDIO]]),"")</f>
        <v>0.15876645448365356</v>
      </c>
      <c r="G39" s="49">
        <v>700440</v>
      </c>
      <c r="H39" s="27">
        <f>IF(Tabla13[[#This Row],[COTIZACIÓN IMPOINTER]]&gt;0,ABS(1-Tabla13[[#This Row],[COTIZACIÓN IMPOINTER]]/Tabla13[[#This Row],[PROMEDIO]]),"")</f>
        <v>9.8170694023855143E-2</v>
      </c>
      <c r="I39" s="49">
        <v>729625</v>
      </c>
      <c r="J39" s="27">
        <f>IF(Tabla13[[#This Row],[COTIZACIÓN 3 SMT]]&gt;0,ABS(1-Tabla13[[#This Row],[COTIZACIÓN 3 SMT]]/Tabla13[[#This Row],[PROMEDIO]]),"")</f>
        <v>6.0594472941515765E-2</v>
      </c>
      <c r="K39" s="60"/>
      <c r="L39" s="27" t="str">
        <f>IF(Tabla13[[#This Row],[COTIZACIÓN 4]]&gt;0,ABS(1-Tabla13[[#This Row],[COTIZACIÓN 4]]/Tabla13[[#This Row],[PROMEDIO]]),"")</f>
        <v/>
      </c>
      <c r="M39" s="60"/>
      <c r="N39" s="27" t="str">
        <f>IF(Tabla13[[#This Row],[COTIZACIÓN 5]]&gt;0,ABS(1-Tabla13[[#This Row],[COTIZACIÓN 5]]/Tabla13[[#This Row],[PROMEDIO]]),"")</f>
        <v/>
      </c>
      <c r="O39" s="60"/>
      <c r="P39" s="27" t="str">
        <f>IF(Tabla13[[#This Row],[COTIZACIÓN 6]]&gt;0,ABS(1-Tabla13[[#This Row],[COTIZACIÓN 6]]/Tabla13[[#This Row],[PROMEDIO]]),"")</f>
        <v/>
      </c>
      <c r="Q39" s="28"/>
      <c r="R39" s="27" t="str">
        <f>IF(Tabla13[[#This Row],[COTIZACIÓN 7]]&gt;0,ABS(1-Tabla13[[#This Row],[COTIZACIÓN 7]]/Tabla13[[#This Row],[PROMEDIO]]),"")</f>
        <v/>
      </c>
      <c r="S39" s="28"/>
      <c r="T39" s="27" t="str">
        <f>IF(Tabla13[[#This Row],[COTIZACIÓN 8]]&gt;0,ABS(1-Tabla13[[#This Row],[COTIZACIÓN 8]]/Tabla13[[#This Row],[PROMEDIO]]),"")</f>
        <v/>
      </c>
      <c r="U39"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776688</v>
      </c>
      <c r="V39" s="61">
        <f>COUNT(Tabla13[[#This Row],[COTIZACIÓN NIRIA ALVIRA ROJAS]:[DESVIACIÓN COT.8]])/2</f>
        <v>3</v>
      </c>
    </row>
    <row r="40" spans="1:22" s="25" customFormat="1" ht="20.100000000000001" customHeight="1">
      <c r="A40" s="26">
        <v>37</v>
      </c>
      <c r="B40" s="38" t="s">
        <v>93</v>
      </c>
      <c r="C40" s="46">
        <v>48101800</v>
      </c>
      <c r="D40" s="21" t="s">
        <v>57</v>
      </c>
      <c r="E40" s="47">
        <v>160000</v>
      </c>
      <c r="F40" s="27">
        <f>IF(Tabla13[[#This Row],[COTIZACIÓN NIRIA ALVIRA ROJAS]]&gt;0,ABS(1-Tabla13[[#This Row],[COTIZACIÓN NIRIA ALVIRA ROJAS]]/Tabla13[[#This Row],[PROMEDIO]]),"")</f>
        <v>4.4863841180696085E-2</v>
      </c>
      <c r="G40" s="49">
        <v>146640</v>
      </c>
      <c r="H40" s="27">
        <f>IF(Tabla13[[#This Row],[COTIZACIÓN IMPOINTER]]&gt;0,ABS(1-Tabla13[[#This Row],[COTIZACIÓN IMPOINTER]]/Tabla13[[#This Row],[PROMEDIO]]),"")</f>
        <v>4.2382289557892028E-2</v>
      </c>
      <c r="I40" s="49">
        <v>152750</v>
      </c>
      <c r="J40" s="27">
        <f>IF(Tabla13[[#This Row],[COTIZACIÓN 3 SMT]]&gt;0,ABS(1-Tabla13[[#This Row],[COTIZACIÓN 3 SMT]]/Tabla13[[#This Row],[PROMEDIO]]),"")</f>
        <v>2.4815516228041679E-3</v>
      </c>
      <c r="K40" s="60"/>
      <c r="L40" s="27" t="str">
        <f>IF(Tabla13[[#This Row],[COTIZACIÓN 4]]&gt;0,ABS(1-Tabla13[[#This Row],[COTIZACIÓN 4]]/Tabla13[[#This Row],[PROMEDIO]]),"")</f>
        <v/>
      </c>
      <c r="M40" s="60"/>
      <c r="N40" s="27" t="str">
        <f>IF(Tabla13[[#This Row],[COTIZACIÓN 5]]&gt;0,ABS(1-Tabla13[[#This Row],[COTIZACIÓN 5]]/Tabla13[[#This Row],[PROMEDIO]]),"")</f>
        <v/>
      </c>
      <c r="O40" s="60"/>
      <c r="P40" s="27" t="str">
        <f>IF(Tabla13[[#This Row],[COTIZACIÓN 6]]&gt;0,ABS(1-Tabla13[[#This Row],[COTIZACIÓN 6]]/Tabla13[[#This Row],[PROMEDIO]]),"")</f>
        <v/>
      </c>
      <c r="Q40" s="28"/>
      <c r="R40" s="27" t="str">
        <f>IF(Tabla13[[#This Row],[COTIZACIÓN 7]]&gt;0,ABS(1-Tabla13[[#This Row],[COTIZACIÓN 7]]/Tabla13[[#This Row],[PROMEDIO]]),"")</f>
        <v/>
      </c>
      <c r="S40" s="28"/>
      <c r="T40" s="27" t="str">
        <f>IF(Tabla13[[#This Row],[COTIZACIÓN 8]]&gt;0,ABS(1-Tabla13[[#This Row],[COTIZACIÓN 8]]/Tabla13[[#This Row],[PROMEDIO]]),"")</f>
        <v/>
      </c>
      <c r="U40"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153130</v>
      </c>
      <c r="V40" s="61">
        <f>COUNT(Tabla13[[#This Row],[COTIZACIÓN NIRIA ALVIRA ROJAS]:[DESVIACIÓN COT.8]])/2</f>
        <v>3</v>
      </c>
    </row>
    <row r="41" spans="1:22" s="25" customFormat="1" ht="20.100000000000001" customHeight="1">
      <c r="A41" s="26">
        <v>38</v>
      </c>
      <c r="B41" s="38" t="s">
        <v>94</v>
      </c>
      <c r="C41" s="46">
        <v>40141742</v>
      </c>
      <c r="D41" s="21" t="s">
        <v>57</v>
      </c>
      <c r="E41" s="47">
        <v>14000</v>
      </c>
      <c r="F41" s="27">
        <f>IF(Tabla13[[#This Row],[COTIZACIÓN NIRIA ALVIRA ROJAS]]&gt;0,ABS(1-Tabla13[[#This Row],[COTIZACIÓN NIRIA ALVIRA ROJAS]]/Tabla13[[#This Row],[PROMEDIO]]),"")</f>
        <v>0.2808783165599269</v>
      </c>
      <c r="G41" s="49">
        <v>9204</v>
      </c>
      <c r="H41" s="27">
        <f>IF(Tabla13[[#This Row],[COTIZACIÓN IMPOINTER]]&gt;0,ABS(1-Tabla13[[#This Row],[COTIZACIÓN IMPOINTER]]/Tabla13[[#This Row],[PROMEDIO]]),"")</f>
        <v>0.15791399817017382</v>
      </c>
      <c r="I41" s="49">
        <v>9587.5</v>
      </c>
      <c r="J41" s="27">
        <f>IF(Tabla13[[#This Row],[COTIZACIÓN 3 SMT]]&gt;0,ABS(1-Tabla13[[#This Row],[COTIZACIÓN 3 SMT]]/Tabla13[[#This Row],[PROMEDIO]]),"")</f>
        <v>0.1228270814272644</v>
      </c>
      <c r="K41" s="60"/>
      <c r="L41" s="27" t="str">
        <f>IF(Tabla13[[#This Row],[COTIZACIÓN 4]]&gt;0,ABS(1-Tabla13[[#This Row],[COTIZACIÓN 4]]/Tabla13[[#This Row],[PROMEDIO]]),"")</f>
        <v/>
      </c>
      <c r="M41" s="60"/>
      <c r="N41" s="27" t="str">
        <f>IF(Tabla13[[#This Row],[COTIZACIÓN 5]]&gt;0,ABS(1-Tabla13[[#This Row],[COTIZACIÓN 5]]/Tabla13[[#This Row],[PROMEDIO]]),"")</f>
        <v/>
      </c>
      <c r="O41" s="60"/>
      <c r="P41" s="27" t="str">
        <f>IF(Tabla13[[#This Row],[COTIZACIÓN 6]]&gt;0,ABS(1-Tabla13[[#This Row],[COTIZACIÓN 6]]/Tabla13[[#This Row],[PROMEDIO]]),"")</f>
        <v/>
      </c>
      <c r="Q41" s="28"/>
      <c r="R41" s="27" t="str">
        <f>IF(Tabla13[[#This Row],[COTIZACIÓN 7]]&gt;0,ABS(1-Tabla13[[#This Row],[COTIZACIÓN 7]]/Tabla13[[#This Row],[PROMEDIO]]),"")</f>
        <v/>
      </c>
      <c r="S41" s="28"/>
      <c r="T41" s="27" t="str">
        <f>IF(Tabla13[[#This Row],[COTIZACIÓN 8]]&gt;0,ABS(1-Tabla13[[#This Row],[COTIZACIÓN 8]]/Tabla13[[#This Row],[PROMEDIO]]),"")</f>
        <v/>
      </c>
      <c r="U41"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10930</v>
      </c>
      <c r="V41" s="61">
        <f>COUNT(Tabla13[[#This Row],[COTIZACIÓN NIRIA ALVIRA ROJAS]:[DESVIACIÓN COT.8]])/2</f>
        <v>3</v>
      </c>
    </row>
    <row r="42" spans="1:22" s="25" customFormat="1" ht="20.100000000000001" customHeight="1">
      <c r="A42" s="26">
        <v>39</v>
      </c>
      <c r="B42" s="38" t="s">
        <v>95</v>
      </c>
      <c r="C42" s="46">
        <v>48101800</v>
      </c>
      <c r="D42" s="21" t="s">
        <v>57</v>
      </c>
      <c r="E42" s="47">
        <v>35000</v>
      </c>
      <c r="F42" s="27">
        <f>IF(Tabla13[[#This Row],[COTIZACIÓN NIRIA ALVIRA ROJAS]]&gt;0,ABS(1-Tabla13[[#This Row],[COTIZACIÓN NIRIA ALVIRA ROJAS]]/Tabla13[[#This Row],[PROMEDIO]]),"")</f>
        <v>6.5578761493028104E-2</v>
      </c>
      <c r="G42" s="49">
        <v>31122</v>
      </c>
      <c r="H42" s="27">
        <f>IF(Tabla13[[#This Row],[COTIZACIÓN IMPOINTER]]&gt;0,ABS(1-Tabla13[[#This Row],[COTIZACIÓN IMPOINTER]]/Tabla13[[#This Row],[PROMEDIO]]),"")</f>
        <v>5.2487365280399434E-2</v>
      </c>
      <c r="I42" s="49">
        <v>32418.75</v>
      </c>
      <c r="J42" s="27">
        <f>IF(Tabla13[[#This Row],[COTIZACIÓN 3 SMT]]&gt;0,ABS(1-Tabla13[[#This Row],[COTIZACIÓN 3 SMT]]/Tabla13[[#This Row],[PROMEDIO]]),"")</f>
        <v>1.3007672167082762E-2</v>
      </c>
      <c r="K42" s="59"/>
      <c r="L42" s="27" t="str">
        <f>IF(Tabla13[[#This Row],[COTIZACIÓN 4]]&gt;0,ABS(1-Tabla13[[#This Row],[COTIZACIÓN 4]]/Tabla13[[#This Row],[PROMEDIO]]),"")</f>
        <v/>
      </c>
      <c r="M42" s="59"/>
      <c r="N42" s="27" t="str">
        <f>IF(Tabla13[[#This Row],[COTIZACIÓN 5]]&gt;0,ABS(1-Tabla13[[#This Row],[COTIZACIÓN 5]]/Tabla13[[#This Row],[PROMEDIO]]),"")</f>
        <v/>
      </c>
      <c r="O42" s="60"/>
      <c r="P42" s="27" t="str">
        <f>IF(Tabla13[[#This Row],[COTIZACIÓN 6]]&gt;0,ABS(1-Tabla13[[#This Row],[COTIZACIÓN 6]]/Tabla13[[#This Row],[PROMEDIO]]),"")</f>
        <v/>
      </c>
      <c r="Q42" s="28"/>
      <c r="R42" s="27" t="str">
        <f>IF(Tabla13[[#This Row],[COTIZACIÓN 7]]&gt;0,ABS(1-Tabla13[[#This Row],[COTIZACIÓN 7]]/Tabla13[[#This Row],[PROMEDIO]]),"")</f>
        <v/>
      </c>
      <c r="S42" s="28"/>
      <c r="T42" s="27" t="str">
        <f>IF(Tabla13[[#This Row],[COTIZACIÓN 8]]&gt;0,ABS(1-Tabla13[[#This Row],[COTIZACIÓN 8]]/Tabla13[[#This Row],[PROMEDIO]]),"")</f>
        <v/>
      </c>
      <c r="U42"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32846</v>
      </c>
      <c r="V42" s="61">
        <f>COUNT(Tabla13[[#This Row],[COTIZACIÓN NIRIA ALVIRA ROJAS]:[DESVIACIÓN COT.8]])/2</f>
        <v>3</v>
      </c>
    </row>
    <row r="43" spans="1:22" s="25" customFormat="1" ht="20.100000000000001" customHeight="1">
      <c r="A43" s="26">
        <v>40</v>
      </c>
      <c r="B43" s="38" t="s">
        <v>96</v>
      </c>
      <c r="C43" s="46">
        <v>48101800</v>
      </c>
      <c r="D43" s="21" t="s">
        <v>57</v>
      </c>
      <c r="E43" s="47">
        <v>38000</v>
      </c>
      <c r="F43" s="27">
        <f>IF(Tabla13[[#This Row],[COTIZACIÓN NIRIA ALVIRA ROJAS]]&gt;0,ABS(1-Tabla13[[#This Row],[COTIZACIÓN NIRIA ALVIRA ROJAS]]/Tabla13[[#This Row],[PROMEDIO]]),"")</f>
        <v>0.28608657393305581</v>
      </c>
      <c r="G43" s="49">
        <v>24804</v>
      </c>
      <c r="H43" s="27">
        <f>IF(Tabla13[[#This Row],[COTIZACIÓN IMPOINTER]]&gt;0,ABS(1-Tabla13[[#This Row],[COTIZACIÓN IMPOINTER]]/Tabla13[[#This Row],[PROMEDIO]]),"")</f>
        <v>0.16052391105696007</v>
      </c>
      <c r="I43" s="49">
        <v>25837.5</v>
      </c>
      <c r="J43" s="27">
        <f>IF(Tabla13[[#This Row],[COTIZACIÓN 3 SMT]]&gt;0,ABS(1-Tabla13[[#This Row],[COTIZACIÓN 3 SMT]]/Tabla13[[#This Row],[PROMEDIO]]),"")</f>
        <v>0.12554574068433344</v>
      </c>
      <c r="K43" s="60"/>
      <c r="L43" s="27" t="str">
        <f>IF(Tabla13[[#This Row],[COTIZACIÓN 4]]&gt;0,ABS(1-Tabla13[[#This Row],[COTIZACIÓN 4]]/Tabla13[[#This Row],[PROMEDIO]]),"")</f>
        <v/>
      </c>
      <c r="M43" s="60"/>
      <c r="N43" s="27" t="str">
        <f>IF(Tabla13[[#This Row],[COTIZACIÓN 5]]&gt;0,ABS(1-Tabla13[[#This Row],[COTIZACIÓN 5]]/Tabla13[[#This Row],[PROMEDIO]]),"")</f>
        <v/>
      </c>
      <c r="O43" s="60"/>
      <c r="P43" s="27" t="str">
        <f>IF(Tabla13[[#This Row],[COTIZACIÓN 6]]&gt;0,ABS(1-Tabla13[[#This Row],[COTIZACIÓN 6]]/Tabla13[[#This Row],[PROMEDIO]]),"")</f>
        <v/>
      </c>
      <c r="Q43" s="28"/>
      <c r="R43" s="27" t="str">
        <f>IF(Tabla13[[#This Row],[COTIZACIÓN 7]]&gt;0,ABS(1-Tabla13[[#This Row],[COTIZACIÓN 7]]/Tabla13[[#This Row],[PROMEDIO]]),"")</f>
        <v/>
      </c>
      <c r="S43" s="28"/>
      <c r="T43" s="27" t="str">
        <f>IF(Tabla13[[#This Row],[COTIZACIÓN 8]]&gt;0,ABS(1-Tabla13[[#This Row],[COTIZACIÓN 8]]/Tabla13[[#This Row],[PROMEDIO]]),"")</f>
        <v/>
      </c>
      <c r="U43"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29547</v>
      </c>
      <c r="V43" s="61">
        <f>COUNT(Tabla13[[#This Row],[COTIZACIÓN NIRIA ALVIRA ROJAS]:[DESVIACIÓN COT.8]])/2</f>
        <v>3</v>
      </c>
    </row>
    <row r="44" spans="1:22" s="25" customFormat="1" ht="20.100000000000001" customHeight="1">
      <c r="A44" s="26">
        <v>41</v>
      </c>
      <c r="B44" s="38" t="s">
        <v>97</v>
      </c>
      <c r="C44" s="46">
        <v>41111600</v>
      </c>
      <c r="D44" s="21" t="s">
        <v>57</v>
      </c>
      <c r="E44" s="47">
        <v>60000</v>
      </c>
      <c r="F44" s="27">
        <f>IF(Tabla13[[#This Row],[COTIZACIÓN NIRIA ALVIRA ROJAS]]&gt;0,ABS(1-Tabla13[[#This Row],[COTIZACIÓN NIRIA ALVIRA ROJAS]]/Tabla13[[#This Row],[PROMEDIO]]),"")</f>
        <v>0.14113999885885997</v>
      </c>
      <c r="G44" s="49">
        <v>47871.72</v>
      </c>
      <c r="H44" s="27">
        <f>IF(Tabla13[[#This Row],[COTIZACIÓN IMPOINTER]]&gt;0,ABS(1-Tabla13[[#This Row],[COTIZACIÓN IMPOINTER]]/Tabla13[[#This Row],[PROMEDIO]]),"")</f>
        <v>8.952775823047221E-2</v>
      </c>
      <c r="I44" s="49">
        <v>49866.38</v>
      </c>
      <c r="J44" s="27">
        <f>IF(Tabla13[[#This Row],[COTIZACIÓN 3 SMT]]&gt;0,ABS(1-Tabla13[[#This Row],[COTIZACIÓN 3 SMT]]/Tabla13[[#This Row],[PROMEDIO]]),"")</f>
        <v>5.1591319728408691E-2</v>
      </c>
      <c r="K44" s="60"/>
      <c r="L44" s="27" t="str">
        <f>IF(Tabla13[[#This Row],[COTIZACIÓN 4]]&gt;0,ABS(1-Tabla13[[#This Row],[COTIZACIÓN 4]]/Tabla13[[#This Row],[PROMEDIO]]),"")</f>
        <v/>
      </c>
      <c r="M44" s="60"/>
      <c r="N44" s="27" t="str">
        <f>IF(Tabla13[[#This Row],[COTIZACIÓN 5]]&gt;0,ABS(1-Tabla13[[#This Row],[COTIZACIÓN 5]]/Tabla13[[#This Row],[PROMEDIO]]),"")</f>
        <v/>
      </c>
      <c r="O44" s="60"/>
      <c r="P44" s="27" t="str">
        <f>IF(Tabla13[[#This Row],[COTIZACIÓN 6]]&gt;0,ABS(1-Tabla13[[#This Row],[COTIZACIÓN 6]]/Tabla13[[#This Row],[PROMEDIO]]),"")</f>
        <v/>
      </c>
      <c r="Q44" s="28"/>
      <c r="R44" s="27" t="str">
        <f>IF(Tabla13[[#This Row],[COTIZACIÓN 7]]&gt;0,ABS(1-Tabla13[[#This Row],[COTIZACIÓN 7]]/Tabla13[[#This Row],[PROMEDIO]]),"")</f>
        <v/>
      </c>
      <c r="S44" s="28"/>
      <c r="T44" s="27" t="str">
        <f>IF(Tabla13[[#This Row],[COTIZACIÓN 8]]&gt;0,ABS(1-Tabla13[[#This Row],[COTIZACIÓN 8]]/Tabla13[[#This Row],[PROMEDIO]]),"")</f>
        <v/>
      </c>
      <c r="U44"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52579</v>
      </c>
      <c r="V44" s="61">
        <f>COUNT(Tabla13[[#This Row],[COTIZACIÓN NIRIA ALVIRA ROJAS]:[DESVIACIÓN COT.8]])/2</f>
        <v>3</v>
      </c>
    </row>
    <row r="45" spans="1:22" s="25" customFormat="1" ht="20.100000000000001" customHeight="1">
      <c r="A45" s="26">
        <v>42</v>
      </c>
      <c r="B45" s="38" t="s">
        <v>98</v>
      </c>
      <c r="C45" s="46">
        <v>48101800</v>
      </c>
      <c r="D45" s="21" t="s">
        <v>57</v>
      </c>
      <c r="E45" s="47">
        <v>70000</v>
      </c>
      <c r="F45" s="27">
        <f>IF(Tabla13[[#This Row],[COTIZACIÓN NIRIA ALVIRA ROJAS]]&gt;0,ABS(1-Tabla13[[#This Row],[COTIZACIÓN NIRIA ALVIRA ROJAS]]/Tabla13[[#This Row],[PROMEDIO]]),"")</f>
        <v>0.21698916879639762</v>
      </c>
      <c r="G45" s="49">
        <v>50232</v>
      </c>
      <c r="H45" s="27">
        <f>IF(Tabla13[[#This Row],[COTIZACIÓN IMPOINTER]]&gt;0,ABS(1-Tabla13[[#This Row],[COTIZACIÓN IMPOINTER]]/Tabla13[[#This Row],[PROMEDIO]]),"")</f>
        <v>0.12668857247170495</v>
      </c>
      <c r="I45" s="49">
        <v>52325</v>
      </c>
      <c r="J45" s="27">
        <f>IF(Tabla13[[#This Row],[COTIZACIÓN 3 SMT]]&gt;0,ABS(1-Tabla13[[#This Row],[COTIZACIÓN 3 SMT]]/Tabla13[[#This Row],[PROMEDIO]]),"")</f>
        <v>9.0300596324692672E-2</v>
      </c>
      <c r="K45" s="60"/>
      <c r="L45" s="27" t="str">
        <f>IF(Tabla13[[#This Row],[COTIZACIÓN 4]]&gt;0,ABS(1-Tabla13[[#This Row],[COTIZACIÓN 4]]/Tabla13[[#This Row],[PROMEDIO]]),"")</f>
        <v/>
      </c>
      <c r="M45" s="60"/>
      <c r="N45" s="27" t="str">
        <f>IF(Tabla13[[#This Row],[COTIZACIÓN 5]]&gt;0,ABS(1-Tabla13[[#This Row],[COTIZACIÓN 5]]/Tabla13[[#This Row],[PROMEDIO]]),"")</f>
        <v/>
      </c>
      <c r="O45" s="60"/>
      <c r="P45" s="27" t="str">
        <f>IF(Tabla13[[#This Row],[COTIZACIÓN 6]]&gt;0,ABS(1-Tabla13[[#This Row],[COTIZACIÓN 6]]/Tabla13[[#This Row],[PROMEDIO]]),"")</f>
        <v/>
      </c>
      <c r="Q45" s="28"/>
      <c r="R45" s="27" t="str">
        <f>IF(Tabla13[[#This Row],[COTIZACIÓN 7]]&gt;0,ABS(1-Tabla13[[#This Row],[COTIZACIÓN 7]]/Tabla13[[#This Row],[PROMEDIO]]),"")</f>
        <v/>
      </c>
      <c r="S45" s="28"/>
      <c r="T45" s="27" t="str">
        <f>IF(Tabla13[[#This Row],[COTIZACIÓN 8]]&gt;0,ABS(1-Tabla13[[#This Row],[COTIZACIÓN 8]]/Tabla13[[#This Row],[PROMEDIO]]),"")</f>
        <v/>
      </c>
      <c r="U45"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57519</v>
      </c>
      <c r="V45" s="61">
        <f>COUNT(Tabla13[[#This Row],[COTIZACIÓN NIRIA ALVIRA ROJAS]:[DESVIACIÓN COT.8]])/2</f>
        <v>3</v>
      </c>
    </row>
    <row r="46" spans="1:22" s="25" customFormat="1" ht="20.100000000000001" customHeight="1">
      <c r="A46" s="26">
        <v>43</v>
      </c>
      <c r="B46" s="38" t="s">
        <v>99</v>
      </c>
      <c r="C46" s="46">
        <v>48101800</v>
      </c>
      <c r="D46" s="21" t="s">
        <v>57</v>
      </c>
      <c r="E46" s="47">
        <v>78000</v>
      </c>
      <c r="F46" s="27">
        <f>IF(Tabla13[[#This Row],[COTIZACIÓN NIRIA ALVIRA ROJAS]]&gt;0,ABS(1-Tabla13[[#This Row],[COTIZACIÓN NIRIA ALVIRA ROJAS]]/Tabla13[[#This Row],[PROMEDIO]]),"")</f>
        <v>0.29600398770457748</v>
      </c>
      <c r="G46" s="49">
        <v>50232</v>
      </c>
      <c r="H46" s="27">
        <f>IF(Tabla13[[#This Row],[COTIZACIÓN IMPOINTER]]&gt;0,ABS(1-Tabla13[[#This Row],[COTIZACIÓN IMPOINTER]]/Tabla13[[#This Row],[PROMEDIO]]),"")</f>
        <v>0.16537343191825205</v>
      </c>
      <c r="I46" s="49">
        <v>52325</v>
      </c>
      <c r="J46" s="27">
        <f>IF(Tabla13[[#This Row],[COTIZACIÓN 3 SMT]]&gt;0,ABS(1-Tabla13[[#This Row],[COTIZACIÓN 3 SMT]]/Tabla13[[#This Row],[PROMEDIO]]),"")</f>
        <v>0.13059732491484588</v>
      </c>
      <c r="K46" s="60"/>
      <c r="L46" s="27" t="str">
        <f>IF(Tabla13[[#This Row],[COTIZACIÓN 4]]&gt;0,ABS(1-Tabla13[[#This Row],[COTIZACIÓN 4]]/Tabla13[[#This Row],[PROMEDIO]]),"")</f>
        <v/>
      </c>
      <c r="M46" s="60"/>
      <c r="N46" s="27" t="str">
        <f>IF(Tabla13[[#This Row],[COTIZACIÓN 5]]&gt;0,ABS(1-Tabla13[[#This Row],[COTIZACIÓN 5]]/Tabla13[[#This Row],[PROMEDIO]]),"")</f>
        <v/>
      </c>
      <c r="O46" s="60"/>
      <c r="P46" s="27" t="str">
        <f>IF(Tabla13[[#This Row],[COTIZACIÓN 6]]&gt;0,ABS(1-Tabla13[[#This Row],[COTIZACIÓN 6]]/Tabla13[[#This Row],[PROMEDIO]]),"")</f>
        <v/>
      </c>
      <c r="Q46" s="28"/>
      <c r="R46" s="27" t="str">
        <f>IF(Tabla13[[#This Row],[COTIZACIÓN 7]]&gt;0,ABS(1-Tabla13[[#This Row],[COTIZACIÓN 7]]/Tabla13[[#This Row],[PROMEDIO]]),"")</f>
        <v/>
      </c>
      <c r="S46" s="28"/>
      <c r="T46" s="27" t="str">
        <f>IF(Tabla13[[#This Row],[COTIZACIÓN 8]]&gt;0,ABS(1-Tabla13[[#This Row],[COTIZACIÓN 8]]/Tabla13[[#This Row],[PROMEDIO]]),"")</f>
        <v/>
      </c>
      <c r="U46"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60185</v>
      </c>
      <c r="V46" s="61">
        <f>COUNT(Tabla13[[#This Row],[COTIZACIÓN NIRIA ALVIRA ROJAS]:[DESVIACIÓN COT.8]])/2</f>
        <v>3</v>
      </c>
    </row>
    <row r="47" spans="1:22" s="25" customFormat="1" ht="20.100000000000001" customHeight="1">
      <c r="A47" s="26">
        <v>44</v>
      </c>
      <c r="B47" s="38" t="s">
        <v>100</v>
      </c>
      <c r="C47" s="46">
        <v>48101800</v>
      </c>
      <c r="D47" s="21" t="s">
        <v>57</v>
      </c>
      <c r="E47" s="47">
        <v>99000</v>
      </c>
      <c r="F47" s="27">
        <f>IF(Tabla13[[#This Row],[COTIZACIÓN NIRIA ALVIRA ROJAS]]&gt;0,ABS(1-Tabla13[[#This Row],[COTIZACIÓN NIRIA ALVIRA ROJAS]]/Tabla13[[#This Row],[PROMEDIO]]),"")</f>
        <v>0.27593762082742623</v>
      </c>
      <c r="G47" s="49">
        <v>65520</v>
      </c>
      <c r="H47" s="27">
        <f>IF(Tabla13[[#This Row],[COTIZACIÓN IMPOINTER]]&gt;0,ABS(1-Tabla13[[#This Row],[COTIZACIÓN IMPOINTER]]/Tabla13[[#This Row],[PROMEDIO]]),"")</f>
        <v>0.15556128367057609</v>
      </c>
      <c r="I47" s="49">
        <v>68250</v>
      </c>
      <c r="J47" s="27">
        <f>IF(Tabla13[[#This Row],[COTIZACIÓN 3 SMT]]&gt;0,ABS(1-Tabla13[[#This Row],[COTIZACIÓN 3 SMT]]/Tabla13[[#This Row],[PROMEDIO]]),"")</f>
        <v>0.12037633715685014</v>
      </c>
      <c r="K47" s="60"/>
      <c r="L47" s="27" t="str">
        <f>IF(Tabla13[[#This Row],[COTIZACIÓN 4]]&gt;0,ABS(1-Tabla13[[#This Row],[COTIZACIÓN 4]]/Tabla13[[#This Row],[PROMEDIO]]),"")</f>
        <v/>
      </c>
      <c r="M47" s="60"/>
      <c r="N47" s="27" t="str">
        <f>IF(Tabla13[[#This Row],[COTIZACIÓN 5]]&gt;0,ABS(1-Tabla13[[#This Row],[COTIZACIÓN 5]]/Tabla13[[#This Row],[PROMEDIO]]),"")</f>
        <v/>
      </c>
      <c r="O47" s="60"/>
      <c r="P47" s="27" t="str">
        <f>IF(Tabla13[[#This Row],[COTIZACIÓN 6]]&gt;0,ABS(1-Tabla13[[#This Row],[COTIZACIÓN 6]]/Tabla13[[#This Row],[PROMEDIO]]),"")</f>
        <v/>
      </c>
      <c r="Q47" s="28"/>
      <c r="R47" s="27" t="str">
        <f>IF(Tabla13[[#This Row],[COTIZACIÓN 7]]&gt;0,ABS(1-Tabla13[[#This Row],[COTIZACIÓN 7]]/Tabla13[[#This Row],[PROMEDIO]]),"")</f>
        <v/>
      </c>
      <c r="S47" s="28"/>
      <c r="T47" s="27" t="str">
        <f>IF(Tabla13[[#This Row],[COTIZACIÓN 8]]&gt;0,ABS(1-Tabla13[[#This Row],[COTIZACIÓN 8]]/Tabla13[[#This Row],[PROMEDIO]]),"")</f>
        <v/>
      </c>
      <c r="U47"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77590</v>
      </c>
      <c r="V47" s="61">
        <f>COUNT(Tabla13[[#This Row],[COTIZACIÓN NIRIA ALVIRA ROJAS]:[DESVIACIÓN COT.8]])/2</f>
        <v>3</v>
      </c>
    </row>
    <row r="48" spans="1:22" s="25" customFormat="1" ht="20.100000000000001" customHeight="1">
      <c r="A48" s="26">
        <v>45</v>
      </c>
      <c r="B48" s="38" t="s">
        <v>101</v>
      </c>
      <c r="C48" s="46">
        <v>48101800</v>
      </c>
      <c r="D48" s="21" t="s">
        <v>57</v>
      </c>
      <c r="E48" s="47">
        <v>65000</v>
      </c>
      <c r="F48" s="27">
        <f>IF(Tabla13[[#This Row],[COTIZACIÓN NIRIA ALVIRA ROJAS]]&gt;0,ABS(1-Tabla13[[#This Row],[COTIZACIÓN NIRIA ALVIRA ROJAS]]/Tabla13[[#This Row],[PROMEDIO]]),"")</f>
        <v>0.29603413554523161</v>
      </c>
      <c r="G48" s="49">
        <v>41857.919999999998</v>
      </c>
      <c r="H48" s="27">
        <f>IF(Tabla13[[#This Row],[COTIZACIÓN IMPOINTER]]&gt;0,ABS(1-Tabla13[[#This Row],[COTIZACIÓN IMPOINTER]]/Tabla13[[#This Row],[PROMEDIO]]),"")</f>
        <v>0.16539548980120833</v>
      </c>
      <c r="I48" s="49">
        <v>43602</v>
      </c>
      <c r="J48" s="27">
        <f>IF(Tabla13[[#This Row],[COTIZACIÓN 3 SMT]]&gt;0,ABS(1-Tabla13[[#This Row],[COTIZACIÓN 3 SMT]]/Tabla13[[#This Row],[PROMEDIO]]),"")</f>
        <v>0.13062030187625862</v>
      </c>
      <c r="K48" s="60"/>
      <c r="L48" s="27" t="str">
        <f>IF(Tabla13[[#This Row],[COTIZACIÓN 4]]&gt;0,ABS(1-Tabla13[[#This Row],[COTIZACIÓN 4]]/Tabla13[[#This Row],[PROMEDIO]]),"")</f>
        <v/>
      </c>
      <c r="M48" s="60"/>
      <c r="N48" s="27" t="str">
        <f>IF(Tabla13[[#This Row],[COTIZACIÓN 5]]&gt;0,ABS(1-Tabla13[[#This Row],[COTIZACIÓN 5]]/Tabla13[[#This Row],[PROMEDIO]]),"")</f>
        <v/>
      </c>
      <c r="O48" s="60"/>
      <c r="P48" s="27" t="str">
        <f>IF(Tabla13[[#This Row],[COTIZACIÓN 6]]&gt;0,ABS(1-Tabla13[[#This Row],[COTIZACIÓN 6]]/Tabla13[[#This Row],[PROMEDIO]]),"")</f>
        <v/>
      </c>
      <c r="Q48" s="28"/>
      <c r="R48" s="27" t="str">
        <f>IF(Tabla13[[#This Row],[COTIZACIÓN 7]]&gt;0,ABS(1-Tabla13[[#This Row],[COTIZACIÓN 7]]/Tabla13[[#This Row],[PROMEDIO]]),"")</f>
        <v/>
      </c>
      <c r="S48" s="28"/>
      <c r="T48" s="27" t="str">
        <f>IF(Tabla13[[#This Row],[COTIZACIÓN 8]]&gt;0,ABS(1-Tabla13[[#This Row],[COTIZACIÓN 8]]/Tabla13[[#This Row],[PROMEDIO]]),"")</f>
        <v/>
      </c>
      <c r="U48"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50153</v>
      </c>
      <c r="V48" s="61">
        <f>COUNT(Tabla13[[#This Row],[COTIZACIÓN NIRIA ALVIRA ROJAS]:[DESVIACIÓN COT.8]])/2</f>
        <v>3</v>
      </c>
    </row>
    <row r="49" spans="1:22" s="25" customFormat="1" ht="20.100000000000001" customHeight="1">
      <c r="A49" s="26">
        <v>46</v>
      </c>
      <c r="B49" s="38" t="s">
        <v>102</v>
      </c>
      <c r="C49" s="46">
        <v>48101800</v>
      </c>
      <c r="D49" s="21" t="s">
        <v>57</v>
      </c>
      <c r="E49" s="47">
        <v>140000</v>
      </c>
      <c r="F49" s="27">
        <f>IF(Tabla13[[#This Row],[COTIZACIÓN NIRIA ALVIRA ROJAS]]&gt;0,ABS(1-Tabla13[[#This Row],[COTIZACIÓN NIRIA ALVIRA ROJAS]]/Tabla13[[#This Row],[PROMEDIO]]),"")</f>
        <v>0.17785630153121312</v>
      </c>
      <c r="G49" s="49">
        <v>106080</v>
      </c>
      <c r="H49" s="27">
        <f>IF(Tabla13[[#This Row],[COTIZACIÓN IMPOINTER]]&gt;0,ABS(1-Tabla13[[#This Row],[COTIZACIÓN IMPOINTER]]/Tabla13[[#This Row],[PROMEDIO]]),"")</f>
        <v>0.10752145381120648</v>
      </c>
      <c r="I49" s="49">
        <v>110500</v>
      </c>
      <c r="J49" s="27">
        <f>IF(Tabla13[[#This Row],[COTIZACIÓN 3 SMT]]&gt;0,ABS(1-Tabla13[[#This Row],[COTIZACIÓN 3 SMT]]/Tabla13[[#This Row],[PROMEDIO]]),"")</f>
        <v>7.0334847720006755E-2</v>
      </c>
      <c r="K49" s="60"/>
      <c r="L49" s="27" t="str">
        <f>IF(Tabla13[[#This Row],[COTIZACIÓN 4]]&gt;0,ABS(1-Tabla13[[#This Row],[COTIZACIÓN 4]]/Tabla13[[#This Row],[PROMEDIO]]),"")</f>
        <v/>
      </c>
      <c r="M49" s="60"/>
      <c r="N49" s="27" t="str">
        <f>IF(Tabla13[[#This Row],[COTIZACIÓN 5]]&gt;0,ABS(1-Tabla13[[#This Row],[COTIZACIÓN 5]]/Tabla13[[#This Row],[PROMEDIO]]),"")</f>
        <v/>
      </c>
      <c r="O49" s="60"/>
      <c r="P49" s="27" t="str">
        <f>IF(Tabla13[[#This Row],[COTIZACIÓN 6]]&gt;0,ABS(1-Tabla13[[#This Row],[COTIZACIÓN 6]]/Tabla13[[#This Row],[PROMEDIO]]),"")</f>
        <v/>
      </c>
      <c r="Q49" s="28"/>
      <c r="R49" s="27" t="str">
        <f>IF(Tabla13[[#This Row],[COTIZACIÓN 7]]&gt;0,ABS(1-Tabla13[[#This Row],[COTIZACIÓN 7]]/Tabla13[[#This Row],[PROMEDIO]]),"")</f>
        <v/>
      </c>
      <c r="S49" s="28"/>
      <c r="T49" s="27" t="str">
        <f>IF(Tabla13[[#This Row],[COTIZACIÓN 8]]&gt;0,ABS(1-Tabla13[[#This Row],[COTIZACIÓN 8]]/Tabla13[[#This Row],[PROMEDIO]]),"")</f>
        <v/>
      </c>
      <c r="U49"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118860</v>
      </c>
      <c r="V49" s="61">
        <f>COUNT(Tabla13[[#This Row],[COTIZACIÓN NIRIA ALVIRA ROJAS]:[DESVIACIÓN COT.8]])/2</f>
        <v>3</v>
      </c>
    </row>
    <row r="50" spans="1:22" s="25" customFormat="1" ht="20.100000000000001" customHeight="1">
      <c r="A50" s="26">
        <v>47</v>
      </c>
      <c r="B50" s="38" t="s">
        <v>103</v>
      </c>
      <c r="C50" s="46">
        <v>48101800</v>
      </c>
      <c r="D50" s="21" t="s">
        <v>57</v>
      </c>
      <c r="E50" s="47">
        <v>87000</v>
      </c>
      <c r="F50" s="27">
        <f>IF(Tabla13[[#This Row],[COTIZACIÓN NIRIA ALVIRA ROJAS]]&gt;0,ABS(1-Tabla13[[#This Row],[COTIZACIÓN NIRIA ALVIRA ROJAS]]/Tabla13[[#This Row],[PROMEDIO]]),"")</f>
        <v>0.29425766141029452</v>
      </c>
      <c r="G50" s="49">
        <v>56160</v>
      </c>
      <c r="H50" s="27">
        <f>IF(Tabla13[[#This Row],[COTIZACIÓN IMPOINTER]]&gt;0,ABS(1-Tabla13[[#This Row],[COTIZACIÓN IMPOINTER]]/Tabla13[[#This Row],[PROMEDIO]]),"")</f>
        <v>0.16453436477238914</v>
      </c>
      <c r="I50" s="49">
        <v>58500</v>
      </c>
      <c r="J50" s="27">
        <f>IF(Tabla13[[#This Row],[COTIZACIÓN 3 SMT]]&gt;0,ABS(1-Tabla13[[#This Row],[COTIZACIÓN 3 SMT]]/Tabla13[[#This Row],[PROMEDIO]]),"")</f>
        <v>0.12972329663790538</v>
      </c>
      <c r="K50" s="60"/>
      <c r="L50" s="27" t="str">
        <f>IF(Tabla13[[#This Row],[COTIZACIÓN 4]]&gt;0,ABS(1-Tabla13[[#This Row],[COTIZACIÓN 4]]/Tabla13[[#This Row],[PROMEDIO]]),"")</f>
        <v/>
      </c>
      <c r="M50" s="60"/>
      <c r="N50" s="27" t="str">
        <f>IF(Tabla13[[#This Row],[COTIZACIÓN 5]]&gt;0,ABS(1-Tabla13[[#This Row],[COTIZACIÓN 5]]/Tabla13[[#This Row],[PROMEDIO]]),"")</f>
        <v/>
      </c>
      <c r="O50" s="60"/>
      <c r="P50" s="27" t="str">
        <f>IF(Tabla13[[#This Row],[COTIZACIÓN 6]]&gt;0,ABS(1-Tabla13[[#This Row],[COTIZACIÓN 6]]/Tabla13[[#This Row],[PROMEDIO]]),"")</f>
        <v/>
      </c>
      <c r="Q50" s="28"/>
      <c r="R50" s="27" t="str">
        <f>IF(Tabla13[[#This Row],[COTIZACIÓN 7]]&gt;0,ABS(1-Tabla13[[#This Row],[COTIZACIÓN 7]]/Tabla13[[#This Row],[PROMEDIO]]),"")</f>
        <v/>
      </c>
      <c r="S50" s="28"/>
      <c r="T50" s="27" t="str">
        <f>IF(Tabla13[[#This Row],[COTIZACIÓN 8]]&gt;0,ABS(1-Tabla13[[#This Row],[COTIZACIÓN 8]]/Tabla13[[#This Row],[PROMEDIO]]),"")</f>
        <v/>
      </c>
      <c r="U50"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67220</v>
      </c>
      <c r="V50" s="61">
        <f>COUNT(Tabla13[[#This Row],[COTIZACIÓN NIRIA ALVIRA ROJAS]:[DESVIACIÓN COT.8]])/2</f>
        <v>3</v>
      </c>
    </row>
    <row r="51" spans="1:22" s="25" customFormat="1" ht="20.100000000000001" customHeight="1">
      <c r="A51" s="26">
        <v>48</v>
      </c>
      <c r="B51" s="38" t="s">
        <v>104</v>
      </c>
      <c r="C51" s="46">
        <v>48101800</v>
      </c>
      <c r="D51" s="21" t="s">
        <v>57</v>
      </c>
      <c r="E51" s="47">
        <v>80000</v>
      </c>
      <c r="F51" s="27">
        <f>IF(Tabla13[[#This Row],[COTIZACIÓN NIRIA ALVIRA ROJAS]]&gt;0,ABS(1-Tabla13[[#This Row],[COTIZACIÓN NIRIA ALVIRA ROJAS]]/Tabla13[[#This Row],[PROMEDIO]]),"")</f>
        <v>0.25553218870648786</v>
      </c>
      <c r="G51" s="49">
        <v>54444</v>
      </c>
      <c r="H51" s="27">
        <f>IF(Tabla13[[#This Row],[COTIZACIÓN IMPOINTER]]&gt;0,ABS(1-Tabla13[[#This Row],[COTIZACIÓN IMPOINTER]]/Tabla13[[#This Row],[PROMEDIO]]),"")</f>
        <v>0.14554756897579957</v>
      </c>
      <c r="I51" s="49">
        <v>56712.5</v>
      </c>
      <c r="J51" s="27">
        <f>IF(Tabla13[[#This Row],[COTIZACIÓN 3 SMT]]&gt;0,ABS(1-Tabla13[[#This Row],[COTIZACIÓN 3 SMT]]/Tabla13[[#This Row],[PROMEDIO]]),"")</f>
        <v>0.10994538434979129</v>
      </c>
      <c r="K51" s="60"/>
      <c r="L51" s="27" t="str">
        <f>IF(Tabla13[[#This Row],[COTIZACIÓN 4]]&gt;0,ABS(1-Tabla13[[#This Row],[COTIZACIÓN 4]]/Tabla13[[#This Row],[PROMEDIO]]),"")</f>
        <v/>
      </c>
      <c r="M51" s="60"/>
      <c r="N51" s="27" t="str">
        <f>IF(Tabla13[[#This Row],[COTIZACIÓN 5]]&gt;0,ABS(1-Tabla13[[#This Row],[COTIZACIÓN 5]]/Tabla13[[#This Row],[PROMEDIO]]),"")</f>
        <v/>
      </c>
      <c r="O51" s="60"/>
      <c r="P51" s="27" t="str">
        <f>IF(Tabla13[[#This Row],[COTIZACIÓN 6]]&gt;0,ABS(1-Tabla13[[#This Row],[COTIZACIÓN 6]]/Tabla13[[#This Row],[PROMEDIO]]),"")</f>
        <v/>
      </c>
      <c r="Q51" s="28"/>
      <c r="R51" s="27" t="str">
        <f>IF(Tabla13[[#This Row],[COTIZACIÓN 7]]&gt;0,ABS(1-Tabla13[[#This Row],[COTIZACIÓN 7]]/Tabla13[[#This Row],[PROMEDIO]]),"")</f>
        <v/>
      </c>
      <c r="S51" s="28"/>
      <c r="T51" s="27" t="str">
        <f>IF(Tabla13[[#This Row],[COTIZACIÓN 8]]&gt;0,ABS(1-Tabla13[[#This Row],[COTIZACIÓN 8]]/Tabla13[[#This Row],[PROMEDIO]]),"")</f>
        <v/>
      </c>
      <c r="U51"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63718</v>
      </c>
      <c r="V51" s="61">
        <f>COUNT(Tabla13[[#This Row],[COTIZACIÓN NIRIA ALVIRA ROJAS]:[DESVIACIÓN COT.8]])/2</f>
        <v>3</v>
      </c>
    </row>
    <row r="52" spans="1:22" s="25" customFormat="1" ht="20.100000000000001" customHeight="1">
      <c r="A52" s="26">
        <v>49</v>
      </c>
      <c r="B52" s="38" t="s">
        <v>105</v>
      </c>
      <c r="C52" s="46">
        <v>48101800</v>
      </c>
      <c r="D52" s="21" t="s">
        <v>57</v>
      </c>
      <c r="E52" s="47">
        <v>87000</v>
      </c>
      <c r="F52" s="27">
        <f>IF(Tabla13[[#This Row],[COTIZACIÓN NIRIA ALVIRA ROJAS]]&gt;0,ABS(1-Tabla13[[#This Row],[COTIZACIÓN NIRIA ALVIRA ROJAS]]/Tabla13[[#This Row],[PROMEDIO]]),"")</f>
        <v>0.29421915444348579</v>
      </c>
      <c r="G52" s="49">
        <v>56163.12</v>
      </c>
      <c r="H52" s="27">
        <f>IF(Tabla13[[#This Row],[COTIZACIÓN IMPOINTER]]&gt;0,ABS(1-Tabla13[[#This Row],[COTIZACIÓN IMPOINTER]]/Tabla13[[#This Row],[PROMEDIO]]),"")</f>
        <v>0.16451280830680426</v>
      </c>
      <c r="I52" s="49">
        <v>58503.25</v>
      </c>
      <c r="J52" s="27">
        <f>IF(Tabla13[[#This Row],[COTIZACIÓN 3 SMT]]&gt;0,ABS(1-Tabla13[[#This Row],[COTIZACIÓN 3 SMT]]/Tabla13[[#This Row],[PROMEDIO]]),"")</f>
        <v>0.12970084198625453</v>
      </c>
      <c r="K52" s="60"/>
      <c r="L52" s="27" t="str">
        <f>IF(Tabla13[[#This Row],[COTIZACIÓN 4]]&gt;0,ABS(1-Tabla13[[#This Row],[COTIZACIÓN 4]]/Tabla13[[#This Row],[PROMEDIO]]),"")</f>
        <v/>
      </c>
      <c r="M52" s="60"/>
      <c r="N52" s="27" t="str">
        <f>IF(Tabla13[[#This Row],[COTIZACIÓN 5]]&gt;0,ABS(1-Tabla13[[#This Row],[COTIZACIÓN 5]]/Tabla13[[#This Row],[PROMEDIO]]),"")</f>
        <v/>
      </c>
      <c r="O52" s="60"/>
      <c r="P52" s="27" t="str">
        <f>IF(Tabla13[[#This Row],[COTIZACIÓN 6]]&gt;0,ABS(1-Tabla13[[#This Row],[COTIZACIÓN 6]]/Tabla13[[#This Row],[PROMEDIO]]),"")</f>
        <v/>
      </c>
      <c r="Q52" s="28"/>
      <c r="R52" s="27" t="str">
        <f>IF(Tabla13[[#This Row],[COTIZACIÓN 7]]&gt;0,ABS(1-Tabla13[[#This Row],[COTIZACIÓN 7]]/Tabla13[[#This Row],[PROMEDIO]]),"")</f>
        <v/>
      </c>
      <c r="S52" s="28"/>
      <c r="T52" s="27" t="str">
        <f>IF(Tabla13[[#This Row],[COTIZACIÓN 8]]&gt;0,ABS(1-Tabla13[[#This Row],[COTIZACIÓN 8]]/Tabla13[[#This Row],[PROMEDIO]]),"")</f>
        <v/>
      </c>
      <c r="U52"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67222</v>
      </c>
      <c r="V52" s="61">
        <f>COUNT(Tabla13[[#This Row],[COTIZACIÓN NIRIA ALVIRA ROJAS]:[DESVIACIÓN COT.8]])/2</f>
        <v>3</v>
      </c>
    </row>
    <row r="53" spans="1:22" s="25" customFormat="1" ht="20.100000000000001" customHeight="1">
      <c r="A53" s="26">
        <v>50</v>
      </c>
      <c r="B53" s="38" t="s">
        <v>106</v>
      </c>
      <c r="C53" s="46">
        <v>48101800</v>
      </c>
      <c r="D53" s="21" t="s">
        <v>57</v>
      </c>
      <c r="E53" s="47">
        <v>73000</v>
      </c>
      <c r="F53" s="27">
        <f>IF(Tabla13[[#This Row],[COTIZACIÓN NIRIA ALVIRA ROJAS]]&gt;0,ABS(1-Tabla13[[#This Row],[COTIZACIÓN NIRIA ALVIRA ROJAS]]/Tabla13[[#This Row],[PROMEDIO]]),"")</f>
        <v>0.29932541872096552</v>
      </c>
      <c r="G53" s="49">
        <v>46800</v>
      </c>
      <c r="H53" s="27">
        <f>IF(Tabla13[[#This Row],[COTIZACIÓN IMPOINTER]]&gt;0,ABS(1-Tabla13[[#This Row],[COTIZACIÓN IMPOINTER]]/Tabla13[[#This Row],[PROMEDIO]]),"")</f>
        <v>0.16700781375149065</v>
      </c>
      <c r="I53" s="49">
        <v>48750</v>
      </c>
      <c r="J53" s="27">
        <f>IF(Tabla13[[#This Row],[COTIZACIÓN 3 SMT]]&gt;0,ABS(1-Tabla13[[#This Row],[COTIZACIÓN 3 SMT]]/Tabla13[[#This Row],[PROMEDIO]]),"")</f>
        <v>0.13229980599113611</v>
      </c>
      <c r="K53" s="60"/>
      <c r="L53" s="27" t="str">
        <f>IF(Tabla13[[#This Row],[COTIZACIÓN 4]]&gt;0,ABS(1-Tabla13[[#This Row],[COTIZACIÓN 4]]/Tabla13[[#This Row],[PROMEDIO]]),"")</f>
        <v/>
      </c>
      <c r="M53" s="60"/>
      <c r="N53" s="27" t="str">
        <f>IF(Tabla13[[#This Row],[COTIZACIÓN 5]]&gt;0,ABS(1-Tabla13[[#This Row],[COTIZACIÓN 5]]/Tabla13[[#This Row],[PROMEDIO]]),"")</f>
        <v/>
      </c>
      <c r="O53" s="60"/>
      <c r="P53" s="27" t="str">
        <f>IF(Tabla13[[#This Row],[COTIZACIÓN 6]]&gt;0,ABS(1-Tabla13[[#This Row],[COTIZACIÓN 6]]/Tabla13[[#This Row],[PROMEDIO]]),"")</f>
        <v/>
      </c>
      <c r="Q53" s="28"/>
      <c r="R53" s="27" t="str">
        <f>IF(Tabla13[[#This Row],[COTIZACIÓN 7]]&gt;0,ABS(1-Tabla13[[#This Row],[COTIZACIÓN 7]]/Tabla13[[#This Row],[PROMEDIO]]),"")</f>
        <v/>
      </c>
      <c r="S53" s="28"/>
      <c r="T53" s="27" t="str">
        <f>IF(Tabla13[[#This Row],[COTIZACIÓN 8]]&gt;0,ABS(1-Tabla13[[#This Row],[COTIZACIÓN 8]]/Tabla13[[#This Row],[PROMEDIO]]),"")</f>
        <v/>
      </c>
      <c r="U53"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56183</v>
      </c>
      <c r="V53" s="61">
        <f>COUNT(Tabla13[[#This Row],[COTIZACIÓN NIRIA ALVIRA ROJAS]:[DESVIACIÓN COT.8]])/2</f>
        <v>3</v>
      </c>
    </row>
    <row r="54" spans="1:22" s="25" customFormat="1" ht="20.100000000000001" customHeight="1">
      <c r="A54" s="26">
        <v>51</v>
      </c>
      <c r="B54" s="38" t="s">
        <v>107</v>
      </c>
      <c r="C54" s="46">
        <v>48101800</v>
      </c>
      <c r="D54" s="21" t="s">
        <v>57</v>
      </c>
      <c r="E54" s="47">
        <v>340000</v>
      </c>
      <c r="F54" s="27">
        <f>IF(Tabla13[[#This Row],[COTIZACIÓN NIRIA ALVIRA ROJAS]]&gt;0,ABS(1-Tabla13[[#This Row],[COTIZACIÓN NIRIA ALVIRA ROJAS]]/Tabla13[[#This Row],[PROMEDIO]]),"")</f>
        <v>0.2522051701341701</v>
      </c>
      <c r="G54" s="49">
        <v>232440</v>
      </c>
      <c r="H54" s="27">
        <f>IF(Tabla13[[#This Row],[COTIZACIÓN IMPOINTER]]&gt;0,ABS(1-Tabla13[[#This Row],[COTIZACIÓN IMPOINTER]]/Tabla13[[#This Row],[PROMEDIO]]),"")</f>
        <v>0.1439336183941573</v>
      </c>
      <c r="I54" s="49">
        <v>242125</v>
      </c>
      <c r="J54" s="27">
        <f>IF(Tabla13[[#This Row],[COTIZACIÓN 3 SMT]]&gt;0,ABS(1-Tabla13[[#This Row],[COTIZACIÓN 3 SMT]]/Tabla13[[#This Row],[PROMEDIO]]),"")</f>
        <v>0.10826418582724728</v>
      </c>
      <c r="K54" s="60"/>
      <c r="L54" s="27" t="str">
        <f>IF(Tabla13[[#This Row],[COTIZACIÓN 4]]&gt;0,ABS(1-Tabla13[[#This Row],[COTIZACIÓN 4]]/Tabla13[[#This Row],[PROMEDIO]]),"")</f>
        <v/>
      </c>
      <c r="M54" s="60"/>
      <c r="N54" s="27" t="str">
        <f>IF(Tabla13[[#This Row],[COTIZACIÓN 5]]&gt;0,ABS(1-Tabla13[[#This Row],[COTIZACIÓN 5]]/Tabla13[[#This Row],[PROMEDIO]]),"")</f>
        <v/>
      </c>
      <c r="O54" s="60"/>
      <c r="P54" s="27" t="str">
        <f>IF(Tabla13[[#This Row],[COTIZACIÓN 6]]&gt;0,ABS(1-Tabla13[[#This Row],[COTIZACIÓN 6]]/Tabla13[[#This Row],[PROMEDIO]]),"")</f>
        <v/>
      </c>
      <c r="Q54" s="28"/>
      <c r="R54" s="27" t="str">
        <f>IF(Tabla13[[#This Row],[COTIZACIÓN 7]]&gt;0,ABS(1-Tabla13[[#This Row],[COTIZACIÓN 7]]/Tabla13[[#This Row],[PROMEDIO]]),"")</f>
        <v/>
      </c>
      <c r="S54" s="28"/>
      <c r="T54" s="27" t="str">
        <f>IF(Tabla13[[#This Row],[COTIZACIÓN 8]]&gt;0,ABS(1-Tabla13[[#This Row],[COTIZACIÓN 8]]/Tabla13[[#This Row],[PROMEDIO]]),"")</f>
        <v/>
      </c>
      <c r="U54"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271521</v>
      </c>
      <c r="V54" s="61">
        <f>COUNT(Tabla13[[#This Row],[COTIZACIÓN NIRIA ALVIRA ROJAS]:[DESVIACIÓN COT.8]])/2</f>
        <v>3</v>
      </c>
    </row>
    <row r="55" spans="1:22" s="25" customFormat="1" ht="20.100000000000001" customHeight="1">
      <c r="A55" s="26">
        <v>52</v>
      </c>
      <c r="B55" s="38" t="s">
        <v>108</v>
      </c>
      <c r="C55" s="46">
        <v>48101800</v>
      </c>
      <c r="D55" s="21" t="s">
        <v>57</v>
      </c>
      <c r="E55" s="47">
        <v>60000</v>
      </c>
      <c r="F55" s="27">
        <f>IF(Tabla13[[#This Row],[COTIZACIÓN NIRIA ALVIRA ROJAS]]&gt;0,ABS(1-Tabla13[[#This Row],[COTIZACIÓN NIRIA ALVIRA ROJAS]]/Tabla13[[#This Row],[PROMEDIO]]),"")</f>
        <v>0.2921287821686227</v>
      </c>
      <c r="G55" s="49">
        <v>38844</v>
      </c>
      <c r="H55" s="27">
        <f>IF(Tabla13[[#This Row],[COTIZACIÓN IMPOINTER]]&gt;0,ABS(1-Tabla13[[#This Row],[COTIZACIÓN IMPOINTER]]/Tabla13[[#This Row],[PROMEDIO]]),"")</f>
        <v>0.16347582642403358</v>
      </c>
      <c r="I55" s="49">
        <v>40462.5</v>
      </c>
      <c r="J55" s="27">
        <f>IF(Tabla13[[#This Row],[COTIZACIÓN 3 SMT]]&gt;0,ABS(1-Tabla13[[#This Row],[COTIZACIÓN 3 SMT]]/Tabla13[[#This Row],[PROMEDIO]]),"")</f>
        <v>0.12862065252503496</v>
      </c>
      <c r="K55" s="60"/>
      <c r="L55" s="27" t="str">
        <f>IF(Tabla13[[#This Row],[COTIZACIÓN 4]]&gt;0,ABS(1-Tabla13[[#This Row],[COTIZACIÓN 4]]/Tabla13[[#This Row],[PROMEDIO]]),"")</f>
        <v/>
      </c>
      <c r="M55" s="60"/>
      <c r="N55" s="27" t="str">
        <f>IF(Tabla13[[#This Row],[COTIZACIÓN 5]]&gt;0,ABS(1-Tabla13[[#This Row],[COTIZACIÓN 5]]/Tabla13[[#This Row],[PROMEDIO]]),"")</f>
        <v/>
      </c>
      <c r="O55" s="60"/>
      <c r="P55" s="27" t="str">
        <f>IF(Tabla13[[#This Row],[COTIZACIÓN 6]]&gt;0,ABS(1-Tabla13[[#This Row],[COTIZACIÓN 6]]/Tabla13[[#This Row],[PROMEDIO]]),"")</f>
        <v/>
      </c>
      <c r="Q55" s="28"/>
      <c r="R55" s="27" t="str">
        <f>IF(Tabla13[[#This Row],[COTIZACIÓN 7]]&gt;0,ABS(1-Tabla13[[#This Row],[COTIZACIÓN 7]]/Tabla13[[#This Row],[PROMEDIO]]),"")</f>
        <v/>
      </c>
      <c r="S55" s="28"/>
      <c r="T55" s="27" t="str">
        <f>IF(Tabla13[[#This Row],[COTIZACIÓN 8]]&gt;0,ABS(1-Tabla13[[#This Row],[COTIZACIÓN 8]]/Tabla13[[#This Row],[PROMEDIO]]),"")</f>
        <v/>
      </c>
      <c r="U55"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46435</v>
      </c>
      <c r="V55" s="61">
        <f>COUNT(Tabla13[[#This Row],[COTIZACIÓN NIRIA ALVIRA ROJAS]:[DESVIACIÓN COT.8]])/2</f>
        <v>3</v>
      </c>
    </row>
    <row r="56" spans="1:22" s="25" customFormat="1" ht="20.100000000000001" customHeight="1">
      <c r="A56" s="26">
        <v>53</v>
      </c>
      <c r="B56" s="38" t="s">
        <v>109</v>
      </c>
      <c r="C56" s="46">
        <v>48101800</v>
      </c>
      <c r="D56" s="21" t="s">
        <v>57</v>
      </c>
      <c r="E56" s="47">
        <v>52000</v>
      </c>
      <c r="F56" s="27">
        <f>IF(Tabla13[[#This Row],[COTIZACIÓN NIRIA ALVIRA ROJAS]]&gt;0,ABS(1-Tabla13[[#This Row],[COTIZACIÓN NIRIA ALVIRA ROJAS]]/Tabla13[[#This Row],[PROMEDIO]]),"")</f>
        <v>0.29485295948604295</v>
      </c>
      <c r="G56" s="49">
        <v>33540</v>
      </c>
      <c r="H56" s="27">
        <f>IF(Tabla13[[#This Row],[COTIZACIÓN IMPOINTER]]&gt;0,ABS(1-Tabla13[[#This Row],[COTIZACIÓN IMPOINTER]]/Tabla13[[#This Row],[PROMEDIO]]),"")</f>
        <v>0.16481984113150228</v>
      </c>
      <c r="I56" s="49">
        <v>34937.5</v>
      </c>
      <c r="J56" s="27">
        <f>IF(Tabla13[[#This Row],[COTIZACIÓN 3 SMT]]&gt;0,ABS(1-Tabla13[[#This Row],[COTIZACIÓN 3 SMT]]/Tabla13[[#This Row],[PROMEDIO]]),"")</f>
        <v>0.13002066784531485</v>
      </c>
      <c r="K56" s="60"/>
      <c r="L56" s="27" t="str">
        <f>IF(Tabla13[[#This Row],[COTIZACIÓN 4]]&gt;0,ABS(1-Tabla13[[#This Row],[COTIZACIÓN 4]]/Tabla13[[#This Row],[PROMEDIO]]),"")</f>
        <v/>
      </c>
      <c r="M56" s="60"/>
      <c r="N56" s="27" t="str">
        <f>IF(Tabla13[[#This Row],[COTIZACIÓN 5]]&gt;0,ABS(1-Tabla13[[#This Row],[COTIZACIÓN 5]]/Tabla13[[#This Row],[PROMEDIO]]),"")</f>
        <v/>
      </c>
      <c r="O56" s="60"/>
      <c r="P56" s="27" t="str">
        <f>IF(Tabla13[[#This Row],[COTIZACIÓN 6]]&gt;0,ABS(1-Tabla13[[#This Row],[COTIZACIÓN 6]]/Tabla13[[#This Row],[PROMEDIO]]),"")</f>
        <v/>
      </c>
      <c r="Q56" s="28"/>
      <c r="R56" s="27" t="str">
        <f>IF(Tabla13[[#This Row],[COTIZACIÓN 7]]&gt;0,ABS(1-Tabla13[[#This Row],[COTIZACIÓN 7]]/Tabla13[[#This Row],[PROMEDIO]]),"")</f>
        <v/>
      </c>
      <c r="S56" s="28"/>
      <c r="T56" s="27" t="str">
        <f>IF(Tabla13[[#This Row],[COTIZACIÓN 8]]&gt;0,ABS(1-Tabla13[[#This Row],[COTIZACIÓN 8]]/Tabla13[[#This Row],[PROMEDIO]]),"")</f>
        <v/>
      </c>
      <c r="U56"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40159</v>
      </c>
      <c r="V56" s="61">
        <f>COUNT(Tabla13[[#This Row],[COTIZACIÓN NIRIA ALVIRA ROJAS]:[DESVIACIÓN COT.8]])/2</f>
        <v>3</v>
      </c>
    </row>
    <row r="57" spans="1:22" s="25" customFormat="1" ht="20.100000000000001" customHeight="1">
      <c r="A57" s="26">
        <v>54</v>
      </c>
      <c r="B57" s="38" t="s">
        <v>110</v>
      </c>
      <c r="C57" s="46">
        <v>48101800</v>
      </c>
      <c r="D57" s="21" t="s">
        <v>57</v>
      </c>
      <c r="E57" s="47">
        <v>68000</v>
      </c>
      <c r="F57" s="27">
        <f>IF(Tabla13[[#This Row],[COTIZACIÓN NIRIA ALVIRA ROJAS]]&gt;0,ABS(1-Tabla13[[#This Row],[COTIZACIÓN NIRIA ALVIRA ROJAS]]/Tabla13[[#This Row],[PROMEDIO]]),"")</f>
        <v>0.29788330502166316</v>
      </c>
      <c r="G57" s="49">
        <v>43680</v>
      </c>
      <c r="H57" s="27">
        <f>IF(Tabla13[[#This Row],[COTIZACIÓN IMPOINTER]]&gt;0,ABS(1-Tabla13[[#This Row],[COTIZACIÓN IMPOINTER]]/Tabla13[[#This Row],[PROMEDIO]]),"")</f>
        <v>0.16630084171549631</v>
      </c>
      <c r="I57" s="49">
        <v>45500</v>
      </c>
      <c r="J57" s="27">
        <f>IF(Tabla13[[#This Row],[COTIZACIÓN 3 SMT]]&gt;0,ABS(1-Tabla13[[#This Row],[COTIZACIÓN 3 SMT]]/Tabla13[[#This Row],[PROMEDIO]]),"")</f>
        <v>0.13156337678697538</v>
      </c>
      <c r="K57" s="60"/>
      <c r="L57" s="27" t="str">
        <f>IF(Tabla13[[#This Row],[COTIZACIÓN 4]]&gt;0,ABS(1-Tabla13[[#This Row],[COTIZACIÓN 4]]/Tabla13[[#This Row],[PROMEDIO]]),"")</f>
        <v/>
      </c>
      <c r="M57" s="60"/>
      <c r="N57" s="27" t="str">
        <f>IF(Tabla13[[#This Row],[COTIZACIÓN 5]]&gt;0,ABS(1-Tabla13[[#This Row],[COTIZACIÓN 5]]/Tabla13[[#This Row],[PROMEDIO]]),"")</f>
        <v/>
      </c>
      <c r="O57" s="60"/>
      <c r="P57" s="27" t="str">
        <f>IF(Tabla13[[#This Row],[COTIZACIÓN 6]]&gt;0,ABS(1-Tabla13[[#This Row],[COTIZACIÓN 6]]/Tabla13[[#This Row],[PROMEDIO]]),"")</f>
        <v/>
      </c>
      <c r="Q57" s="28"/>
      <c r="R57" s="27" t="str">
        <f>IF(Tabla13[[#This Row],[COTIZACIÓN 7]]&gt;0,ABS(1-Tabla13[[#This Row],[COTIZACIÓN 7]]/Tabla13[[#This Row],[PROMEDIO]]),"")</f>
        <v/>
      </c>
      <c r="S57" s="28"/>
      <c r="T57" s="27" t="str">
        <f>IF(Tabla13[[#This Row],[COTIZACIÓN 8]]&gt;0,ABS(1-Tabla13[[#This Row],[COTIZACIÓN 8]]/Tabla13[[#This Row],[PROMEDIO]]),"")</f>
        <v/>
      </c>
      <c r="U57"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52393</v>
      </c>
      <c r="V57" s="61">
        <f>COUNT(Tabla13[[#This Row],[COTIZACIÓN NIRIA ALVIRA ROJAS]:[DESVIACIÓN COT.8]])/2</f>
        <v>3</v>
      </c>
    </row>
    <row r="58" spans="1:22" s="25" customFormat="1" ht="20.100000000000001" customHeight="1">
      <c r="A58" s="26">
        <v>55</v>
      </c>
      <c r="B58" s="38" t="s">
        <v>111</v>
      </c>
      <c r="C58" s="46">
        <v>48101800</v>
      </c>
      <c r="D58" s="21" t="s">
        <v>57</v>
      </c>
      <c r="E58" s="47">
        <v>30000</v>
      </c>
      <c r="F58" s="27">
        <f>IF(Tabla13[[#This Row],[COTIZACIÓN NIRIA ALVIRA ROJAS]]&gt;0,ABS(1-Tabla13[[#This Row],[COTIZACIÓN NIRIA ALVIRA ROJAS]]/Tabla13[[#This Row],[PROMEDIO]]),"")</f>
        <v>0.28949065119277884</v>
      </c>
      <c r="G58" s="49">
        <v>19492.2</v>
      </c>
      <c r="H58" s="27">
        <f>IF(Tabla13[[#This Row],[COTIZACIÓN IMPOINTER]]&gt;0,ABS(1-Tabla13[[#This Row],[COTIZACIÓN IMPOINTER]]/Tabla13[[#This Row],[PROMEDIO]]),"")</f>
        <v>0.16216634429400378</v>
      </c>
      <c r="I58" s="49">
        <v>20304.38</v>
      </c>
      <c r="J58" s="27">
        <f>IF(Tabla13[[#This Row],[COTIZACIÓN 3 SMT]]&gt;0,ABS(1-Tabla13[[#This Row],[COTIZACIÓN 3 SMT]]/Tabla13[[#This Row],[PROMEDIO]]),"")</f>
        <v>0.12725639372447883</v>
      </c>
      <c r="K58" s="60"/>
      <c r="L58" s="27" t="str">
        <f>IF(Tabla13[[#This Row],[COTIZACIÓN 4]]&gt;0,ABS(1-Tabla13[[#This Row],[COTIZACIÓN 4]]/Tabla13[[#This Row],[PROMEDIO]]),"")</f>
        <v/>
      </c>
      <c r="M58" s="60"/>
      <c r="N58" s="27" t="str">
        <f>IF(Tabla13[[#This Row],[COTIZACIÓN 5]]&gt;0,ABS(1-Tabla13[[#This Row],[COTIZACIÓN 5]]/Tabla13[[#This Row],[PROMEDIO]]),"")</f>
        <v/>
      </c>
      <c r="O58" s="60"/>
      <c r="P58" s="27" t="str">
        <f>IF(Tabla13[[#This Row],[COTIZACIÓN 6]]&gt;0,ABS(1-Tabla13[[#This Row],[COTIZACIÓN 6]]/Tabla13[[#This Row],[PROMEDIO]]),"")</f>
        <v/>
      </c>
      <c r="Q58" s="28"/>
      <c r="R58" s="27" t="str">
        <f>IF(Tabla13[[#This Row],[COTIZACIÓN 7]]&gt;0,ABS(1-Tabla13[[#This Row],[COTIZACIÓN 7]]/Tabla13[[#This Row],[PROMEDIO]]),"")</f>
        <v/>
      </c>
      <c r="S58" s="28"/>
      <c r="T58" s="27" t="str">
        <f>IF(Tabla13[[#This Row],[COTIZACIÓN 8]]&gt;0,ABS(1-Tabla13[[#This Row],[COTIZACIÓN 8]]/Tabla13[[#This Row],[PROMEDIO]]),"")</f>
        <v/>
      </c>
      <c r="U58"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23265</v>
      </c>
      <c r="V58" s="61">
        <f>COUNT(Tabla13[[#This Row],[COTIZACIÓN NIRIA ALVIRA ROJAS]:[DESVIACIÓN COT.8]])/2</f>
        <v>3</v>
      </c>
    </row>
    <row r="59" spans="1:22" s="25" customFormat="1" ht="20.100000000000001" customHeight="1">
      <c r="A59" s="26">
        <v>56</v>
      </c>
      <c r="B59" s="38" t="s">
        <v>112</v>
      </c>
      <c r="C59" s="46">
        <v>48101800</v>
      </c>
      <c r="D59" s="21" t="s">
        <v>57</v>
      </c>
      <c r="E59" s="47">
        <v>165000</v>
      </c>
      <c r="F59" s="27">
        <f>IF(Tabla13[[#This Row],[COTIZACIÓN NIRIA ALVIRA ROJAS]]&gt;0,ABS(1-Tabla13[[#This Row],[COTIZACIÓN NIRIA ALVIRA ROJAS]]/Tabla13[[#This Row],[PROMEDIO]]),"")</f>
        <v>0.28060848306104225</v>
      </c>
      <c r="G59" s="49">
        <v>108507.36</v>
      </c>
      <c r="H59" s="27">
        <f>IF(Tabla13[[#This Row],[COTIZACIÓN IMPOINTER]]&gt;0,ABS(1-Tabla13[[#This Row],[COTIZACIÓN IMPOINTER]]/Tabla13[[#This Row],[PROMEDIO]]),"")</f>
        <v>0.15784578369358526</v>
      </c>
      <c r="I59" s="49">
        <v>113028.5</v>
      </c>
      <c r="J59" s="27">
        <f>IF(Tabla13[[#This Row],[COTIZACIÓN 3 SMT]]&gt;0,ABS(1-Tabla13[[#This Row],[COTIZACIÓN 3 SMT]]/Tabla13[[#This Row],[PROMEDIO]]),"")</f>
        <v>0.12275602468081803</v>
      </c>
      <c r="K59" s="60"/>
      <c r="L59" s="27" t="str">
        <f>IF(Tabla13[[#This Row],[COTIZACIÓN 4]]&gt;0,ABS(1-Tabla13[[#This Row],[COTIZACIÓN 4]]/Tabla13[[#This Row],[PROMEDIO]]),"")</f>
        <v/>
      </c>
      <c r="M59" s="60"/>
      <c r="N59" s="27" t="str">
        <f>IF(Tabla13[[#This Row],[COTIZACIÓN 5]]&gt;0,ABS(1-Tabla13[[#This Row],[COTIZACIÓN 5]]/Tabla13[[#This Row],[PROMEDIO]]),"")</f>
        <v/>
      </c>
      <c r="O59" s="60"/>
      <c r="P59" s="27" t="str">
        <f>IF(Tabla13[[#This Row],[COTIZACIÓN 6]]&gt;0,ABS(1-Tabla13[[#This Row],[COTIZACIÓN 6]]/Tabla13[[#This Row],[PROMEDIO]]),"")</f>
        <v/>
      </c>
      <c r="Q59" s="28"/>
      <c r="R59" s="27" t="str">
        <f>IF(Tabla13[[#This Row],[COTIZACIÓN 7]]&gt;0,ABS(1-Tabla13[[#This Row],[COTIZACIÓN 7]]/Tabla13[[#This Row],[PROMEDIO]]),"")</f>
        <v/>
      </c>
      <c r="S59" s="28"/>
      <c r="T59" s="27" t="str">
        <f>IF(Tabla13[[#This Row],[COTIZACIÓN 8]]&gt;0,ABS(1-Tabla13[[#This Row],[COTIZACIÓN 8]]/Tabla13[[#This Row],[PROMEDIO]]),"")</f>
        <v/>
      </c>
      <c r="U59"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128845</v>
      </c>
      <c r="V59" s="61">
        <f>COUNT(Tabla13[[#This Row],[COTIZACIÓN NIRIA ALVIRA ROJAS]:[DESVIACIÓN COT.8]])/2</f>
        <v>3</v>
      </c>
    </row>
    <row r="60" spans="1:22" s="25" customFormat="1" ht="20.100000000000001" customHeight="1">
      <c r="A60" s="26">
        <v>57</v>
      </c>
      <c r="B60" s="38" t="s">
        <v>113</v>
      </c>
      <c r="C60" s="46">
        <v>48101800</v>
      </c>
      <c r="D60" s="21" t="s">
        <v>57</v>
      </c>
      <c r="E60" s="47">
        <v>120000</v>
      </c>
      <c r="F60" s="27">
        <f>IF(Tabla13[[#This Row],[COTIZACIÓN NIRIA ALVIRA ROJAS]]&gt;0,ABS(1-Tabla13[[#This Row],[COTIZACIÓN NIRIA ALVIRA ROJAS]]/Tabla13[[#This Row],[PROMEDIO]]),"")</f>
        <v>0.29064177162093841</v>
      </c>
      <c r="G60" s="49">
        <v>77844</v>
      </c>
      <c r="H60" s="27">
        <f>IF(Tabla13[[#This Row],[COTIZACIÓN IMPOINTER]]&gt;0,ABS(1-Tabla13[[#This Row],[COTIZACIÓN IMPOINTER]]/Tabla13[[#This Row],[PROMEDIO]]),"")</f>
        <v>0.16276068274949718</v>
      </c>
      <c r="I60" s="49">
        <v>81087.5</v>
      </c>
      <c r="J60" s="27">
        <f>IF(Tabla13[[#This Row],[COTIZACIÓN 3 SMT]]&gt;0,ABS(1-Tabla13[[#This Row],[COTIZACIÓN 3 SMT]]/Tabla13[[#This Row],[PROMEDIO]]),"")</f>
        <v>0.12787571119739294</v>
      </c>
      <c r="K60" s="60"/>
      <c r="L60" s="27" t="str">
        <f>IF(Tabla13[[#This Row],[COTIZACIÓN 4]]&gt;0,ABS(1-Tabla13[[#This Row],[COTIZACIÓN 4]]/Tabla13[[#This Row],[PROMEDIO]]),"")</f>
        <v/>
      </c>
      <c r="M60" s="60"/>
      <c r="N60" s="27" t="str">
        <f>IF(Tabla13[[#This Row],[COTIZACIÓN 5]]&gt;0,ABS(1-Tabla13[[#This Row],[COTIZACIÓN 5]]/Tabla13[[#This Row],[PROMEDIO]]),"")</f>
        <v/>
      </c>
      <c r="O60" s="60"/>
      <c r="P60" s="27" t="str">
        <f>IF(Tabla13[[#This Row],[COTIZACIÓN 6]]&gt;0,ABS(1-Tabla13[[#This Row],[COTIZACIÓN 6]]/Tabla13[[#This Row],[PROMEDIO]]),"")</f>
        <v/>
      </c>
      <c r="Q60" s="28"/>
      <c r="R60" s="27" t="str">
        <f>IF(Tabla13[[#This Row],[COTIZACIÓN 7]]&gt;0,ABS(1-Tabla13[[#This Row],[COTIZACIÓN 7]]/Tabla13[[#This Row],[PROMEDIO]]),"")</f>
        <v/>
      </c>
      <c r="S60" s="28"/>
      <c r="T60" s="27" t="str">
        <f>IF(Tabla13[[#This Row],[COTIZACIÓN 8]]&gt;0,ABS(1-Tabla13[[#This Row],[COTIZACIÓN 8]]/Tabla13[[#This Row],[PROMEDIO]]),"")</f>
        <v/>
      </c>
      <c r="U60"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92977</v>
      </c>
      <c r="V60" s="61">
        <f>COUNT(Tabla13[[#This Row],[COTIZACIÓN NIRIA ALVIRA ROJAS]:[DESVIACIÓN COT.8]])/2</f>
        <v>3</v>
      </c>
    </row>
    <row r="61" spans="1:22" s="25" customFormat="1" ht="20.100000000000001" customHeight="1">
      <c r="A61" s="26">
        <v>58</v>
      </c>
      <c r="B61" s="43" t="s">
        <v>114</v>
      </c>
      <c r="C61" s="46">
        <v>48101800</v>
      </c>
      <c r="D61" s="21" t="s">
        <v>57</v>
      </c>
      <c r="E61" s="47">
        <v>55000</v>
      </c>
      <c r="F61" s="27">
        <f>IF(Tabla13[[#This Row],[COTIZACIÓN NIRIA ALVIRA ROJAS]]&gt;0,ABS(1-Tabla13[[#This Row],[COTIZACIÓN NIRIA ALVIRA ROJAS]]/Tabla13[[#This Row],[PROMEDIO]]),"")</f>
        <v>0.25837966458462036</v>
      </c>
      <c r="G61" s="49">
        <v>37284</v>
      </c>
      <c r="H61" s="27">
        <f>IF(Tabla13[[#This Row],[COTIZACIÓN IMPOINTER]]&gt;0,ABS(1-Tabla13[[#This Row],[COTIZACIÓN IMPOINTER]]/Tabla13[[#This Row],[PROMEDIO]]),"")</f>
        <v>0.14695586519321846</v>
      </c>
      <c r="I61" s="49">
        <v>38837.5</v>
      </c>
      <c r="J61" s="27">
        <f>IF(Tabla13[[#This Row],[COTIZACIÓN 3 SMT]]&gt;0,ABS(1-Tabla13[[#This Row],[COTIZACIÓN 3 SMT]]/Tabla13[[#This Row],[PROMEDIO]]),"")</f>
        <v>0.11141235957626927</v>
      </c>
      <c r="K61" s="60"/>
      <c r="L61" s="27" t="str">
        <f>IF(Tabla13[[#This Row],[COTIZACIÓN 4]]&gt;0,ABS(1-Tabla13[[#This Row],[COTIZACIÓN 4]]/Tabla13[[#This Row],[PROMEDIO]]),"")</f>
        <v/>
      </c>
      <c r="M61" s="60"/>
      <c r="N61" s="27" t="str">
        <f>IF(Tabla13[[#This Row],[COTIZACIÓN 5]]&gt;0,ABS(1-Tabla13[[#This Row],[COTIZACIÓN 5]]/Tabla13[[#This Row],[PROMEDIO]]),"")</f>
        <v/>
      </c>
      <c r="O61" s="60"/>
      <c r="P61" s="27" t="str">
        <f>IF(Tabla13[[#This Row],[COTIZACIÓN 6]]&gt;0,ABS(1-Tabla13[[#This Row],[COTIZACIÓN 6]]/Tabla13[[#This Row],[PROMEDIO]]),"")</f>
        <v/>
      </c>
      <c r="Q61" s="28"/>
      <c r="R61" s="27" t="str">
        <f>IF(Tabla13[[#This Row],[COTIZACIÓN 7]]&gt;0,ABS(1-Tabla13[[#This Row],[COTIZACIÓN 7]]/Tabla13[[#This Row],[PROMEDIO]]),"")</f>
        <v/>
      </c>
      <c r="S61" s="28"/>
      <c r="T61" s="27" t="str">
        <f>IF(Tabla13[[#This Row],[COTIZACIÓN 8]]&gt;0,ABS(1-Tabla13[[#This Row],[COTIZACIÓN 8]]/Tabla13[[#This Row],[PROMEDIO]]),"")</f>
        <v/>
      </c>
      <c r="U61"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43707</v>
      </c>
      <c r="V61" s="61">
        <f>COUNT(Tabla13[[#This Row],[COTIZACIÓN NIRIA ALVIRA ROJAS]:[DESVIACIÓN COT.8]])/2</f>
        <v>3</v>
      </c>
    </row>
    <row r="62" spans="1:22" s="25" customFormat="1" ht="20.100000000000001" customHeight="1">
      <c r="A62" s="26">
        <v>59</v>
      </c>
      <c r="B62" s="38" t="s">
        <v>115</v>
      </c>
      <c r="C62" s="46">
        <v>48101800</v>
      </c>
      <c r="D62" s="21" t="s">
        <v>57</v>
      </c>
      <c r="E62" s="47">
        <v>215000</v>
      </c>
      <c r="F62" s="27">
        <f>IF(Tabla13[[#This Row],[COTIZACIÓN NIRIA ALVIRA ROJAS]]&gt;0,ABS(1-Tabla13[[#This Row],[COTIZACIÓN NIRIA ALVIRA ROJAS]]/Tabla13[[#This Row],[PROMEDIO]]),"")</f>
        <v>0.25391483876988041</v>
      </c>
      <c r="G62" s="49">
        <v>146640</v>
      </c>
      <c r="H62" s="27">
        <f>IF(Tabla13[[#This Row],[COTIZACIÓN IMPOINTER]]&gt;0,ABS(1-Tabla13[[#This Row],[COTIZACIÓN IMPOINTER]]/Tabla13[[#This Row],[PROMEDIO]]),"")</f>
        <v>0.14477175833853373</v>
      </c>
      <c r="I62" s="49">
        <v>152750</v>
      </c>
      <c r="J62" s="27">
        <f>IF(Tabla13[[#This Row],[COTIZACIÓN 3 SMT]]&gt;0,ABS(1-Tabla13[[#This Row],[COTIZACIÓN 3 SMT]]/Tabla13[[#This Row],[PROMEDIO]]),"")</f>
        <v>0.10913724826930593</v>
      </c>
      <c r="K62" s="60"/>
      <c r="L62" s="27" t="str">
        <f>IF(Tabla13[[#This Row],[COTIZACIÓN 4]]&gt;0,ABS(1-Tabla13[[#This Row],[COTIZACIÓN 4]]/Tabla13[[#This Row],[PROMEDIO]]),"")</f>
        <v/>
      </c>
      <c r="M62" s="60"/>
      <c r="N62" s="27" t="str">
        <f>IF(Tabla13[[#This Row],[COTIZACIÓN 5]]&gt;0,ABS(1-Tabla13[[#This Row],[COTIZACIÓN 5]]/Tabla13[[#This Row],[PROMEDIO]]),"")</f>
        <v/>
      </c>
      <c r="O62" s="60"/>
      <c r="P62" s="27" t="str">
        <f>IF(Tabla13[[#This Row],[COTIZACIÓN 6]]&gt;0,ABS(1-Tabla13[[#This Row],[COTIZACIÓN 6]]/Tabla13[[#This Row],[PROMEDIO]]),"")</f>
        <v/>
      </c>
      <c r="Q62" s="28"/>
      <c r="R62" s="27" t="str">
        <f>IF(Tabla13[[#This Row],[COTIZACIÓN 7]]&gt;0,ABS(1-Tabla13[[#This Row],[COTIZACIÓN 7]]/Tabla13[[#This Row],[PROMEDIO]]),"")</f>
        <v/>
      </c>
      <c r="S62" s="28"/>
      <c r="T62" s="27" t="str">
        <f>IF(Tabla13[[#This Row],[COTIZACIÓN 8]]&gt;0,ABS(1-Tabla13[[#This Row],[COTIZACIÓN 8]]/Tabla13[[#This Row],[PROMEDIO]]),"")</f>
        <v/>
      </c>
      <c r="U62"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171463</v>
      </c>
      <c r="V62" s="61">
        <f>COUNT(Tabla13[[#This Row],[COTIZACIÓN NIRIA ALVIRA ROJAS]:[DESVIACIÓN COT.8]])/2</f>
        <v>3</v>
      </c>
    </row>
    <row r="63" spans="1:22" s="25" customFormat="1" ht="20.100000000000001" customHeight="1">
      <c r="A63" s="26">
        <v>60</v>
      </c>
      <c r="B63" s="38" t="s">
        <v>116</v>
      </c>
      <c r="C63" s="46">
        <v>48101800</v>
      </c>
      <c r="D63" s="21" t="s">
        <v>57</v>
      </c>
      <c r="E63" s="47">
        <v>24000</v>
      </c>
      <c r="F63" s="27">
        <f>IF(Tabla13[[#This Row],[COTIZACIÓN NIRIA ALVIRA ROJAS]]&gt;0,ABS(1-Tabla13[[#This Row],[COTIZACIÓN NIRIA ALVIRA ROJAS]]/Tabla13[[#This Row],[PROMEDIO]]),"")</f>
        <v>0.28921357971637307</v>
      </c>
      <c r="G63" s="49">
        <v>15600</v>
      </c>
      <c r="H63" s="27">
        <f>IF(Tabla13[[#This Row],[COTIZACIÓN IMPOINTER]]&gt;0,ABS(1-Tabla13[[#This Row],[COTIZACIÓN IMPOINTER]]/Tabla13[[#This Row],[PROMEDIO]]),"")</f>
        <v>0.16201117318435754</v>
      </c>
      <c r="I63" s="49">
        <v>16250</v>
      </c>
      <c r="J63" s="27">
        <f>IF(Tabla13[[#This Row],[COTIZACIÓN 3 SMT]]&gt;0,ABS(1-Tabla13[[#This Row],[COTIZACIÓN 3 SMT]]/Tabla13[[#This Row],[PROMEDIO]]),"")</f>
        <v>0.12709497206703912</v>
      </c>
      <c r="K63" s="60"/>
      <c r="L63" s="27" t="str">
        <f>IF(Tabla13[[#This Row],[COTIZACIÓN 4]]&gt;0,ABS(1-Tabla13[[#This Row],[COTIZACIÓN 4]]/Tabla13[[#This Row],[PROMEDIO]]),"")</f>
        <v/>
      </c>
      <c r="M63" s="60"/>
      <c r="N63" s="27" t="str">
        <f>IF(Tabla13[[#This Row],[COTIZACIÓN 5]]&gt;0,ABS(1-Tabla13[[#This Row],[COTIZACIÓN 5]]/Tabla13[[#This Row],[PROMEDIO]]),"")</f>
        <v/>
      </c>
      <c r="O63" s="60"/>
      <c r="P63" s="27" t="str">
        <f>IF(Tabla13[[#This Row],[COTIZACIÓN 6]]&gt;0,ABS(1-Tabla13[[#This Row],[COTIZACIÓN 6]]/Tabla13[[#This Row],[PROMEDIO]]),"")</f>
        <v/>
      </c>
      <c r="Q63" s="28"/>
      <c r="R63" s="27" t="str">
        <f>IF(Tabla13[[#This Row],[COTIZACIÓN 7]]&gt;0,ABS(1-Tabla13[[#This Row],[COTIZACIÓN 7]]/Tabla13[[#This Row],[PROMEDIO]]),"")</f>
        <v/>
      </c>
      <c r="S63" s="28"/>
      <c r="T63" s="27" t="str">
        <f>IF(Tabla13[[#This Row],[COTIZACIÓN 8]]&gt;0,ABS(1-Tabla13[[#This Row],[COTIZACIÓN 8]]/Tabla13[[#This Row],[PROMEDIO]]),"")</f>
        <v/>
      </c>
      <c r="U63"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18616</v>
      </c>
      <c r="V63" s="61">
        <f>COUNT(Tabla13[[#This Row],[COTIZACIÓN NIRIA ALVIRA ROJAS]:[DESVIACIÓN COT.8]])/2</f>
        <v>3</v>
      </c>
    </row>
    <row r="64" spans="1:22" s="25" customFormat="1" ht="20.100000000000001" customHeight="1">
      <c r="A64" s="26">
        <v>61</v>
      </c>
      <c r="B64" s="38" t="s">
        <v>117</v>
      </c>
      <c r="C64" s="46">
        <v>48101800</v>
      </c>
      <c r="D64" s="21" t="s">
        <v>57</v>
      </c>
      <c r="E64" s="47">
        <v>55000</v>
      </c>
      <c r="F64" s="27">
        <f>IF(Tabla13[[#This Row],[COTIZACIÓN NIRIA ALVIRA ROJAS]]&gt;0,ABS(1-Tabla13[[#This Row],[COTIZACIÓN NIRIA ALVIRA ROJAS]]/Tabla13[[#This Row],[PROMEDIO]]),"")</f>
        <v>0.25533517449158927</v>
      </c>
      <c r="G64" s="49">
        <v>37440</v>
      </c>
      <c r="H64" s="27">
        <f>IF(Tabla13[[#This Row],[COTIZACIÓN IMPOINTER]]&gt;0,ABS(1-Tabla13[[#This Row],[COTIZACIÓN IMPOINTER]]/Tabla13[[#This Row],[PROMEDIO]]),"")</f>
        <v>0.14545911030972547</v>
      </c>
      <c r="I64" s="49">
        <v>39000</v>
      </c>
      <c r="J64" s="27">
        <f>IF(Tabla13[[#This Row],[COTIZACIÓN 3 SMT]]&gt;0,ABS(1-Tabla13[[#This Row],[COTIZACIÓN 3 SMT]]/Tabla13[[#This Row],[PROMEDIO]]),"")</f>
        <v>0.10985323990596396</v>
      </c>
      <c r="K64" s="60"/>
      <c r="L64" s="27" t="str">
        <f>IF(Tabla13[[#This Row],[COTIZACIÓN 4]]&gt;0,ABS(1-Tabla13[[#This Row],[COTIZACIÓN 4]]/Tabla13[[#This Row],[PROMEDIO]]),"")</f>
        <v/>
      </c>
      <c r="M64" s="60"/>
      <c r="N64" s="27" t="str">
        <f>IF(Tabla13[[#This Row],[COTIZACIÓN 5]]&gt;0,ABS(1-Tabla13[[#This Row],[COTIZACIÓN 5]]/Tabla13[[#This Row],[PROMEDIO]]),"")</f>
        <v/>
      </c>
      <c r="O64" s="60"/>
      <c r="P64" s="27" t="str">
        <f>IF(Tabla13[[#This Row],[COTIZACIÓN 6]]&gt;0,ABS(1-Tabla13[[#This Row],[COTIZACIÓN 6]]/Tabla13[[#This Row],[PROMEDIO]]),"")</f>
        <v/>
      </c>
      <c r="Q64" s="28"/>
      <c r="R64" s="27" t="str">
        <f>IF(Tabla13[[#This Row],[COTIZACIÓN 7]]&gt;0,ABS(1-Tabla13[[#This Row],[COTIZACIÓN 7]]/Tabla13[[#This Row],[PROMEDIO]]),"")</f>
        <v/>
      </c>
      <c r="S64" s="28"/>
      <c r="T64" s="27" t="str">
        <f>IF(Tabla13[[#This Row],[COTIZACIÓN 8]]&gt;0,ABS(1-Tabla13[[#This Row],[COTIZACIÓN 8]]/Tabla13[[#This Row],[PROMEDIO]]),"")</f>
        <v/>
      </c>
      <c r="U64"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43813</v>
      </c>
      <c r="V64" s="61">
        <f>COUNT(Tabla13[[#This Row],[COTIZACIÓN NIRIA ALVIRA ROJAS]:[DESVIACIÓN COT.8]])/2</f>
        <v>3</v>
      </c>
    </row>
    <row r="65" spans="1:22" s="25" customFormat="1" ht="20.100000000000001" customHeight="1">
      <c r="A65" s="26">
        <v>62</v>
      </c>
      <c r="B65" s="38" t="s">
        <v>118</v>
      </c>
      <c r="C65" s="46">
        <v>48101800</v>
      </c>
      <c r="D65" s="21" t="s">
        <v>57</v>
      </c>
      <c r="E65" s="47">
        <v>35000</v>
      </c>
      <c r="F65" s="27">
        <f>IF(Tabla13[[#This Row],[COTIZACIÓN NIRIA ALVIRA ROJAS]]&gt;0,ABS(1-Tabla13[[#This Row],[COTIZACIÓN NIRIA ALVIRA ROJAS]]/Tabla13[[#This Row],[PROMEDIO]]),"")</f>
        <v>0.25614614363133903</v>
      </c>
      <c r="G65" s="49">
        <v>23799.360000000001</v>
      </c>
      <c r="H65" s="27">
        <f>IF(Tabla13[[#This Row],[COTIZACIÓN IMPOINTER]]&gt;0,ABS(1-Tabla13[[#This Row],[COTIZACIÓN IMPOINTER]]/Tabla13[[#This Row],[PROMEDIO]]),"")</f>
        <v>0.14584359186017293</v>
      </c>
      <c r="I65" s="49">
        <v>24791</v>
      </c>
      <c r="J65" s="27">
        <f>IF(Tabla13[[#This Row],[COTIZACIÓN 3 SMT]]&gt;0,ABS(1-Tabla13[[#This Row],[COTIZACIÓN 3 SMT]]/Tabla13[[#This Row],[PROMEDIO]]),"")</f>
        <v>0.11025374152101353</v>
      </c>
      <c r="K65" s="60"/>
      <c r="L65" s="27" t="str">
        <f>IF(Tabla13[[#This Row],[COTIZACIÓN 4]]&gt;0,ABS(1-Tabla13[[#This Row],[COTIZACIÓN 4]]/Tabla13[[#This Row],[PROMEDIO]]),"")</f>
        <v/>
      </c>
      <c r="M65" s="60"/>
      <c r="N65" s="27" t="str">
        <f>IF(Tabla13[[#This Row],[COTIZACIÓN 5]]&gt;0,ABS(1-Tabla13[[#This Row],[COTIZACIÓN 5]]/Tabla13[[#This Row],[PROMEDIO]]),"")</f>
        <v/>
      </c>
      <c r="O65" s="60"/>
      <c r="P65" s="27" t="str">
        <f>IF(Tabla13[[#This Row],[COTIZACIÓN 6]]&gt;0,ABS(1-Tabla13[[#This Row],[COTIZACIÓN 6]]/Tabla13[[#This Row],[PROMEDIO]]),"")</f>
        <v/>
      </c>
      <c r="Q65" s="28"/>
      <c r="R65" s="27" t="str">
        <f>IF(Tabla13[[#This Row],[COTIZACIÓN 7]]&gt;0,ABS(1-Tabla13[[#This Row],[COTIZACIÓN 7]]/Tabla13[[#This Row],[PROMEDIO]]),"")</f>
        <v/>
      </c>
      <c r="S65" s="28"/>
      <c r="T65" s="27" t="str">
        <f>IF(Tabla13[[#This Row],[COTIZACIÓN 8]]&gt;0,ABS(1-Tabla13[[#This Row],[COTIZACIÓN 8]]/Tabla13[[#This Row],[PROMEDIO]]),"")</f>
        <v/>
      </c>
      <c r="U65"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27863</v>
      </c>
      <c r="V65" s="61">
        <f>COUNT(Tabla13[[#This Row],[COTIZACIÓN NIRIA ALVIRA ROJAS]:[DESVIACIÓN COT.8]])/2</f>
        <v>3</v>
      </c>
    </row>
    <row r="66" spans="1:22" s="25" customFormat="1" ht="20.100000000000001" customHeight="1">
      <c r="A66" s="26">
        <v>63</v>
      </c>
      <c r="B66" s="38" t="s">
        <v>119</v>
      </c>
      <c r="C66" s="46">
        <v>52151900</v>
      </c>
      <c r="D66" s="21" t="s">
        <v>57</v>
      </c>
      <c r="E66" s="47">
        <v>850000</v>
      </c>
      <c r="F66" s="27">
        <f>IF(Tabla13[[#This Row],[COTIZACIÓN NIRIA ALVIRA ROJAS]]&gt;0,ABS(1-Tabla13[[#This Row],[COTIZACIÓN NIRIA ALVIRA ROJAS]]/Tabla13[[#This Row],[PROMEDIO]]),"")</f>
        <v>0.13423315830558913</v>
      </c>
      <c r="G66" s="49">
        <v>684840</v>
      </c>
      <c r="H66" s="27">
        <f>IF(Tabla13[[#This Row],[COTIZACIÓN IMPOINTER]]&gt;0,ABS(1-Tabla13[[#This Row],[COTIZACIÓN IMPOINTER]]/Tabla13[[#This Row],[PROMEDIO]]),"")</f>
        <v>8.6155016312941646E-2</v>
      </c>
      <c r="I66" s="49">
        <v>713375</v>
      </c>
      <c r="J66" s="27">
        <f>IF(Tabla13[[#This Row],[COTIZACIÓN 3 SMT]]&gt;0,ABS(1-Tabla13[[#This Row],[COTIZACIÓN 3 SMT]]/Tabla13[[#This Row],[PROMEDIO]]),"")</f>
        <v>4.8078141992647483E-2</v>
      </c>
      <c r="K66" s="60"/>
      <c r="L66" s="27" t="str">
        <f>IF(Tabla13[[#This Row],[COTIZACIÓN 4]]&gt;0,ABS(1-Tabla13[[#This Row],[COTIZACIÓN 4]]/Tabla13[[#This Row],[PROMEDIO]]),"")</f>
        <v/>
      </c>
      <c r="M66" s="60"/>
      <c r="N66" s="27" t="str">
        <f>IF(Tabla13[[#This Row],[COTIZACIÓN 5]]&gt;0,ABS(1-Tabla13[[#This Row],[COTIZACIÓN 5]]/Tabla13[[#This Row],[PROMEDIO]]),"")</f>
        <v/>
      </c>
      <c r="O66" s="60"/>
      <c r="P66" s="27" t="str">
        <f>IF(Tabla13[[#This Row],[COTIZACIÓN 6]]&gt;0,ABS(1-Tabla13[[#This Row],[COTIZACIÓN 6]]/Tabla13[[#This Row],[PROMEDIO]]),"")</f>
        <v/>
      </c>
      <c r="Q66" s="28"/>
      <c r="R66" s="27" t="str">
        <f>IF(Tabla13[[#This Row],[COTIZACIÓN 7]]&gt;0,ABS(1-Tabla13[[#This Row],[COTIZACIÓN 7]]/Tabla13[[#This Row],[PROMEDIO]]),"")</f>
        <v/>
      </c>
      <c r="S66" s="28"/>
      <c r="T66" s="27" t="str">
        <f>IF(Tabla13[[#This Row],[COTIZACIÓN 8]]&gt;0,ABS(1-Tabla13[[#This Row],[COTIZACIÓN 8]]/Tabla13[[#This Row],[PROMEDIO]]),"")</f>
        <v/>
      </c>
      <c r="U66"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749405</v>
      </c>
      <c r="V66" s="61">
        <f>COUNT(Tabla13[[#This Row],[COTIZACIÓN NIRIA ALVIRA ROJAS]:[DESVIACIÓN COT.8]])/2</f>
        <v>3</v>
      </c>
    </row>
    <row r="67" spans="1:22" s="25" customFormat="1" ht="20.100000000000001" customHeight="1">
      <c r="A67" s="26">
        <v>64</v>
      </c>
      <c r="B67" s="38" t="s">
        <v>120</v>
      </c>
      <c r="C67" s="46">
        <v>23181500</v>
      </c>
      <c r="D67" s="21" t="s">
        <v>57</v>
      </c>
      <c r="E67" s="47">
        <v>1100000</v>
      </c>
      <c r="F67" s="27">
        <f>IF(Tabla13[[#This Row],[COTIZACIÓN NIRIA ALVIRA ROJAS]]&gt;0,ABS(1-Tabla13[[#This Row],[COTIZACIÓN NIRIA ALVIRA ROJAS]]/Tabla13[[#This Row],[PROMEDIO]]),"")</f>
        <v>1.6348291396982129E-2</v>
      </c>
      <c r="G67" s="49">
        <v>1104414.48</v>
      </c>
      <c r="H67" s="27">
        <f>IF(Tabla13[[#This Row],[COTIZACIÓN IMPOINTER]]&gt;0,ABS(1-Tabla13[[#This Row],[COTIZACIÓN IMPOINTER]]/Tabla13[[#This Row],[PROMEDIO]]),"")</f>
        <v>1.2400736129169587E-2</v>
      </c>
      <c r="I67" s="49">
        <v>1150431.75</v>
      </c>
      <c r="J67" s="27">
        <f>IF(Tabla13[[#This Row],[COTIZACIÓN 3 SMT]]&gt;0,ABS(1-Tabla13[[#This Row],[COTIZACIÓN 3 SMT]]/Tabla13[[#This Row],[PROMEDIO]]),"")</f>
        <v>2.8749233198781754E-2</v>
      </c>
      <c r="K67" s="60"/>
      <c r="L67" s="27" t="str">
        <f>IF(Tabla13[[#This Row],[COTIZACIÓN 4]]&gt;0,ABS(1-Tabla13[[#This Row],[COTIZACIÓN 4]]/Tabla13[[#This Row],[PROMEDIO]]),"")</f>
        <v/>
      </c>
      <c r="M67" s="60"/>
      <c r="N67" s="27" t="str">
        <f>IF(Tabla13[[#This Row],[COTIZACIÓN 5]]&gt;0,ABS(1-Tabla13[[#This Row],[COTIZACIÓN 5]]/Tabla13[[#This Row],[PROMEDIO]]),"")</f>
        <v/>
      </c>
      <c r="O67" s="60"/>
      <c r="P67" s="27" t="str">
        <f>IF(Tabla13[[#This Row],[COTIZACIÓN 6]]&gt;0,ABS(1-Tabla13[[#This Row],[COTIZACIÓN 6]]/Tabla13[[#This Row],[PROMEDIO]]),"")</f>
        <v/>
      </c>
      <c r="Q67" s="28"/>
      <c r="R67" s="27" t="str">
        <f>IF(Tabla13[[#This Row],[COTIZACIÓN 7]]&gt;0,ABS(1-Tabla13[[#This Row],[COTIZACIÓN 7]]/Tabla13[[#This Row],[PROMEDIO]]),"")</f>
        <v/>
      </c>
      <c r="S67" s="28"/>
      <c r="T67" s="27" t="str">
        <f>IF(Tabla13[[#This Row],[COTIZACIÓN 8]]&gt;0,ABS(1-Tabla13[[#This Row],[COTIZACIÓN 8]]/Tabla13[[#This Row],[PROMEDIO]]),"")</f>
        <v/>
      </c>
      <c r="U67"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1118282</v>
      </c>
      <c r="V67" s="61">
        <f>COUNT(Tabla13[[#This Row],[COTIZACIÓN NIRIA ALVIRA ROJAS]:[DESVIACIÓN COT.8]])/2</f>
        <v>3</v>
      </c>
    </row>
    <row r="68" spans="1:22" s="25" customFormat="1" ht="20.100000000000001" customHeight="1">
      <c r="A68" s="26">
        <v>65</v>
      </c>
      <c r="B68" s="43" t="s">
        <v>121</v>
      </c>
      <c r="C68" s="46">
        <v>40142500</v>
      </c>
      <c r="D68" s="21" t="s">
        <v>57</v>
      </c>
      <c r="E68" s="47">
        <v>80000</v>
      </c>
      <c r="F68" s="27">
        <f>IF(Tabla13[[#This Row],[COTIZACIÓN NIRIA ALVIRA ROJAS]]&gt;0,ABS(1-Tabla13[[#This Row],[COTIZACIÓN NIRIA ALVIRA ROJAS]]/Tabla13[[#This Row],[PROMEDIO]]),"")</f>
        <v>0.25342734038386205</v>
      </c>
      <c r="G68" s="49">
        <v>54600</v>
      </c>
      <c r="H68" s="27">
        <f>IF(Tabla13[[#This Row],[COTIZACIÓN IMPOINTER]]&gt;0,ABS(1-Tabla13[[#This Row],[COTIZACIÓN IMPOINTER]]/Tabla13[[#This Row],[PROMEDIO]]),"")</f>
        <v>0.14453584018801413</v>
      </c>
      <c r="I68" s="49">
        <v>56875</v>
      </c>
      <c r="J68" s="27">
        <f>IF(Tabla13[[#This Row],[COTIZACIÓN 3 SMT]]&gt;0,ABS(1-Tabla13[[#This Row],[COTIZACIÓN 3 SMT]]/Tabla13[[#This Row],[PROMEDIO]]),"")</f>
        <v>0.10889150019584803</v>
      </c>
      <c r="K68" s="60"/>
      <c r="L68" s="27" t="str">
        <f>IF(Tabla13[[#This Row],[COTIZACIÓN 4]]&gt;0,ABS(1-Tabla13[[#This Row],[COTIZACIÓN 4]]/Tabla13[[#This Row],[PROMEDIO]]),"")</f>
        <v/>
      </c>
      <c r="M68" s="60"/>
      <c r="N68" s="27" t="str">
        <f>IF(Tabla13[[#This Row],[COTIZACIÓN 5]]&gt;0,ABS(1-Tabla13[[#This Row],[COTIZACIÓN 5]]/Tabla13[[#This Row],[PROMEDIO]]),"")</f>
        <v/>
      </c>
      <c r="O68" s="60"/>
      <c r="P68" s="27" t="str">
        <f>IF(Tabla13[[#This Row],[COTIZACIÓN 6]]&gt;0,ABS(1-Tabla13[[#This Row],[COTIZACIÓN 6]]/Tabla13[[#This Row],[PROMEDIO]]),"")</f>
        <v/>
      </c>
      <c r="Q68" s="28"/>
      <c r="R68" s="27" t="str">
        <f>IF(Tabla13[[#This Row],[COTIZACIÓN 7]]&gt;0,ABS(1-Tabla13[[#This Row],[COTIZACIÓN 7]]/Tabla13[[#This Row],[PROMEDIO]]),"")</f>
        <v/>
      </c>
      <c r="S68" s="28"/>
      <c r="T68" s="27" t="str">
        <f>IF(Tabla13[[#This Row],[COTIZACIÓN 8]]&gt;0,ABS(1-Tabla13[[#This Row],[COTIZACIÓN 8]]/Tabla13[[#This Row],[PROMEDIO]]),"")</f>
        <v/>
      </c>
      <c r="U68"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63825</v>
      </c>
      <c r="V68" s="61">
        <f>COUNT(Tabla13[[#This Row],[COTIZACIÓN NIRIA ALVIRA ROJAS]:[DESVIACIÓN COT.8]])/2</f>
        <v>3</v>
      </c>
    </row>
    <row r="69" spans="1:22" s="25" customFormat="1" ht="20.100000000000001" customHeight="1">
      <c r="A69" s="26">
        <v>66</v>
      </c>
      <c r="B69" s="38" t="s">
        <v>122</v>
      </c>
      <c r="C69" s="46">
        <v>40142500</v>
      </c>
      <c r="D69" s="21" t="s">
        <v>57</v>
      </c>
      <c r="E69" s="47">
        <v>35000</v>
      </c>
      <c r="F69" s="27">
        <f>IF(Tabla13[[#This Row],[COTIZACIÓN NIRIA ALVIRA ROJAS]]&gt;0,ABS(1-Tabla13[[#This Row],[COTIZACIÓN NIRIA ALVIRA ROJAS]]/Tabla13[[#This Row],[PROMEDIO]]),"")</f>
        <v>0.28903948143783142</v>
      </c>
      <c r="G69" s="49">
        <v>22754.16</v>
      </c>
      <c r="H69" s="27">
        <f>IF(Tabla13[[#This Row],[COTIZACIÓN IMPOINTER]]&gt;0,ABS(1-Tabla13[[#This Row],[COTIZACIÓN IMPOINTER]]/Tabla13[[#This Row],[PROMEDIO]]),"")</f>
        <v>0.16197112551561577</v>
      </c>
      <c r="I69" s="49">
        <v>23702.25</v>
      </c>
      <c r="J69" s="27">
        <f>IF(Tabla13[[#This Row],[COTIZACIÓN 3 SMT]]&gt;0,ABS(1-Tabla13[[#This Row],[COTIZACIÓN 3 SMT]]/Tabla13[[#This Row],[PROMEDIO]]),"")</f>
        <v>0.12705325574543314</v>
      </c>
      <c r="K69" s="60"/>
      <c r="L69" s="27" t="str">
        <f>IF(Tabla13[[#This Row],[COTIZACIÓN 4]]&gt;0,ABS(1-Tabla13[[#This Row],[COTIZACIÓN 4]]/Tabla13[[#This Row],[PROMEDIO]]),"")</f>
        <v/>
      </c>
      <c r="M69" s="60"/>
      <c r="N69" s="27" t="str">
        <f>IF(Tabla13[[#This Row],[COTIZACIÓN 5]]&gt;0,ABS(1-Tabla13[[#This Row],[COTIZACIÓN 5]]/Tabla13[[#This Row],[PROMEDIO]]),"")</f>
        <v/>
      </c>
      <c r="O69" s="60"/>
      <c r="P69" s="27" t="str">
        <f>IF(Tabla13[[#This Row],[COTIZACIÓN 6]]&gt;0,ABS(1-Tabla13[[#This Row],[COTIZACIÓN 6]]/Tabla13[[#This Row],[PROMEDIO]]),"")</f>
        <v/>
      </c>
      <c r="Q69" s="28"/>
      <c r="R69" s="27" t="str">
        <f>IF(Tabla13[[#This Row],[COTIZACIÓN 7]]&gt;0,ABS(1-Tabla13[[#This Row],[COTIZACIÓN 7]]/Tabla13[[#This Row],[PROMEDIO]]),"")</f>
        <v/>
      </c>
      <c r="S69" s="28"/>
      <c r="T69" s="27" t="str">
        <f>IF(Tabla13[[#This Row],[COTIZACIÓN 8]]&gt;0,ABS(1-Tabla13[[#This Row],[COTIZACIÓN 8]]/Tabla13[[#This Row],[PROMEDIO]]),"")</f>
        <v/>
      </c>
      <c r="U69"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27152</v>
      </c>
      <c r="V69" s="61">
        <f>COUNT(Tabla13[[#This Row],[COTIZACIÓN NIRIA ALVIRA ROJAS]:[DESVIACIÓN COT.8]])/2</f>
        <v>3</v>
      </c>
    </row>
    <row r="70" spans="1:22" s="25" customFormat="1" ht="20.100000000000001" customHeight="1">
      <c r="A70" s="26">
        <v>67</v>
      </c>
      <c r="B70" s="38" t="s">
        <v>123</v>
      </c>
      <c r="C70" s="46">
        <v>48101800</v>
      </c>
      <c r="D70" s="21" t="s">
        <v>57</v>
      </c>
      <c r="E70" s="47">
        <v>60000</v>
      </c>
      <c r="F70" s="27">
        <f>IF(Tabla13[[#This Row],[COTIZACIÓN NIRIA ALVIRA ROJAS]]&gt;0,ABS(1-Tabla13[[#This Row],[COTIZACIÓN NIRIA ALVIRA ROJAS]]/Tabla13[[#This Row],[PROMEDIO]]),"")</f>
        <v>0.26323767816914745</v>
      </c>
      <c r="G70" s="49">
        <v>40404</v>
      </c>
      <c r="H70" s="27">
        <f>IF(Tabla13[[#This Row],[COTIZACIÓN IMPOINTER]]&gt;0,ABS(1-Tabla13[[#This Row],[COTIZACIÓN IMPOINTER]]/Tabla13[[#This Row],[PROMEDIO]]),"")</f>
        <v>0.14933574752089607</v>
      </c>
      <c r="I70" s="49">
        <v>42087.5</v>
      </c>
      <c r="J70" s="27">
        <f>IF(Tabla13[[#This Row],[COTIZACIÓN 3 SMT]]&gt;0,ABS(1-Tabla13[[#This Row],[COTIZACIÓN 3 SMT]]/Tabla13[[#This Row],[PROMEDIO]]),"")</f>
        <v>0.11389140366760009</v>
      </c>
      <c r="K70" s="60"/>
      <c r="L70" s="27" t="str">
        <f>IF(Tabla13[[#This Row],[COTIZACIÓN 4]]&gt;0,ABS(1-Tabla13[[#This Row],[COTIZACIÓN 4]]/Tabla13[[#This Row],[PROMEDIO]]),"")</f>
        <v/>
      </c>
      <c r="M70" s="60"/>
      <c r="N70" s="27" t="str">
        <f>IF(Tabla13[[#This Row],[COTIZACIÓN 5]]&gt;0,ABS(1-Tabla13[[#This Row],[COTIZACIÓN 5]]/Tabla13[[#This Row],[PROMEDIO]]),"")</f>
        <v/>
      </c>
      <c r="O70" s="60"/>
      <c r="P70" s="27" t="str">
        <f>IF(Tabla13[[#This Row],[COTIZACIÓN 6]]&gt;0,ABS(1-Tabla13[[#This Row],[COTIZACIÓN 6]]/Tabla13[[#This Row],[PROMEDIO]]),"")</f>
        <v/>
      </c>
      <c r="Q70" s="28"/>
      <c r="R70" s="27" t="str">
        <f>IF(Tabla13[[#This Row],[COTIZACIÓN 7]]&gt;0,ABS(1-Tabla13[[#This Row],[COTIZACIÓN 7]]/Tabla13[[#This Row],[PROMEDIO]]),"")</f>
        <v/>
      </c>
      <c r="S70" s="28"/>
      <c r="T70" s="27" t="str">
        <f>IF(Tabla13[[#This Row],[COTIZACIÓN 8]]&gt;0,ABS(1-Tabla13[[#This Row],[COTIZACIÓN 8]]/Tabla13[[#This Row],[PROMEDIO]]),"")</f>
        <v/>
      </c>
      <c r="U70"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47497</v>
      </c>
      <c r="V70" s="61">
        <f>COUNT(Tabla13[[#This Row],[COTIZACIÓN NIRIA ALVIRA ROJAS]:[DESVIACIÓN COT.8]])/2</f>
        <v>3</v>
      </c>
    </row>
    <row r="71" spans="1:22" s="25" customFormat="1" ht="20.100000000000001" customHeight="1">
      <c r="A71" s="26">
        <v>68</v>
      </c>
      <c r="B71" s="38" t="s">
        <v>124</v>
      </c>
      <c r="C71" s="46">
        <v>48101800</v>
      </c>
      <c r="D71" s="21" t="s">
        <v>57</v>
      </c>
      <c r="E71" s="47">
        <v>145000</v>
      </c>
      <c r="F71" s="27">
        <f>IF(Tabla13[[#This Row],[COTIZACIÓN NIRIA ALVIRA ROJAS]]&gt;0,ABS(1-Tabla13[[#This Row],[COTIZACIÓN NIRIA ALVIRA ROJAS]]/Tabla13[[#This Row],[PROMEDIO]]),"")</f>
        <v>0.270191667542661</v>
      </c>
      <c r="G71" s="49">
        <v>96720</v>
      </c>
      <c r="H71" s="27">
        <f>IF(Tabla13[[#This Row],[COTIZACIÓN IMPOINTER]]&gt;0,ABS(1-Tabla13[[#This Row],[COTIZACIÓN IMPOINTER]]/Tabla13[[#This Row],[PROMEDIO]]),"")</f>
        <v>0.15273835803637126</v>
      </c>
      <c r="I71" s="49">
        <v>100750</v>
      </c>
      <c r="J71" s="27">
        <f>IF(Tabla13[[#This Row],[COTIZACIÓN 3 SMT]]&gt;0,ABS(1-Tabla13[[#This Row],[COTIZACIÓN 3 SMT]]/Tabla13[[#This Row],[PROMEDIO]]),"")</f>
        <v>0.11743578962122003</v>
      </c>
      <c r="K71" s="60"/>
      <c r="L71" s="27" t="str">
        <f>IF(Tabla13[[#This Row],[COTIZACIÓN 4]]&gt;0,ABS(1-Tabla13[[#This Row],[COTIZACIÓN 4]]/Tabla13[[#This Row],[PROMEDIO]]),"")</f>
        <v/>
      </c>
      <c r="M71" s="60"/>
      <c r="N71" s="27" t="str">
        <f>IF(Tabla13[[#This Row],[COTIZACIÓN 5]]&gt;0,ABS(1-Tabla13[[#This Row],[COTIZACIÓN 5]]/Tabla13[[#This Row],[PROMEDIO]]),"")</f>
        <v/>
      </c>
      <c r="O71" s="60"/>
      <c r="P71" s="27" t="str">
        <f>IF(Tabla13[[#This Row],[COTIZACIÓN 6]]&gt;0,ABS(1-Tabla13[[#This Row],[COTIZACIÓN 6]]/Tabla13[[#This Row],[PROMEDIO]]),"")</f>
        <v/>
      </c>
      <c r="Q71" s="28"/>
      <c r="R71" s="27" t="str">
        <f>IF(Tabla13[[#This Row],[COTIZACIÓN 7]]&gt;0,ABS(1-Tabla13[[#This Row],[COTIZACIÓN 7]]/Tabla13[[#This Row],[PROMEDIO]]),"")</f>
        <v/>
      </c>
      <c r="S71" s="28"/>
      <c r="T71" s="27" t="str">
        <f>IF(Tabla13[[#This Row],[COTIZACIÓN 8]]&gt;0,ABS(1-Tabla13[[#This Row],[COTIZACIÓN 8]]/Tabla13[[#This Row],[PROMEDIO]]),"")</f>
        <v/>
      </c>
      <c r="U71"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114156</v>
      </c>
      <c r="V71" s="61">
        <f>COUNT(Tabla13[[#This Row],[COTIZACIÓN NIRIA ALVIRA ROJAS]:[DESVIACIÓN COT.8]])/2</f>
        <v>3</v>
      </c>
    </row>
    <row r="72" spans="1:22" s="25" customFormat="1" ht="20.100000000000001" customHeight="1">
      <c r="A72" s="26">
        <v>69</v>
      </c>
      <c r="B72" s="38" t="s">
        <v>125</v>
      </c>
      <c r="C72" s="46">
        <v>48101800</v>
      </c>
      <c r="D72" s="21" t="s">
        <v>57</v>
      </c>
      <c r="E72" s="47">
        <v>120000</v>
      </c>
      <c r="F72" s="27">
        <f>IF(Tabla13[[#This Row],[COTIZACIÓN NIRIA ALVIRA ROJAS]]&gt;0,ABS(1-Tabla13[[#This Row],[COTIZACIÓN NIRIA ALVIRA ROJAS]]/Tabla13[[#This Row],[PROMEDIO]]),"")</f>
        <v>0.29064177162093841</v>
      </c>
      <c r="G72" s="49">
        <v>77844</v>
      </c>
      <c r="H72" s="27">
        <f>IF(Tabla13[[#This Row],[COTIZACIÓN IMPOINTER]]&gt;0,ABS(1-Tabla13[[#This Row],[COTIZACIÓN IMPOINTER]]/Tabla13[[#This Row],[PROMEDIO]]),"")</f>
        <v>0.16276068274949718</v>
      </c>
      <c r="I72" s="49">
        <v>81087.5</v>
      </c>
      <c r="J72" s="27">
        <f>IF(Tabla13[[#This Row],[COTIZACIÓN 3 SMT]]&gt;0,ABS(1-Tabla13[[#This Row],[COTIZACIÓN 3 SMT]]/Tabla13[[#This Row],[PROMEDIO]]),"")</f>
        <v>0.12787571119739294</v>
      </c>
      <c r="K72" s="60"/>
      <c r="L72" s="27" t="str">
        <f>IF(Tabla13[[#This Row],[COTIZACIÓN 4]]&gt;0,ABS(1-Tabla13[[#This Row],[COTIZACIÓN 4]]/Tabla13[[#This Row],[PROMEDIO]]),"")</f>
        <v/>
      </c>
      <c r="M72" s="60"/>
      <c r="N72" s="27" t="str">
        <f>IF(Tabla13[[#This Row],[COTIZACIÓN 5]]&gt;0,ABS(1-Tabla13[[#This Row],[COTIZACIÓN 5]]/Tabla13[[#This Row],[PROMEDIO]]),"")</f>
        <v/>
      </c>
      <c r="O72" s="60"/>
      <c r="P72" s="27" t="str">
        <f>IF(Tabla13[[#This Row],[COTIZACIÓN 6]]&gt;0,ABS(1-Tabla13[[#This Row],[COTIZACIÓN 6]]/Tabla13[[#This Row],[PROMEDIO]]),"")</f>
        <v/>
      </c>
      <c r="Q72" s="28"/>
      <c r="R72" s="27" t="str">
        <f>IF(Tabla13[[#This Row],[COTIZACIÓN 7]]&gt;0,ABS(1-Tabla13[[#This Row],[COTIZACIÓN 7]]/Tabla13[[#This Row],[PROMEDIO]]),"")</f>
        <v/>
      </c>
      <c r="S72" s="28"/>
      <c r="T72" s="27" t="str">
        <f>IF(Tabla13[[#This Row],[COTIZACIÓN 8]]&gt;0,ABS(1-Tabla13[[#This Row],[COTIZACIÓN 8]]/Tabla13[[#This Row],[PROMEDIO]]),"")</f>
        <v/>
      </c>
      <c r="U72"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92977</v>
      </c>
      <c r="V72" s="61">
        <f>COUNT(Tabla13[[#This Row],[COTIZACIÓN NIRIA ALVIRA ROJAS]:[DESVIACIÓN COT.8]])/2</f>
        <v>3</v>
      </c>
    </row>
    <row r="73" spans="1:22" s="25" customFormat="1" ht="20.100000000000001" customHeight="1">
      <c r="A73" s="26">
        <v>70</v>
      </c>
      <c r="B73" s="38" t="s">
        <v>126</v>
      </c>
      <c r="C73" s="46">
        <v>48101800</v>
      </c>
      <c r="D73" s="21" t="s">
        <v>57</v>
      </c>
      <c r="E73" s="47">
        <v>80000</v>
      </c>
      <c r="F73" s="27">
        <f>IF(Tabla13[[#This Row],[COTIZACIÓN NIRIA ALVIRA ROJAS]]&gt;0,ABS(1-Tabla13[[#This Row],[COTIZACIÓN NIRIA ALVIRA ROJAS]]/Tabla13[[#This Row],[PROMEDIO]]),"")</f>
        <v>0.10622528277883792</v>
      </c>
      <c r="G73" s="49">
        <v>67080</v>
      </c>
      <c r="H73" s="27">
        <f>IF(Tabla13[[#This Row],[COTIZACIÓN IMPOINTER]]&gt;0,ABS(1-Tabla13[[#This Row],[COTIZACIÓN IMPOINTER]]/Tabla13[[#This Row],[PROMEDIO]]),"")</f>
        <v>7.2430100389944463E-2</v>
      </c>
      <c r="I73" s="49">
        <v>69875</v>
      </c>
      <c r="J73" s="27">
        <f>IF(Tabla13[[#This Row],[COTIZACIÓN 3 SMT]]&gt;0,ABS(1-Tabla13[[#This Row],[COTIZACIÓN 3 SMT]]/Tabla13[[#This Row],[PROMEDIO]]),"")</f>
        <v>3.3781354572858802E-2</v>
      </c>
      <c r="K73" s="60"/>
      <c r="L73" s="27" t="str">
        <f>IF(Tabla13[[#This Row],[COTIZACIÓN 4]]&gt;0,ABS(1-Tabla13[[#This Row],[COTIZACIÓN 4]]/Tabla13[[#This Row],[PROMEDIO]]),"")</f>
        <v/>
      </c>
      <c r="M73" s="60"/>
      <c r="N73" s="27" t="str">
        <f>IF(Tabla13[[#This Row],[COTIZACIÓN 5]]&gt;0,ABS(1-Tabla13[[#This Row],[COTIZACIÓN 5]]/Tabla13[[#This Row],[PROMEDIO]]),"")</f>
        <v/>
      </c>
      <c r="O73" s="60"/>
      <c r="P73" s="27" t="str">
        <f>IF(Tabla13[[#This Row],[COTIZACIÓN 6]]&gt;0,ABS(1-Tabla13[[#This Row],[COTIZACIÓN 6]]/Tabla13[[#This Row],[PROMEDIO]]),"")</f>
        <v/>
      </c>
      <c r="Q73" s="28"/>
      <c r="R73" s="27" t="str">
        <f>IF(Tabla13[[#This Row],[COTIZACIÓN 7]]&gt;0,ABS(1-Tabla13[[#This Row],[COTIZACIÓN 7]]/Tabla13[[#This Row],[PROMEDIO]]),"")</f>
        <v/>
      </c>
      <c r="S73" s="28"/>
      <c r="T73" s="27" t="str">
        <f>IF(Tabla13[[#This Row],[COTIZACIÓN 8]]&gt;0,ABS(1-Tabla13[[#This Row],[COTIZACIÓN 8]]/Tabla13[[#This Row],[PROMEDIO]]),"")</f>
        <v/>
      </c>
      <c r="U73"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72318</v>
      </c>
      <c r="V73" s="61">
        <f>COUNT(Tabla13[[#This Row],[COTIZACIÓN NIRIA ALVIRA ROJAS]:[DESVIACIÓN COT.8]])/2</f>
        <v>3</v>
      </c>
    </row>
    <row r="74" spans="1:22" s="25" customFormat="1" ht="20.100000000000001" customHeight="1">
      <c r="A74" s="26">
        <v>71</v>
      </c>
      <c r="B74" s="44" t="s">
        <v>127</v>
      </c>
      <c r="C74" s="46">
        <v>48101800</v>
      </c>
      <c r="D74" s="21" t="s">
        <v>57</v>
      </c>
      <c r="E74" s="47">
        <v>170000</v>
      </c>
      <c r="F74" s="27">
        <f>IF(Tabla13[[#This Row],[COTIZACIÓN NIRIA ALVIRA ROJAS]]&gt;0,ABS(1-Tabla13[[#This Row],[COTIZACIÓN NIRIA ALVIRA ROJAS]]/Tabla13[[#This Row],[PROMEDIO]]),"")</f>
        <v>0.24733107835440338</v>
      </c>
      <c r="G74" s="49">
        <v>117000</v>
      </c>
      <c r="H74" s="27">
        <f>IF(Tabla13[[#This Row],[COTIZACIÓN IMPOINTER]]&gt;0,ABS(1-Tabla13[[#This Row],[COTIZACIÓN IMPOINTER]]/Tabla13[[#This Row],[PROMEDIO]]),"")</f>
        <v>0.14154272842667526</v>
      </c>
      <c r="I74" s="49">
        <v>121875</v>
      </c>
      <c r="J74" s="27">
        <f>IF(Tabla13[[#This Row],[COTIZACIÓN 3 SMT]]&gt;0,ABS(1-Tabla13[[#This Row],[COTIZACIÓN 3 SMT]]/Tabla13[[#This Row],[PROMEDIO]]),"")</f>
        <v>0.10577367544445337</v>
      </c>
      <c r="K74" s="60"/>
      <c r="L74" s="27" t="str">
        <f>IF(Tabla13[[#This Row],[COTIZACIÓN 4]]&gt;0,ABS(1-Tabla13[[#This Row],[COTIZACIÓN 4]]/Tabla13[[#This Row],[PROMEDIO]]),"")</f>
        <v/>
      </c>
      <c r="M74" s="60"/>
      <c r="N74" s="27" t="str">
        <f>IF(Tabla13[[#This Row],[COTIZACIÓN 5]]&gt;0,ABS(1-Tabla13[[#This Row],[COTIZACIÓN 5]]/Tabla13[[#This Row],[PROMEDIO]]),"")</f>
        <v/>
      </c>
      <c r="O74" s="60"/>
      <c r="P74" s="27" t="str">
        <f>IF(Tabla13[[#This Row],[COTIZACIÓN 6]]&gt;0,ABS(1-Tabla13[[#This Row],[COTIZACIÓN 6]]/Tabla13[[#This Row],[PROMEDIO]]),"")</f>
        <v/>
      </c>
      <c r="Q74" s="28"/>
      <c r="R74" s="27" t="str">
        <f>IF(Tabla13[[#This Row],[COTIZACIÓN 7]]&gt;0,ABS(1-Tabla13[[#This Row],[COTIZACIÓN 7]]/Tabla13[[#This Row],[PROMEDIO]]),"")</f>
        <v/>
      </c>
      <c r="S74" s="28"/>
      <c r="T74" s="27" t="str">
        <f>IF(Tabla13[[#This Row],[COTIZACIÓN 8]]&gt;0,ABS(1-Tabla13[[#This Row],[COTIZACIÓN 8]]/Tabla13[[#This Row],[PROMEDIO]]),"")</f>
        <v/>
      </c>
      <c r="U74"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136291</v>
      </c>
      <c r="V74" s="61">
        <f>COUNT(Tabla13[[#This Row],[COTIZACIÓN NIRIA ALVIRA ROJAS]:[DESVIACIÓN COT.8]])/2</f>
        <v>3</v>
      </c>
    </row>
    <row r="75" spans="1:22" s="25" customFormat="1" ht="20.100000000000001" customHeight="1">
      <c r="A75" s="26">
        <v>72</v>
      </c>
      <c r="B75" s="38" t="s">
        <v>128</v>
      </c>
      <c r="C75" s="46">
        <v>48101800</v>
      </c>
      <c r="D75" s="21" t="s">
        <v>57</v>
      </c>
      <c r="E75" s="47">
        <v>320000</v>
      </c>
      <c r="F75" s="27">
        <f>IF(Tabla13[[#This Row],[COTIZACIÓN NIRIA ALVIRA ROJAS]]&gt;0,ABS(1-Tabla13[[#This Row],[COTIZACIÓN NIRIA ALVIRA ROJAS]]/Tabla13[[#This Row],[PROMEDIO]]),"")</f>
        <v>0.1954840589672513</v>
      </c>
      <c r="G75" s="49">
        <v>236583.36</v>
      </c>
      <c r="H75" s="27">
        <f>IF(Tabla13[[#This Row],[COTIZACIÓN IMPOINTER]]&gt;0,ABS(1-Tabla13[[#This Row],[COTIZACIÓN IMPOINTER]]/Tabla13[[#This Row],[PROMEDIO]]),"")</f>
        <v>0.11615113907215502</v>
      </c>
      <c r="I75" s="49">
        <v>246441</v>
      </c>
      <c r="J75" s="27">
        <f>IF(Tabla13[[#This Row],[COTIZACIÓN 3 SMT]]&gt;0,ABS(1-Tabla13[[#This Row],[COTIZACIÓN 3 SMT]]/Tabla13[[#This Row],[PROMEDIO]]),"")</f>
        <v>7.9324103200161367E-2</v>
      </c>
      <c r="K75" s="60"/>
      <c r="L75" s="27" t="str">
        <f>IF(Tabla13[[#This Row],[COTIZACIÓN 4]]&gt;0,ABS(1-Tabla13[[#This Row],[COTIZACIÓN 4]]/Tabla13[[#This Row],[PROMEDIO]]),"")</f>
        <v/>
      </c>
      <c r="M75" s="60"/>
      <c r="N75" s="27" t="str">
        <f>IF(Tabla13[[#This Row],[COTIZACIÓN 5]]&gt;0,ABS(1-Tabla13[[#This Row],[COTIZACIÓN 5]]/Tabla13[[#This Row],[PROMEDIO]]),"")</f>
        <v/>
      </c>
      <c r="O75" s="60"/>
      <c r="P75" s="27" t="str">
        <f>IF(Tabla13[[#This Row],[COTIZACIÓN 6]]&gt;0,ABS(1-Tabla13[[#This Row],[COTIZACIÓN 6]]/Tabla13[[#This Row],[PROMEDIO]]),"")</f>
        <v/>
      </c>
      <c r="Q75" s="28"/>
      <c r="R75" s="27" t="str">
        <f>IF(Tabla13[[#This Row],[COTIZACIÓN 7]]&gt;0,ABS(1-Tabla13[[#This Row],[COTIZACIÓN 7]]/Tabla13[[#This Row],[PROMEDIO]]),"")</f>
        <v/>
      </c>
      <c r="S75" s="28"/>
      <c r="T75" s="27" t="str">
        <f>IF(Tabla13[[#This Row],[COTIZACIÓN 8]]&gt;0,ABS(1-Tabla13[[#This Row],[COTIZACIÓN 8]]/Tabla13[[#This Row],[PROMEDIO]]),"")</f>
        <v/>
      </c>
      <c r="U75"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267674</v>
      </c>
      <c r="V75" s="61">
        <f>COUNT(Tabla13[[#This Row],[COTIZACIÓN NIRIA ALVIRA ROJAS]:[DESVIACIÓN COT.8]])/2</f>
        <v>3</v>
      </c>
    </row>
    <row r="76" spans="1:22" s="25" customFormat="1" ht="20.100000000000001" customHeight="1">
      <c r="A76" s="26">
        <v>73</v>
      </c>
      <c r="B76" s="38" t="s">
        <v>129</v>
      </c>
      <c r="C76" s="46">
        <v>48101800</v>
      </c>
      <c r="D76" s="21" t="s">
        <v>57</v>
      </c>
      <c r="E76" s="47">
        <v>120000</v>
      </c>
      <c r="F76" s="27">
        <f>IF(Tabla13[[#This Row],[COTIZACIÓN NIRIA ALVIRA ROJAS]]&gt;0,ABS(1-Tabla13[[#This Row],[COTIZACIÓN NIRIA ALVIRA ROJAS]]/Tabla13[[#This Row],[PROMEDIO]]),"")</f>
        <v>0.15837942718137321</v>
      </c>
      <c r="G76" s="49">
        <v>93444</v>
      </c>
      <c r="H76" s="27">
        <f>IF(Tabla13[[#This Row],[COTIZACIÓN IMPOINTER]]&gt;0,ABS(1-Tabla13[[#This Row],[COTIZACIÓN IMPOINTER]]/Tabla13[[#This Row],[PROMEDIO]]),"")</f>
        <v>9.7969940053864613E-2</v>
      </c>
      <c r="I76" s="49">
        <v>97337.5</v>
      </c>
      <c r="J76" s="27">
        <f>IF(Tabla13[[#This Row],[COTIZACIÓN 3 SMT]]&gt;0,ABS(1-Tabla13[[#This Row],[COTIZACIÓN 3 SMT]]/Tabla13[[#This Row],[PROMEDIO]]),"")</f>
        <v>6.0385354222775689E-2</v>
      </c>
      <c r="K76" s="60"/>
      <c r="L76" s="27" t="str">
        <f>IF(Tabla13[[#This Row],[COTIZACIÓN 4]]&gt;0,ABS(1-Tabla13[[#This Row],[COTIZACIÓN 4]]/Tabla13[[#This Row],[PROMEDIO]]),"")</f>
        <v/>
      </c>
      <c r="M76" s="60"/>
      <c r="N76" s="27" t="str">
        <f>IF(Tabla13[[#This Row],[COTIZACIÓN 5]]&gt;0,ABS(1-Tabla13[[#This Row],[COTIZACIÓN 5]]/Tabla13[[#This Row],[PROMEDIO]]),"")</f>
        <v/>
      </c>
      <c r="O76" s="60"/>
      <c r="P76" s="27" t="str">
        <f>IF(Tabla13[[#This Row],[COTIZACIÓN 6]]&gt;0,ABS(1-Tabla13[[#This Row],[COTIZACIÓN 6]]/Tabla13[[#This Row],[PROMEDIO]]),"")</f>
        <v/>
      </c>
      <c r="Q76" s="28"/>
      <c r="R76" s="27" t="str">
        <f>IF(Tabla13[[#This Row],[COTIZACIÓN 7]]&gt;0,ABS(1-Tabla13[[#This Row],[COTIZACIÓN 7]]/Tabla13[[#This Row],[PROMEDIO]]),"")</f>
        <v/>
      </c>
      <c r="S76" s="28"/>
      <c r="T76" s="27" t="str">
        <f>IF(Tabla13[[#This Row],[COTIZACIÓN 8]]&gt;0,ABS(1-Tabla13[[#This Row],[COTIZACIÓN 8]]/Tabla13[[#This Row],[PROMEDIO]]),"")</f>
        <v/>
      </c>
      <c r="U76"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103593</v>
      </c>
      <c r="V76" s="61">
        <f>COUNT(Tabla13[[#This Row],[COTIZACIÓN NIRIA ALVIRA ROJAS]:[DESVIACIÓN COT.8]])/2</f>
        <v>3</v>
      </c>
    </row>
    <row r="77" spans="1:22" s="25" customFormat="1" ht="20.100000000000001" customHeight="1">
      <c r="A77" s="26">
        <v>74</v>
      </c>
      <c r="B77" s="38" t="s">
        <v>130</v>
      </c>
      <c r="C77" s="46">
        <v>48101800</v>
      </c>
      <c r="D77" s="21" t="s">
        <v>57</v>
      </c>
      <c r="E77" s="47">
        <v>380000</v>
      </c>
      <c r="F77" s="27">
        <f>IF(Tabla13[[#This Row],[COTIZACIÓN NIRIA ALVIRA ROJAS]]&gt;0,ABS(1-Tabla13[[#This Row],[COTIZACIÓN NIRIA ALVIRA ROJAS]]/Tabla13[[#This Row],[PROMEDIO]]),"")</f>
        <v>0.23718053068533296</v>
      </c>
      <c r="G77" s="49">
        <v>265200</v>
      </c>
      <c r="H77" s="27">
        <f>IF(Tabla13[[#This Row],[COTIZACIÓN IMPOINTER]]&gt;0,ABS(1-Tabla13[[#This Row],[COTIZACIÓN IMPOINTER]]/Tabla13[[#This Row],[PROMEDIO]]),"")</f>
        <v>0.13657821911118351</v>
      </c>
      <c r="I77" s="49">
        <v>276250</v>
      </c>
      <c r="J77" s="27">
        <f>IF(Tabla13[[#This Row],[COTIZACIÓN 3 SMT]]&gt;0,ABS(1-Tabla13[[#This Row],[COTIZACIÓN 3 SMT]]/Tabla13[[#This Row],[PROMEDIO]]),"")</f>
        <v>0.10060231157414945</v>
      </c>
      <c r="K77" s="60"/>
      <c r="L77" s="27" t="str">
        <f>IF(Tabla13[[#This Row],[COTIZACIÓN 4]]&gt;0,ABS(1-Tabla13[[#This Row],[COTIZACIÓN 4]]/Tabla13[[#This Row],[PROMEDIO]]),"")</f>
        <v/>
      </c>
      <c r="M77" s="60"/>
      <c r="N77" s="27" t="str">
        <f>IF(Tabla13[[#This Row],[COTIZACIÓN 5]]&gt;0,ABS(1-Tabla13[[#This Row],[COTIZACIÓN 5]]/Tabla13[[#This Row],[PROMEDIO]]),"")</f>
        <v/>
      </c>
      <c r="O77" s="60"/>
      <c r="P77" s="27" t="str">
        <f>IF(Tabla13[[#This Row],[COTIZACIÓN 6]]&gt;0,ABS(1-Tabla13[[#This Row],[COTIZACIÓN 6]]/Tabla13[[#This Row],[PROMEDIO]]),"")</f>
        <v/>
      </c>
      <c r="Q77" s="28"/>
      <c r="R77" s="27" t="str">
        <f>IF(Tabla13[[#This Row],[COTIZACIÓN 7]]&gt;0,ABS(1-Tabla13[[#This Row],[COTIZACIÓN 7]]/Tabla13[[#This Row],[PROMEDIO]]),"")</f>
        <v/>
      </c>
      <c r="S77" s="28"/>
      <c r="T77" s="27" t="str">
        <f>IF(Tabla13[[#This Row],[COTIZACIÓN 8]]&gt;0,ABS(1-Tabla13[[#This Row],[COTIZACIÓN 8]]/Tabla13[[#This Row],[PROMEDIO]]),"")</f>
        <v/>
      </c>
      <c r="U77"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307150</v>
      </c>
      <c r="V77" s="61">
        <f>COUNT(Tabla13[[#This Row],[COTIZACIÓN NIRIA ALVIRA ROJAS]:[DESVIACIÓN COT.8]])/2</f>
        <v>3</v>
      </c>
    </row>
    <row r="78" spans="1:22" s="25" customFormat="1" ht="20.100000000000001" customHeight="1">
      <c r="A78" s="26">
        <v>75</v>
      </c>
      <c r="B78" s="42" t="s">
        <v>131</v>
      </c>
      <c r="C78" s="46">
        <v>48101800</v>
      </c>
      <c r="D78" s="21" t="s">
        <v>57</v>
      </c>
      <c r="E78" s="47">
        <v>110000</v>
      </c>
      <c r="F78" s="27">
        <f>IF(Tabla13[[#This Row],[COTIZACIÓN NIRIA ALVIRA ROJAS]]&gt;0,ABS(1-Tabla13[[#This Row],[COTIZACIÓN NIRIA ALVIRA ROJAS]]/Tabla13[[#This Row],[PROMEDIO]]),"")</f>
        <v>0.25533517449158927</v>
      </c>
      <c r="G78" s="49">
        <v>74880</v>
      </c>
      <c r="H78" s="27">
        <f>IF(Tabla13[[#This Row],[COTIZACIÓN IMPOINTER]]&gt;0,ABS(1-Tabla13[[#This Row],[COTIZACIÓN IMPOINTER]]/Tabla13[[#This Row],[PROMEDIO]]),"")</f>
        <v>0.14545911030972547</v>
      </c>
      <c r="I78" s="49">
        <v>78000</v>
      </c>
      <c r="J78" s="27">
        <f>IF(Tabla13[[#This Row],[COTIZACIÓN 3 SMT]]&gt;0,ABS(1-Tabla13[[#This Row],[COTIZACIÓN 3 SMT]]/Tabla13[[#This Row],[PROMEDIO]]),"")</f>
        <v>0.10985323990596396</v>
      </c>
      <c r="K78" s="60"/>
      <c r="L78" s="27" t="str">
        <f>IF(Tabla13[[#This Row],[COTIZACIÓN 4]]&gt;0,ABS(1-Tabla13[[#This Row],[COTIZACIÓN 4]]/Tabla13[[#This Row],[PROMEDIO]]),"")</f>
        <v/>
      </c>
      <c r="M78" s="60"/>
      <c r="N78" s="27" t="str">
        <f>IF(Tabla13[[#This Row],[COTIZACIÓN 5]]&gt;0,ABS(1-Tabla13[[#This Row],[COTIZACIÓN 5]]/Tabla13[[#This Row],[PROMEDIO]]),"")</f>
        <v/>
      </c>
      <c r="O78" s="60"/>
      <c r="P78" s="27" t="str">
        <f>IF(Tabla13[[#This Row],[COTIZACIÓN 6]]&gt;0,ABS(1-Tabla13[[#This Row],[COTIZACIÓN 6]]/Tabla13[[#This Row],[PROMEDIO]]),"")</f>
        <v/>
      </c>
      <c r="Q78" s="28"/>
      <c r="R78" s="27" t="str">
        <f>IF(Tabla13[[#This Row],[COTIZACIÓN 7]]&gt;0,ABS(1-Tabla13[[#This Row],[COTIZACIÓN 7]]/Tabla13[[#This Row],[PROMEDIO]]),"")</f>
        <v/>
      </c>
      <c r="S78" s="28"/>
      <c r="T78" s="27" t="str">
        <f>IF(Tabla13[[#This Row],[COTIZACIÓN 8]]&gt;0,ABS(1-Tabla13[[#This Row],[COTIZACIÓN 8]]/Tabla13[[#This Row],[PROMEDIO]]),"")</f>
        <v/>
      </c>
      <c r="U78"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87626</v>
      </c>
      <c r="V78" s="61">
        <f>COUNT(Tabla13[[#This Row],[COTIZACIÓN NIRIA ALVIRA ROJAS]:[DESVIACIÓN COT.8]])/2</f>
        <v>3</v>
      </c>
    </row>
    <row r="79" spans="1:22" s="25" customFormat="1" ht="20.100000000000001" customHeight="1">
      <c r="A79" s="26">
        <v>76</v>
      </c>
      <c r="B79" s="38" t="s">
        <v>132</v>
      </c>
      <c r="C79" s="46">
        <v>41112200</v>
      </c>
      <c r="D79" s="21" t="s">
        <v>57</v>
      </c>
      <c r="E79" s="47">
        <v>460000</v>
      </c>
      <c r="F79" s="27">
        <f>IF(Tabla13[[#This Row],[COTIZACIÓN NIRIA ALVIRA ROJAS]]&gt;0,ABS(1-Tabla13[[#This Row],[COTIZACIÓN NIRIA ALVIRA ROJAS]]/Tabla13[[#This Row],[PROMEDIO]]),"")</f>
        <v>0.12737637460266105</v>
      </c>
      <c r="G79" s="49">
        <v>374244</v>
      </c>
      <c r="H79" s="27">
        <f>IF(Tabla13[[#This Row],[COTIZACIÓN IMPOINTER]]&gt;0,ABS(1-Tabla13[[#This Row],[COTIZACIÓN IMPOINTER]]/Tabla13[[#This Row],[PROMEDIO]]),"")</f>
        <v>8.2795991441742878E-2</v>
      </c>
      <c r="I79" s="49">
        <v>389837.5</v>
      </c>
      <c r="J79" s="27">
        <f>IF(Tabla13[[#This Row],[COTIZACIÓN 3 SMT]]&gt;0,ABS(1-Tabla13[[#This Row],[COTIZACIÓN 3 SMT]]/Tabla13[[#This Row],[PROMEDIO]]),"")</f>
        <v>4.4579157751815424E-2</v>
      </c>
      <c r="K79" s="60"/>
      <c r="L79" s="27" t="str">
        <f>IF(Tabla13[[#This Row],[COTIZACIÓN 4]]&gt;0,ABS(1-Tabla13[[#This Row],[COTIZACIÓN 4]]/Tabla13[[#This Row],[PROMEDIO]]),"")</f>
        <v/>
      </c>
      <c r="M79" s="60"/>
      <c r="N79" s="27" t="str">
        <f>IF(Tabla13[[#This Row],[COTIZACIÓN 5]]&gt;0,ABS(1-Tabla13[[#This Row],[COTIZACIÓN 5]]/Tabla13[[#This Row],[PROMEDIO]]),"")</f>
        <v/>
      </c>
      <c r="O79" s="60"/>
      <c r="P79" s="27" t="str">
        <f>IF(Tabla13[[#This Row],[COTIZACIÓN 6]]&gt;0,ABS(1-Tabla13[[#This Row],[COTIZACIÓN 6]]/Tabla13[[#This Row],[PROMEDIO]]),"")</f>
        <v/>
      </c>
      <c r="Q79" s="28"/>
      <c r="R79" s="27" t="str">
        <f>IF(Tabla13[[#This Row],[COTIZACIÓN 7]]&gt;0,ABS(1-Tabla13[[#This Row],[COTIZACIÓN 7]]/Tabla13[[#This Row],[PROMEDIO]]),"")</f>
        <v/>
      </c>
      <c r="S79" s="28"/>
      <c r="T79" s="27" t="str">
        <f>IF(Tabla13[[#This Row],[COTIZACIÓN 8]]&gt;0,ABS(1-Tabla13[[#This Row],[COTIZACIÓN 8]]/Tabla13[[#This Row],[PROMEDIO]]),"")</f>
        <v/>
      </c>
      <c r="U79"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408027</v>
      </c>
      <c r="V79" s="61">
        <f>COUNT(Tabla13[[#This Row],[COTIZACIÓN NIRIA ALVIRA ROJAS]:[DESVIACIÓN COT.8]])/2</f>
        <v>3</v>
      </c>
    </row>
    <row r="80" spans="1:22" s="25" customFormat="1" ht="20.100000000000001" customHeight="1">
      <c r="A80" s="26">
        <v>77</v>
      </c>
      <c r="B80" s="42" t="s">
        <v>133</v>
      </c>
      <c r="C80" s="46">
        <v>48101500</v>
      </c>
      <c r="D80" s="21" t="s">
        <v>57</v>
      </c>
      <c r="E80" s="47">
        <v>330000</v>
      </c>
      <c r="F80" s="27">
        <f>IF(Tabla13[[#This Row],[COTIZACIÓN NIRIA ALVIRA ROJAS]]&gt;0,ABS(1-Tabla13[[#This Row],[COTIZACIÓN NIRIA ALVIRA ROJAS]]/Tabla13[[#This Row],[PROMEDIO]]),"")</f>
        <v>0.2764624197859411</v>
      </c>
      <c r="G80" s="49">
        <v>218244</v>
      </c>
      <c r="H80" s="27">
        <f>IF(Tabla13[[#This Row],[COTIZACIÓN IMPOINTER]]&gt;0,ABS(1-Tabla13[[#This Row],[COTIZACIÓN IMPOINTER]]/Tabla13[[#This Row],[PROMEDIO]]),"")</f>
        <v>0.155817380776476</v>
      </c>
      <c r="I80" s="49">
        <v>227337.5</v>
      </c>
      <c r="J80" s="27">
        <f>IF(Tabla13[[#This Row],[COTIZACIÓN 3 SMT]]&gt;0,ABS(1-Tabla13[[#This Row],[COTIZACIÓN 3 SMT]]/Tabla13[[#This Row],[PROMEDIO]]),"")</f>
        <v>0.1206431049754958</v>
      </c>
      <c r="K80" s="60"/>
      <c r="L80" s="27" t="str">
        <f>IF(Tabla13[[#This Row],[COTIZACIÓN 4]]&gt;0,ABS(1-Tabla13[[#This Row],[COTIZACIÓN 4]]/Tabla13[[#This Row],[PROMEDIO]]),"")</f>
        <v/>
      </c>
      <c r="M80" s="60"/>
      <c r="N80" s="27" t="str">
        <f>IF(Tabla13[[#This Row],[COTIZACIÓN 5]]&gt;0,ABS(1-Tabla13[[#This Row],[COTIZACIÓN 5]]/Tabla13[[#This Row],[PROMEDIO]]),"")</f>
        <v/>
      </c>
      <c r="O80" s="60"/>
      <c r="P80" s="27" t="str">
        <f>IF(Tabla13[[#This Row],[COTIZACIÓN 6]]&gt;0,ABS(1-Tabla13[[#This Row],[COTIZACIÓN 6]]/Tabla13[[#This Row],[PROMEDIO]]),"")</f>
        <v/>
      </c>
      <c r="Q80" s="28"/>
      <c r="R80" s="27" t="str">
        <f>IF(Tabla13[[#This Row],[COTIZACIÓN 7]]&gt;0,ABS(1-Tabla13[[#This Row],[COTIZACIÓN 7]]/Tabla13[[#This Row],[PROMEDIO]]),"")</f>
        <v/>
      </c>
      <c r="S80" s="28"/>
      <c r="T80" s="27" t="str">
        <f>IF(Tabla13[[#This Row],[COTIZACIÓN 8]]&gt;0,ABS(1-Tabla13[[#This Row],[COTIZACIÓN 8]]/Tabla13[[#This Row],[PROMEDIO]]),"")</f>
        <v/>
      </c>
      <c r="U80"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258527</v>
      </c>
      <c r="V80" s="61">
        <f>COUNT(Tabla13[[#This Row],[COTIZACIÓN NIRIA ALVIRA ROJAS]:[DESVIACIÓN COT.8]])/2</f>
        <v>3</v>
      </c>
    </row>
    <row r="81" spans="1:22" s="25" customFormat="1" ht="20.100000000000001" customHeight="1">
      <c r="A81" s="26">
        <v>78</v>
      </c>
      <c r="B81" s="38" t="s">
        <v>134</v>
      </c>
      <c r="C81" s="46">
        <v>48101500</v>
      </c>
      <c r="D81" s="21" t="s">
        <v>57</v>
      </c>
      <c r="E81" s="47">
        <v>590000</v>
      </c>
      <c r="F81" s="27">
        <f>IF(Tabla13[[#This Row],[COTIZACIÓN NIRIA ALVIRA ROJAS]]&gt;0,ABS(1-Tabla13[[#This Row],[COTIZACIÓN NIRIA ALVIRA ROJAS]]/Tabla13[[#This Row],[PROMEDIO]]),"")</f>
        <v>0.12213593821025026</v>
      </c>
      <c r="G81" s="49">
        <v>483600</v>
      </c>
      <c r="H81" s="27">
        <f>IF(Tabla13[[#This Row],[COTIZACIÓN IMPOINTER]]&gt;0,ABS(1-Tabla13[[#This Row],[COTIZACIÓN IMPOINTER]]/Tabla13[[#This Row],[PROMEDIO]]),"")</f>
        <v>8.0228915731394901E-2</v>
      </c>
      <c r="I81" s="49">
        <v>503750</v>
      </c>
      <c r="J81" s="27">
        <f>IF(Tabla13[[#This Row],[COTIZACIÓN 3 SMT]]&gt;0,ABS(1-Tabla13[[#This Row],[COTIZACIÓN 3 SMT]]/Tabla13[[#This Row],[PROMEDIO]]),"")</f>
        <v>4.1905120553536346E-2</v>
      </c>
      <c r="K81" s="60"/>
      <c r="L81" s="27" t="str">
        <f>IF(Tabla13[[#This Row],[COTIZACIÓN 4]]&gt;0,ABS(1-Tabla13[[#This Row],[COTIZACIÓN 4]]/Tabla13[[#This Row],[PROMEDIO]]),"")</f>
        <v/>
      </c>
      <c r="M81" s="60"/>
      <c r="N81" s="27" t="str">
        <f>IF(Tabla13[[#This Row],[COTIZACIÓN 5]]&gt;0,ABS(1-Tabla13[[#This Row],[COTIZACIÓN 5]]/Tabla13[[#This Row],[PROMEDIO]]),"")</f>
        <v/>
      </c>
      <c r="O81" s="60"/>
      <c r="P81" s="27" t="str">
        <f>IF(Tabla13[[#This Row],[COTIZACIÓN 6]]&gt;0,ABS(1-Tabla13[[#This Row],[COTIZACIÓN 6]]/Tabla13[[#This Row],[PROMEDIO]]),"")</f>
        <v/>
      </c>
      <c r="Q81" s="28"/>
      <c r="R81" s="27" t="str">
        <f>IF(Tabla13[[#This Row],[COTIZACIÓN 7]]&gt;0,ABS(1-Tabla13[[#This Row],[COTIZACIÓN 7]]/Tabla13[[#This Row],[PROMEDIO]]),"")</f>
        <v/>
      </c>
      <c r="S81" s="28"/>
      <c r="T81" s="27" t="str">
        <f>IF(Tabla13[[#This Row],[COTIZACIÓN 8]]&gt;0,ABS(1-Tabla13[[#This Row],[COTIZACIÓN 8]]/Tabla13[[#This Row],[PROMEDIO]]),"")</f>
        <v/>
      </c>
      <c r="U81"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525783</v>
      </c>
      <c r="V81" s="61">
        <f>COUNT(Tabla13[[#This Row],[COTIZACIÓN NIRIA ALVIRA ROJAS]:[DESVIACIÓN COT.8]])/2</f>
        <v>3</v>
      </c>
    </row>
    <row r="82" spans="1:22" s="25" customFormat="1" ht="20.100000000000001" customHeight="1">
      <c r="A82" s="26">
        <v>79</v>
      </c>
      <c r="B82" s="38" t="s">
        <v>135</v>
      </c>
      <c r="C82" s="46">
        <v>48101800</v>
      </c>
      <c r="D82" s="21" t="s">
        <v>57</v>
      </c>
      <c r="E82" s="47">
        <v>75000</v>
      </c>
      <c r="F82" s="27">
        <f>IF(Tabla13[[#This Row],[COTIZACIÓN NIRIA ALVIRA ROJAS]]&gt;0,ABS(1-Tabla13[[#This Row],[COTIZACIÓN NIRIA ALVIRA ROJAS]]/Tabla13[[#This Row],[PROMEDIO]]),"")</f>
        <v>0.24927125843258091</v>
      </c>
      <c r="G82" s="49">
        <v>51480</v>
      </c>
      <c r="H82" s="27">
        <f>IF(Tabla13[[#This Row],[COTIZACIÓN IMPOINTER]]&gt;0,ABS(1-Tabla13[[#This Row],[COTIZACIÓN IMPOINTER]]/Tabla13[[#This Row],[PROMEDIO]]),"")</f>
        <v>0.14250020821187637</v>
      </c>
      <c r="I82" s="49">
        <v>53625</v>
      </c>
      <c r="J82" s="27">
        <f>IF(Tabla13[[#This Row],[COTIZACIÓN 3 SMT]]&gt;0,ABS(1-Tabla13[[#This Row],[COTIZACIÓN 3 SMT]]/Tabla13[[#This Row],[PROMEDIO]]),"")</f>
        <v>0.10677105022070454</v>
      </c>
      <c r="K82" s="60"/>
      <c r="L82" s="27" t="str">
        <f>IF(Tabla13[[#This Row],[COTIZACIÓN 4]]&gt;0,ABS(1-Tabla13[[#This Row],[COTIZACIÓN 4]]/Tabla13[[#This Row],[PROMEDIO]]),"")</f>
        <v/>
      </c>
      <c r="M82" s="60"/>
      <c r="N82" s="27" t="str">
        <f>IF(Tabla13[[#This Row],[COTIZACIÓN 5]]&gt;0,ABS(1-Tabla13[[#This Row],[COTIZACIÓN 5]]/Tabla13[[#This Row],[PROMEDIO]]),"")</f>
        <v/>
      </c>
      <c r="O82" s="60"/>
      <c r="P82" s="27" t="str">
        <f>IF(Tabla13[[#This Row],[COTIZACIÓN 6]]&gt;0,ABS(1-Tabla13[[#This Row],[COTIZACIÓN 6]]/Tabla13[[#This Row],[PROMEDIO]]),"")</f>
        <v/>
      </c>
      <c r="Q82" s="28"/>
      <c r="R82" s="27" t="str">
        <f>IF(Tabla13[[#This Row],[COTIZACIÓN 7]]&gt;0,ABS(1-Tabla13[[#This Row],[COTIZACIÓN 7]]/Tabla13[[#This Row],[PROMEDIO]]),"")</f>
        <v/>
      </c>
      <c r="S82" s="28"/>
      <c r="T82" s="27" t="str">
        <f>IF(Tabla13[[#This Row],[COTIZACIÓN 8]]&gt;0,ABS(1-Tabla13[[#This Row],[COTIZACIÓN 8]]/Tabla13[[#This Row],[PROMEDIO]]),"")</f>
        <v/>
      </c>
      <c r="U82"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60035</v>
      </c>
      <c r="V82" s="61">
        <f>COUNT(Tabla13[[#This Row],[COTIZACIÓN NIRIA ALVIRA ROJAS]:[DESVIACIÓN COT.8]])/2</f>
        <v>3</v>
      </c>
    </row>
    <row r="83" spans="1:22" s="25" customFormat="1" ht="20.100000000000001" customHeight="1">
      <c r="A83" s="26">
        <v>80</v>
      </c>
      <c r="B83" s="38" t="s">
        <v>136</v>
      </c>
      <c r="C83" s="46">
        <v>48101800</v>
      </c>
      <c r="D83" s="21" t="s">
        <v>57</v>
      </c>
      <c r="E83" s="47">
        <v>500000</v>
      </c>
      <c r="F83" s="27">
        <f>IF(Tabla13[[#This Row],[COTIZACIÓN NIRIA ALVIRA ROJAS]]&gt;0,ABS(1-Tabla13[[#This Row],[COTIZACIÓN NIRIA ALVIRA ROJAS]]/Tabla13[[#This Row],[PROMEDIO]]),"")</f>
        <v>0.17263813090863045</v>
      </c>
      <c r="G83" s="49">
        <v>381633.72</v>
      </c>
      <c r="H83" s="27">
        <f>IF(Tabla13[[#This Row],[COTIZACIÓN IMPOINTER]]&gt;0,ABS(1-Tabla13[[#This Row],[COTIZACIÓN IMPOINTER]]/Tabla13[[#This Row],[PROMEDIO]]),"")</f>
        <v>0.10496349577498487</v>
      </c>
      <c r="I83" s="49">
        <v>397535.13</v>
      </c>
      <c r="J83" s="27">
        <f>IF(Tabla13[[#This Row],[COTIZACIÓN 3 SMT]]&gt;0,ABS(1-Tabla13[[#This Row],[COTIZACIÓN 3 SMT]]/Tabla13[[#This Row],[PROMEDIO]]),"")</f>
        <v>6.7670296372561167E-2</v>
      </c>
      <c r="K83" s="60"/>
      <c r="L83" s="27" t="str">
        <f>IF(Tabla13[[#This Row],[COTIZACIÓN 4]]&gt;0,ABS(1-Tabla13[[#This Row],[COTIZACIÓN 4]]/Tabla13[[#This Row],[PROMEDIO]]),"")</f>
        <v/>
      </c>
      <c r="M83" s="60"/>
      <c r="N83" s="27" t="str">
        <f>IF(Tabla13[[#This Row],[COTIZACIÓN 5]]&gt;0,ABS(1-Tabla13[[#This Row],[COTIZACIÓN 5]]/Tabla13[[#This Row],[PROMEDIO]]),"")</f>
        <v/>
      </c>
      <c r="O83" s="60"/>
      <c r="P83" s="27" t="str">
        <f>IF(Tabla13[[#This Row],[COTIZACIÓN 6]]&gt;0,ABS(1-Tabla13[[#This Row],[COTIZACIÓN 6]]/Tabla13[[#This Row],[PROMEDIO]]),"")</f>
        <v/>
      </c>
      <c r="Q83" s="28"/>
      <c r="R83" s="27" t="str">
        <f>IF(Tabla13[[#This Row],[COTIZACIÓN 7]]&gt;0,ABS(1-Tabla13[[#This Row],[COTIZACIÓN 7]]/Tabla13[[#This Row],[PROMEDIO]]),"")</f>
        <v/>
      </c>
      <c r="S83" s="28"/>
      <c r="T83" s="27" t="str">
        <f>IF(Tabla13[[#This Row],[COTIZACIÓN 8]]&gt;0,ABS(1-Tabla13[[#This Row],[COTIZACIÓN 8]]/Tabla13[[#This Row],[PROMEDIO]]),"")</f>
        <v/>
      </c>
      <c r="U83"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426389</v>
      </c>
      <c r="V83" s="61">
        <f>COUNT(Tabla13[[#This Row],[COTIZACIÓN NIRIA ALVIRA ROJAS]:[DESVIACIÓN COT.8]])/2</f>
        <v>3</v>
      </c>
    </row>
    <row r="84" spans="1:22" s="25" customFormat="1" ht="20.100000000000001" customHeight="1">
      <c r="A84" s="26">
        <v>81</v>
      </c>
      <c r="B84" s="38" t="s">
        <v>137</v>
      </c>
      <c r="C84" s="46">
        <v>48101600</v>
      </c>
      <c r="D84" s="21" t="s">
        <v>57</v>
      </c>
      <c r="E84" s="47">
        <v>1300000</v>
      </c>
      <c r="F84" s="27">
        <f>IF(Tabla13[[#This Row],[COTIZACIÓN NIRIA ALVIRA ROJAS]]&gt;0,ABS(1-Tabla13[[#This Row],[COTIZACIÓN NIRIA ALVIRA ROJAS]]/Tabla13[[#This Row],[PROMEDIO]]),"")</f>
        <v>0.10253863761844872</v>
      </c>
      <c r="G84" s="49">
        <v>1095817.32</v>
      </c>
      <c r="H84" s="27">
        <f>IF(Tabla13[[#This Row],[COTIZACIÓN IMPOINTER]]&gt;0,ABS(1-Tabla13[[#This Row],[COTIZACIÓN IMPOINTER]]/Tabla13[[#This Row],[PROMEDIO]]),"")</f>
        <v>7.0630049945000217E-2</v>
      </c>
      <c r="I84" s="49">
        <v>1141476.3799999999</v>
      </c>
      <c r="J84" s="27">
        <f>IF(Tabla13[[#This Row],[COTIZACIÓN 3 SMT]]&gt;0,ABS(1-Tabla13[[#This Row],[COTIZACIÓN 3 SMT]]/Tabla13[[#This Row],[PROMEDIO]]),"")</f>
        <v>3.1906297785508797E-2</v>
      </c>
      <c r="K84" s="60"/>
      <c r="L84" s="27" t="str">
        <f>IF(Tabla13[[#This Row],[COTIZACIÓN 4]]&gt;0,ABS(1-Tabla13[[#This Row],[COTIZACIÓN 4]]/Tabla13[[#This Row],[PROMEDIO]]),"")</f>
        <v/>
      </c>
      <c r="M84" s="60"/>
      <c r="N84" s="27" t="str">
        <f>IF(Tabla13[[#This Row],[COTIZACIÓN 5]]&gt;0,ABS(1-Tabla13[[#This Row],[COTIZACIÓN 5]]/Tabla13[[#This Row],[PROMEDIO]]),"")</f>
        <v/>
      </c>
      <c r="O84" s="60"/>
      <c r="P84" s="27" t="str">
        <f>IF(Tabla13[[#This Row],[COTIZACIÓN 6]]&gt;0,ABS(1-Tabla13[[#This Row],[COTIZACIÓN 6]]/Tabla13[[#This Row],[PROMEDIO]]),"")</f>
        <v/>
      </c>
      <c r="Q84" s="28"/>
      <c r="R84" s="27" t="str">
        <f>IF(Tabla13[[#This Row],[COTIZACIÓN 7]]&gt;0,ABS(1-Tabla13[[#This Row],[COTIZACIÓN 7]]/Tabla13[[#This Row],[PROMEDIO]]),"")</f>
        <v/>
      </c>
      <c r="S84" s="28"/>
      <c r="T84" s="27" t="str">
        <f>IF(Tabla13[[#This Row],[COTIZACIÓN 8]]&gt;0,ABS(1-Tabla13[[#This Row],[COTIZACIÓN 8]]/Tabla13[[#This Row],[PROMEDIO]]),"")</f>
        <v/>
      </c>
      <c r="U84"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1179097</v>
      </c>
      <c r="V84" s="61">
        <f>COUNT(Tabla13[[#This Row],[COTIZACIÓN NIRIA ALVIRA ROJAS]:[DESVIACIÓN COT.8]])/2</f>
        <v>3</v>
      </c>
    </row>
    <row r="85" spans="1:22" s="25" customFormat="1" ht="20.100000000000001" customHeight="1">
      <c r="A85" s="26">
        <v>82</v>
      </c>
      <c r="B85" s="38" t="s">
        <v>138</v>
      </c>
      <c r="C85" s="46">
        <v>52152000</v>
      </c>
      <c r="D85" s="21" t="s">
        <v>57</v>
      </c>
      <c r="E85" s="47">
        <v>900000</v>
      </c>
      <c r="F85" s="27">
        <f>IF(Tabla13[[#This Row],[COTIZACIÓN NIRIA ALVIRA ROJAS]]&gt;0,ABS(1-Tabla13[[#This Row],[COTIZACIÓN NIRIA ALVIRA ROJAS]]/Tabla13[[#This Row],[PROMEDIO]]),"")</f>
        <v>7.7839148075937281E-2</v>
      </c>
      <c r="G85" s="49">
        <v>786129.24</v>
      </c>
      <c r="H85" s="27">
        <f>IF(Tabla13[[#This Row],[COTIZACIÓN IMPOINTER]]&gt;0,ABS(1-Tabla13[[#This Row],[COTIZACIÓN IMPOINTER]]/Tabla13[[#This Row],[PROMEDIO]]),"")</f>
        <v>5.8532366312017636E-2</v>
      </c>
      <c r="I85" s="49">
        <v>818884.63</v>
      </c>
      <c r="J85" s="27">
        <f>IF(Tabla13[[#This Row],[COTIZACIÓN 3 SMT]]&gt;0,ABS(1-Tabla13[[#This Row],[COTIZACIÓN 3 SMT]]/Tabla13[[#This Row],[PROMEDIO]]),"")</f>
        <v>1.9304542253689827E-2</v>
      </c>
      <c r="K85" s="60"/>
      <c r="L85" s="27" t="str">
        <f>IF(Tabla13[[#This Row],[COTIZACIÓN 4]]&gt;0,ABS(1-Tabla13[[#This Row],[COTIZACIÓN 4]]/Tabla13[[#This Row],[PROMEDIO]]),"")</f>
        <v/>
      </c>
      <c r="M85" s="60"/>
      <c r="N85" s="27" t="str">
        <f>IF(Tabla13[[#This Row],[COTIZACIÓN 5]]&gt;0,ABS(1-Tabla13[[#This Row],[COTIZACIÓN 5]]/Tabla13[[#This Row],[PROMEDIO]]),"")</f>
        <v/>
      </c>
      <c r="O85" s="60"/>
      <c r="P85" s="27" t="str">
        <f>IF(Tabla13[[#This Row],[COTIZACIÓN 6]]&gt;0,ABS(1-Tabla13[[#This Row],[COTIZACIÓN 6]]/Tabla13[[#This Row],[PROMEDIO]]),"")</f>
        <v/>
      </c>
      <c r="Q85" s="28"/>
      <c r="R85" s="27" t="str">
        <f>IF(Tabla13[[#This Row],[COTIZACIÓN 7]]&gt;0,ABS(1-Tabla13[[#This Row],[COTIZACIÓN 7]]/Tabla13[[#This Row],[PROMEDIO]]),"")</f>
        <v/>
      </c>
      <c r="S85" s="28"/>
      <c r="T85" s="27" t="str">
        <f>IF(Tabla13[[#This Row],[COTIZACIÓN 8]]&gt;0,ABS(1-Tabla13[[#This Row],[COTIZACIÓN 8]]/Tabla13[[#This Row],[PROMEDIO]]),"")</f>
        <v/>
      </c>
      <c r="U85"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835004</v>
      </c>
      <c r="V85" s="61">
        <f>COUNT(Tabla13[[#This Row],[COTIZACIÓN NIRIA ALVIRA ROJAS]:[DESVIACIÓN COT.8]])/2</f>
        <v>3</v>
      </c>
    </row>
    <row r="86" spans="1:22" s="25" customFormat="1" ht="20.100000000000001" customHeight="1">
      <c r="A86" s="26">
        <v>83</v>
      </c>
      <c r="B86" s="38" t="s">
        <v>139</v>
      </c>
      <c r="C86" s="46">
        <v>48101800</v>
      </c>
      <c r="D86" s="21" t="s">
        <v>57</v>
      </c>
      <c r="E86" s="47">
        <v>1450000</v>
      </c>
      <c r="F86" s="27">
        <f>IF(Tabla13[[#This Row],[COTIZACIÓN NIRIA ALVIRA ROJAS]]&gt;0,ABS(1-Tabla13[[#This Row],[COTIZACIÓN NIRIA ALVIRA ROJAS]]/Tabla13[[#This Row],[PROMEDIO]]),"")</f>
        <v>0.23570839327229209</v>
      </c>
      <c r="G86" s="49">
        <v>1014000</v>
      </c>
      <c r="H86" s="27">
        <f>IF(Tabla13[[#This Row],[COTIZACIÓN IMPOINTER]]&gt;0,ABS(1-Tabla13[[#This Row],[COTIZACIÓN IMPOINTER]]/Tabla13[[#This Row],[PROMEDIO]]),"")</f>
        <v>0.13585633739441083</v>
      </c>
      <c r="I86" s="49">
        <v>1056250</v>
      </c>
      <c r="J86" s="27">
        <f>IF(Tabla13[[#This Row],[COTIZACIÓN 3 SMT]]&gt;0,ABS(1-Tabla13[[#This Row],[COTIZACIÓN 3 SMT]]/Tabla13[[#This Row],[PROMEDIO]]),"")</f>
        <v>9.985035145251131E-2</v>
      </c>
      <c r="K86" s="60"/>
      <c r="L86" s="27" t="str">
        <f>IF(Tabla13[[#This Row],[COTIZACIÓN 4]]&gt;0,ABS(1-Tabla13[[#This Row],[COTIZACIÓN 4]]/Tabla13[[#This Row],[PROMEDIO]]),"")</f>
        <v/>
      </c>
      <c r="M86" s="60"/>
      <c r="N86" s="27" t="str">
        <f>IF(Tabla13[[#This Row],[COTIZACIÓN 5]]&gt;0,ABS(1-Tabla13[[#This Row],[COTIZACIÓN 5]]/Tabla13[[#This Row],[PROMEDIO]]),"")</f>
        <v/>
      </c>
      <c r="O86" s="60"/>
      <c r="P86" s="27" t="str">
        <f>IF(Tabla13[[#This Row],[COTIZACIÓN 6]]&gt;0,ABS(1-Tabla13[[#This Row],[COTIZACIÓN 6]]/Tabla13[[#This Row],[PROMEDIO]]),"")</f>
        <v/>
      </c>
      <c r="Q86" s="28"/>
      <c r="R86" s="27" t="str">
        <f>IF(Tabla13[[#This Row],[COTIZACIÓN 7]]&gt;0,ABS(1-Tabla13[[#This Row],[COTIZACIÓN 7]]/Tabla13[[#This Row],[PROMEDIO]]),"")</f>
        <v/>
      </c>
      <c r="S86" s="28"/>
      <c r="T86" s="27" t="str">
        <f>IF(Tabla13[[#This Row],[COTIZACIÓN 8]]&gt;0,ABS(1-Tabla13[[#This Row],[COTIZACIÓN 8]]/Tabla13[[#This Row],[PROMEDIO]]),"")</f>
        <v/>
      </c>
      <c r="U86"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1173416</v>
      </c>
      <c r="V86" s="61">
        <f>COUNT(Tabla13[[#This Row],[COTIZACIÓN NIRIA ALVIRA ROJAS]:[DESVIACIÓN COT.8]])/2</f>
        <v>3</v>
      </c>
    </row>
    <row r="87" spans="1:22" s="25" customFormat="1" ht="20.100000000000001" customHeight="1">
      <c r="A87" s="26">
        <v>84</v>
      </c>
      <c r="B87" s="38" t="s">
        <v>140</v>
      </c>
      <c r="C87" s="46">
        <v>48101800</v>
      </c>
      <c r="D87" s="21" t="s">
        <v>57</v>
      </c>
      <c r="E87" s="47">
        <v>1000000</v>
      </c>
      <c r="F87" s="27">
        <f>IF(Tabla13[[#This Row],[COTIZACIÓN NIRIA ALVIRA ROJAS]]&gt;0,ABS(1-Tabla13[[#This Row],[COTIZACIÓN NIRIA ALVIRA ROJAS]]/Tabla13[[#This Row],[PROMEDIO]]),"")</f>
        <v>2.288023638481318E-2</v>
      </c>
      <c r="G87" s="49">
        <v>1014000</v>
      </c>
      <c r="H87" s="27">
        <f>IF(Tabla13[[#This Row],[COTIZACIÓN IMPOINTER]]&gt;0,ABS(1-Tabla13[[#This Row],[COTIZACIÓN IMPOINTER]]/Tabla13[[#This Row],[PROMEDIO]]),"")</f>
        <v>9.2005596942006385E-3</v>
      </c>
      <c r="I87" s="49">
        <v>1056250</v>
      </c>
      <c r="J87" s="27">
        <f>IF(Tabla13[[#This Row],[COTIZACIÓN 3 SMT]]&gt;0,ABS(1-Tabla13[[#This Row],[COTIZACIÓN 3 SMT]]/Tabla13[[#This Row],[PROMEDIO]]),"")</f>
        <v>3.208275031854102E-2</v>
      </c>
      <c r="K87" s="60"/>
      <c r="L87" s="27" t="str">
        <f>IF(Tabla13[[#This Row],[COTIZACIÓN 4]]&gt;0,ABS(1-Tabla13[[#This Row],[COTIZACIÓN 4]]/Tabla13[[#This Row],[PROMEDIO]]),"")</f>
        <v/>
      </c>
      <c r="M87" s="60"/>
      <c r="N87" s="27" t="str">
        <f>IF(Tabla13[[#This Row],[COTIZACIÓN 5]]&gt;0,ABS(1-Tabla13[[#This Row],[COTIZACIÓN 5]]/Tabla13[[#This Row],[PROMEDIO]]),"")</f>
        <v/>
      </c>
      <c r="O87" s="60"/>
      <c r="P87" s="27" t="str">
        <f>IF(Tabla13[[#This Row],[COTIZACIÓN 6]]&gt;0,ABS(1-Tabla13[[#This Row],[COTIZACIÓN 6]]/Tabla13[[#This Row],[PROMEDIO]]),"")</f>
        <v/>
      </c>
      <c r="Q87" s="28"/>
      <c r="R87" s="27" t="str">
        <f>IF(Tabla13[[#This Row],[COTIZACIÓN 7]]&gt;0,ABS(1-Tabla13[[#This Row],[COTIZACIÓN 7]]/Tabla13[[#This Row],[PROMEDIO]]),"")</f>
        <v/>
      </c>
      <c r="S87" s="28"/>
      <c r="T87" s="27" t="str">
        <f>IF(Tabla13[[#This Row],[COTIZACIÓN 8]]&gt;0,ABS(1-Tabla13[[#This Row],[COTIZACIÓN 8]]/Tabla13[[#This Row],[PROMEDIO]]),"")</f>
        <v/>
      </c>
      <c r="U87"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1023416</v>
      </c>
      <c r="V87" s="61">
        <f>COUNT(Tabla13[[#This Row],[COTIZACIÓN NIRIA ALVIRA ROJAS]:[DESVIACIÓN COT.8]])/2</f>
        <v>3</v>
      </c>
    </row>
    <row r="88" spans="1:22" s="25" customFormat="1" ht="20.100000000000001" customHeight="1">
      <c r="A88" s="26">
        <v>85</v>
      </c>
      <c r="B88" s="38" t="s">
        <v>141</v>
      </c>
      <c r="C88" s="46">
        <v>48101800</v>
      </c>
      <c r="D88" s="21" t="s">
        <v>57</v>
      </c>
      <c r="E88" s="47">
        <v>1050000</v>
      </c>
      <c r="F88" s="27">
        <f>IF(Tabla13[[#This Row],[COTIZACIÓN NIRIA ALVIRA ROJAS]]&gt;0,ABS(1-Tabla13[[#This Row],[COTIZACIÓN NIRIA ALVIRA ROJAS]]/Tabla13[[#This Row],[PROMEDIO]]),"")</f>
        <v>0.28498053560436309</v>
      </c>
      <c r="G88" s="49">
        <v>686400</v>
      </c>
      <c r="H88" s="27">
        <f>IF(Tabla13[[#This Row],[COTIZACIÓN IMPOINTER]]&gt;0,ABS(1-Tabla13[[#This Row],[COTIZACIÓN IMPOINTER]]/Tabla13[[#This Row],[PROMEDIO]]),"")</f>
        <v>0.15998986701063356</v>
      </c>
      <c r="I88" s="49">
        <v>715000</v>
      </c>
      <c r="J88" s="27">
        <f>IF(Tabla13[[#This Row],[COTIZACIÓN 3 SMT]]&gt;0,ABS(1-Tabla13[[#This Row],[COTIZACIÓN 3 SMT]]/Tabla13[[#This Row],[PROMEDIO]]),"")</f>
        <v>0.12498944480274321</v>
      </c>
      <c r="K88" s="60"/>
      <c r="L88" s="27" t="str">
        <f>IF(Tabla13[[#This Row],[COTIZACIÓN 4]]&gt;0,ABS(1-Tabla13[[#This Row],[COTIZACIÓN 4]]/Tabla13[[#This Row],[PROMEDIO]]),"")</f>
        <v/>
      </c>
      <c r="M88" s="60"/>
      <c r="N88" s="27" t="str">
        <f>IF(Tabla13[[#This Row],[COTIZACIÓN 5]]&gt;0,ABS(1-Tabla13[[#This Row],[COTIZACIÓN 5]]/Tabla13[[#This Row],[PROMEDIO]]),"")</f>
        <v/>
      </c>
      <c r="O88" s="60"/>
      <c r="P88" s="27" t="str">
        <f>IF(Tabla13[[#This Row],[COTIZACIÓN 6]]&gt;0,ABS(1-Tabla13[[#This Row],[COTIZACIÓN 6]]/Tabla13[[#This Row],[PROMEDIO]]),"")</f>
        <v/>
      </c>
      <c r="Q88" s="28"/>
      <c r="R88" s="27" t="str">
        <f>IF(Tabla13[[#This Row],[COTIZACIÓN 7]]&gt;0,ABS(1-Tabla13[[#This Row],[COTIZACIÓN 7]]/Tabla13[[#This Row],[PROMEDIO]]),"")</f>
        <v/>
      </c>
      <c r="S88" s="28"/>
      <c r="T88" s="27" t="str">
        <f>IF(Tabla13[[#This Row],[COTIZACIÓN 8]]&gt;0,ABS(1-Tabla13[[#This Row],[COTIZACIÓN 8]]/Tabla13[[#This Row],[PROMEDIO]]),"")</f>
        <v/>
      </c>
      <c r="U88"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817133</v>
      </c>
      <c r="V88" s="61">
        <f>COUNT(Tabla13[[#This Row],[COTIZACIÓN NIRIA ALVIRA ROJAS]:[DESVIACIÓN COT.8]])/2</f>
        <v>3</v>
      </c>
    </row>
    <row r="89" spans="1:22" s="25" customFormat="1" ht="20.100000000000001" customHeight="1">
      <c r="A89" s="26">
        <v>86</v>
      </c>
      <c r="B89" s="38" t="s">
        <v>142</v>
      </c>
      <c r="C89" s="46">
        <v>48101800</v>
      </c>
      <c r="D89" s="21" t="s">
        <v>57</v>
      </c>
      <c r="E89" s="47">
        <v>1100000</v>
      </c>
      <c r="F89" s="27">
        <f>IF(Tabla13[[#This Row],[COTIZACIÓN NIRIA ALVIRA ROJAS]]&gt;0,ABS(1-Tabla13[[#This Row],[COTIZACIÓN NIRIA ALVIRA ROJAS]]/Tabla13[[#This Row],[PROMEDIO]]),"")</f>
        <v>0.24029888948147615</v>
      </c>
      <c r="G89" s="49">
        <v>764400</v>
      </c>
      <c r="H89" s="27">
        <f>IF(Tabla13[[#This Row],[COTIZACIÓN IMPOINTER]]&gt;0,ABS(1-Tabla13[[#This Row],[COTIZACIÓN IMPOINTER]]/Tabla13[[#This Row],[PROMEDIO]]),"")</f>
        <v>0.13810502625487242</v>
      </c>
      <c r="I89" s="49">
        <v>796250</v>
      </c>
      <c r="J89" s="27">
        <f>IF(Tabla13[[#This Row],[COTIZACIÓN 3 SMT]]&gt;0,ABS(1-Tabla13[[#This Row],[COTIZACIÓN 3 SMT]]/Tabla13[[#This Row],[PROMEDIO]]),"")</f>
        <v>0.1021927356821587</v>
      </c>
      <c r="K89" s="60"/>
      <c r="L89" s="27" t="str">
        <f>IF(Tabla13[[#This Row],[COTIZACIÓN 4]]&gt;0,ABS(1-Tabla13[[#This Row],[COTIZACIÓN 4]]/Tabla13[[#This Row],[PROMEDIO]]),"")</f>
        <v/>
      </c>
      <c r="M89" s="60"/>
      <c r="N89" s="27" t="str">
        <f>IF(Tabla13[[#This Row],[COTIZACIÓN 5]]&gt;0,ABS(1-Tabla13[[#This Row],[COTIZACIÓN 5]]/Tabla13[[#This Row],[PROMEDIO]]),"")</f>
        <v/>
      </c>
      <c r="O89" s="60"/>
      <c r="P89" s="27" t="str">
        <f>IF(Tabla13[[#This Row],[COTIZACIÓN 6]]&gt;0,ABS(1-Tabla13[[#This Row],[COTIZACIÓN 6]]/Tabla13[[#This Row],[PROMEDIO]]),"")</f>
        <v/>
      </c>
      <c r="Q89" s="28"/>
      <c r="R89" s="27" t="str">
        <f>IF(Tabla13[[#This Row],[COTIZACIÓN 7]]&gt;0,ABS(1-Tabla13[[#This Row],[COTIZACIÓN 7]]/Tabla13[[#This Row],[PROMEDIO]]),"")</f>
        <v/>
      </c>
      <c r="S89" s="28"/>
      <c r="T89" s="27" t="str">
        <f>IF(Tabla13[[#This Row],[COTIZACIÓN 8]]&gt;0,ABS(1-Tabla13[[#This Row],[COTIZACIÓN 8]]/Tabla13[[#This Row],[PROMEDIO]]),"")</f>
        <v/>
      </c>
      <c r="U89"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886883</v>
      </c>
      <c r="V89" s="61">
        <f>COUNT(Tabla13[[#This Row],[COTIZACIÓN NIRIA ALVIRA ROJAS]:[DESVIACIÓN COT.8]])/2</f>
        <v>3</v>
      </c>
    </row>
    <row r="90" spans="1:22" s="25" customFormat="1" ht="20.100000000000001" customHeight="1">
      <c r="A90" s="26">
        <v>87</v>
      </c>
      <c r="B90" s="38" t="s">
        <v>143</v>
      </c>
      <c r="C90" s="46">
        <v>48101800</v>
      </c>
      <c r="D90" s="21" t="s">
        <v>57</v>
      </c>
      <c r="E90" s="47">
        <v>400000</v>
      </c>
      <c r="F90" s="27">
        <f>IF(Tabla13[[#This Row],[COTIZACIÓN NIRIA ALVIRA ROJAS]]&gt;0,ABS(1-Tabla13[[#This Row],[COTIZACIÓN NIRIA ALVIRA ROJAS]]/Tabla13[[#This Row],[PROMEDIO]]),"")</f>
        <v>0.27450636775243997</v>
      </c>
      <c r="G90" s="49">
        <v>265245.24</v>
      </c>
      <c r="H90" s="27">
        <f>IF(Tabla13[[#This Row],[COTIZACIÓN IMPOINTER]]&gt;0,ABS(1-Tabla13[[#This Row],[COTIZACIÓN IMPOINTER]]/Tabla13[[#This Row],[PROMEDIO]]),"")</f>
        <v>0.15485813150993955</v>
      </c>
      <c r="I90" s="49">
        <v>276297.13</v>
      </c>
      <c r="J90" s="27">
        <f>IF(Tabla13[[#This Row],[COTIZACIÓN 3 SMT]]&gt;0,ABS(1-Tabla13[[#This Row],[COTIZACIÓN 3 SMT]]/Tabla13[[#This Row],[PROMEDIO]]),"")</f>
        <v>0.11964387105819074</v>
      </c>
      <c r="K90" s="60"/>
      <c r="L90" s="27" t="str">
        <f>IF(Tabla13[[#This Row],[COTIZACIÓN 4]]&gt;0,ABS(1-Tabla13[[#This Row],[COTIZACIÓN 4]]/Tabla13[[#This Row],[PROMEDIO]]),"")</f>
        <v/>
      </c>
      <c r="M90" s="60"/>
      <c r="N90" s="27" t="str">
        <f>IF(Tabla13[[#This Row],[COTIZACIÓN 5]]&gt;0,ABS(1-Tabla13[[#This Row],[COTIZACIÓN 5]]/Tabla13[[#This Row],[PROMEDIO]]),"")</f>
        <v/>
      </c>
      <c r="O90" s="60"/>
      <c r="P90" s="27" t="str">
        <f>IF(Tabla13[[#This Row],[COTIZACIÓN 6]]&gt;0,ABS(1-Tabla13[[#This Row],[COTIZACIÓN 6]]/Tabla13[[#This Row],[PROMEDIO]]),"")</f>
        <v/>
      </c>
      <c r="Q90" s="28"/>
      <c r="R90" s="27" t="str">
        <f>IF(Tabla13[[#This Row],[COTIZACIÓN 7]]&gt;0,ABS(1-Tabla13[[#This Row],[COTIZACIÓN 7]]/Tabla13[[#This Row],[PROMEDIO]]),"")</f>
        <v/>
      </c>
      <c r="S90" s="28"/>
      <c r="T90" s="27" t="str">
        <f>IF(Tabla13[[#This Row],[COTIZACIÓN 8]]&gt;0,ABS(1-Tabla13[[#This Row],[COTIZACIÓN 8]]/Tabla13[[#This Row],[PROMEDIO]]),"")</f>
        <v/>
      </c>
      <c r="U90"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313847</v>
      </c>
      <c r="V90" s="61">
        <f>COUNT(Tabla13[[#This Row],[COTIZACIÓN NIRIA ALVIRA ROJAS]:[DESVIACIÓN COT.8]])/2</f>
        <v>3</v>
      </c>
    </row>
    <row r="91" spans="1:22" s="25" customFormat="1" ht="20.100000000000001" customHeight="1">
      <c r="A91" s="26">
        <v>88</v>
      </c>
      <c r="B91" s="38" t="s">
        <v>144</v>
      </c>
      <c r="C91" s="46">
        <v>48101800</v>
      </c>
      <c r="D91" s="21" t="s">
        <v>57</v>
      </c>
      <c r="E91" s="47">
        <v>120000</v>
      </c>
      <c r="F91" s="27">
        <f>IF(Tabla13[[#This Row],[COTIZACIÓN NIRIA ALVIRA ROJAS]]&gt;0,ABS(1-Tabla13[[#This Row],[COTIZACIÓN NIRIA ALVIRA ROJAS]]/Tabla13[[#This Row],[PROMEDIO]]),"")</f>
        <v>9.1276156525376795E-2</v>
      </c>
      <c r="G91" s="49">
        <v>102804</v>
      </c>
      <c r="H91" s="27">
        <f>IF(Tabla13[[#This Row],[COTIZACIÓN IMPOINTER]]&gt;0,ABS(1-Tabla13[[#This Row],[COTIZACIÓN IMPOINTER]]/Tabla13[[#This Row],[PROMEDIO]]),"")</f>
        <v>6.5103716704709713E-2</v>
      </c>
      <c r="I91" s="49">
        <v>107087.5</v>
      </c>
      <c r="J91" s="27">
        <f>IF(Tabla13[[#This Row],[COTIZACIÓN 3 SMT]]&gt;0,ABS(1-Tabla13[[#This Row],[COTIZACIÓN 3 SMT]]/Tabla13[[#This Row],[PROMEDIO]]),"")</f>
        <v>2.6149704900739312E-2</v>
      </c>
      <c r="K91" s="60"/>
      <c r="L91" s="27" t="str">
        <f>IF(Tabla13[[#This Row],[COTIZACIÓN 4]]&gt;0,ABS(1-Tabla13[[#This Row],[COTIZACIÓN 4]]/Tabla13[[#This Row],[PROMEDIO]]),"")</f>
        <v/>
      </c>
      <c r="M91" s="60"/>
      <c r="N91" s="27" t="str">
        <f>IF(Tabla13[[#This Row],[COTIZACIÓN 5]]&gt;0,ABS(1-Tabla13[[#This Row],[COTIZACIÓN 5]]/Tabla13[[#This Row],[PROMEDIO]]),"")</f>
        <v/>
      </c>
      <c r="O91" s="60"/>
      <c r="P91" s="27" t="str">
        <f>IF(Tabla13[[#This Row],[COTIZACIÓN 6]]&gt;0,ABS(1-Tabla13[[#This Row],[COTIZACIÓN 6]]/Tabla13[[#This Row],[PROMEDIO]]),"")</f>
        <v/>
      </c>
      <c r="Q91" s="28"/>
      <c r="R91" s="27" t="str">
        <f>IF(Tabla13[[#This Row],[COTIZACIÓN 7]]&gt;0,ABS(1-Tabla13[[#This Row],[COTIZACIÓN 7]]/Tabla13[[#This Row],[PROMEDIO]]),"")</f>
        <v/>
      </c>
      <c r="S91" s="28"/>
      <c r="T91" s="27" t="str">
        <f>IF(Tabla13[[#This Row],[COTIZACIÓN 8]]&gt;0,ABS(1-Tabla13[[#This Row],[COTIZACIÓN 8]]/Tabla13[[#This Row],[PROMEDIO]]),"")</f>
        <v/>
      </c>
      <c r="U91"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109963</v>
      </c>
      <c r="V91" s="61">
        <f>COUNT(Tabla13[[#This Row],[COTIZACIÓN NIRIA ALVIRA ROJAS]:[DESVIACIÓN COT.8]])/2</f>
        <v>3</v>
      </c>
    </row>
    <row r="92" spans="1:22" s="25" customFormat="1" ht="20.100000000000001" customHeight="1">
      <c r="A92" s="26">
        <v>89</v>
      </c>
      <c r="B92" s="38" t="s">
        <v>145</v>
      </c>
      <c r="C92" s="46">
        <v>48101800</v>
      </c>
      <c r="D92" s="21" t="s">
        <v>57</v>
      </c>
      <c r="E92" s="47">
        <v>130000</v>
      </c>
      <c r="F92" s="27">
        <f>IF(Tabla13[[#This Row],[COTIZACIÓN NIRIA ALVIRA ROJAS]]&gt;0,ABS(1-Tabla13[[#This Row],[COTIZACIÓN NIRIA ALVIRA ROJAS]]/Tabla13[[#This Row],[PROMEDIO]]),"")</f>
        <v>5.6021493664451971E-2</v>
      </c>
      <c r="G92" s="49">
        <v>138684</v>
      </c>
      <c r="H92" s="27">
        <f>IF(Tabla13[[#This Row],[COTIZACIÓN IMPOINTER]]&gt;0,ABS(1-Tabla13[[#This Row],[COTIZACIÓN IMPOINTER]]/Tabla13[[#This Row],[PROMEDIO]]),"")</f>
        <v>7.0362705587627694E-3</v>
      </c>
      <c r="I92" s="49">
        <v>144462.5</v>
      </c>
      <c r="J92" s="27">
        <f>IF(Tabla13[[#This Row],[COTIZACIÓN 3 SMT]]&gt;0,ABS(1-Tabla13[[#This Row],[COTIZACIÓN 3 SMT]]/Tabla13[[#This Row],[PROMEDIO]]),"")</f>
        <v>4.8996115165377718E-2</v>
      </c>
      <c r="K92" s="60"/>
      <c r="L92" s="27" t="str">
        <f>IF(Tabla13[[#This Row],[COTIZACIÓN 4]]&gt;0,ABS(1-Tabla13[[#This Row],[COTIZACIÓN 4]]/Tabla13[[#This Row],[PROMEDIO]]),"")</f>
        <v/>
      </c>
      <c r="M92" s="60"/>
      <c r="N92" s="27" t="str">
        <f>IF(Tabla13[[#This Row],[COTIZACIÓN 5]]&gt;0,ABS(1-Tabla13[[#This Row],[COTIZACIÓN 5]]/Tabla13[[#This Row],[PROMEDIO]]),"")</f>
        <v/>
      </c>
      <c r="O92" s="60"/>
      <c r="P92" s="27" t="str">
        <f>IF(Tabla13[[#This Row],[COTIZACIÓN 6]]&gt;0,ABS(1-Tabla13[[#This Row],[COTIZACIÓN 6]]/Tabla13[[#This Row],[PROMEDIO]]),"")</f>
        <v/>
      </c>
      <c r="Q92" s="28"/>
      <c r="R92" s="27" t="str">
        <f>IF(Tabla13[[#This Row],[COTIZACIÓN 7]]&gt;0,ABS(1-Tabla13[[#This Row],[COTIZACIÓN 7]]/Tabla13[[#This Row],[PROMEDIO]]),"")</f>
        <v/>
      </c>
      <c r="S92" s="28"/>
      <c r="T92" s="27" t="str">
        <f>IF(Tabla13[[#This Row],[COTIZACIÓN 8]]&gt;0,ABS(1-Tabla13[[#This Row],[COTIZACIÓN 8]]/Tabla13[[#This Row],[PROMEDIO]]),"")</f>
        <v/>
      </c>
      <c r="U92"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137715</v>
      </c>
      <c r="V92" s="61">
        <f>COUNT(Tabla13[[#This Row],[COTIZACIÓN NIRIA ALVIRA ROJAS]:[DESVIACIÓN COT.8]])/2</f>
        <v>3</v>
      </c>
    </row>
    <row r="93" spans="1:22" s="25" customFormat="1" ht="20.100000000000001" customHeight="1">
      <c r="A93" s="26">
        <v>90</v>
      </c>
      <c r="B93" s="38" t="s">
        <v>146</v>
      </c>
      <c r="C93" s="46">
        <v>48101800</v>
      </c>
      <c r="D93" s="21" t="s">
        <v>57</v>
      </c>
      <c r="E93" s="47">
        <v>450000</v>
      </c>
      <c r="F93" s="27">
        <f>IF(Tabla13[[#This Row],[COTIZACIÓN NIRIA ALVIRA ROJAS]]&gt;0,ABS(1-Tabla13[[#This Row],[COTIZACIÓN NIRIA ALVIRA ROJAS]]/Tabla13[[#This Row],[PROMEDIO]]),"")</f>
        <v>0.17645520973582052</v>
      </c>
      <c r="G93" s="49">
        <v>341640</v>
      </c>
      <c r="H93" s="27">
        <f>IF(Tabla13[[#This Row],[COTIZACIÓN IMPOINTER]]&gt;0,ABS(1-Tabla13[[#This Row],[COTIZACIÓN IMPOINTER]]/Tabla13[[#This Row],[PROMEDIO]]),"")</f>
        <v>0.10683520476856512</v>
      </c>
      <c r="I93" s="49">
        <v>355875</v>
      </c>
      <c r="J93" s="27">
        <f>IF(Tabla13[[#This Row],[COTIZACIÓN 3 SMT]]&gt;0,ABS(1-Tabla13[[#This Row],[COTIZACIÓN 3 SMT]]/Tabla13[[#This Row],[PROMEDIO]]),"")</f>
        <v>6.9620004967255289E-2</v>
      </c>
      <c r="K93" s="59"/>
      <c r="L93" s="27" t="str">
        <f>IF(Tabla13[[#This Row],[COTIZACIÓN 4]]&gt;0,ABS(1-Tabla13[[#This Row],[COTIZACIÓN 4]]/Tabla13[[#This Row],[PROMEDIO]]),"")</f>
        <v/>
      </c>
      <c r="M93" s="59"/>
      <c r="N93" s="27" t="str">
        <f>IF(Tabla13[[#This Row],[COTIZACIÓN 5]]&gt;0,ABS(1-Tabla13[[#This Row],[COTIZACIÓN 5]]/Tabla13[[#This Row],[PROMEDIO]]),"")</f>
        <v/>
      </c>
      <c r="O93" s="60"/>
      <c r="P93" s="27" t="str">
        <f>IF(Tabla13[[#This Row],[COTIZACIÓN 6]]&gt;0,ABS(1-Tabla13[[#This Row],[COTIZACIÓN 6]]/Tabla13[[#This Row],[PROMEDIO]]),"")</f>
        <v/>
      </c>
      <c r="Q93" s="28"/>
      <c r="R93" s="27" t="str">
        <f>IF(Tabla13[[#This Row],[COTIZACIÓN 7]]&gt;0,ABS(1-Tabla13[[#This Row],[COTIZACIÓN 7]]/Tabla13[[#This Row],[PROMEDIO]]),"")</f>
        <v/>
      </c>
      <c r="S93" s="28"/>
      <c r="T93" s="27" t="str">
        <f>IF(Tabla13[[#This Row],[COTIZACIÓN 8]]&gt;0,ABS(1-Tabla13[[#This Row],[COTIZACIÓN 8]]/Tabla13[[#This Row],[PROMEDIO]]),"")</f>
        <v/>
      </c>
      <c r="U93" s="29">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382505</v>
      </c>
      <c r="V93" s="61">
        <f>COUNT(Tabla13[[#This Row],[COTIZACIÓN NIRIA ALVIRA ROJAS]:[DESVIACIÓN COT.8]])/2</f>
        <v>3</v>
      </c>
    </row>
    <row r="94" spans="1:22" ht="20.100000000000001" customHeight="1">
      <c r="A94" s="26">
        <v>91</v>
      </c>
      <c r="B94" s="42" t="s">
        <v>147</v>
      </c>
      <c r="C94" s="46">
        <v>48101800</v>
      </c>
      <c r="D94" s="21" t="s">
        <v>57</v>
      </c>
      <c r="E94" s="47">
        <v>60000</v>
      </c>
      <c r="F94" s="35">
        <f>IF(Tabla13[[#This Row],[COTIZACIÓN NIRIA ALVIRA ROJAS]]&gt;0,ABS(1-Tabla13[[#This Row],[COTIZACIÓN NIRIA ALVIRA ROJAS]]/Tabla13[[#This Row],[PROMEDIO]]),"")</f>
        <v>0.13625603636019323</v>
      </c>
      <c r="G94" s="49">
        <v>48204</v>
      </c>
      <c r="H94" s="35">
        <f>IF(Tabla13[[#This Row],[COTIZACIÓN IMPOINTER]]&gt;0,ABS(1-Tabla13[[#This Row],[COTIZACIÓN IMPOINTER]]/Tabla13[[#This Row],[PROMEDIO]]),"")</f>
        <v>8.7131900388220829E-2</v>
      </c>
      <c r="I94" s="49">
        <v>50212.5</v>
      </c>
      <c r="J94" s="35">
        <f>IF(Tabla13[[#This Row],[COTIZACIÓN 3 SMT]]&gt;0,ABS(1-Tabla13[[#This Row],[COTIZACIÓN 3 SMT]]/Tabla13[[#This Row],[PROMEDIO]]),"")</f>
        <v>4.909572957106334E-2</v>
      </c>
      <c r="K94" s="66"/>
      <c r="L94" s="35" t="str">
        <f>IF(Tabla13[[#This Row],[COTIZACIÓN 4]]&gt;0,ABS(1-Tabla13[[#This Row],[COTIZACIÓN 4]]/Tabla13[[#This Row],[PROMEDIO]]),"")</f>
        <v/>
      </c>
      <c r="M94" s="66"/>
      <c r="N94" s="35" t="str">
        <f>IF(Tabla13[[#This Row],[COTIZACIÓN 5]]&gt;0,ABS(1-Tabla13[[#This Row],[COTIZACIÓN 5]]/Tabla13[[#This Row],[PROMEDIO]]),"")</f>
        <v/>
      </c>
      <c r="O94" s="67"/>
      <c r="P94" s="35" t="str">
        <f>IF(Tabla13[[#This Row],[COTIZACIÓN 6]]&gt;0,ABS(1-Tabla13[[#This Row],[COTIZACIÓN 6]]/Tabla13[[#This Row],[PROMEDIO]]),"")</f>
        <v/>
      </c>
      <c r="Q94" s="36"/>
      <c r="R94" s="35" t="str">
        <f>IF(Tabla13[[#This Row],[COTIZACIÓN 7]]&gt;0,ABS(1-Tabla13[[#This Row],[COTIZACIÓN 7]]/Tabla13[[#This Row],[PROMEDIO]]),"")</f>
        <v/>
      </c>
      <c r="S94" s="36"/>
      <c r="T94" s="35" t="str">
        <f>IF(Tabla13[[#This Row],[COTIZACIÓN 8]]&gt;0,ABS(1-Tabla13[[#This Row],[COTIZACIÓN 8]]/Tabla13[[#This Row],[PROMEDIO]]),"")</f>
        <v/>
      </c>
      <c r="U94"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52805</v>
      </c>
      <c r="V94" s="68">
        <f>COUNT(Tabla13[[#This Row],[COTIZACIÓN NIRIA ALVIRA ROJAS]:[DESVIACIÓN COT.8]])/2</f>
        <v>3</v>
      </c>
    </row>
    <row r="95" spans="1:22" ht="20.100000000000001" customHeight="1">
      <c r="A95" s="26">
        <v>92</v>
      </c>
      <c r="B95" s="42" t="s">
        <v>148</v>
      </c>
      <c r="C95" s="46">
        <v>48101900</v>
      </c>
      <c r="D95" s="21" t="s">
        <v>57</v>
      </c>
      <c r="E95" s="47">
        <v>250000</v>
      </c>
      <c r="F95" s="35">
        <f>IF(Tabla13[[#This Row],[COTIZACIÓN NIRIA ALVIRA ROJAS]]&gt;0,ABS(1-Tabla13[[#This Row],[COTIZACIÓN NIRIA ALVIRA ROJAS]]/Tabla13[[#This Row],[PROMEDIO]]),"")</f>
        <v>3.6016062393031234E-2</v>
      </c>
      <c r="G95" s="49">
        <v>232128</v>
      </c>
      <c r="H95" s="35">
        <f>IF(Tabla13[[#This Row],[COTIZACIÓN IMPOINTER]]&gt;0,ABS(1-Tabla13[[#This Row],[COTIZACIÓN IMPOINTER]]/Tabla13[[#This Row],[PROMEDIO]]),"")</f>
        <v>3.804665387532169E-2</v>
      </c>
      <c r="I95" s="49">
        <v>241800</v>
      </c>
      <c r="J95" s="35">
        <f>IF(Tabla13[[#This Row],[COTIZACIÓN 3 SMT]]&gt;0,ABS(1-Tabla13[[#This Row],[COTIZACIÓN 3 SMT]]/Tabla13[[#This Row],[PROMEDIO]]),"")</f>
        <v>2.0347355465399897E-3</v>
      </c>
      <c r="K95" s="66"/>
      <c r="L95" s="35" t="str">
        <f>IF(Tabla13[[#This Row],[COTIZACIÓN 4]]&gt;0,ABS(1-Tabla13[[#This Row],[COTIZACIÓN 4]]/Tabla13[[#This Row],[PROMEDIO]]),"")</f>
        <v/>
      </c>
      <c r="M95" s="66"/>
      <c r="N95" s="35" t="str">
        <f>IF(Tabla13[[#This Row],[COTIZACIÓN 5]]&gt;0,ABS(1-Tabla13[[#This Row],[COTIZACIÓN 5]]/Tabla13[[#This Row],[PROMEDIO]]),"")</f>
        <v/>
      </c>
      <c r="O95" s="67"/>
      <c r="P95" s="35" t="str">
        <f>IF(Tabla13[[#This Row],[COTIZACIÓN 6]]&gt;0,ABS(1-Tabla13[[#This Row],[COTIZACIÓN 6]]/Tabla13[[#This Row],[PROMEDIO]]),"")</f>
        <v/>
      </c>
      <c r="Q95" s="36"/>
      <c r="R95" s="35" t="str">
        <f>IF(Tabla13[[#This Row],[COTIZACIÓN 7]]&gt;0,ABS(1-Tabla13[[#This Row],[COTIZACIÓN 7]]/Tabla13[[#This Row],[PROMEDIO]]),"")</f>
        <v/>
      </c>
      <c r="S95" s="36"/>
      <c r="T95" s="35" t="str">
        <f>IF(Tabla13[[#This Row],[COTIZACIÓN 8]]&gt;0,ABS(1-Tabla13[[#This Row],[COTIZACIÓN 8]]/Tabla13[[#This Row],[PROMEDIO]]),"")</f>
        <v/>
      </c>
      <c r="U95"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241309</v>
      </c>
      <c r="V95" s="68">
        <f>COUNT(Tabla13[[#This Row],[COTIZACIÓN NIRIA ALVIRA ROJAS]:[DESVIACIÓN COT.8]])/2</f>
        <v>3</v>
      </c>
    </row>
    <row r="96" spans="1:22" ht="20.100000000000001" customHeight="1">
      <c r="A96" s="26">
        <v>93</v>
      </c>
      <c r="B96" s="42" t="s">
        <v>149</v>
      </c>
      <c r="C96" s="46">
        <v>52152000</v>
      </c>
      <c r="D96" s="21" t="s">
        <v>57</v>
      </c>
      <c r="E96" s="47">
        <v>140000</v>
      </c>
      <c r="F96" s="35">
        <f>IF(Tabla13[[#This Row],[COTIZACIÓN NIRIA ALVIRA ROJAS]]&gt;0,ABS(1-Tabla13[[#This Row],[COTIZACIÓN NIRIA ALVIRA ROJAS]]/Tabla13[[#This Row],[PROMEDIO]]),"")</f>
        <v>0.27142117642785135</v>
      </c>
      <c r="G96" s="49">
        <v>93228.72</v>
      </c>
      <c r="H96" s="35">
        <f>IF(Tabla13[[#This Row],[COTIZACIÓN IMPOINTER]]&gt;0,ABS(1-Tabla13[[#This Row],[COTIZACIÓN IMPOINTER]]/Tabla13[[#This Row],[PROMEDIO]]),"")</f>
        <v>0.1533359367195517</v>
      </c>
      <c r="I96" s="49">
        <v>97113.25</v>
      </c>
      <c r="J96" s="35">
        <f>IF(Tabla13[[#This Row],[COTIZACIÓN 3 SMT]]&gt;0,ABS(1-Tabla13[[#This Row],[COTIZACIÓN 3 SMT]]/Tabla13[[#This Row],[PROMEDIO]]),"")</f>
        <v>0.11805826741619974</v>
      </c>
      <c r="K96" s="67"/>
      <c r="L96" s="35" t="str">
        <f>IF(Tabla13[[#This Row],[COTIZACIÓN 4]]&gt;0,ABS(1-Tabla13[[#This Row],[COTIZACIÓN 4]]/Tabla13[[#This Row],[PROMEDIO]]),"")</f>
        <v/>
      </c>
      <c r="M96" s="67"/>
      <c r="N96" s="35" t="str">
        <f>IF(Tabla13[[#This Row],[COTIZACIÓN 5]]&gt;0,ABS(1-Tabla13[[#This Row],[COTIZACIÓN 5]]/Tabla13[[#This Row],[PROMEDIO]]),"")</f>
        <v/>
      </c>
      <c r="O96" s="67"/>
      <c r="P96" s="35" t="str">
        <f>IF(Tabla13[[#This Row],[COTIZACIÓN 6]]&gt;0,ABS(1-Tabla13[[#This Row],[COTIZACIÓN 6]]/Tabla13[[#This Row],[PROMEDIO]]),"")</f>
        <v/>
      </c>
      <c r="Q96" s="36"/>
      <c r="R96" s="35" t="str">
        <f>IF(Tabla13[[#This Row],[COTIZACIÓN 7]]&gt;0,ABS(1-Tabla13[[#This Row],[COTIZACIÓN 7]]/Tabla13[[#This Row],[PROMEDIO]]),"")</f>
        <v/>
      </c>
      <c r="S96" s="36"/>
      <c r="T96" s="35" t="str">
        <f>IF(Tabla13[[#This Row],[COTIZACIÓN 8]]&gt;0,ABS(1-Tabla13[[#This Row],[COTIZACIÓN 8]]/Tabla13[[#This Row],[PROMEDIO]]),"")</f>
        <v/>
      </c>
      <c r="U96"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110113</v>
      </c>
      <c r="V96" s="68">
        <f>COUNT(Tabla13[[#This Row],[COTIZACIÓN NIRIA ALVIRA ROJAS]:[DESVIACIÓN COT.8]])/2</f>
        <v>3</v>
      </c>
    </row>
    <row r="97" spans="1:22" ht="20.100000000000001" customHeight="1">
      <c r="A97" s="26">
        <v>94</v>
      </c>
      <c r="B97" s="42" t="s">
        <v>150</v>
      </c>
      <c r="C97" s="46">
        <v>52152000</v>
      </c>
      <c r="D97" s="21" t="s">
        <v>57</v>
      </c>
      <c r="E97" s="47">
        <v>145000</v>
      </c>
      <c r="F97" s="35">
        <f>IF(Tabla13[[#This Row],[COTIZACIÓN NIRIA ALVIRA ROJAS]]&gt;0,ABS(1-Tabla13[[#This Row],[COTIZACIÓN NIRIA ALVIRA ROJAS]]/Tabla13[[#This Row],[PROMEDIO]]),"")</f>
        <v>0.2493860775308685</v>
      </c>
      <c r="G97" s="49">
        <v>99512.4</v>
      </c>
      <c r="H97" s="35">
        <f>IF(Tabla13[[#This Row],[COTIZACIÓN IMPOINTER]]&gt;0,ABS(1-Tabla13[[#This Row],[COTIZACIÓN IMPOINTER]]/Tabla13[[#This Row],[PROMEDIO]]),"")</f>
        <v>0.14255581309184284</v>
      </c>
      <c r="I97" s="49">
        <v>103658.75</v>
      </c>
      <c r="J97" s="35">
        <f>IF(Tabla13[[#This Row],[COTIZACIÓN 3 SMT]]&gt;0,ABS(1-Tabla13[[#This Row],[COTIZACIÓN 3 SMT]]/Tabla13[[#This Row],[PROMEDIO]]),"")</f>
        <v>0.10682897197066954</v>
      </c>
      <c r="K97" s="36"/>
      <c r="L97" s="35" t="str">
        <f>IF(Tabla13[[#This Row],[COTIZACIÓN 4]]&gt;0,ABS(1-Tabla13[[#This Row],[COTIZACIÓN 4]]/Tabla13[[#This Row],[PROMEDIO]]),"")</f>
        <v/>
      </c>
      <c r="M97" s="36"/>
      <c r="N97" s="35" t="str">
        <f>IF(Tabla13[[#This Row],[COTIZACIÓN 5]]&gt;0,ABS(1-Tabla13[[#This Row],[COTIZACIÓN 5]]/Tabla13[[#This Row],[PROMEDIO]]),"")</f>
        <v/>
      </c>
      <c r="O97" s="36"/>
      <c r="P97" s="35" t="str">
        <f>IF(Tabla13[[#This Row],[COTIZACIÓN 6]]&gt;0,ABS(1-Tabla13[[#This Row],[COTIZACIÓN 6]]/Tabla13[[#This Row],[PROMEDIO]]),"")</f>
        <v/>
      </c>
      <c r="Q97" s="36"/>
      <c r="R97" s="35" t="str">
        <f>IF(Tabla13[[#This Row],[COTIZACIÓN 7]]&gt;0,ABS(1-Tabla13[[#This Row],[COTIZACIÓN 7]]/Tabla13[[#This Row],[PROMEDIO]]),"")</f>
        <v/>
      </c>
      <c r="S97" s="36"/>
      <c r="T97" s="35" t="str">
        <f>IF(Tabla13[[#This Row],[COTIZACIÓN 8]]&gt;0,ABS(1-Tabla13[[#This Row],[COTIZACIÓN 8]]/Tabla13[[#This Row],[PROMEDIO]]),"")</f>
        <v/>
      </c>
      <c r="U97"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116057</v>
      </c>
      <c r="V97" s="68">
        <f>COUNT(Tabla13[[#This Row],[COTIZACIÓN NIRIA ALVIRA ROJAS]:[DESVIACIÓN COT.8]])/2</f>
        <v>3</v>
      </c>
    </row>
    <row r="98" spans="1:22" ht="20.100000000000001" customHeight="1">
      <c r="A98" s="26">
        <v>95</v>
      </c>
      <c r="B98" s="42" t="s">
        <v>151</v>
      </c>
      <c r="C98" s="46">
        <v>48101800</v>
      </c>
      <c r="D98" s="21" t="s">
        <v>57</v>
      </c>
      <c r="E98" s="47">
        <v>480000</v>
      </c>
      <c r="F98" s="35">
        <f>IF(Tabla13[[#This Row],[COTIZACIÓN NIRIA ALVIRA ROJAS]]&gt;0,ABS(1-Tabla13[[#This Row],[COTIZACIÓN NIRIA ALVIRA ROJAS]]/Tabla13[[#This Row],[PROMEDIO]]),"")</f>
        <v>0.14623033498581539</v>
      </c>
      <c r="G98" s="49">
        <v>380225.04</v>
      </c>
      <c r="H98" s="35">
        <f>IF(Tabla13[[#This Row],[COTIZACIÓN IMPOINTER]]&gt;0,ABS(1-Tabla13[[#This Row],[COTIZACIÓN IMPOINTER]]/Tabla13[[#This Row],[PROMEDIO]]),"")</f>
        <v>9.2030260480843729E-2</v>
      </c>
      <c r="I98" s="49">
        <v>396067.75</v>
      </c>
      <c r="J98" s="35">
        <f>IF(Tabla13[[#This Row],[COTIZACIÓN 3 SMT]]&gt;0,ABS(1-Tabla13[[#This Row],[COTIZACIÓN 3 SMT]]/Tabla13[[#This Row],[PROMEDIO]]),"")</f>
        <v>5.4198188000878722E-2</v>
      </c>
      <c r="K98" s="36"/>
      <c r="L98" s="35" t="str">
        <f>IF(Tabla13[[#This Row],[COTIZACIÓN 4]]&gt;0,ABS(1-Tabla13[[#This Row],[COTIZACIÓN 4]]/Tabla13[[#This Row],[PROMEDIO]]),"")</f>
        <v/>
      </c>
      <c r="M98" s="36"/>
      <c r="N98" s="35" t="str">
        <f>IF(Tabla13[[#This Row],[COTIZACIÓN 5]]&gt;0,ABS(1-Tabla13[[#This Row],[COTIZACIÓN 5]]/Tabla13[[#This Row],[PROMEDIO]]),"")</f>
        <v/>
      </c>
      <c r="O98" s="36"/>
      <c r="P98" s="35" t="str">
        <f>IF(Tabla13[[#This Row],[COTIZACIÓN 6]]&gt;0,ABS(1-Tabla13[[#This Row],[COTIZACIÓN 6]]/Tabla13[[#This Row],[PROMEDIO]]),"")</f>
        <v/>
      </c>
      <c r="Q98" s="36"/>
      <c r="R98" s="35" t="str">
        <f>IF(Tabla13[[#This Row],[COTIZACIÓN 7]]&gt;0,ABS(1-Tabla13[[#This Row],[COTIZACIÓN 7]]/Tabla13[[#This Row],[PROMEDIO]]),"")</f>
        <v/>
      </c>
      <c r="S98" s="36"/>
      <c r="T98" s="35" t="str">
        <f>IF(Tabla13[[#This Row],[COTIZACIÓN 8]]&gt;0,ABS(1-Tabla13[[#This Row],[COTIZACIÓN 8]]/Tabla13[[#This Row],[PROMEDIO]]),"")</f>
        <v/>
      </c>
      <c r="U98"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418764</v>
      </c>
      <c r="V98" s="68">
        <f>COUNT(Tabla13[[#This Row],[COTIZACIÓN NIRIA ALVIRA ROJAS]:[DESVIACIÓN COT.8]])/2</f>
        <v>3</v>
      </c>
    </row>
    <row r="99" spans="1:22" ht="20.100000000000001" customHeight="1">
      <c r="A99" s="26">
        <v>96</v>
      </c>
      <c r="B99" s="42" t="s">
        <v>152</v>
      </c>
      <c r="C99" s="46">
        <v>48101800</v>
      </c>
      <c r="D99" s="21" t="s">
        <v>57</v>
      </c>
      <c r="E99" s="47">
        <v>230000</v>
      </c>
      <c r="F99" s="35">
        <f>IF(Tabla13[[#This Row],[COTIZACIÓN NIRIA ALVIRA ROJAS]]&gt;0,ABS(1-Tabla13[[#This Row],[COTIZACIÓN NIRIA ALVIRA ROJAS]]/Tabla13[[#This Row],[PROMEDIO]]),"")</f>
        <v>0.23874359084837771</v>
      </c>
      <c r="G99" s="49">
        <v>160171.44</v>
      </c>
      <c r="H99" s="35">
        <f>IF(Tabla13[[#This Row],[COTIZACIÓN IMPOINTER]]&gt;0,ABS(1-Tabla13[[#This Row],[COTIZACIÓN IMPOINTER]]/Tabla13[[#This Row],[PROMEDIO]]),"")</f>
        <v>0.13734197940454129</v>
      </c>
      <c r="I99" s="49">
        <v>166845.25</v>
      </c>
      <c r="J99" s="35">
        <f>IF(Tabla13[[#This Row],[COTIZACIÓN 3 SMT]]&gt;0,ABS(1-Tabla13[[#This Row],[COTIZACIÓN 3 SMT]]/Tabla13[[#This Row],[PROMEDIO]]),"")</f>
        <v>0.10139789521306386</v>
      </c>
      <c r="K99" s="36"/>
      <c r="L99" s="35" t="str">
        <f>IF(Tabla13[[#This Row],[COTIZACIÓN 4]]&gt;0,ABS(1-Tabla13[[#This Row],[COTIZACIÓN 4]]/Tabla13[[#This Row],[PROMEDIO]]),"")</f>
        <v/>
      </c>
      <c r="M99" s="36"/>
      <c r="N99" s="35" t="str">
        <f>IF(Tabla13[[#This Row],[COTIZACIÓN 5]]&gt;0,ABS(1-Tabla13[[#This Row],[COTIZACIÓN 5]]/Tabla13[[#This Row],[PROMEDIO]]),"")</f>
        <v/>
      </c>
      <c r="O99" s="36"/>
      <c r="P99" s="35" t="str">
        <f>IF(Tabla13[[#This Row],[COTIZACIÓN 6]]&gt;0,ABS(1-Tabla13[[#This Row],[COTIZACIÓN 6]]/Tabla13[[#This Row],[PROMEDIO]]),"")</f>
        <v/>
      </c>
      <c r="Q99" s="36"/>
      <c r="R99" s="35" t="str">
        <f>IF(Tabla13[[#This Row],[COTIZACIÓN 7]]&gt;0,ABS(1-Tabla13[[#This Row],[COTIZACIÓN 7]]/Tabla13[[#This Row],[PROMEDIO]]),"")</f>
        <v/>
      </c>
      <c r="S99" s="36"/>
      <c r="T99" s="35" t="str">
        <f>IF(Tabla13[[#This Row],[COTIZACIÓN 8]]&gt;0,ABS(1-Tabla13[[#This Row],[COTIZACIÓN 8]]/Tabla13[[#This Row],[PROMEDIO]]),"")</f>
        <v/>
      </c>
      <c r="U99"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185672</v>
      </c>
      <c r="V99" s="68">
        <f>COUNT(Tabla13[[#This Row],[COTIZACIÓN NIRIA ALVIRA ROJAS]:[DESVIACIÓN COT.8]])/2</f>
        <v>3</v>
      </c>
    </row>
    <row r="100" spans="1:22" ht="20.100000000000001" customHeight="1">
      <c r="A100" s="26">
        <v>97</v>
      </c>
      <c r="B100" s="42" t="s">
        <v>153</v>
      </c>
      <c r="C100" s="46">
        <v>48101800</v>
      </c>
      <c r="D100" s="21" t="s">
        <v>57</v>
      </c>
      <c r="E100" s="47">
        <v>110000</v>
      </c>
      <c r="F100" s="35">
        <f>IF(Tabla13[[#This Row],[COTIZACIÓN NIRIA ALVIRA ROJAS]]&gt;0,ABS(1-Tabla13[[#This Row],[COTIZACIÓN NIRIA ALVIRA ROJAS]]/Tabla13[[#This Row],[PROMEDIO]]),"")</f>
        <v>0.24662843672794033</v>
      </c>
      <c r="G100" s="49">
        <v>75778.559999999998</v>
      </c>
      <c r="H100" s="35">
        <f>IF(Tabla13[[#This Row],[COTIZACIÓN IMPOINTER]]&gt;0,ABS(1-Tabla13[[#This Row],[COTIZACIÓN IMPOINTER]]/Tabla13[[#This Row],[PROMEDIO]]),"")</f>
        <v>0.1412026564518688</v>
      </c>
      <c r="I100" s="49">
        <v>78936</v>
      </c>
      <c r="J100" s="35">
        <f>IF(Tabla13[[#This Row],[COTIZACIÓN 3 SMT]]&gt;0,ABS(1-Tabla13[[#This Row],[COTIZACIÓN 3 SMT]]/Tabla13[[#This Row],[PROMEDIO]]),"")</f>
        <v>0.10541943380402996</v>
      </c>
      <c r="K100" s="36"/>
      <c r="L100" s="35" t="str">
        <f>IF(Tabla13[[#This Row],[COTIZACIÓN 4]]&gt;0,ABS(1-Tabla13[[#This Row],[COTIZACIÓN 4]]/Tabla13[[#This Row],[PROMEDIO]]),"")</f>
        <v/>
      </c>
      <c r="M100" s="36"/>
      <c r="N100" s="35" t="str">
        <f>IF(Tabla13[[#This Row],[COTIZACIÓN 5]]&gt;0,ABS(1-Tabla13[[#This Row],[COTIZACIÓN 5]]/Tabla13[[#This Row],[PROMEDIO]]),"")</f>
        <v/>
      </c>
      <c r="O100" s="36"/>
      <c r="P100" s="35" t="str">
        <f>IF(Tabla13[[#This Row],[COTIZACIÓN 6]]&gt;0,ABS(1-Tabla13[[#This Row],[COTIZACIÓN 6]]/Tabla13[[#This Row],[PROMEDIO]]),"")</f>
        <v/>
      </c>
      <c r="Q100" s="36"/>
      <c r="R100" s="35" t="str">
        <f>IF(Tabla13[[#This Row],[COTIZACIÓN 7]]&gt;0,ABS(1-Tabla13[[#This Row],[COTIZACIÓN 7]]/Tabla13[[#This Row],[PROMEDIO]]),"")</f>
        <v/>
      </c>
      <c r="S100" s="36"/>
      <c r="T100" s="35" t="str">
        <f>IF(Tabla13[[#This Row],[COTIZACIÓN 8]]&gt;0,ABS(1-Tabla13[[#This Row],[COTIZACIÓN 8]]/Tabla13[[#This Row],[PROMEDIO]]),"")</f>
        <v/>
      </c>
      <c r="U100"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88238</v>
      </c>
      <c r="V100" s="68">
        <f>COUNT(Tabla13[[#This Row],[COTIZACIÓN NIRIA ALVIRA ROJAS]:[DESVIACIÓN COT.8]])/2</f>
        <v>3</v>
      </c>
    </row>
    <row r="101" spans="1:22" ht="20.100000000000001" customHeight="1">
      <c r="A101" s="26">
        <v>98</v>
      </c>
      <c r="B101" s="42" t="s">
        <v>154</v>
      </c>
      <c r="C101" s="46">
        <v>48101800</v>
      </c>
      <c r="D101" s="21" t="s">
        <v>57</v>
      </c>
      <c r="E101" s="47">
        <v>60000</v>
      </c>
      <c r="F101" s="35">
        <f>IF(Tabla13[[#This Row],[COTIZACIÓN NIRIA ALVIRA ROJAS]]&gt;0,ABS(1-Tabla13[[#This Row],[COTIZACIÓN NIRIA ALVIRA ROJAS]]/Tabla13[[#This Row],[PROMEDIO]]),"")</f>
        <v>0.24499408627809016</v>
      </c>
      <c r="G101" s="49">
        <v>41427.360000000001</v>
      </c>
      <c r="H101" s="35">
        <f>IF(Tabla13[[#This Row],[COTIZACIÓN IMPOINTER]]&gt;0,ABS(1-Tabla13[[#This Row],[COTIZACIÓN IMPOINTER]]/Tabla13[[#This Row],[PROMEDIO]]),"")</f>
        <v>0.14038636316477493</v>
      </c>
      <c r="I101" s="49">
        <v>43153.5</v>
      </c>
      <c r="J101" s="35">
        <f>IF(Tabla13[[#This Row],[COTIZACIÓN 3 SMT]]&gt;0,ABS(1-Tabla13[[#This Row],[COTIZACIÓN 3 SMT]]/Tabla13[[#This Row],[PROMEDIO]]),"")</f>
        <v>0.10456912829664056</v>
      </c>
      <c r="K101" s="36"/>
      <c r="L101" s="35" t="str">
        <f>IF(Tabla13[[#This Row],[COTIZACIÓN 4]]&gt;0,ABS(1-Tabla13[[#This Row],[COTIZACIÓN 4]]/Tabla13[[#This Row],[PROMEDIO]]),"")</f>
        <v/>
      </c>
      <c r="M101" s="36"/>
      <c r="N101" s="35" t="str">
        <f>IF(Tabla13[[#This Row],[COTIZACIÓN 5]]&gt;0,ABS(1-Tabla13[[#This Row],[COTIZACIÓN 5]]/Tabla13[[#This Row],[PROMEDIO]]),"")</f>
        <v/>
      </c>
      <c r="O101" s="36"/>
      <c r="P101" s="35" t="str">
        <f>IF(Tabla13[[#This Row],[COTIZACIÓN 6]]&gt;0,ABS(1-Tabla13[[#This Row],[COTIZACIÓN 6]]/Tabla13[[#This Row],[PROMEDIO]]),"")</f>
        <v/>
      </c>
      <c r="Q101" s="36"/>
      <c r="R101" s="35" t="str">
        <f>IF(Tabla13[[#This Row],[COTIZACIÓN 7]]&gt;0,ABS(1-Tabla13[[#This Row],[COTIZACIÓN 7]]/Tabla13[[#This Row],[PROMEDIO]]),"")</f>
        <v/>
      </c>
      <c r="S101" s="36"/>
      <c r="T101" s="35" t="str">
        <f>IF(Tabla13[[#This Row],[COTIZACIÓN 8]]&gt;0,ABS(1-Tabla13[[#This Row],[COTIZACIÓN 8]]/Tabla13[[#This Row],[PROMEDIO]]),"")</f>
        <v/>
      </c>
      <c r="U101"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48193</v>
      </c>
      <c r="V101" s="68">
        <f>COUNT(Tabla13[[#This Row],[COTIZACIÓN NIRIA ALVIRA ROJAS]:[DESVIACIÓN COT.8]])/2</f>
        <v>3</v>
      </c>
    </row>
    <row r="102" spans="1:22" ht="20.100000000000001" customHeight="1">
      <c r="A102" s="26">
        <v>99</v>
      </c>
      <c r="B102" s="42" t="s">
        <v>155</v>
      </c>
      <c r="C102" s="46">
        <v>48101800</v>
      </c>
      <c r="D102" s="21" t="s">
        <v>57</v>
      </c>
      <c r="E102" s="47">
        <v>52000</v>
      </c>
      <c r="F102" s="35">
        <f>IF(Tabla13[[#This Row],[COTIZACIÓN NIRIA ALVIRA ROJAS]]&gt;0,ABS(1-Tabla13[[#This Row],[COTIZACIÓN NIRIA ALVIRA ROJAS]]/Tabla13[[#This Row],[PROMEDIO]]),"")</f>
        <v>0.2841091492776886</v>
      </c>
      <c r="G102" s="49">
        <v>34034.519999999997</v>
      </c>
      <c r="H102" s="35">
        <f>IF(Tabla13[[#This Row],[COTIZACIÓN IMPOINTER]]&gt;0,ABS(1-Tabla13[[#This Row],[COTIZACIÓN IMPOINTER]]/Tabla13[[#This Row],[PROMEDIO]]),"")</f>
        <v>0.15953772070626016</v>
      </c>
      <c r="I102" s="49">
        <v>35452.629999999997</v>
      </c>
      <c r="J102" s="35">
        <f>IF(Tabla13[[#This Row],[COTIZACIÓN 3 SMT]]&gt;0,ABS(1-Tabla13[[#This Row],[COTIZACIÓN 3 SMT]]/Tabla13[[#This Row],[PROMEDIO]]),"")</f>
        <v>0.12451833559698733</v>
      </c>
      <c r="K102" s="36"/>
      <c r="L102" s="35" t="str">
        <f>IF(Tabla13[[#This Row],[COTIZACIÓN 4]]&gt;0,ABS(1-Tabla13[[#This Row],[COTIZACIÓN 4]]/Tabla13[[#This Row],[PROMEDIO]]),"")</f>
        <v/>
      </c>
      <c r="M102" s="36"/>
      <c r="N102" s="35" t="str">
        <f>IF(Tabla13[[#This Row],[COTIZACIÓN 5]]&gt;0,ABS(1-Tabla13[[#This Row],[COTIZACIÓN 5]]/Tabla13[[#This Row],[PROMEDIO]]),"")</f>
        <v/>
      </c>
      <c r="O102" s="36"/>
      <c r="P102" s="35" t="str">
        <f>IF(Tabla13[[#This Row],[COTIZACIÓN 6]]&gt;0,ABS(1-Tabla13[[#This Row],[COTIZACIÓN 6]]/Tabla13[[#This Row],[PROMEDIO]]),"")</f>
        <v/>
      </c>
      <c r="Q102" s="36"/>
      <c r="R102" s="35" t="str">
        <f>IF(Tabla13[[#This Row],[COTIZACIÓN 7]]&gt;0,ABS(1-Tabla13[[#This Row],[COTIZACIÓN 7]]/Tabla13[[#This Row],[PROMEDIO]]),"")</f>
        <v/>
      </c>
      <c r="S102" s="36"/>
      <c r="T102" s="35" t="str">
        <f>IF(Tabla13[[#This Row],[COTIZACIÓN 8]]&gt;0,ABS(1-Tabla13[[#This Row],[COTIZACIÓN 8]]/Tabla13[[#This Row],[PROMEDIO]]),"")</f>
        <v/>
      </c>
      <c r="U102"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40495</v>
      </c>
      <c r="V102" s="68">
        <f>COUNT(Tabla13[[#This Row],[COTIZACIÓN NIRIA ALVIRA ROJAS]:[DESVIACIÓN COT.8]])/2</f>
        <v>3</v>
      </c>
    </row>
    <row r="103" spans="1:22" ht="20.100000000000001" customHeight="1">
      <c r="A103" s="26">
        <v>100</v>
      </c>
      <c r="B103" s="42" t="s">
        <v>156</v>
      </c>
      <c r="C103" s="46">
        <v>23181600</v>
      </c>
      <c r="D103" s="21" t="s">
        <v>57</v>
      </c>
      <c r="E103" s="47">
        <v>230000</v>
      </c>
      <c r="F103" s="35">
        <f>IF(Tabla13[[#This Row],[COTIZACIÓN NIRIA ALVIRA ROJAS]]&gt;0,ABS(1-Tabla13[[#This Row],[COTIZACIÓN NIRIA ALVIRA ROJAS]]/Tabla13[[#This Row],[PROMEDIO]]),"")</f>
        <v>0.25870834633086526</v>
      </c>
      <c r="G103" s="49">
        <v>155844</v>
      </c>
      <c r="H103" s="35">
        <f>IF(Tabla13[[#This Row],[COTIZACIÓN IMPOINTER]]&gt;0,ABS(1-Tabla13[[#This Row],[COTIZACIÓN IMPOINTER]]/Tabla13[[#This Row],[PROMEDIO]]),"")</f>
        <v>0.1471211151061419</v>
      </c>
      <c r="I103" s="49">
        <v>162337.5</v>
      </c>
      <c r="J103" s="35">
        <f>IF(Tabla13[[#This Row],[COTIZACIÓN 3 SMT]]&gt;0,ABS(1-Tabla13[[#This Row],[COTIZACIÓN 3 SMT]]/Tabla13[[#This Row],[PROMEDIO]]),"")</f>
        <v>0.11158449490223121</v>
      </c>
      <c r="K103" s="36"/>
      <c r="L103" s="35" t="str">
        <f>IF(Tabla13[[#This Row],[COTIZACIÓN 4]]&gt;0,ABS(1-Tabla13[[#This Row],[COTIZACIÓN 4]]/Tabla13[[#This Row],[PROMEDIO]]),"")</f>
        <v/>
      </c>
      <c r="M103" s="36"/>
      <c r="N103" s="35" t="str">
        <f>IF(Tabla13[[#This Row],[COTIZACIÓN 5]]&gt;0,ABS(1-Tabla13[[#This Row],[COTIZACIÓN 5]]/Tabla13[[#This Row],[PROMEDIO]]),"")</f>
        <v/>
      </c>
      <c r="O103" s="36"/>
      <c r="P103" s="35" t="str">
        <f>IF(Tabla13[[#This Row],[COTIZACIÓN 6]]&gt;0,ABS(1-Tabla13[[#This Row],[COTIZACIÓN 6]]/Tabla13[[#This Row],[PROMEDIO]]),"")</f>
        <v/>
      </c>
      <c r="Q103" s="36"/>
      <c r="R103" s="35" t="str">
        <f>IF(Tabla13[[#This Row],[COTIZACIÓN 7]]&gt;0,ABS(1-Tabla13[[#This Row],[COTIZACIÓN 7]]/Tabla13[[#This Row],[PROMEDIO]]),"")</f>
        <v/>
      </c>
      <c r="S103" s="36"/>
      <c r="T103" s="35" t="str">
        <f>IF(Tabla13[[#This Row],[COTIZACIÓN 8]]&gt;0,ABS(1-Tabla13[[#This Row],[COTIZACIÓN 8]]/Tabla13[[#This Row],[PROMEDIO]]),"")</f>
        <v/>
      </c>
      <c r="U103"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182727</v>
      </c>
      <c r="V103" s="68">
        <f>COUNT(Tabla13[[#This Row],[COTIZACIÓN NIRIA ALVIRA ROJAS]:[DESVIACIÓN COT.8]])/2</f>
        <v>3</v>
      </c>
    </row>
    <row r="104" spans="1:22" ht="20.100000000000001" customHeight="1">
      <c r="A104" s="26">
        <v>101</v>
      </c>
      <c r="B104" s="42" t="s">
        <v>157</v>
      </c>
      <c r="C104" s="46">
        <v>48101800</v>
      </c>
      <c r="D104" s="21" t="s">
        <v>57</v>
      </c>
      <c r="E104" s="47">
        <v>280000</v>
      </c>
      <c r="F104" s="35">
        <f>IF(Tabla13[[#This Row],[COTIZACIÓN NIRIA ALVIRA ROJAS]]&gt;0,ABS(1-Tabla13[[#This Row],[COTIZACIÓN NIRIA ALVIRA ROJAS]]/Tabla13[[#This Row],[PROMEDIO]]),"")</f>
        <v>0.2691103083484796</v>
      </c>
      <c r="G104" s="49">
        <v>187044</v>
      </c>
      <c r="H104" s="35">
        <f>IF(Tabla13[[#This Row],[COTIZACIÓN IMPOINTER]]&gt;0,ABS(1-Tabla13[[#This Row],[COTIZACIÓN IMPOINTER]]/Tabla13[[#This Row],[PROMEDIO]]),"")</f>
        <v>0.15221618387595348</v>
      </c>
      <c r="I104" s="49">
        <v>194837.5</v>
      </c>
      <c r="J104" s="35">
        <f>IF(Tabla13[[#This Row],[COTIZACIÓN 3 SMT]]&gt;0,ABS(1-Tabla13[[#This Row],[COTIZACIÓN 3 SMT]]/Tabla13[[#This Row],[PROMEDIO]]),"")</f>
        <v>0.11689185820411829</v>
      </c>
      <c r="K104" s="36"/>
      <c r="L104" s="35" t="str">
        <f>IF(Tabla13[[#This Row],[COTIZACIÓN 4]]&gt;0,ABS(1-Tabla13[[#This Row],[COTIZACIÓN 4]]/Tabla13[[#This Row],[PROMEDIO]]),"")</f>
        <v/>
      </c>
      <c r="M104" s="36"/>
      <c r="N104" s="35" t="str">
        <f>IF(Tabla13[[#This Row],[COTIZACIÓN 5]]&gt;0,ABS(1-Tabla13[[#This Row],[COTIZACIÓN 5]]/Tabla13[[#This Row],[PROMEDIO]]),"")</f>
        <v/>
      </c>
      <c r="O104" s="36"/>
      <c r="P104" s="35" t="str">
        <f>IF(Tabla13[[#This Row],[COTIZACIÓN 6]]&gt;0,ABS(1-Tabla13[[#This Row],[COTIZACIÓN 6]]/Tabla13[[#This Row],[PROMEDIO]]),"")</f>
        <v/>
      </c>
      <c r="Q104" s="36"/>
      <c r="R104" s="35" t="str">
        <f>IF(Tabla13[[#This Row],[COTIZACIÓN 7]]&gt;0,ABS(1-Tabla13[[#This Row],[COTIZACIÓN 7]]/Tabla13[[#This Row],[PROMEDIO]]),"")</f>
        <v/>
      </c>
      <c r="S104" s="36"/>
      <c r="T104" s="35" t="str">
        <f>IF(Tabla13[[#This Row],[COTIZACIÓN 8]]&gt;0,ABS(1-Tabla13[[#This Row],[COTIZACIÓN 8]]/Tabla13[[#This Row],[PROMEDIO]]),"")</f>
        <v/>
      </c>
      <c r="U104"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220627</v>
      </c>
      <c r="V104" s="68">
        <f>COUNT(Tabla13[[#This Row],[COTIZACIÓN NIRIA ALVIRA ROJAS]:[DESVIACIÓN COT.8]])/2</f>
        <v>3</v>
      </c>
    </row>
    <row r="105" spans="1:22" ht="20.100000000000001" customHeight="1">
      <c r="A105" s="26">
        <v>102</v>
      </c>
      <c r="B105" s="42" t="s">
        <v>158</v>
      </c>
      <c r="C105" s="46">
        <v>48101800</v>
      </c>
      <c r="D105" s="21" t="s">
        <v>57</v>
      </c>
      <c r="E105" s="47">
        <v>300000</v>
      </c>
      <c r="F105" s="35">
        <f>IF(Tabla13[[#This Row],[COTIZACIÓN NIRIA ALVIRA ROJAS]]&gt;0,ABS(1-Tabla13[[#This Row],[COTIZACIÓN NIRIA ALVIRA ROJAS]]/Tabla13[[#This Row],[PROMEDIO]]),"")</f>
        <v>0.19642985331770002</v>
      </c>
      <c r="G105" s="49">
        <v>221504.4</v>
      </c>
      <c r="H105" s="35">
        <f>IF(Tabla13[[#This Row],[COTIZACIÓN IMPOINTER]]&gt;0,ABS(1-Tabla13[[#This Row],[COTIZACIÓN IMPOINTER]]/Tabla13[[#This Row],[PROMEDIO]]),"")</f>
        <v>0.11661841066258283</v>
      </c>
      <c r="I105" s="49">
        <v>230733.75</v>
      </c>
      <c r="J105" s="35">
        <f>IF(Tabla13[[#This Row],[COTIZACIÓN 3 SMT]]&gt;0,ABS(1-Tabla13[[#This Row],[COTIZACIÓN 3 SMT]]/Tabla13[[#This Row],[PROMEDIO]]),"")</f>
        <v>7.9810844440190487E-2</v>
      </c>
      <c r="K105" s="36"/>
      <c r="L105" s="35" t="str">
        <f>IF(Tabla13[[#This Row],[COTIZACIÓN 4]]&gt;0,ABS(1-Tabla13[[#This Row],[COTIZACIÓN 4]]/Tabla13[[#This Row],[PROMEDIO]]),"")</f>
        <v/>
      </c>
      <c r="M105" s="36"/>
      <c r="N105" s="35" t="str">
        <f>IF(Tabla13[[#This Row],[COTIZACIÓN 5]]&gt;0,ABS(1-Tabla13[[#This Row],[COTIZACIÓN 5]]/Tabla13[[#This Row],[PROMEDIO]]),"")</f>
        <v/>
      </c>
      <c r="O105" s="36"/>
      <c r="P105" s="35" t="str">
        <f>IF(Tabla13[[#This Row],[COTIZACIÓN 6]]&gt;0,ABS(1-Tabla13[[#This Row],[COTIZACIÓN 6]]/Tabla13[[#This Row],[PROMEDIO]]),"")</f>
        <v/>
      </c>
      <c r="Q105" s="36"/>
      <c r="R105" s="35" t="str">
        <f>IF(Tabla13[[#This Row],[COTIZACIÓN 7]]&gt;0,ABS(1-Tabla13[[#This Row],[COTIZACIÓN 7]]/Tabla13[[#This Row],[PROMEDIO]]),"")</f>
        <v/>
      </c>
      <c r="S105" s="36"/>
      <c r="T105" s="35" t="str">
        <f>IF(Tabla13[[#This Row],[COTIZACIÓN 8]]&gt;0,ABS(1-Tabla13[[#This Row],[COTIZACIÓN 8]]/Tabla13[[#This Row],[PROMEDIO]]),"")</f>
        <v/>
      </c>
      <c r="U105"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250746</v>
      </c>
      <c r="V105" s="68">
        <f>COUNT(Tabla13[[#This Row],[COTIZACIÓN NIRIA ALVIRA ROJAS]:[DESVIACIÓN COT.8]])/2</f>
        <v>3</v>
      </c>
    </row>
    <row r="106" spans="1:22" ht="20.100000000000001" customHeight="1">
      <c r="A106" s="26">
        <v>103</v>
      </c>
      <c r="B106" s="42" t="s">
        <v>159</v>
      </c>
      <c r="C106" s="46">
        <v>48101800</v>
      </c>
      <c r="D106" s="21" t="s">
        <v>57</v>
      </c>
      <c r="E106" s="47">
        <v>200000</v>
      </c>
      <c r="F106" s="35">
        <f>IF(Tabla13[[#This Row],[COTIZACIÓN NIRIA ALVIRA ROJAS]]&gt;0,ABS(1-Tabla13[[#This Row],[COTIZACIÓN NIRIA ALVIRA ROJAS]]/Tabla13[[#This Row],[PROMEDIO]]),"")</f>
        <v>0.15788986151637263</v>
      </c>
      <c r="G106" s="49">
        <v>155845.56</v>
      </c>
      <c r="H106" s="35">
        <f>IF(Tabla13[[#This Row],[COTIZACIÓN IMPOINTER]]&gt;0,ABS(1-Tabla13[[#This Row],[COTIZACIÓN IMPOINTER]]/Tabla13[[#This Row],[PROMEDIO]]),"")</f>
        <v>9.7740030568292391E-2</v>
      </c>
      <c r="I106" s="49">
        <v>162339.13</v>
      </c>
      <c r="J106" s="35">
        <f>IF(Tabla13[[#This Row],[COTIZACIÓN 3 SMT]]&gt;0,ABS(1-Tabla13[[#This Row],[COTIZACIÓN 3 SMT]]/Tabla13[[#This Row],[PROMEDIO]]),"")</f>
        <v>6.0145836228057914E-2</v>
      </c>
      <c r="K106" s="36"/>
      <c r="L106" s="35" t="str">
        <f>IF(Tabla13[[#This Row],[COTIZACIÓN 4]]&gt;0,ABS(1-Tabla13[[#This Row],[COTIZACIÓN 4]]/Tabla13[[#This Row],[PROMEDIO]]),"")</f>
        <v/>
      </c>
      <c r="M106" s="36"/>
      <c r="N106" s="35" t="str">
        <f>IF(Tabla13[[#This Row],[COTIZACIÓN 5]]&gt;0,ABS(1-Tabla13[[#This Row],[COTIZACIÓN 5]]/Tabla13[[#This Row],[PROMEDIO]]),"")</f>
        <v/>
      </c>
      <c r="O106" s="36"/>
      <c r="P106" s="35" t="str">
        <f>IF(Tabla13[[#This Row],[COTIZACIÓN 6]]&gt;0,ABS(1-Tabla13[[#This Row],[COTIZACIÓN 6]]/Tabla13[[#This Row],[PROMEDIO]]),"")</f>
        <v/>
      </c>
      <c r="Q106" s="36"/>
      <c r="R106" s="35" t="str">
        <f>IF(Tabla13[[#This Row],[COTIZACIÓN 7]]&gt;0,ABS(1-Tabla13[[#This Row],[COTIZACIÓN 7]]/Tabla13[[#This Row],[PROMEDIO]]),"")</f>
        <v/>
      </c>
      <c r="S106" s="36"/>
      <c r="T106" s="35" t="str">
        <f>IF(Tabla13[[#This Row],[COTIZACIÓN 8]]&gt;0,ABS(1-Tabla13[[#This Row],[COTIZACIÓN 8]]/Tabla13[[#This Row],[PROMEDIO]]),"")</f>
        <v/>
      </c>
      <c r="U106"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172728</v>
      </c>
      <c r="V106" s="68">
        <f>COUNT(Tabla13[[#This Row],[COTIZACIÓN NIRIA ALVIRA ROJAS]:[DESVIACIÓN COT.8]])/2</f>
        <v>3</v>
      </c>
    </row>
    <row r="107" spans="1:22" ht="20.100000000000001" customHeight="1">
      <c r="A107" s="26">
        <v>104</v>
      </c>
      <c r="B107" s="42" t="s">
        <v>160</v>
      </c>
      <c r="C107" s="46">
        <v>48101800</v>
      </c>
      <c r="D107" s="21" t="s">
        <v>57</v>
      </c>
      <c r="E107" s="47">
        <v>90000</v>
      </c>
      <c r="F107" s="35">
        <f>IF(Tabla13[[#This Row],[COTIZACIÓN NIRIA ALVIRA ROJAS]]&gt;0,ABS(1-Tabla13[[#This Row],[COTIZACIÓN NIRIA ALVIRA ROJAS]]/Tabla13[[#This Row],[PROMEDIO]]),"")</f>
        <v>0.24197888635893183</v>
      </c>
      <c r="G107" s="49">
        <v>62398.44</v>
      </c>
      <c r="H107" s="35">
        <f>IF(Tabla13[[#This Row],[COTIZACIÓN IMPOINTER]]&gt;0,ABS(1-Tabla13[[#This Row],[COTIZACIÓN IMPOINTER]]/Tabla13[[#This Row],[PROMEDIO]]),"")</f>
        <v>0.1389161664251708</v>
      </c>
      <c r="I107" s="49">
        <v>64998.38</v>
      </c>
      <c r="J107" s="35">
        <f>IF(Tabla13[[#This Row],[COTIZACIÓN 3 SMT]]&gt;0,ABS(1-Tabla13[[#This Row],[COTIZACIÓN 3 SMT]]/Tabla13[[#This Row],[PROMEDIO]]),"")</f>
        <v>0.10303760436072595</v>
      </c>
      <c r="K107" s="36"/>
      <c r="L107" s="35" t="str">
        <f>IF(Tabla13[[#This Row],[COTIZACIÓN 4]]&gt;0,ABS(1-Tabla13[[#This Row],[COTIZACIÓN 4]]/Tabla13[[#This Row],[PROMEDIO]]),"")</f>
        <v/>
      </c>
      <c r="M107" s="36"/>
      <c r="N107" s="35" t="str">
        <f>IF(Tabla13[[#This Row],[COTIZACIÓN 5]]&gt;0,ABS(1-Tabla13[[#This Row],[COTIZACIÓN 5]]/Tabla13[[#This Row],[PROMEDIO]]),"")</f>
        <v/>
      </c>
      <c r="O107" s="36"/>
      <c r="P107" s="35" t="str">
        <f>IF(Tabla13[[#This Row],[COTIZACIÓN 6]]&gt;0,ABS(1-Tabla13[[#This Row],[COTIZACIÓN 6]]/Tabla13[[#This Row],[PROMEDIO]]),"")</f>
        <v/>
      </c>
      <c r="Q107" s="36"/>
      <c r="R107" s="35" t="str">
        <f>IF(Tabla13[[#This Row],[COTIZACIÓN 7]]&gt;0,ABS(1-Tabla13[[#This Row],[COTIZACIÓN 7]]/Tabla13[[#This Row],[PROMEDIO]]),"")</f>
        <v/>
      </c>
      <c r="S107" s="36"/>
      <c r="T107" s="35" t="str">
        <f>IF(Tabla13[[#This Row],[COTIZACIÓN 8]]&gt;0,ABS(1-Tabla13[[#This Row],[COTIZACIÓN 8]]/Tabla13[[#This Row],[PROMEDIO]]),"")</f>
        <v/>
      </c>
      <c r="U107"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72465</v>
      </c>
      <c r="V107" s="68">
        <f>COUNT(Tabla13[[#This Row],[COTIZACIÓN NIRIA ALVIRA ROJAS]:[DESVIACIÓN COT.8]])/2</f>
        <v>3</v>
      </c>
    </row>
    <row r="108" spans="1:22" ht="20.100000000000001" customHeight="1">
      <c r="A108" s="26">
        <v>105</v>
      </c>
      <c r="B108" s="42" t="s">
        <v>161</v>
      </c>
      <c r="C108" s="46">
        <v>48101500</v>
      </c>
      <c r="D108" s="21" t="s">
        <v>57</v>
      </c>
      <c r="E108" s="47">
        <v>1000000</v>
      </c>
      <c r="F108" s="35">
        <f>IF(Tabla13[[#This Row],[COTIZACIÓN NIRIA ALVIRA ROJAS]]&gt;0,ABS(1-Tabla13[[#This Row],[COTIZACIÓN NIRIA ALVIRA ROJAS]]/Tabla13[[#This Row],[PROMEDIO]]),"")</f>
        <v>0.11880851368526568</v>
      </c>
      <c r="G108" s="49">
        <v>823555.2</v>
      </c>
      <c r="H108" s="35">
        <f>IF(Tabla13[[#This Row],[COTIZACIÓN IMPOINTER]]&gt;0,ABS(1-Tabla13[[#This Row],[COTIZACIÓN IMPOINTER]]/Tabla13[[#This Row],[PROMEDIO]]),"")</f>
        <v>7.8599430750228239E-2</v>
      </c>
      <c r="I108" s="49">
        <v>857870</v>
      </c>
      <c r="J108" s="35">
        <f>IF(Tabla13[[#This Row],[COTIZACIÓN 3 SMT]]&gt;0,ABS(1-Tabla13[[#This Row],[COTIZACIÓN 3 SMT]]/Tabla13[[#This Row],[PROMEDIO]]),"")</f>
        <v>4.020774036482111E-2</v>
      </c>
      <c r="K108" s="36"/>
      <c r="L108" s="35" t="str">
        <f>IF(Tabla13[[#This Row],[COTIZACIÓN 4]]&gt;0,ABS(1-Tabla13[[#This Row],[COTIZACIÓN 4]]/Tabla13[[#This Row],[PROMEDIO]]),"")</f>
        <v/>
      </c>
      <c r="M108" s="36"/>
      <c r="N108" s="35" t="str">
        <f>IF(Tabla13[[#This Row],[COTIZACIÓN 5]]&gt;0,ABS(1-Tabla13[[#This Row],[COTIZACIÓN 5]]/Tabla13[[#This Row],[PROMEDIO]]),"")</f>
        <v/>
      </c>
      <c r="O108" s="36"/>
      <c r="P108" s="35" t="str">
        <f>IF(Tabla13[[#This Row],[COTIZACIÓN 6]]&gt;0,ABS(1-Tabla13[[#This Row],[COTIZACIÓN 6]]/Tabla13[[#This Row],[PROMEDIO]]),"")</f>
        <v/>
      </c>
      <c r="Q108" s="36"/>
      <c r="R108" s="35" t="str">
        <f>IF(Tabla13[[#This Row],[COTIZACIÓN 7]]&gt;0,ABS(1-Tabla13[[#This Row],[COTIZACIÓN 7]]/Tabla13[[#This Row],[PROMEDIO]]),"")</f>
        <v/>
      </c>
      <c r="S108" s="36"/>
      <c r="T108" s="35" t="str">
        <f>IF(Tabla13[[#This Row],[COTIZACIÓN 8]]&gt;0,ABS(1-Tabla13[[#This Row],[COTIZACIÓN 8]]/Tabla13[[#This Row],[PROMEDIO]]),"")</f>
        <v/>
      </c>
      <c r="U108"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893808</v>
      </c>
      <c r="V108" s="68">
        <f>COUNT(Tabla13[[#This Row],[COTIZACIÓN NIRIA ALVIRA ROJAS]:[DESVIACIÓN COT.8]])/2</f>
        <v>3</v>
      </c>
    </row>
    <row r="109" spans="1:22" ht="20.100000000000001" customHeight="1">
      <c r="A109" s="26">
        <v>106</v>
      </c>
      <c r="B109" s="42" t="s">
        <v>162</v>
      </c>
      <c r="C109" s="46">
        <v>48101800</v>
      </c>
      <c r="D109" s="21" t="s">
        <v>57</v>
      </c>
      <c r="E109" s="47">
        <v>200000</v>
      </c>
      <c r="F109" s="35">
        <f>IF(Tabla13[[#This Row],[COTIZACIÓN NIRIA ALVIRA ROJAS]]&gt;0,ABS(1-Tabla13[[#This Row],[COTIZACIÓN NIRIA ALVIRA ROJAS]]/Tabla13[[#This Row],[PROMEDIO]]),"")</f>
        <v>0.23373018320893224</v>
      </c>
      <c r="G109" s="49">
        <v>140244</v>
      </c>
      <c r="H109" s="35">
        <f>IF(Tabla13[[#This Row],[COTIZACIÓN IMPOINTER]]&gt;0,ABS(1-Tabla13[[#This Row],[COTIZACIÓN IMPOINTER]]/Tabla13[[#This Row],[PROMEDIO]]),"")</f>
        <v>0.1348837209302326</v>
      </c>
      <c r="I109" s="49">
        <v>146087.5</v>
      </c>
      <c r="J109" s="35">
        <f>IF(Tabla13[[#This Row],[COTIZACIÓN 3 SMT]]&gt;0,ABS(1-Tabla13[[#This Row],[COTIZACIÓN 3 SMT]]/Tabla13[[#This Row],[PROMEDIO]]),"")</f>
        <v>9.8837209302325535E-2</v>
      </c>
      <c r="K109" s="36"/>
      <c r="L109" s="35" t="str">
        <f>IF(Tabla13[[#This Row],[COTIZACIÓN 4]]&gt;0,ABS(1-Tabla13[[#This Row],[COTIZACIÓN 4]]/Tabla13[[#This Row],[PROMEDIO]]),"")</f>
        <v/>
      </c>
      <c r="M109" s="36"/>
      <c r="N109" s="35" t="str">
        <f>IF(Tabla13[[#This Row],[COTIZACIÓN 5]]&gt;0,ABS(1-Tabla13[[#This Row],[COTIZACIÓN 5]]/Tabla13[[#This Row],[PROMEDIO]]),"")</f>
        <v/>
      </c>
      <c r="O109" s="36"/>
      <c r="P109" s="35" t="str">
        <f>IF(Tabla13[[#This Row],[COTIZACIÓN 6]]&gt;0,ABS(1-Tabla13[[#This Row],[COTIZACIÓN 6]]/Tabla13[[#This Row],[PROMEDIO]]),"")</f>
        <v/>
      </c>
      <c r="Q109" s="36"/>
      <c r="R109" s="35" t="str">
        <f>IF(Tabla13[[#This Row],[COTIZACIÓN 7]]&gt;0,ABS(1-Tabla13[[#This Row],[COTIZACIÓN 7]]/Tabla13[[#This Row],[PROMEDIO]]),"")</f>
        <v/>
      </c>
      <c r="S109" s="36"/>
      <c r="T109" s="35" t="str">
        <f>IF(Tabla13[[#This Row],[COTIZACIÓN 8]]&gt;0,ABS(1-Tabla13[[#This Row],[COTIZACIÓN 8]]/Tabla13[[#This Row],[PROMEDIO]]),"")</f>
        <v/>
      </c>
      <c r="U109"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162110</v>
      </c>
      <c r="V109" s="68">
        <f>COUNT(Tabla13[[#This Row],[COTIZACIÓN NIRIA ALVIRA ROJAS]:[DESVIACIÓN COT.8]])/2</f>
        <v>3</v>
      </c>
    </row>
    <row r="110" spans="1:22" ht="20.100000000000001" customHeight="1">
      <c r="A110" s="26">
        <v>107</v>
      </c>
      <c r="B110" s="42" t="s">
        <v>163</v>
      </c>
      <c r="C110" s="46">
        <v>48101800</v>
      </c>
      <c r="D110" s="21" t="s">
        <v>57</v>
      </c>
      <c r="E110" s="47">
        <v>57000</v>
      </c>
      <c r="F110" s="35">
        <f>IF(Tabla13[[#This Row],[COTIZACIÓN NIRIA ALVIRA ROJAS]]&gt;0,ABS(1-Tabla13[[#This Row],[COTIZACIÓN NIRIA ALVIRA ROJAS]]/Tabla13[[#This Row],[PROMEDIO]]),"")</f>
        <v>0.25453945196434469</v>
      </c>
      <c r="G110" s="49">
        <v>38844</v>
      </c>
      <c r="H110" s="35">
        <f>IF(Tabla13[[#This Row],[COTIZACIÓN IMPOINTER]]&gt;0,ABS(1-Tabla13[[#This Row],[COTIZACIÓN IMPOINTER]]/Tabla13[[#This Row],[PROMEDIO]]),"")</f>
        <v>0.14506437768240343</v>
      </c>
      <c r="I110" s="49">
        <v>40462.5</v>
      </c>
      <c r="J110" s="35">
        <f>IF(Tabla13[[#This Row],[COTIZACIÓN 3 SMT]]&gt;0,ABS(1-Tabla13[[#This Row],[COTIZACIÓN 3 SMT]]/Tabla13[[#This Row],[PROMEDIO]]),"")</f>
        <v>0.1094420600858369</v>
      </c>
      <c r="K110" s="36"/>
      <c r="L110" s="35" t="str">
        <f>IF(Tabla13[[#This Row],[COTIZACIÓN 4]]&gt;0,ABS(1-Tabla13[[#This Row],[COTIZACIÓN 4]]/Tabla13[[#This Row],[PROMEDIO]]),"")</f>
        <v/>
      </c>
      <c r="M110" s="36"/>
      <c r="N110" s="35" t="str">
        <f>IF(Tabla13[[#This Row],[COTIZACIÓN 5]]&gt;0,ABS(1-Tabla13[[#This Row],[COTIZACIÓN 5]]/Tabla13[[#This Row],[PROMEDIO]]),"")</f>
        <v/>
      </c>
      <c r="O110" s="36"/>
      <c r="P110" s="35" t="str">
        <f>IF(Tabla13[[#This Row],[COTIZACIÓN 6]]&gt;0,ABS(1-Tabla13[[#This Row],[COTIZACIÓN 6]]/Tabla13[[#This Row],[PROMEDIO]]),"")</f>
        <v/>
      </c>
      <c r="Q110" s="36"/>
      <c r="R110" s="35" t="str">
        <f>IF(Tabla13[[#This Row],[COTIZACIÓN 7]]&gt;0,ABS(1-Tabla13[[#This Row],[COTIZACIÓN 7]]/Tabla13[[#This Row],[PROMEDIO]]),"")</f>
        <v/>
      </c>
      <c r="S110" s="36"/>
      <c r="T110" s="35" t="str">
        <f>IF(Tabla13[[#This Row],[COTIZACIÓN 8]]&gt;0,ABS(1-Tabla13[[#This Row],[COTIZACIÓN 8]]/Tabla13[[#This Row],[PROMEDIO]]),"")</f>
        <v/>
      </c>
      <c r="U110"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45435</v>
      </c>
      <c r="V110" s="68">
        <f>COUNT(Tabla13[[#This Row],[COTIZACIÓN NIRIA ALVIRA ROJAS]:[DESVIACIÓN COT.8]])/2</f>
        <v>3</v>
      </c>
    </row>
    <row r="111" spans="1:22" ht="20.100000000000001" customHeight="1">
      <c r="A111" s="26">
        <v>108</v>
      </c>
      <c r="B111" s="42" t="s">
        <v>164</v>
      </c>
      <c r="C111" s="46">
        <v>52152000</v>
      </c>
      <c r="D111" s="21" t="s">
        <v>57</v>
      </c>
      <c r="E111" s="47">
        <v>55000</v>
      </c>
      <c r="F111" s="35">
        <f>IF(Tabla13[[#This Row],[COTIZACIÓN NIRIA ALVIRA ROJAS]]&gt;0,ABS(1-Tabla13[[#This Row],[COTIZACIÓN NIRIA ALVIRA ROJAS]]/Tabla13[[#This Row],[PROMEDIO]]),"")</f>
        <v>0.28971743463477551</v>
      </c>
      <c r="G111" s="49">
        <v>35724</v>
      </c>
      <c r="H111" s="35">
        <f>IF(Tabla13[[#This Row],[COTIZACIÓN IMPOINTER]]&gt;0,ABS(1-Tabla13[[#This Row],[COTIZACIÓN IMPOINTER]]/Tabla13[[#This Row],[PROMEDIO]]),"")</f>
        <v>0.16229335209285967</v>
      </c>
      <c r="I111" s="49">
        <v>37212.5</v>
      </c>
      <c r="J111" s="35">
        <f>IF(Tabla13[[#This Row],[COTIZACIÓN 3 SMT]]&gt;0,ABS(1-Tabla13[[#This Row],[COTIZACIÓN 3 SMT]]/Tabla13[[#This Row],[PROMEDIO]]),"")</f>
        <v>0.12738890843006212</v>
      </c>
      <c r="K111" s="36"/>
      <c r="L111" s="35" t="str">
        <f>IF(Tabla13[[#This Row],[COTIZACIÓN 4]]&gt;0,ABS(1-Tabla13[[#This Row],[COTIZACIÓN 4]]/Tabla13[[#This Row],[PROMEDIO]]),"")</f>
        <v/>
      </c>
      <c r="M111" s="36"/>
      <c r="N111" s="35" t="str">
        <f>IF(Tabla13[[#This Row],[COTIZACIÓN 5]]&gt;0,ABS(1-Tabla13[[#This Row],[COTIZACIÓN 5]]/Tabla13[[#This Row],[PROMEDIO]]),"")</f>
        <v/>
      </c>
      <c r="O111" s="36"/>
      <c r="P111" s="35" t="str">
        <f>IF(Tabla13[[#This Row],[COTIZACIÓN 6]]&gt;0,ABS(1-Tabla13[[#This Row],[COTIZACIÓN 6]]/Tabla13[[#This Row],[PROMEDIO]]),"")</f>
        <v/>
      </c>
      <c r="Q111" s="36"/>
      <c r="R111" s="35" t="str">
        <f>IF(Tabla13[[#This Row],[COTIZACIÓN 7]]&gt;0,ABS(1-Tabla13[[#This Row],[COTIZACIÓN 7]]/Tabla13[[#This Row],[PROMEDIO]]),"")</f>
        <v/>
      </c>
      <c r="S111" s="36"/>
      <c r="T111" s="35" t="str">
        <f>IF(Tabla13[[#This Row],[COTIZACIÓN 8]]&gt;0,ABS(1-Tabla13[[#This Row],[COTIZACIÓN 8]]/Tabla13[[#This Row],[PROMEDIO]]),"")</f>
        <v/>
      </c>
      <c r="U111"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42645</v>
      </c>
      <c r="V111" s="68">
        <f>COUNT(Tabla13[[#This Row],[COTIZACIÓN NIRIA ALVIRA ROJAS]:[DESVIACIÓN COT.8]])/2</f>
        <v>3</v>
      </c>
    </row>
    <row r="112" spans="1:22" ht="20.100000000000001" customHeight="1">
      <c r="A112" s="26">
        <v>109</v>
      </c>
      <c r="B112" s="42" t="s">
        <v>165</v>
      </c>
      <c r="C112" s="46">
        <v>52152000</v>
      </c>
      <c r="D112" s="21" t="s">
        <v>57</v>
      </c>
      <c r="E112" s="47">
        <v>230000</v>
      </c>
      <c r="F112" s="35">
        <f>IF(Tabla13[[#This Row],[COTIZACIÓN NIRIA ALVIRA ROJAS]]&gt;0,ABS(1-Tabla13[[#This Row],[COTIZACIÓN NIRIA ALVIRA ROJAS]]/Tabla13[[#This Row],[PROMEDIO]]),"")</f>
        <v>0.18926968499865571</v>
      </c>
      <c r="G112" s="49">
        <v>171522</v>
      </c>
      <c r="H112" s="35">
        <f>IF(Tabla13[[#This Row],[COTIZACIÓN IMPOINTER]]&gt;0,ABS(1-Tabla13[[#This Row],[COTIZACIÓN IMPOINTER]]/Tabla13[[#This Row],[PROMEDIO]]),"")</f>
        <v>0.11310471778113296</v>
      </c>
      <c r="I112" s="49">
        <v>178668.75</v>
      </c>
      <c r="J112" s="35">
        <f>IF(Tabla13[[#This Row],[COTIZACIÓN 3 SMT]]&gt;0,ABS(1-Tabla13[[#This Row],[COTIZACIÓN 3 SMT]]/Tabla13[[#This Row],[PROMEDIO]]),"")</f>
        <v>7.6150747688680243E-2</v>
      </c>
      <c r="K112" s="36"/>
      <c r="L112" s="35" t="str">
        <f>IF(Tabla13[[#This Row],[COTIZACIÓN 4]]&gt;0,ABS(1-Tabla13[[#This Row],[COTIZACIÓN 4]]/Tabla13[[#This Row],[PROMEDIO]]),"")</f>
        <v/>
      </c>
      <c r="M112" s="36"/>
      <c r="N112" s="35" t="str">
        <f>IF(Tabla13[[#This Row],[COTIZACIÓN 5]]&gt;0,ABS(1-Tabla13[[#This Row],[COTIZACIÓN 5]]/Tabla13[[#This Row],[PROMEDIO]]),"")</f>
        <v/>
      </c>
      <c r="O112" s="36"/>
      <c r="P112" s="35" t="str">
        <f>IF(Tabla13[[#This Row],[COTIZACIÓN 6]]&gt;0,ABS(1-Tabla13[[#This Row],[COTIZACIÓN 6]]/Tabla13[[#This Row],[PROMEDIO]]),"")</f>
        <v/>
      </c>
      <c r="Q112" s="36"/>
      <c r="R112" s="35" t="str">
        <f>IF(Tabla13[[#This Row],[COTIZACIÓN 7]]&gt;0,ABS(1-Tabla13[[#This Row],[COTIZACIÓN 7]]/Tabla13[[#This Row],[PROMEDIO]]),"")</f>
        <v/>
      </c>
      <c r="S112" s="36"/>
      <c r="T112" s="35" t="str">
        <f>IF(Tabla13[[#This Row],[COTIZACIÓN 8]]&gt;0,ABS(1-Tabla13[[#This Row],[COTIZACIÓN 8]]/Tabla13[[#This Row],[PROMEDIO]]),"")</f>
        <v/>
      </c>
      <c r="U112"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193396</v>
      </c>
      <c r="V112" s="68">
        <f>COUNT(Tabla13[[#This Row],[COTIZACIÓN NIRIA ALVIRA ROJAS]:[DESVIACIÓN COT.8]])/2</f>
        <v>3</v>
      </c>
    </row>
    <row r="113" spans="1:22" ht="20.100000000000001" customHeight="1">
      <c r="A113" s="26">
        <v>110</v>
      </c>
      <c r="B113" s="44" t="s">
        <v>166</v>
      </c>
      <c r="C113" s="46">
        <v>52152000</v>
      </c>
      <c r="D113" s="21" t="s">
        <v>57</v>
      </c>
      <c r="E113" s="47">
        <v>58000</v>
      </c>
      <c r="F113" s="35">
        <f>IF(Tabla13[[#This Row],[COTIZACIÓN NIRIA ALVIRA ROJAS]]&gt;0,ABS(1-Tabla13[[#This Row],[COTIZACIÓN NIRIA ALVIRA ROJAS]]/Tabla13[[#This Row],[PROMEDIO]]),"")</f>
        <v>0.2672609683621745</v>
      </c>
      <c r="G113" s="49">
        <v>38844</v>
      </c>
      <c r="H113" s="35">
        <f>IF(Tabla13[[#This Row],[COTIZACIÓN IMPOINTER]]&gt;0,ABS(1-Tabla13[[#This Row],[COTIZACIÓN IMPOINTER]]/Tabla13[[#This Row],[PROMEDIO]]),"")</f>
        <v>0.15128474042999474</v>
      </c>
      <c r="I113" s="49">
        <v>40462.5</v>
      </c>
      <c r="J113" s="35">
        <f>IF(Tabla13[[#This Row],[COTIZACIÓN 3 SMT]]&gt;0,ABS(1-Tabla13[[#This Row],[COTIZACIÓN 3 SMT]]/Tabla13[[#This Row],[PROMEDIO]]),"")</f>
        <v>0.1159216046145779</v>
      </c>
      <c r="K113" s="36"/>
      <c r="L113" s="35" t="str">
        <f>IF(Tabla13[[#This Row],[COTIZACIÓN 4]]&gt;0,ABS(1-Tabla13[[#This Row],[COTIZACIÓN 4]]/Tabla13[[#This Row],[PROMEDIO]]),"")</f>
        <v/>
      </c>
      <c r="M113" s="36"/>
      <c r="N113" s="35" t="str">
        <f>IF(Tabla13[[#This Row],[COTIZACIÓN 5]]&gt;0,ABS(1-Tabla13[[#This Row],[COTIZACIÓN 5]]/Tabla13[[#This Row],[PROMEDIO]]),"")</f>
        <v/>
      </c>
      <c r="O113" s="36"/>
      <c r="P113" s="35" t="str">
        <f>IF(Tabla13[[#This Row],[COTIZACIÓN 6]]&gt;0,ABS(1-Tabla13[[#This Row],[COTIZACIÓN 6]]/Tabla13[[#This Row],[PROMEDIO]]),"")</f>
        <v/>
      </c>
      <c r="Q113" s="36"/>
      <c r="R113" s="35" t="str">
        <f>IF(Tabla13[[#This Row],[COTIZACIÓN 7]]&gt;0,ABS(1-Tabla13[[#This Row],[COTIZACIÓN 7]]/Tabla13[[#This Row],[PROMEDIO]]),"")</f>
        <v/>
      </c>
      <c r="S113" s="36"/>
      <c r="T113" s="35" t="str">
        <f>IF(Tabla13[[#This Row],[COTIZACIÓN 8]]&gt;0,ABS(1-Tabla13[[#This Row],[COTIZACIÓN 8]]/Tabla13[[#This Row],[PROMEDIO]]),"")</f>
        <v/>
      </c>
      <c r="U113"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45768</v>
      </c>
      <c r="V113" s="68">
        <f>COUNT(Tabla13[[#This Row],[COTIZACIÓN NIRIA ALVIRA ROJAS]:[DESVIACIÓN COT.8]])/2</f>
        <v>3</v>
      </c>
    </row>
    <row r="114" spans="1:22" ht="20.100000000000001" customHeight="1">
      <c r="A114" s="26">
        <v>111</v>
      </c>
      <c r="B114" s="42" t="s">
        <v>167</v>
      </c>
      <c r="C114" s="46">
        <v>52152000</v>
      </c>
      <c r="D114" s="21" t="s">
        <v>57</v>
      </c>
      <c r="E114" s="47">
        <v>55000</v>
      </c>
      <c r="F114" s="35">
        <f>IF(Tabla13[[#This Row],[COTIZACIÓN NIRIA ALVIRA ROJAS]]&gt;0,ABS(1-Tabla13[[#This Row],[COTIZACIÓN NIRIA ALVIRA ROJAS]]/Tabla13[[#This Row],[PROMEDIO]]),"")</f>
        <v>0.24628945639119904</v>
      </c>
      <c r="G114" s="49">
        <v>37908</v>
      </c>
      <c r="H114" s="35">
        <f>IF(Tabla13[[#This Row],[COTIZACIÓN IMPOINTER]]&gt;0,ABS(1-Tabla13[[#This Row],[COTIZACIÓN IMPOINTER]]/Tabla13[[#This Row],[PROMEDIO]]),"")</f>
        <v>0.14101198703858964</v>
      </c>
      <c r="I114" s="49">
        <v>39487.5</v>
      </c>
      <c r="J114" s="35">
        <f>IF(Tabla13[[#This Row],[COTIZACIÓN 3 SMT]]&gt;0,ABS(1-Tabla13[[#This Row],[COTIZACIÓN 3 SMT]]/Tabla13[[#This Row],[PROMEDIO]]),"")</f>
        <v>0.10522081983186427</v>
      </c>
      <c r="K114" s="36"/>
      <c r="L114" s="35" t="str">
        <f>IF(Tabla13[[#This Row],[COTIZACIÓN 4]]&gt;0,ABS(1-Tabla13[[#This Row],[COTIZACIÓN 4]]/Tabla13[[#This Row],[PROMEDIO]]),"")</f>
        <v/>
      </c>
      <c r="M114" s="36"/>
      <c r="N114" s="35" t="str">
        <f>IF(Tabla13[[#This Row],[COTIZACIÓN 5]]&gt;0,ABS(1-Tabla13[[#This Row],[COTIZACIÓN 5]]/Tabla13[[#This Row],[PROMEDIO]]),"")</f>
        <v/>
      </c>
      <c r="O114" s="36"/>
      <c r="P114" s="35" t="str">
        <f>IF(Tabla13[[#This Row],[COTIZACIÓN 6]]&gt;0,ABS(1-Tabla13[[#This Row],[COTIZACIÓN 6]]/Tabla13[[#This Row],[PROMEDIO]]),"")</f>
        <v/>
      </c>
      <c r="Q114" s="36"/>
      <c r="R114" s="35" t="str">
        <f>IF(Tabla13[[#This Row],[COTIZACIÓN 7]]&gt;0,ABS(1-Tabla13[[#This Row],[COTIZACIÓN 7]]/Tabla13[[#This Row],[PROMEDIO]]),"")</f>
        <v/>
      </c>
      <c r="S114" s="36"/>
      <c r="T114" s="35" t="str">
        <f>IF(Tabla13[[#This Row],[COTIZACIÓN 8]]&gt;0,ABS(1-Tabla13[[#This Row],[COTIZACIÓN 8]]/Tabla13[[#This Row],[PROMEDIO]]),"")</f>
        <v/>
      </c>
      <c r="U114"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44131</v>
      </c>
      <c r="V114" s="68">
        <f>COUNT(Tabla13[[#This Row],[COTIZACIÓN NIRIA ALVIRA ROJAS]:[DESVIACIÓN COT.8]])/2</f>
        <v>3</v>
      </c>
    </row>
    <row r="115" spans="1:22" ht="20.100000000000001" customHeight="1">
      <c r="A115" s="26">
        <v>112</v>
      </c>
      <c r="B115" s="42" t="s">
        <v>168</v>
      </c>
      <c r="C115" s="46">
        <v>52152000</v>
      </c>
      <c r="D115" s="21" t="s">
        <v>57</v>
      </c>
      <c r="E115" s="47">
        <v>250000</v>
      </c>
      <c r="F115" s="35">
        <f>IF(Tabla13[[#This Row],[COTIZACIÓN NIRIA ALVIRA ROJAS]]&gt;0,ABS(1-Tabla13[[#This Row],[COTIZACIÓN NIRIA ALVIRA ROJAS]]/Tabla13[[#This Row],[PROMEDIO]]),"")</f>
        <v>0.11870337803672038</v>
      </c>
      <c r="G115" s="49">
        <v>205920</v>
      </c>
      <c r="H115" s="35">
        <f>IF(Tabla13[[#This Row],[COTIZACIÓN IMPOINTER]]&gt;0,ABS(1-Tabla13[[#This Row],[COTIZACIÓN IMPOINTER]]/Tabla13[[#This Row],[PROMEDIO]]),"")</f>
        <v>7.8546401578714176E-2</v>
      </c>
      <c r="I115" s="49">
        <v>214500</v>
      </c>
      <c r="J115" s="35">
        <f>IF(Tabla13[[#This Row],[COTIZACIÓN 3 SMT]]&gt;0,ABS(1-Tabla13[[#This Row],[COTIZACIÓN 3 SMT]]/Tabla13[[#This Row],[PROMEDIO]]),"")</f>
        <v>4.0152501644494021E-2</v>
      </c>
      <c r="K115" s="36"/>
      <c r="L115" s="35" t="str">
        <f>IF(Tabla13[[#This Row],[COTIZACIÓN 4]]&gt;0,ABS(1-Tabla13[[#This Row],[COTIZACIÓN 4]]/Tabla13[[#This Row],[PROMEDIO]]),"")</f>
        <v/>
      </c>
      <c r="M115" s="36"/>
      <c r="N115" s="35" t="str">
        <f>IF(Tabla13[[#This Row],[COTIZACIÓN 5]]&gt;0,ABS(1-Tabla13[[#This Row],[COTIZACIÓN 5]]/Tabla13[[#This Row],[PROMEDIO]]),"")</f>
        <v/>
      </c>
      <c r="O115" s="36"/>
      <c r="P115" s="35" t="str">
        <f>IF(Tabla13[[#This Row],[COTIZACIÓN 6]]&gt;0,ABS(1-Tabla13[[#This Row],[COTIZACIÓN 6]]/Tabla13[[#This Row],[PROMEDIO]]),"")</f>
        <v/>
      </c>
      <c r="Q115" s="36"/>
      <c r="R115" s="35" t="str">
        <f>IF(Tabla13[[#This Row],[COTIZACIÓN 7]]&gt;0,ABS(1-Tabla13[[#This Row],[COTIZACIÓN 7]]/Tabla13[[#This Row],[PROMEDIO]]),"")</f>
        <v/>
      </c>
      <c r="S115" s="36"/>
      <c r="T115" s="35" t="str">
        <f>IF(Tabla13[[#This Row],[COTIZACIÓN 8]]&gt;0,ABS(1-Tabla13[[#This Row],[COTIZACIÓN 8]]/Tabla13[[#This Row],[PROMEDIO]]),"")</f>
        <v/>
      </c>
      <c r="U115"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223473</v>
      </c>
      <c r="V115" s="68">
        <f>COUNT(Tabla13[[#This Row],[COTIZACIÓN NIRIA ALVIRA ROJAS]:[DESVIACIÓN COT.8]])/2</f>
        <v>3</v>
      </c>
    </row>
    <row r="116" spans="1:22" ht="20.100000000000001" customHeight="1">
      <c r="A116" s="26">
        <v>113</v>
      </c>
      <c r="B116" s="42" t="s">
        <v>169</v>
      </c>
      <c r="C116" s="46">
        <v>52152000</v>
      </c>
      <c r="D116" s="21" t="s">
        <v>57</v>
      </c>
      <c r="E116" s="47">
        <v>200000</v>
      </c>
      <c r="F116" s="35">
        <f>IF(Tabla13[[#This Row],[COTIZACIÓN NIRIA ALVIRA ROJAS]]&gt;0,ABS(1-Tabla13[[#This Row],[COTIZACIÓN NIRIA ALVIRA ROJAS]]/Tabla13[[#This Row],[PROMEDIO]]),"")</f>
        <v>0.14314456206131831</v>
      </c>
      <c r="G116" s="49">
        <v>159120</v>
      </c>
      <c r="H116" s="35">
        <f>IF(Tabla13[[#This Row],[COTIZACIÓN IMPOINTER]]&gt;0,ABS(1-Tabla13[[#This Row],[COTIZACIÓN IMPOINTER]]/Tabla13[[#This Row],[PROMEDIO]]),"")</f>
        <v>9.0514186424015208E-2</v>
      </c>
      <c r="I116" s="49">
        <v>165750</v>
      </c>
      <c r="J116" s="35">
        <f>IF(Tabla13[[#This Row],[COTIZACIÓN 3 SMT]]&gt;0,ABS(1-Tabla13[[#This Row],[COTIZACIÓN 3 SMT]]/Tabla13[[#This Row],[PROMEDIO]]),"")</f>
        <v>5.2618944191682449E-2</v>
      </c>
      <c r="K116" s="36"/>
      <c r="L116" s="35" t="str">
        <f>IF(Tabla13[[#This Row],[COTIZACIÓN 4]]&gt;0,ABS(1-Tabla13[[#This Row],[COTIZACIÓN 4]]/Tabla13[[#This Row],[PROMEDIO]]),"")</f>
        <v/>
      </c>
      <c r="M116" s="36"/>
      <c r="N116" s="35" t="str">
        <f>IF(Tabla13[[#This Row],[COTIZACIÓN 5]]&gt;0,ABS(1-Tabla13[[#This Row],[COTIZACIÓN 5]]/Tabla13[[#This Row],[PROMEDIO]]),"")</f>
        <v/>
      </c>
      <c r="O116" s="36"/>
      <c r="P116" s="35" t="str">
        <f>IF(Tabla13[[#This Row],[COTIZACIÓN 6]]&gt;0,ABS(1-Tabla13[[#This Row],[COTIZACIÓN 6]]/Tabla13[[#This Row],[PROMEDIO]]),"")</f>
        <v/>
      </c>
      <c r="Q116" s="36"/>
      <c r="R116" s="35" t="str">
        <f>IF(Tabla13[[#This Row],[COTIZACIÓN 7]]&gt;0,ABS(1-Tabla13[[#This Row],[COTIZACIÓN 7]]/Tabla13[[#This Row],[PROMEDIO]]),"")</f>
        <v/>
      </c>
      <c r="S116" s="36"/>
      <c r="T116" s="35" t="str">
        <f>IF(Tabla13[[#This Row],[COTIZACIÓN 8]]&gt;0,ABS(1-Tabla13[[#This Row],[COTIZACIÓN 8]]/Tabla13[[#This Row],[PROMEDIO]]),"")</f>
        <v/>
      </c>
      <c r="U116" s="37">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174956</v>
      </c>
      <c r="V116" s="68">
        <f>COUNT(Tabla13[[#This Row],[COTIZACIÓN NIRIA ALVIRA ROJAS]:[DESVIACIÓN COT.8]])/2</f>
        <v>3</v>
      </c>
    </row>
    <row r="117" spans="1:22" ht="20.100000000000001" customHeight="1">
      <c r="A117" s="26">
        <v>114</v>
      </c>
      <c r="B117" s="45" t="s">
        <v>170</v>
      </c>
      <c r="C117" s="46">
        <v>48101800</v>
      </c>
      <c r="D117" s="21" t="s">
        <v>57</v>
      </c>
      <c r="E117" s="47">
        <v>47000</v>
      </c>
      <c r="F117" s="2">
        <f>IF(Tabla13[[#This Row],[COTIZACIÓN NIRIA ALVIRA ROJAS]]&gt;0,ABS(1-Tabla13[[#This Row],[COTIZACIÓN NIRIA ALVIRA ROJAS]]/Tabla13[[#This Row],[PROMEDIO]]),"")</f>
        <v>0.27557943874504698</v>
      </c>
      <c r="G117" s="49">
        <v>31122</v>
      </c>
      <c r="H117" s="2">
        <f>IF(Tabla13[[#This Row],[COTIZACIÓN IMPOINTER]]&gt;0,ABS(1-Tabla13[[#This Row],[COTIZACIÓN IMPOINTER]]/Tabla13[[#This Row],[PROMEDIO]]),"")</f>
        <v>0.15534929164631173</v>
      </c>
      <c r="I117" s="49">
        <v>32418.75</v>
      </c>
      <c r="J117" s="2">
        <f>IF(Tabla13[[#This Row],[COTIZACIÓN 3 SMT]]&gt;0,ABS(1-Tabla13[[#This Row],[COTIZACIÓN 3 SMT]]/Tabla13[[#This Row],[PROMEDIO]]),"")</f>
        <v>0.12015551213157472</v>
      </c>
      <c r="K117" s="1"/>
      <c r="L117" s="2" t="str">
        <f>IF(Tabla13[[#This Row],[COTIZACIÓN 4]]&gt;0,ABS(1-Tabla13[[#This Row],[COTIZACIÓN 4]]/Tabla13[[#This Row],[PROMEDIO]]),"")</f>
        <v/>
      </c>
      <c r="M117" s="1"/>
      <c r="N117" s="2" t="str">
        <f>IF(Tabla13[[#This Row],[COTIZACIÓN 5]]&gt;0,ABS(1-Tabla13[[#This Row],[COTIZACIÓN 5]]/Tabla13[[#This Row],[PROMEDIO]]),"")</f>
        <v/>
      </c>
      <c r="O117" s="1"/>
      <c r="P117" s="2" t="str">
        <f>IF(Tabla13[[#This Row],[COTIZACIÓN 6]]&gt;0,ABS(1-Tabla13[[#This Row],[COTIZACIÓN 6]]/Tabla13[[#This Row],[PROMEDIO]]),"")</f>
        <v/>
      </c>
      <c r="Q117" s="1"/>
      <c r="R117" s="2" t="str">
        <f>IF(Tabla13[[#This Row],[COTIZACIÓN 7]]&gt;0,ABS(1-Tabla13[[#This Row],[COTIZACIÓN 7]]/Tabla13[[#This Row],[PROMEDIO]]),"")</f>
        <v/>
      </c>
      <c r="S117" s="1"/>
      <c r="T117" s="2" t="str">
        <f>IF(Tabla13[[#This Row],[COTIZACIÓN 8]]&gt;0,ABS(1-Tabla13[[#This Row],[COTIZACIÓN 8]]/Tabla13[[#This Row],[PROMEDIO]]),"")</f>
        <v/>
      </c>
      <c r="U117" s="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36846</v>
      </c>
      <c r="V117" s="68">
        <f>COUNT(Tabla13[[#This Row],[COTIZACIÓN NIRIA ALVIRA ROJAS]:[DESVIACIÓN COT.8]])/2</f>
        <v>3</v>
      </c>
    </row>
    <row r="118" spans="1:22" ht="20.100000000000001" customHeight="1">
      <c r="A118" s="26">
        <v>115</v>
      </c>
      <c r="B118" s="45" t="s">
        <v>171</v>
      </c>
      <c r="C118" s="46">
        <v>48101800</v>
      </c>
      <c r="D118" s="21" t="s">
        <v>57</v>
      </c>
      <c r="E118" s="47">
        <v>105000</v>
      </c>
      <c r="F118" s="2">
        <f>IF(Tabla13[[#This Row],[COTIZACIÓN NIRIA ALVIRA ROJAS]]&gt;0,ABS(1-Tabla13[[#This Row],[COTIZACIÓN NIRIA ALVIRA ROJAS]]/Tabla13[[#This Row],[PROMEDIO]]),"")</f>
        <v>0.2684989429175475</v>
      </c>
      <c r="G118" s="49">
        <v>70200</v>
      </c>
      <c r="H118" s="2">
        <f>IF(Tabla13[[#This Row],[COTIZACIÓN IMPOINTER]]&gt;0,ABS(1-Tabla13[[#This Row],[COTIZACIÓN IMPOINTER]]/Tabla13[[#This Row],[PROMEDIO]]),"")</f>
        <v>0.15191784959226817</v>
      </c>
      <c r="I118" s="49">
        <v>73125</v>
      </c>
      <c r="J118" s="2">
        <f>IF(Tabla13[[#This Row],[COTIZACIÓN 3 SMT]]&gt;0,ABS(1-Tabla13[[#This Row],[COTIZACIÓN 3 SMT]]/Tabla13[[#This Row],[PROMEDIO]]),"")</f>
        <v>0.11658109332527933</v>
      </c>
      <c r="K118" s="1"/>
      <c r="L118" s="2" t="str">
        <f>IF(Tabla13[[#This Row],[COTIZACIÓN 4]]&gt;0,ABS(1-Tabla13[[#This Row],[COTIZACIÓN 4]]/Tabla13[[#This Row],[PROMEDIO]]),"")</f>
        <v/>
      </c>
      <c r="M118" s="1"/>
      <c r="N118" s="2" t="str">
        <f>IF(Tabla13[[#This Row],[COTIZACIÓN 5]]&gt;0,ABS(1-Tabla13[[#This Row],[COTIZACIÓN 5]]/Tabla13[[#This Row],[PROMEDIO]]),"")</f>
        <v/>
      </c>
      <c r="O118" s="1"/>
      <c r="P118" s="2" t="str">
        <f>IF(Tabla13[[#This Row],[COTIZACIÓN 6]]&gt;0,ABS(1-Tabla13[[#This Row],[COTIZACIÓN 6]]/Tabla13[[#This Row],[PROMEDIO]]),"")</f>
        <v/>
      </c>
      <c r="Q118" s="1"/>
      <c r="R118" s="2" t="str">
        <f>IF(Tabla13[[#This Row],[COTIZACIÓN 7]]&gt;0,ABS(1-Tabla13[[#This Row],[COTIZACIÓN 7]]/Tabla13[[#This Row],[PROMEDIO]]),"")</f>
        <v/>
      </c>
      <c r="S118" s="1"/>
      <c r="T118" s="2" t="str">
        <f>IF(Tabla13[[#This Row],[COTIZACIÓN 8]]&gt;0,ABS(1-Tabla13[[#This Row],[COTIZACIÓN 8]]/Tabla13[[#This Row],[PROMEDIO]]),"")</f>
        <v/>
      </c>
      <c r="U118" s="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82775</v>
      </c>
      <c r="V118" s="68">
        <f>COUNT(Tabla13[[#This Row],[COTIZACIÓN NIRIA ALVIRA ROJAS]:[DESVIACIÓN COT.8]])/2</f>
        <v>3</v>
      </c>
    </row>
    <row r="119" spans="1:22" ht="81">
      <c r="A119" s="26">
        <v>116</v>
      </c>
      <c r="B119" s="42" t="s">
        <v>172</v>
      </c>
      <c r="C119" s="46">
        <v>52152000</v>
      </c>
      <c r="D119" s="21" t="s">
        <v>57</v>
      </c>
      <c r="E119" s="47">
        <v>80000</v>
      </c>
      <c r="F119" s="2">
        <f>IF(Tabla13[[#This Row],[COTIZACIÓN NIRIA ALVIRA ROJAS]]&gt;0,ABS(1-Tabla13[[#This Row],[COTIZACIÓN NIRIA ALVIRA ROJAS]]/Tabla13[[#This Row],[PROMEDIO]]),"")</f>
        <v>0.29678559271206506</v>
      </c>
      <c r="G119" s="49">
        <v>51464.4</v>
      </c>
      <c r="H119" s="2">
        <f>IF(Tabla13[[#This Row],[COTIZACIÓN IMPOINTER]]&gt;0,ABS(1-Tabla13[[#This Row],[COTIZACIÓN IMPOINTER]]/Tabla13[[#This Row],[PROMEDIO]]),"")</f>
        <v>0.165771344280365</v>
      </c>
      <c r="I119" s="49">
        <v>53608.75</v>
      </c>
      <c r="J119" s="2">
        <f>IF(Tabla13[[#This Row],[COTIZACIÓN 3 SMT]]&gt;0,ABS(1-Tabla13[[#This Row],[COTIZACIÓN 3 SMT]]/Tabla13[[#This Row],[PROMEDIO]]),"")</f>
        <v>0.13101181695871356</v>
      </c>
      <c r="K119" s="1"/>
      <c r="L119" s="2" t="str">
        <f>IF(Tabla13[[#This Row],[COTIZACIÓN 4]]&gt;0,ABS(1-Tabla13[[#This Row],[COTIZACIÓN 4]]/Tabla13[[#This Row],[PROMEDIO]]),"")</f>
        <v/>
      </c>
      <c r="M119" s="1"/>
      <c r="N119" s="2" t="str">
        <f>IF(Tabla13[[#This Row],[COTIZACIÓN 5]]&gt;0,ABS(1-Tabla13[[#This Row],[COTIZACIÓN 5]]/Tabla13[[#This Row],[PROMEDIO]]),"")</f>
        <v/>
      </c>
      <c r="O119" s="1"/>
      <c r="P119" s="2" t="str">
        <f>IF(Tabla13[[#This Row],[COTIZACIÓN 6]]&gt;0,ABS(1-Tabla13[[#This Row],[COTIZACIÓN 6]]/Tabla13[[#This Row],[PROMEDIO]]),"")</f>
        <v/>
      </c>
      <c r="Q119" s="1"/>
      <c r="R119" s="2" t="str">
        <f>IF(Tabla13[[#This Row],[COTIZACIÓN 7]]&gt;0,ABS(1-Tabla13[[#This Row],[COTIZACIÓN 7]]/Tabla13[[#This Row],[PROMEDIO]]),"")</f>
        <v/>
      </c>
      <c r="S119" s="1"/>
      <c r="T119" s="2" t="str">
        <f>IF(Tabla13[[#This Row],[COTIZACIÓN 8]]&gt;0,ABS(1-Tabla13[[#This Row],[COTIZACIÓN 8]]/Tabla13[[#This Row],[PROMEDIO]]),"")</f>
        <v/>
      </c>
      <c r="U119" s="3">
        <f>IF(SUM(Tabla13[[#This Row],[COTIZACIÓN NIRIA ALVIRA ROJAS]],Tabla13[[#This Row],[COTIZACIÓN IMPOINTER]],Tabla13[[#This Row],[COTIZACIÓN 3 SMT]],Tabla13[[#This Row],[COTIZACIÓN 4]],Tabla13[[#This Row],[COTIZACIÓN 5]],Tabla13[[#This Row],[COTIZACIÓN 6]],Tabla13[[#This Row],[COTIZACIÓN 7]],Tabla13[[#This Row],[COTIZACIÓN 8]])&gt;0,TRUNC(AVERAGE(Tabla13[[#This Row],[COTIZACIÓN NIRIA ALVIRA ROJAS]],Tabla13[[#This Row],[COTIZACIÓN IMPOINTER]],Tabla13[[#This Row],[COTIZACIÓN 3 SMT]],Tabla13[[#This Row],[COTIZACIÓN 4]],Tabla13[[#This Row],[COTIZACIÓN 5]],Tabla13[[#This Row],[COTIZACIÓN 6]],Tabla13[[#This Row],[COTIZACIÓN 7]],Tabla13[[#This Row],[COTIZACIÓN 8]])),"SIN DATOS")</f>
        <v>61691</v>
      </c>
      <c r="V119" s="68">
        <f>COUNT(Tabla13[[#This Row],[COTIZACIÓN NIRIA ALVIRA ROJAS]:[DESVIACIÓN COT.8]])/2</f>
        <v>3</v>
      </c>
    </row>
    <row r="120" spans="1:22" ht="20.100000000000001" customHeight="1">
      <c r="A120" s="69"/>
      <c r="B120" s="70"/>
      <c r="C120" s="71"/>
      <c r="D120" s="71"/>
      <c r="E120" s="73"/>
      <c r="F120" s="74"/>
      <c r="G120" s="73"/>
      <c r="H120" s="74"/>
      <c r="I120" s="73"/>
      <c r="J120" s="74"/>
      <c r="K120" s="75"/>
      <c r="L120" s="74"/>
      <c r="M120" s="75"/>
      <c r="N120" s="74"/>
      <c r="O120" s="75"/>
      <c r="P120" s="74"/>
      <c r="Q120" s="75"/>
      <c r="R120" s="74"/>
      <c r="S120" s="75"/>
      <c r="T120" s="74"/>
      <c r="U120" s="76">
        <f>SUBTOTAL(109,Tabla13[PROMEDIO])</f>
        <v>207991717</v>
      </c>
      <c r="V120" s="72"/>
    </row>
  </sheetData>
  <sheetProtection selectLockedCells="1"/>
  <mergeCells count="1">
    <mergeCell ref="A1:V1"/>
  </mergeCells>
  <phoneticPr fontId="2" type="noConversion"/>
  <conditionalFormatting sqref="F4:F119 H4:H119 J4:J119 L4:L119 N4:N119 P4:P119 R4:R119 T4:T119">
    <cfRule type="expression" dxfId="58" priority="7">
      <formula>AND(F4&gt;0.3,F4&lt;&gt;"")</formula>
    </cfRule>
  </conditionalFormatting>
  <conditionalFormatting sqref="K97:K119">
    <cfRule type="expression" dxfId="57" priority="13">
      <formula>AND($L97&gt;0.3,$L97&lt;&gt;"")</formula>
    </cfRule>
  </conditionalFormatting>
  <conditionalFormatting sqref="M97:M119">
    <cfRule type="expression" dxfId="56" priority="12">
      <formula>AND($N97&gt;0.3,$N97&lt;&gt;"")</formula>
    </cfRule>
  </conditionalFormatting>
  <conditionalFormatting sqref="O97:O119">
    <cfRule type="expression" dxfId="55" priority="11">
      <formula>AND($P97&gt;0.3,$P97&lt;&gt;"")</formula>
    </cfRule>
  </conditionalFormatting>
  <conditionalFormatting sqref="Q4:Q119">
    <cfRule type="expression" dxfId="54" priority="1">
      <formula>AND(Q4=0,Q4&lt;&gt;"")</formula>
    </cfRule>
    <cfRule type="expression" dxfId="53" priority="2">
      <formula>AND($R4&gt;0.3,$R4&lt;&gt;"")</formula>
    </cfRule>
  </conditionalFormatting>
  <conditionalFormatting sqref="K97:K119 M97:M119 O97:O119 S4:S119">
    <cfRule type="expression" dxfId="52" priority="6">
      <formula>AND(K4=0,K4&lt;&gt;"")</formula>
    </cfRule>
  </conditionalFormatting>
  <conditionalFormatting sqref="S4:S119">
    <cfRule type="expression" dxfId="51" priority="9">
      <formula>AND($T4&gt;0.3,$T4&lt;&gt;"")</formula>
    </cfRule>
  </conditionalFormatting>
  <conditionalFormatting sqref="U4:U119">
    <cfRule type="containsText" dxfId="50" priority="5" operator="containsText" text="SIN DATOS">
      <formula>NOT(ISERROR(SEARCH("SIN DATOS",U4)))</formula>
    </cfRule>
  </conditionalFormatting>
  <conditionalFormatting sqref="V4:V119">
    <cfRule type="cellIs" dxfId="49" priority="8" operator="lessThan">
      <formula>3</formula>
    </cfRule>
  </conditionalFormatting>
  <dataValidations count="1">
    <dataValidation type="whole" allowBlank="1" showInputMessage="1" showErrorMessage="1" sqref="C4:C51" xr:uid="{B9003CEA-CA93-4B1D-A3F2-7CF1FB213D62}">
      <formula1>0</formula1>
      <formula2>9999999999</formula2>
    </dataValidation>
  </dataValidations>
  <pageMargins left="0.7" right="0.7" top="0.75" bottom="0.75" header="0.3" footer="0.3"/>
  <pageSetup paperSize="9" orientation="portrait" verticalDpi="599" r:id="rId1"/>
  <drawing r:id="rId2"/>
  <legacyDrawing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A3EBE336-CE49-450F-AD0D-D2D65759A71D}"/>
</file>

<file path=customXml/itemProps2.xml><?xml version="1.0" encoding="utf-8"?>
<ds:datastoreItem xmlns:ds="http://schemas.openxmlformats.org/officeDocument/2006/customXml" ds:itemID="{43180A5B-BCE1-4ECA-AE7E-954F50E13604}"/>
</file>

<file path=customXml/itemProps3.xml><?xml version="1.0" encoding="utf-8"?>
<ds:datastoreItem xmlns:ds="http://schemas.openxmlformats.org/officeDocument/2006/customXml" ds:itemID="{EF654A6C-4DDD-493B-992F-C14F6DCCF26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Yeison Fernando Jimenez Santa</cp:lastModifiedBy>
  <cp:revision/>
  <dcterms:created xsi:type="dcterms:W3CDTF">2015-06-05T18:19:34Z</dcterms:created>
  <dcterms:modified xsi:type="dcterms:W3CDTF">2026-10-14T20:56:29Z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2026-02-09T20:31:15Z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18aea013-a575-4449-8bce-d80d14007cc0</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