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6"/>
  <workbookPr/>
  <mc:AlternateContent xmlns:mc="http://schemas.openxmlformats.org/markup-compatibility/2006">
    <mc:Choice Requires="x15">
      <x15ac:absPath xmlns:x15ac="http://schemas.microsoft.com/office/spreadsheetml/2010/11/ac" url="C:\Users\henao\Desktop\"/>
    </mc:Choice>
  </mc:AlternateContent>
  <xr:revisionPtr revIDLastSave="0" documentId="13_ncr:1_{37C96A77-8C7F-47EC-A141-5469B83D2806}" xr6:coauthVersionLast="47" xr6:coauthVersionMax="47" xr10:uidLastSave="{00000000-0000-0000-0000-000000000000}"/>
  <bookViews>
    <workbookView xWindow="-108" yWindow="-108" windowWidth="23256" windowHeight="13896" xr2:uid="{FB87CBB0-528B-48EE-9A6A-E3A77C46DAF5}"/>
  </bookViews>
  <sheets>
    <sheet name="DATOS INDICADORES" sheetId="1" r:id="rId1"/>
    <sheet name="FICHA TECNICA" sheetId="2" r:id="rId2"/>
  </sheets>
  <externalReferences>
    <externalReference r:id="rId3"/>
  </externalReferences>
  <definedNames>
    <definedName name="_xlnm._FilterDatabase" localSheetId="0" hidden="1">'DATOS INDICADORES'!$A$4:$K$29</definedName>
    <definedName name="_xlnm.Print_Area" localSheetId="0">'DATOS INDICADORES'!$A:$H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5" i="1" l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E7" i="1"/>
  <c r="F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G31" i="1" s="1"/>
  <c r="G32" i="1" s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B23" i="1"/>
  <c r="C23" i="1"/>
  <c r="D23" i="1"/>
  <c r="E23" i="1"/>
  <c r="F23" i="1"/>
  <c r="G23" i="1"/>
  <c r="H23" i="1"/>
  <c r="B24" i="1"/>
  <c r="C24" i="1"/>
  <c r="D24" i="1"/>
  <c r="E24" i="1"/>
  <c r="F24" i="1"/>
  <c r="G24" i="1"/>
  <c r="H24" i="1"/>
  <c r="B38" i="1"/>
  <c r="C38" i="1"/>
  <c r="D38" i="1"/>
  <c r="E38" i="1"/>
  <c r="F38" i="1"/>
  <c r="B39" i="1"/>
  <c r="C39" i="1"/>
  <c r="D39" i="1"/>
  <c r="E39" i="1"/>
  <c r="F39" i="1"/>
  <c r="B40" i="1"/>
  <c r="C40" i="1"/>
  <c r="D40" i="1"/>
  <c r="E40" i="1"/>
  <c r="F40" i="1"/>
  <c r="B41" i="1"/>
  <c r="C41" i="1"/>
  <c r="D41" i="1"/>
  <c r="E41" i="1"/>
  <c r="F41" i="1"/>
  <c r="B42" i="1"/>
  <c r="C42" i="1"/>
  <c r="D42" i="1"/>
  <c r="E42" i="1"/>
  <c r="F42" i="1"/>
  <c r="B43" i="1"/>
  <c r="C43" i="1"/>
  <c r="D43" i="1"/>
  <c r="E43" i="1"/>
  <c r="F43" i="1"/>
  <c r="B44" i="1"/>
  <c r="C44" i="1"/>
  <c r="D44" i="1"/>
  <c r="E44" i="1"/>
  <c r="F44" i="1"/>
  <c r="B45" i="1"/>
  <c r="C45" i="1"/>
  <c r="D45" i="1"/>
  <c r="E45" i="1"/>
  <c r="F45" i="1"/>
  <c r="B46" i="1"/>
  <c r="C46" i="1"/>
  <c r="D46" i="1"/>
  <c r="E46" i="1"/>
  <c r="F46" i="1"/>
  <c r="B47" i="1"/>
  <c r="C47" i="1"/>
  <c r="D47" i="1"/>
  <c r="E47" i="1"/>
  <c r="F47" i="1"/>
  <c r="B48" i="1"/>
  <c r="C48" i="1"/>
  <c r="D48" i="1"/>
  <c r="E48" i="1"/>
  <c r="F48" i="1"/>
  <c r="B49" i="1"/>
  <c r="C49" i="1"/>
  <c r="D49" i="1"/>
  <c r="E49" i="1"/>
  <c r="F49" i="1"/>
  <c r="B50" i="1"/>
  <c r="C50" i="1"/>
  <c r="D50" i="1"/>
  <c r="E50" i="1"/>
  <c r="F50" i="1"/>
  <c r="B51" i="1"/>
  <c r="C51" i="1"/>
  <c r="D51" i="1"/>
  <c r="E51" i="1"/>
  <c r="F51" i="1"/>
  <c r="B52" i="1"/>
  <c r="C52" i="1"/>
  <c r="D52" i="1"/>
  <c r="E52" i="1"/>
  <c r="F52" i="1"/>
  <c r="B53" i="1"/>
  <c r="C53" i="1"/>
  <c r="D53" i="1"/>
  <c r="E53" i="1"/>
  <c r="F53" i="1"/>
  <c r="B54" i="1"/>
  <c r="C54" i="1"/>
  <c r="D54" i="1"/>
  <c r="E54" i="1"/>
  <c r="F54" i="1"/>
  <c r="B55" i="1"/>
  <c r="C55" i="1"/>
  <c r="D55" i="1"/>
  <c r="E55" i="1"/>
  <c r="F55" i="1"/>
  <c r="B56" i="1"/>
  <c r="C56" i="1"/>
  <c r="D56" i="1"/>
  <c r="E56" i="1"/>
  <c r="F56" i="1"/>
  <c r="B57" i="1"/>
  <c r="C57" i="1"/>
  <c r="D57" i="1"/>
  <c r="E57" i="1"/>
  <c r="F57" i="1"/>
  <c r="E31" i="1" l="1"/>
  <c r="E32" i="1" s="1"/>
  <c r="E65" i="1"/>
  <c r="E66" i="1" s="1"/>
  <c r="F31" i="1"/>
  <c r="F32" i="1" s="1"/>
  <c r="F65" i="1"/>
  <c r="F66" i="1" s="1"/>
  <c r="H28" i="1"/>
  <c r="G28" i="1"/>
  <c r="F25" i="1"/>
  <c r="F58" i="1"/>
  <c r="E26" i="1"/>
  <c r="E58" i="1"/>
  <c r="G26" i="1"/>
  <c r="F61" i="1"/>
  <c r="F26" i="1"/>
  <c r="F60" i="1"/>
  <c r="H29" i="1"/>
  <c r="H25" i="1"/>
  <c r="E61" i="1"/>
  <c r="E60" i="1"/>
  <c r="G29" i="1"/>
  <c r="G25" i="1"/>
  <c r="F28" i="1"/>
  <c r="E28" i="1"/>
  <c r="H27" i="1"/>
  <c r="G27" i="1"/>
  <c r="F27" i="1"/>
  <c r="E27" i="1"/>
  <c r="E62" i="1"/>
  <c r="F59" i="1"/>
  <c r="F29" i="1"/>
  <c r="F62" i="1"/>
  <c r="H26" i="1"/>
  <c r="E29" i="1"/>
  <c r="E59" i="1"/>
  <c r="E25" i="1"/>
</calcChain>
</file>

<file path=xl/sharedStrings.xml><?xml version="1.0" encoding="utf-8"?>
<sst xmlns="http://schemas.openxmlformats.org/spreadsheetml/2006/main" count="85" uniqueCount="49">
  <si>
    <t>A.  INDICADORES DE CAPACIDAD FINANCIERA</t>
  </si>
  <si>
    <t>&lt;=70%</t>
  </si>
  <si>
    <t>&gt;=4%</t>
  </si>
  <si>
    <t>No.</t>
  </si>
  <si>
    <t>NOMBRE RAZÓN SOCIAL</t>
  </si>
  <si>
    <t>NIT</t>
  </si>
  <si>
    <t>ESTADOS FINANCIEROS</t>
  </si>
  <si>
    <t>ÍNDICE DE LIQUIDEZ</t>
  </si>
  <si>
    <t>ÍNDICE DE ENDEUDAMIENTO</t>
  </si>
  <si>
    <t xml:space="preserve"> COBERTURA GASTOS DE INTERESES</t>
  </si>
  <si>
    <t>CAPITAL DE TRABAJO</t>
  </si>
  <si>
    <t>TAMAÑO</t>
  </si>
  <si>
    <t>PEQUEÑA</t>
  </si>
  <si>
    <t>MEDIANA</t>
  </si>
  <si>
    <t>MICRO</t>
  </si>
  <si>
    <t>INDICADORES DE CAPACIDAD FINANCIERA</t>
  </si>
  <si>
    <t>PROMEDIO</t>
  </si>
  <si>
    <t>DESVIACIÓN</t>
  </si>
  <si>
    <t>VALOR MINIMO</t>
  </si>
  <si>
    <t>VALOR MAXIMO</t>
  </si>
  <si>
    <t># de empresas que cumplen</t>
  </si>
  <si>
    <t>% de empresa que cumplen</t>
  </si>
  <si>
    <t>B.  INDICADORES DE CAPACIDAD ORGANIZACIONAL</t>
  </si>
  <si>
    <t>&gt;=5%</t>
  </si>
  <si>
    <t>&gt;=3%</t>
  </si>
  <si>
    <t>RENTABILIDAD SOBRE EL PATRIMONIO</t>
  </si>
  <si>
    <t>RENTABILIDAD SOBRE ACTIVOS</t>
  </si>
  <si>
    <t>INDICADORES DE CAPACIDAD ORGANIZACIONAL</t>
  </si>
  <si>
    <t>Indicador</t>
  </si>
  <si>
    <t>Fórmula</t>
  </si>
  <si>
    <t>Margen solicitado</t>
  </si>
  <si>
    <r>
      <t xml:space="preserve">Activo corriente </t>
    </r>
    <r>
      <rPr>
        <b/>
        <sz val="12"/>
        <rFont val="Aptos"/>
        <family val="2"/>
      </rPr>
      <t>/</t>
    </r>
    <r>
      <rPr>
        <sz val="12"/>
        <rFont val="Aptos"/>
        <family val="2"/>
      </rPr>
      <t xml:space="preserve"> Pasivo corriente</t>
    </r>
  </si>
  <si>
    <t>Mayor o igual a 1,5</t>
  </si>
  <si>
    <r>
      <t xml:space="preserve">Pasivo Total </t>
    </r>
    <r>
      <rPr>
        <b/>
        <sz val="12"/>
        <rFont val="Aptos"/>
        <family val="2"/>
      </rPr>
      <t>/</t>
    </r>
    <r>
      <rPr>
        <sz val="12"/>
        <rFont val="Aptos"/>
        <family val="2"/>
      </rPr>
      <t xml:space="preserve"> Activo Total</t>
    </r>
  </si>
  <si>
    <r>
      <t xml:space="preserve">Menor o igual a 70%
</t>
    </r>
    <r>
      <rPr>
        <i/>
        <sz val="12"/>
        <rFont val="Aptos"/>
        <family val="2"/>
      </rPr>
      <t>(Expresado en Porcentaje)</t>
    </r>
  </si>
  <si>
    <t>RAZÓN DE COBERTURA DE INTERÉSES</t>
  </si>
  <si>
    <r>
      <t xml:space="preserve">Utilidad Operacional </t>
    </r>
    <r>
      <rPr>
        <b/>
        <sz val="12"/>
        <rFont val="Aptos"/>
        <family val="2"/>
      </rPr>
      <t xml:space="preserve">/ </t>
    </r>
    <r>
      <rPr>
        <sz val="12"/>
        <rFont val="Aptos"/>
        <family val="2"/>
      </rPr>
      <t>Gastos Financieros</t>
    </r>
  </si>
  <si>
    <t>Mayor o igual a 4</t>
  </si>
  <si>
    <t>RENTABILIDAD DEL PATRIMONIO</t>
  </si>
  <si>
    <r>
      <t>Utilidad operacional</t>
    </r>
    <r>
      <rPr>
        <b/>
        <sz val="12"/>
        <rFont val="Aptos"/>
        <family val="2"/>
      </rPr>
      <t xml:space="preserve"> / </t>
    </r>
    <r>
      <rPr>
        <sz val="12"/>
        <rFont val="Aptos"/>
        <family val="2"/>
      </rPr>
      <t>Patrimonio</t>
    </r>
  </si>
  <si>
    <r>
      <t xml:space="preserve">Mayor o igual a 5%
</t>
    </r>
    <r>
      <rPr>
        <i/>
        <sz val="12"/>
        <rFont val="Aptos"/>
        <family val="2"/>
      </rPr>
      <t>(Expresado en Porcentaje)</t>
    </r>
  </si>
  <si>
    <t>RENTABILIDAD DEL ACTIVO</t>
  </si>
  <si>
    <r>
      <t>Utilidad operacional</t>
    </r>
    <r>
      <rPr>
        <b/>
        <sz val="12"/>
        <rFont val="Aptos"/>
        <family val="2"/>
      </rPr>
      <t xml:space="preserve"> /</t>
    </r>
    <r>
      <rPr>
        <sz val="12"/>
        <rFont val="Aptos"/>
        <family val="2"/>
      </rPr>
      <t xml:space="preserve"> Activo Total</t>
    </r>
  </si>
  <si>
    <r>
      <t xml:space="preserve">Mayor o igual a 3%
</t>
    </r>
    <r>
      <rPr>
        <i/>
        <sz val="12"/>
        <rFont val="Aptos"/>
        <family val="2"/>
      </rPr>
      <t>(Expresado en Porcentaje)</t>
    </r>
  </si>
  <si>
    <t>FICHA DE VERIFICACIÓN</t>
  </si>
  <si>
    <t>FUENTE:</t>
  </si>
  <si>
    <t>Información consultada para cada uno de los Proponentes, según base de datos virtual, emitida por el  Registro Único Empresarial y Social (RUES);  http://www.rues.org.co
Registro Único de Proponentes (RUP)</t>
  </si>
  <si>
    <t>CANTIDAD DE REGISTROS Y/O RUP:</t>
  </si>
  <si>
    <t>FECHA DE CONSULTA Y/O ACTUALIZACION: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</si>
</sst>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[$$-240A]#,##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12"/>
      <color theme="1"/>
      <name val="Aptos"/>
      <family val="2"/>
    </font>
    <font>
      <sz val="12"/>
      <name val="Aptos"/>
      <family val="2"/>
    </font>
    <font>
      <i/>
      <sz val="12"/>
      <name val="Aptos"/>
      <family val="2"/>
    </font>
    <font>
      <b/>
      <sz val="12"/>
      <name val="Aptos"/>
      <family val="2"/>
    </font>
    <font>
      <sz val="12"/>
      <color rgb="FF000000"/>
      <name val="Aptos"/>
      <family val="2"/>
    </font>
    <font>
      <b/>
      <sz val="12"/>
      <color rgb="FF000000"/>
      <name val="Aptos"/>
      <family val="2"/>
    </font>
    <font>
      <b/>
      <sz val="14"/>
      <color theme="1"/>
      <name val="Aptos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10" fontId="3" fillId="3" borderId="10" xfId="2" applyNumberFormat="1" applyFont="1" applyFill="1" applyBorder="1" applyAlignment="1">
      <alignment horizontal="center" vertical="center"/>
    </xf>
    <xf numFmtId="10" fontId="3" fillId="3" borderId="11" xfId="2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0" fontId="3" fillId="3" borderId="1" xfId="2" applyNumberFormat="1" applyFont="1" applyFill="1" applyBorder="1" applyAlignment="1">
      <alignment horizontal="center" vertical="center"/>
    </xf>
    <xf numFmtId="10" fontId="3" fillId="3" borderId="2" xfId="2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0" fontId="2" fillId="3" borderId="1" xfId="2" applyNumberFormat="1" applyFont="1" applyFill="1" applyBorder="1" applyAlignment="1">
      <alignment horizontal="center" vertical="center"/>
    </xf>
    <xf numFmtId="10" fontId="2" fillId="3" borderId="2" xfId="2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0" fontId="3" fillId="3" borderId="13" xfId="2" applyNumberFormat="1" applyFont="1" applyFill="1" applyBorder="1" applyAlignment="1">
      <alignment horizontal="center" vertical="center"/>
    </xf>
    <xf numFmtId="10" fontId="3" fillId="3" borderId="14" xfId="2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0" fontId="2" fillId="0" borderId="2" xfId="2" applyNumberFormat="1" applyFont="1" applyFill="1" applyBorder="1" applyAlignment="1">
      <alignment horizontal="center" vertical="center"/>
    </xf>
    <xf numFmtId="165" fontId="2" fillId="0" borderId="2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0" fontId="2" fillId="0" borderId="1" xfId="2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0" fontId="2" fillId="0" borderId="4" xfId="2" applyNumberFormat="1" applyFont="1" applyFill="1" applyBorder="1" applyAlignment="1">
      <alignment horizontal="center" vertical="center"/>
    </xf>
    <xf numFmtId="10" fontId="2" fillId="0" borderId="5" xfId="2" applyNumberFormat="1" applyFont="1" applyFill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165" fontId="2" fillId="0" borderId="5" xfId="1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0" fillId="0" borderId="0" xfId="0" applyFont="1"/>
    <xf numFmtId="164" fontId="3" fillId="5" borderId="10" xfId="1" applyFont="1" applyFill="1" applyBorder="1" applyAlignment="1">
      <alignment vertical="center"/>
    </xf>
    <xf numFmtId="164" fontId="3" fillId="5" borderId="11" xfId="1" applyFont="1" applyFill="1" applyBorder="1" applyAlignment="1">
      <alignment horizontal="center" vertical="center"/>
    </xf>
    <xf numFmtId="10" fontId="3" fillId="5" borderId="11" xfId="2" applyNumberFormat="1" applyFont="1" applyFill="1" applyBorder="1" applyAlignment="1">
      <alignment horizontal="center" vertical="center"/>
    </xf>
    <xf numFmtId="2" fontId="3" fillId="5" borderId="11" xfId="0" applyNumberFormat="1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164" fontId="3" fillId="5" borderId="1" xfId="1" applyFont="1" applyFill="1" applyBorder="1" applyAlignment="1">
      <alignment vertical="center"/>
    </xf>
    <xf numFmtId="164" fontId="3" fillId="5" borderId="2" xfId="1" applyFont="1" applyFill="1" applyBorder="1" applyAlignment="1">
      <alignment horizontal="center" vertical="center"/>
    </xf>
    <xf numFmtId="10" fontId="3" fillId="5" borderId="2" xfId="2" applyNumberFormat="1" applyFont="1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164" fontId="2" fillId="5" borderId="1" xfId="1" applyFont="1" applyFill="1" applyBorder="1" applyAlignment="1">
      <alignment vertical="center"/>
    </xf>
    <xf numFmtId="164" fontId="2" fillId="5" borderId="2" xfId="1" applyFont="1" applyFill="1" applyBorder="1" applyAlignment="1">
      <alignment horizontal="center" vertical="center"/>
    </xf>
    <xf numFmtId="10" fontId="2" fillId="5" borderId="2" xfId="2" applyNumberFormat="1" applyFont="1" applyFill="1" applyBorder="1" applyAlignment="1">
      <alignment horizontal="center" vertical="center"/>
    </xf>
    <xf numFmtId="2" fontId="2" fillId="5" borderId="2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164" fontId="3" fillId="5" borderId="13" xfId="1" applyFont="1" applyFill="1" applyBorder="1" applyAlignment="1">
      <alignment vertical="center"/>
    </xf>
    <xf numFmtId="164" fontId="3" fillId="5" borderId="14" xfId="1" applyFont="1" applyFill="1" applyBorder="1" applyAlignment="1">
      <alignment horizontal="center" vertical="center"/>
    </xf>
    <xf numFmtId="10" fontId="3" fillId="5" borderId="14" xfId="2" applyNumberFormat="1" applyFont="1" applyFill="1" applyBorder="1" applyAlignment="1">
      <alignment horizontal="center" vertical="center"/>
    </xf>
    <xf numFmtId="2" fontId="3" fillId="5" borderId="14" xfId="0" applyNumberFormat="1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166" fontId="2" fillId="0" borderId="2" xfId="0" applyNumberFormat="1" applyFont="1" applyBorder="1" applyAlignment="1">
      <alignment horizontal="right" vertical="center"/>
    </xf>
    <xf numFmtId="2" fontId="2" fillId="0" borderId="2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right" vertical="center"/>
    </xf>
    <xf numFmtId="166" fontId="2" fillId="0" borderId="4" xfId="0" applyNumberFormat="1" applyFont="1" applyBorder="1" applyAlignment="1">
      <alignment horizontal="right" vertical="center"/>
    </xf>
    <xf numFmtId="2" fontId="2" fillId="0" borderId="5" xfId="0" applyNumberFormat="1" applyFont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164" fontId="2" fillId="0" borderId="0" xfId="1" applyFont="1"/>
    <xf numFmtId="0" fontId="11" fillId="0" borderId="2" xfId="0" applyFont="1" applyBorder="1" applyAlignment="1">
      <alignment horizontal="center"/>
    </xf>
    <xf numFmtId="9" fontId="11" fillId="0" borderId="2" xfId="2" applyFont="1" applyBorder="1" applyAlignment="1">
      <alignment horizontal="center"/>
    </xf>
    <xf numFmtId="9" fontId="10" fillId="0" borderId="2" xfId="2" applyFont="1" applyBorder="1" applyAlignment="1">
      <alignment horizontal="center"/>
    </xf>
    <xf numFmtId="0" fontId="10" fillId="0" borderId="2" xfId="0" applyFont="1" applyBorder="1" applyAlignment="1">
      <alignment horizontal="center" wrapText="1"/>
    </xf>
    <xf numFmtId="0" fontId="12" fillId="4" borderId="23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bomberosbog-my.sharepoint.com/personal/dahenao_bomberosbogota_gov_co/Documents/UAECOB/PROCESOS_UAECOB/EPPS/Copia%20de%20INDICADORES%20FINANCIEROS_original.xlsx" TargetMode="External"/><Relationship Id="rId1" Type="http://schemas.openxmlformats.org/officeDocument/2006/relationships/externalLinkPath" Target="https://bomberosbog-my.sharepoint.com/personal/dahenao_bomberosbogota_gov_co/Documents/UAECOB/PROCESOS_UAECOB/EPPS/Copia%20de%20INDICADORES%20FINANCIEROS_orig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ICHA TECNIC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</sheetNames>
    <sheetDataSet>
      <sheetData sheetId="0" refreshError="1"/>
      <sheetData sheetId="1">
        <row r="8">
          <cell r="B8" t="str">
            <v>RIPEL PROVEEDURIA Y CONSTRUCCIONES SAS</v>
          </cell>
        </row>
        <row r="9">
          <cell r="B9">
            <v>830054299</v>
          </cell>
        </row>
        <row r="12">
          <cell r="A12">
            <v>46022</v>
          </cell>
        </row>
        <row r="13">
          <cell r="C13">
            <v>23922142474</v>
          </cell>
        </row>
        <row r="15">
          <cell r="C15">
            <v>1432076901</v>
          </cell>
        </row>
        <row r="28">
          <cell r="C28">
            <v>16.704509693086656</v>
          </cell>
        </row>
        <row r="29">
          <cell r="C29">
            <v>0.56126939845592871</v>
          </cell>
        </row>
        <row r="30">
          <cell r="C30">
            <v>23.472254300970874</v>
          </cell>
        </row>
        <row r="34">
          <cell r="C34">
            <v>0.43339670748758674</v>
          </cell>
        </row>
        <row r="35">
          <cell r="C35">
            <v>0.1901443981832488</v>
          </cell>
        </row>
      </sheetData>
      <sheetData sheetId="2">
        <row r="8">
          <cell r="B8" t="str">
            <v>FIREMAN HOUSE S.A.S</v>
          </cell>
        </row>
        <row r="9">
          <cell r="B9">
            <v>901050980</v>
          </cell>
        </row>
        <row r="12">
          <cell r="A12">
            <v>46022</v>
          </cell>
        </row>
        <row r="13">
          <cell r="C13">
            <v>1145240000</v>
          </cell>
        </row>
        <row r="15">
          <cell r="C15">
            <v>25750000</v>
          </cell>
        </row>
        <row r="28">
          <cell r="C28">
            <v>44.475339805825243</v>
          </cell>
        </row>
        <row r="29">
          <cell r="C29">
            <v>2.1189230110924592E-2</v>
          </cell>
        </row>
        <row r="30">
          <cell r="C30" t="str">
            <v>INDETERMINADO</v>
          </cell>
        </row>
        <row r="34">
          <cell r="C34">
            <v>0.28869515506645704</v>
          </cell>
        </row>
        <row r="35">
          <cell r="C35">
            <v>0.28257792699384482</v>
          </cell>
        </row>
      </sheetData>
      <sheetData sheetId="3">
        <row r="8">
          <cell r="B8" t="str">
            <v>KPN COLOMBIA S.A.S</v>
          </cell>
        </row>
        <row r="9">
          <cell r="B9">
            <v>901038504</v>
          </cell>
        </row>
        <row r="12">
          <cell r="A12">
            <v>46022</v>
          </cell>
        </row>
        <row r="13">
          <cell r="C13">
            <v>39788061581</v>
          </cell>
        </row>
        <row r="15">
          <cell r="C15">
            <v>7687884147</v>
          </cell>
        </row>
        <row r="28">
          <cell r="C28">
            <v>5.1754241895705819</v>
          </cell>
        </row>
        <row r="29">
          <cell r="C29">
            <v>0.53084614809960151</v>
          </cell>
        </row>
        <row r="30">
          <cell r="C30">
            <v>22.430679184649374</v>
          </cell>
        </row>
        <row r="34">
          <cell r="C34">
            <v>0.4403628873591115</v>
          </cell>
        </row>
        <row r="35">
          <cell r="C35">
            <v>0.20659794483850843</v>
          </cell>
        </row>
      </sheetData>
      <sheetData sheetId="4">
        <row r="8">
          <cell r="B8" t="str">
            <v>C I WARRIORS COMPANY SAS</v>
          </cell>
        </row>
        <row r="9">
          <cell r="B9">
            <v>900916649</v>
          </cell>
        </row>
        <row r="12">
          <cell r="A12">
            <v>46022</v>
          </cell>
        </row>
        <row r="13">
          <cell r="C13">
            <v>30283386845</v>
          </cell>
        </row>
        <row r="15">
          <cell r="C15">
            <v>2854030339</v>
          </cell>
        </row>
        <row r="28">
          <cell r="C28">
            <v>10.610744542964721</v>
          </cell>
        </row>
        <row r="29">
          <cell r="C29">
            <v>0.44122378387399042</v>
          </cell>
        </row>
        <row r="30">
          <cell r="C30">
            <v>3.4074321699011021</v>
          </cell>
        </row>
        <row r="34">
          <cell r="C34">
            <v>0.23032851515572875</v>
          </cell>
        </row>
        <row r="35">
          <cell r="C35">
            <v>0.12870209616464037</v>
          </cell>
        </row>
      </sheetData>
      <sheetData sheetId="5">
        <row r="8">
          <cell r="B8" t="str">
            <v>DELTA PLUS COLOMBIA S A S</v>
          </cell>
        </row>
        <row r="9">
          <cell r="B9">
            <v>900642766</v>
          </cell>
        </row>
        <row r="12">
          <cell r="A12">
            <v>46022</v>
          </cell>
        </row>
        <row r="13">
          <cell r="C13">
            <v>23077074053</v>
          </cell>
        </row>
        <row r="15">
          <cell r="C15">
            <v>11822059085</v>
          </cell>
        </row>
        <row r="28">
          <cell r="C28">
            <v>1.952035080105506</v>
          </cell>
        </row>
        <row r="29">
          <cell r="C29">
            <v>0.49895084022388658</v>
          </cell>
        </row>
        <row r="30">
          <cell r="C30">
            <v>22407.467638843329</v>
          </cell>
        </row>
        <row r="34">
          <cell r="C34">
            <v>0.37672779956957936</v>
          </cell>
        </row>
        <row r="35">
          <cell r="C35">
            <v>0.18875914743864181</v>
          </cell>
        </row>
      </sheetData>
      <sheetData sheetId="6">
        <row r="8">
          <cell r="B8" t="str">
            <v>C&amp;P LICITACIONES Y CONSULTORIA SAS</v>
          </cell>
        </row>
        <row r="9">
          <cell r="B9">
            <v>900379030</v>
          </cell>
        </row>
        <row r="12">
          <cell r="A12">
            <v>46022</v>
          </cell>
        </row>
        <row r="13">
          <cell r="C13">
            <v>1372162709</v>
          </cell>
        </row>
        <row r="15">
          <cell r="C15">
            <v>558030737</v>
          </cell>
        </row>
        <row r="28">
          <cell r="C28">
            <v>2.4589375065194661</v>
          </cell>
        </row>
        <row r="29">
          <cell r="C29">
            <v>0.47360572710213383</v>
          </cell>
        </row>
        <row r="30">
          <cell r="C30">
            <v>17.117204910195248</v>
          </cell>
        </row>
        <row r="34">
          <cell r="C34">
            <v>0.23016360689012005</v>
          </cell>
        </row>
        <row r="35">
          <cell r="C35">
            <v>0.12115680449647503</v>
          </cell>
        </row>
      </sheetData>
      <sheetData sheetId="7">
        <row r="8">
          <cell r="B8" t="str">
            <v>JEM SUPPLIES SAS</v>
          </cell>
        </row>
        <row r="9">
          <cell r="B9">
            <v>900370262</v>
          </cell>
        </row>
        <row r="12">
          <cell r="A12">
            <v>46022</v>
          </cell>
        </row>
        <row r="13">
          <cell r="C13">
            <v>35281349818</v>
          </cell>
        </row>
        <row r="15">
          <cell r="C15">
            <v>7513180234</v>
          </cell>
        </row>
        <row r="28">
          <cell r="C28">
            <v>4.6959275192598824</v>
          </cell>
        </row>
        <row r="29">
          <cell r="C29">
            <v>0.19453481811037251</v>
          </cell>
        </row>
        <row r="30">
          <cell r="C30">
            <v>25.773727911363281</v>
          </cell>
        </row>
        <row r="34">
          <cell r="C34">
            <v>0.21051367918000502</v>
          </cell>
        </row>
        <row r="35">
          <cell r="C35">
            <v>0.16956143889097741</v>
          </cell>
        </row>
      </sheetData>
      <sheetData sheetId="8">
        <row r="8">
          <cell r="B8" t="str">
            <v>REPRESENTACIONES QUIMICAS DE COLOMBIA Y SOLUCIONES SAS</v>
          </cell>
        </row>
        <row r="9">
          <cell r="B9">
            <v>900306905</v>
          </cell>
        </row>
        <row r="12">
          <cell r="A12">
            <v>46022</v>
          </cell>
        </row>
        <row r="13">
          <cell r="C13">
            <v>7064714313</v>
          </cell>
        </row>
        <row r="15">
          <cell r="C15">
            <v>4059727001</v>
          </cell>
        </row>
        <row r="28">
          <cell r="C28">
            <v>1.7401944296401717</v>
          </cell>
        </row>
        <row r="29">
          <cell r="C29">
            <v>0.58974924379070837</v>
          </cell>
        </row>
        <row r="30">
          <cell r="C30">
            <v>10.575251801981443</v>
          </cell>
        </row>
        <row r="34">
          <cell r="C34">
            <v>0.29952837995372589</v>
          </cell>
        </row>
        <row r="35">
          <cell r="C35">
            <v>0.12288174438216008</v>
          </cell>
        </row>
      </sheetData>
      <sheetData sheetId="9">
        <row r="8">
          <cell r="B8" t="str">
            <v>TDEPE S A S</v>
          </cell>
        </row>
        <row r="9">
          <cell r="B9">
            <v>900285682</v>
          </cell>
        </row>
        <row r="12">
          <cell r="A12">
            <v>46022</v>
          </cell>
        </row>
        <row r="13">
          <cell r="C13">
            <v>10491095606</v>
          </cell>
        </row>
        <row r="15">
          <cell r="C15">
            <v>1417393319</v>
          </cell>
        </row>
        <row r="28">
          <cell r="C28">
            <v>7.4016826983505766</v>
          </cell>
        </row>
        <row r="29">
          <cell r="C29">
            <v>0.15288293447772078</v>
          </cell>
        </row>
        <row r="30">
          <cell r="C30">
            <v>351.67333954391336</v>
          </cell>
        </row>
        <row r="34">
          <cell r="C34">
            <v>0.51917067518948912</v>
          </cell>
        </row>
        <row r="35">
          <cell r="C35">
            <v>0.43979833887174041</v>
          </cell>
        </row>
      </sheetData>
      <sheetData sheetId="10">
        <row r="8">
          <cell r="B8" t="str">
            <v>CI MCA SAS</v>
          </cell>
        </row>
        <row r="9">
          <cell r="B9">
            <v>900260120</v>
          </cell>
        </row>
        <row r="12">
          <cell r="A12">
            <v>46022</v>
          </cell>
        </row>
        <row r="13">
          <cell r="C13">
            <v>2016468476</v>
          </cell>
        </row>
        <row r="15">
          <cell r="C15">
            <v>95325551</v>
          </cell>
        </row>
        <row r="28">
          <cell r="C28">
            <v>21.153494051138502</v>
          </cell>
        </row>
        <row r="29">
          <cell r="C29">
            <v>3.7754437929710422E-2</v>
          </cell>
        </row>
        <row r="30">
          <cell r="C30" t="str">
            <v>INDETERMINADO</v>
          </cell>
        </row>
        <row r="34">
          <cell r="C34">
            <v>0.10235484006476273</v>
          </cell>
        </row>
        <row r="35">
          <cell r="C35">
            <v>9.8490490608732204E-2</v>
          </cell>
        </row>
      </sheetData>
      <sheetData sheetId="11">
        <row r="8">
          <cell r="B8" t="str">
            <v>AUTOMATIZACION S.A.</v>
          </cell>
        </row>
        <row r="9">
          <cell r="B9">
            <v>890900769</v>
          </cell>
        </row>
        <row r="12">
          <cell r="A12">
            <v>46022</v>
          </cell>
        </row>
        <row r="13">
          <cell r="C13">
            <v>34217478085</v>
          </cell>
        </row>
        <row r="15">
          <cell r="C15">
            <v>13622189584</v>
          </cell>
        </row>
        <row r="28">
          <cell r="C28">
            <v>2.5118926640978687</v>
          </cell>
        </row>
        <row r="29">
          <cell r="C29">
            <v>0.33646161233577465</v>
          </cell>
        </row>
        <row r="30">
          <cell r="C30">
            <v>47.754322438135915</v>
          </cell>
        </row>
        <row r="34">
          <cell r="C34">
            <v>0.18570244550970155</v>
          </cell>
        </row>
        <row r="35">
          <cell r="C35">
            <v>0.12322070127881105</v>
          </cell>
        </row>
      </sheetData>
      <sheetData sheetId="12">
        <row r="8">
          <cell r="B8" t="str">
            <v>PRODUCTOS DE SEGURIDAD S A</v>
          </cell>
        </row>
        <row r="9">
          <cell r="B9">
            <v>860051688</v>
          </cell>
        </row>
        <row r="12">
          <cell r="A12">
            <v>46022</v>
          </cell>
        </row>
        <row r="13">
          <cell r="C13">
            <v>17133598113</v>
          </cell>
        </row>
        <row r="15">
          <cell r="C15">
            <v>3321644919</v>
          </cell>
        </row>
        <row r="28">
          <cell r="C28">
            <v>5.1581666706741691</v>
          </cell>
        </row>
        <row r="29">
          <cell r="C29">
            <v>0.56344695979732906</v>
          </cell>
        </row>
        <row r="30">
          <cell r="C30">
            <v>2.8455031799277339</v>
          </cell>
        </row>
        <row r="34">
          <cell r="C34">
            <v>7.4015955430655769E-2</v>
          </cell>
        </row>
        <row r="35">
          <cell r="C35">
            <v>3.2311890366758168E-2</v>
          </cell>
        </row>
      </sheetData>
      <sheetData sheetId="13">
        <row r="8">
          <cell r="B8" t="str">
            <v>INGENIERIA CONTRA INCENDIO Y SEGURIDAD INDUSTRIAL INCOLDEXT SAS</v>
          </cell>
        </row>
        <row r="9">
          <cell r="B9">
            <v>860051227</v>
          </cell>
        </row>
        <row r="12">
          <cell r="A12">
            <v>46022</v>
          </cell>
        </row>
        <row r="13">
          <cell r="C13">
            <v>16275450050</v>
          </cell>
        </row>
        <row r="15">
          <cell r="C15">
            <v>5626086282</v>
          </cell>
        </row>
        <row r="28">
          <cell r="C28">
            <v>2.8928546833829021</v>
          </cell>
        </row>
        <row r="29">
          <cell r="C29">
            <v>0.5624109057860901</v>
          </cell>
        </row>
        <row r="30">
          <cell r="C30">
            <v>0.34070423865192667</v>
          </cell>
        </row>
        <row r="34">
          <cell r="C34">
            <v>3.4021920248409734E-2</v>
          </cell>
        </row>
        <row r="35">
          <cell r="C35">
            <v>1.4887621264919498E-2</v>
          </cell>
        </row>
      </sheetData>
      <sheetData sheetId="14">
        <row r="8">
          <cell r="B8" t="str">
            <v>EQUIPOS FUEGO &amp; RESCATE S.A.S</v>
          </cell>
        </row>
        <row r="9">
          <cell r="B9">
            <v>900198941</v>
          </cell>
        </row>
        <row r="12">
          <cell r="A12">
            <v>46022</v>
          </cell>
        </row>
        <row r="13">
          <cell r="C13">
            <v>4012135146</v>
          </cell>
        </row>
        <row r="15">
          <cell r="C15">
            <v>1771572224</v>
          </cell>
        </row>
        <row r="28">
          <cell r="C28">
            <v>2.2647313452121498</v>
          </cell>
        </row>
        <row r="29">
          <cell r="C29">
            <v>0.42075353216784428</v>
          </cell>
        </row>
        <row r="30">
          <cell r="C30">
            <v>9.1784438480905557</v>
          </cell>
        </row>
        <row r="34">
          <cell r="C34">
            <v>0.3230915391214863</v>
          </cell>
        </row>
        <row r="35">
          <cell r="C35">
            <v>0.18714963282257568</v>
          </cell>
        </row>
      </sheetData>
      <sheetData sheetId="15">
        <row r="8">
          <cell r="B8" t="str">
            <v>COMERCIALIZADORA LA GEMA SAS</v>
          </cell>
        </row>
        <row r="9">
          <cell r="B9">
            <v>900405496</v>
          </cell>
        </row>
        <row r="12">
          <cell r="A12">
            <v>46022</v>
          </cell>
        </row>
        <row r="13">
          <cell r="C13">
            <v>5259118108</v>
          </cell>
        </row>
        <row r="15">
          <cell r="C15">
            <v>1495057915</v>
          </cell>
        </row>
        <row r="28">
          <cell r="C28">
            <v>3.5176684830968572</v>
          </cell>
        </row>
        <row r="29">
          <cell r="C29">
            <v>0.3555312306726961</v>
          </cell>
        </row>
        <row r="30">
          <cell r="C30">
            <v>4.066835902227214</v>
          </cell>
        </row>
        <row r="34">
          <cell r="C34">
            <v>0.28388799171072299</v>
          </cell>
        </row>
        <row r="35">
          <cell r="C35">
            <v>0.18295694464460951</v>
          </cell>
        </row>
      </sheetData>
      <sheetData sheetId="16">
        <row r="8">
          <cell r="B8" t="str">
            <v>EMPRETEX S.A.S.</v>
          </cell>
        </row>
        <row r="9">
          <cell r="B9">
            <v>900770690</v>
          </cell>
        </row>
        <row r="12">
          <cell r="A12">
            <v>46022</v>
          </cell>
        </row>
        <row r="13">
          <cell r="C13">
            <v>3431748314</v>
          </cell>
        </row>
        <row r="15">
          <cell r="C15">
            <v>1700103791</v>
          </cell>
        </row>
        <row r="28">
          <cell r="C28">
            <v>2.0185522390850315</v>
          </cell>
        </row>
        <row r="29">
          <cell r="C29">
            <v>0.82006257763367263</v>
          </cell>
        </row>
        <row r="30">
          <cell r="C30">
            <v>8.8814776681413949</v>
          </cell>
        </row>
        <row r="34">
          <cell r="C34">
            <v>0.6074590895157016</v>
          </cell>
        </row>
        <row r="35">
          <cell r="C35">
            <v>0.10930462276045148</v>
          </cell>
        </row>
      </sheetData>
      <sheetData sheetId="17">
        <row r="8">
          <cell r="B8" t="str">
            <v>IMPORTADORES EXPORTADORES SOLMAQ S.A.S</v>
          </cell>
        </row>
        <row r="9">
          <cell r="B9">
            <v>860054854</v>
          </cell>
        </row>
        <row r="12">
          <cell r="A12">
            <v>46022</v>
          </cell>
        </row>
        <row r="13">
          <cell r="C13">
            <v>31134970000</v>
          </cell>
        </row>
        <row r="15">
          <cell r="C15">
            <v>9044663000</v>
          </cell>
        </row>
        <row r="28">
          <cell r="C28">
            <v>3.4423582172160532</v>
          </cell>
        </row>
        <row r="29">
          <cell r="C29">
            <v>0.30127736511515613</v>
          </cell>
        </row>
        <row r="30">
          <cell r="C30">
            <v>383.22008943509871</v>
          </cell>
        </row>
        <row r="34">
          <cell r="C34">
            <v>0.50298791959599964</v>
          </cell>
        </row>
        <row r="35">
          <cell r="C35">
            <v>0.35144904449536285</v>
          </cell>
        </row>
      </sheetData>
      <sheetData sheetId="18">
        <row r="8">
          <cell r="B8" t="str">
            <v>IMPLEMENTOS DE SEGURIDAD INDUSTRIAL IMPLESEG SAS</v>
          </cell>
        </row>
        <row r="9">
          <cell r="B9">
            <v>890921246</v>
          </cell>
        </row>
        <row r="12">
          <cell r="A12">
            <v>46022</v>
          </cell>
        </row>
        <row r="13">
          <cell r="C13">
            <v>18066705000</v>
          </cell>
        </row>
        <row r="15">
          <cell r="C15">
            <v>6207953000</v>
          </cell>
        </row>
        <row r="28">
          <cell r="C28">
            <v>2.9102515756804217</v>
          </cell>
        </row>
        <row r="29">
          <cell r="C29">
            <v>0.37295487624954038</v>
          </cell>
        </row>
        <row r="30">
          <cell r="C30">
            <v>8.9677091392727206</v>
          </cell>
        </row>
        <row r="34">
          <cell r="C34">
            <v>0.21795018333473326</v>
          </cell>
        </row>
        <row r="35">
          <cell r="C35">
            <v>0.13666459968056319</v>
          </cell>
        </row>
      </sheetData>
      <sheetData sheetId="19">
        <row r="8">
          <cell r="B8" t="str">
            <v>DESENLACE S.A.S.</v>
          </cell>
        </row>
        <row r="9">
          <cell r="B9">
            <v>900952963</v>
          </cell>
        </row>
        <row r="12">
          <cell r="A12">
            <v>45657</v>
          </cell>
        </row>
        <row r="13">
          <cell r="C13">
            <v>604357106</v>
          </cell>
        </row>
        <row r="15">
          <cell r="C15">
            <v>469393548</v>
          </cell>
        </row>
        <row r="28">
          <cell r="C28">
            <v>1.2875275098583161</v>
          </cell>
        </row>
        <row r="29">
          <cell r="C29">
            <v>0.64427874380178329</v>
          </cell>
        </row>
        <row r="30">
          <cell r="C30" t="str">
            <v>INDETERMINADO</v>
          </cell>
        </row>
        <row r="34">
          <cell r="C34">
            <v>0.31809357195120941</v>
          </cell>
        </row>
        <row r="35">
          <cell r="C35">
            <v>0.11315264500306203</v>
          </cell>
        </row>
      </sheetData>
      <sheetData sheetId="20">
        <row r="8">
          <cell r="B8" t="str">
            <v>SAFETY FOR LIFE S.A.S</v>
          </cell>
        </row>
        <row r="9">
          <cell r="B9">
            <v>901193750</v>
          </cell>
        </row>
        <row r="12">
          <cell r="A12">
            <v>46022</v>
          </cell>
        </row>
        <row r="13">
          <cell r="C13">
            <v>1197060557</v>
          </cell>
        </row>
        <row r="15">
          <cell r="C15">
            <v>564297263</v>
          </cell>
        </row>
        <row r="28">
          <cell r="C28">
            <v>2.1213297236921029</v>
          </cell>
        </row>
        <row r="29">
          <cell r="C29">
            <v>0.59565796646956537</v>
          </cell>
        </row>
        <row r="30">
          <cell r="C30">
            <v>1.7087014291298224</v>
          </cell>
        </row>
        <row r="34">
          <cell r="C34">
            <v>0.15070147278241516</v>
          </cell>
        </row>
        <row r="35">
          <cell r="C35">
            <v>6.0934939960873194E-2</v>
          </cell>
        </row>
      </sheetData>
      <sheetData sheetId="2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DF3E7-BB02-4027-9EBB-54382DB3E50A}">
  <sheetPr>
    <tabColor rgb="FF92D050"/>
    <pageSetUpPr fitToPage="1"/>
  </sheetPr>
  <dimension ref="A1:K66"/>
  <sheetViews>
    <sheetView showGridLines="0" tabSelected="1" topLeftCell="A48" zoomScale="90" zoomScaleNormal="90" workbookViewId="0">
      <selection activeCell="C72" sqref="C72"/>
    </sheetView>
  </sheetViews>
  <sheetFormatPr defaultColWidth="11.5703125" defaultRowHeight="14.45"/>
  <cols>
    <col min="1" max="1" width="7.28515625" style="1" customWidth="1"/>
    <col min="2" max="2" width="55.28515625" style="1" bestFit="1" customWidth="1"/>
    <col min="3" max="3" width="15" style="1" customWidth="1"/>
    <col min="4" max="4" width="22.140625" style="1" bestFit="1" customWidth="1"/>
    <col min="5" max="5" width="26.85546875" style="1" customWidth="1"/>
    <col min="6" max="6" width="22.42578125" style="1" customWidth="1"/>
    <col min="7" max="7" width="20.7109375" style="1" customWidth="1"/>
    <col min="8" max="8" width="22.42578125" style="1" customWidth="1"/>
    <col min="9" max="9" width="3.5703125" style="1" customWidth="1"/>
    <col min="10" max="10" width="11.5703125" style="1"/>
    <col min="11" max="11" width="14.7109375" style="1" bestFit="1" customWidth="1"/>
    <col min="12" max="16384" width="11.5703125" style="1"/>
  </cols>
  <sheetData>
    <row r="1" spans="1:11" ht="15" thickBot="1"/>
    <row r="2" spans="1:11" s="13" customFormat="1" ht="24" thickBot="1">
      <c r="A2" s="79" t="s">
        <v>0</v>
      </c>
      <c r="B2" s="80"/>
      <c r="C2" s="80"/>
      <c r="D2" s="80"/>
      <c r="E2" s="80"/>
      <c r="F2" s="80"/>
      <c r="G2" s="80"/>
      <c r="H2" s="81"/>
    </row>
    <row r="3" spans="1:11" ht="24" thickBot="1">
      <c r="A3" s="41"/>
      <c r="B3" s="41"/>
      <c r="C3" s="41"/>
      <c r="D3" s="41"/>
      <c r="E3" s="41">
        <v>1.5</v>
      </c>
      <c r="F3" s="41" t="s">
        <v>1</v>
      </c>
      <c r="G3" s="41" t="s">
        <v>2</v>
      </c>
      <c r="H3" s="41"/>
    </row>
    <row r="4" spans="1:11" ht="43.9" thickBot="1">
      <c r="A4" s="73" t="s">
        <v>3</v>
      </c>
      <c r="B4" s="72" t="s">
        <v>4</v>
      </c>
      <c r="C4" s="72" t="s">
        <v>5</v>
      </c>
      <c r="D4" s="72" t="s">
        <v>6</v>
      </c>
      <c r="E4" s="72" t="s">
        <v>7</v>
      </c>
      <c r="F4" s="72" t="s">
        <v>8</v>
      </c>
      <c r="G4" s="72" t="s">
        <v>9</v>
      </c>
      <c r="H4" s="71" t="s">
        <v>10</v>
      </c>
      <c r="J4" s="71" t="s">
        <v>11</v>
      </c>
    </row>
    <row r="5" spans="1:11">
      <c r="A5" s="36">
        <v>1</v>
      </c>
      <c r="B5" s="35" t="str">
        <f>+'[1]1'!B8</f>
        <v>RIPEL PROVEEDURIA Y CONSTRUCCIONES SAS</v>
      </c>
      <c r="C5" s="34">
        <f>+'[1]1'!B9</f>
        <v>830054299</v>
      </c>
      <c r="D5" s="33">
        <f>+'[1]1'!A12</f>
        <v>46022</v>
      </c>
      <c r="E5" s="70">
        <f>+'[1]1'!C28</f>
        <v>16.704509693086656</v>
      </c>
      <c r="F5" s="32">
        <f>+'[1]1'!C29</f>
        <v>0.56126939845592871</v>
      </c>
      <c r="G5" s="70">
        <f>+'[1]1'!C30</f>
        <v>23.472254300970874</v>
      </c>
      <c r="H5" s="69">
        <f>+'[1]1'!C13-'[1]1'!C15</f>
        <v>22490065573</v>
      </c>
      <c r="J5" s="65" t="s">
        <v>12</v>
      </c>
      <c r="K5" s="64"/>
    </row>
    <row r="6" spans="1:11">
      <c r="A6" s="30">
        <v>2</v>
      </c>
      <c r="B6" s="28" t="str">
        <f>+'[1]2'!B8</f>
        <v>FIREMAN HOUSE S.A.S</v>
      </c>
      <c r="C6" s="27">
        <f>+'[1]2'!B9</f>
        <v>901050980</v>
      </c>
      <c r="D6" s="3">
        <f>+'[1]2'!A12</f>
        <v>46022</v>
      </c>
      <c r="E6" s="67">
        <f>+'[1]2'!C28</f>
        <v>44.475339805825243</v>
      </c>
      <c r="F6" s="26">
        <f>+'[1]2'!C29</f>
        <v>2.1189230110924592E-2</v>
      </c>
      <c r="G6" s="67" t="str">
        <f>+'[1]2'!C30</f>
        <v>INDETERMINADO</v>
      </c>
      <c r="H6" s="68">
        <f>+'[1]2'!C13-'[1]2'!C15</f>
        <v>1119490000</v>
      </c>
      <c r="J6" s="65" t="s">
        <v>12</v>
      </c>
      <c r="K6" s="64"/>
    </row>
    <row r="7" spans="1:11">
      <c r="A7" s="30">
        <v>3</v>
      </c>
      <c r="B7" s="28" t="str">
        <f>+'[1]3'!B8</f>
        <v>KPN COLOMBIA S.A.S</v>
      </c>
      <c r="C7" s="27">
        <f>+'[1]3'!B9</f>
        <v>901038504</v>
      </c>
      <c r="D7" s="3">
        <f>+'[1]3'!A12</f>
        <v>46022</v>
      </c>
      <c r="E7" s="67">
        <f>+'[1]3'!C28</f>
        <v>5.1754241895705819</v>
      </c>
      <c r="F7" s="26">
        <f>+'[1]3'!C29</f>
        <v>0.53084614809960151</v>
      </c>
      <c r="G7" s="67">
        <f>+'[1]3'!C30</f>
        <v>22.430679184649374</v>
      </c>
      <c r="H7" s="68">
        <f>+'[1]3'!C13-'[1]3'!C15</f>
        <v>32100177434</v>
      </c>
      <c r="J7" s="65" t="s">
        <v>13</v>
      </c>
      <c r="K7" s="64"/>
    </row>
    <row r="8" spans="1:11">
      <c r="A8" s="30">
        <v>4</v>
      </c>
      <c r="B8" s="28" t="str">
        <f>+'[1]4'!B8</f>
        <v>C I WARRIORS COMPANY SAS</v>
      </c>
      <c r="C8" s="27">
        <f>+'[1]4'!B9</f>
        <v>900916649</v>
      </c>
      <c r="D8" s="3">
        <f>+'[1]4'!A12</f>
        <v>46022</v>
      </c>
      <c r="E8" s="67">
        <f>+'[1]4'!C28</f>
        <v>10.610744542964721</v>
      </c>
      <c r="F8" s="26">
        <f>+'[1]4'!C29</f>
        <v>0.44122378387399042</v>
      </c>
      <c r="G8" s="67">
        <f>+'[1]4'!C30</f>
        <v>3.4074321699011021</v>
      </c>
      <c r="H8" s="68">
        <f>+'[1]4'!C13-'[1]4'!C15</f>
        <v>27429356506</v>
      </c>
      <c r="J8" s="65" t="s">
        <v>13</v>
      </c>
      <c r="K8" s="64"/>
    </row>
    <row r="9" spans="1:11">
      <c r="A9" s="30">
        <v>5</v>
      </c>
      <c r="B9" s="28" t="str">
        <f>+'[1]5'!B8</f>
        <v>DELTA PLUS COLOMBIA S A S</v>
      </c>
      <c r="C9" s="27">
        <f>+'[1]5'!B9</f>
        <v>900642766</v>
      </c>
      <c r="D9" s="3">
        <f>+'[1]5'!A12</f>
        <v>46022</v>
      </c>
      <c r="E9" s="67">
        <f>+'[1]5'!C28</f>
        <v>1.952035080105506</v>
      </c>
      <c r="F9" s="26">
        <f>+'[1]5'!C29</f>
        <v>0.49895084022388658</v>
      </c>
      <c r="G9" s="67">
        <f>+'[1]5'!C30</f>
        <v>22407.467638843329</v>
      </c>
      <c r="H9" s="68">
        <f>+'[1]5'!C13-'[1]5'!C15</f>
        <v>11255014968</v>
      </c>
      <c r="J9" s="65" t="s">
        <v>13</v>
      </c>
      <c r="K9" s="64"/>
    </row>
    <row r="10" spans="1:11">
      <c r="A10" s="30">
        <v>6</v>
      </c>
      <c r="B10" s="28" t="str">
        <f>+'[1]6'!B8</f>
        <v>C&amp;P LICITACIONES Y CONSULTORIA SAS</v>
      </c>
      <c r="C10" s="27">
        <f>+'[1]6'!B9</f>
        <v>900379030</v>
      </c>
      <c r="D10" s="3">
        <f>+'[1]6'!A12</f>
        <v>46022</v>
      </c>
      <c r="E10" s="67">
        <f>+'[1]6'!C28</f>
        <v>2.4589375065194661</v>
      </c>
      <c r="F10" s="26">
        <f>+'[1]6'!C29</f>
        <v>0.47360572710213383</v>
      </c>
      <c r="G10" s="67">
        <f>+'[1]6'!C30</f>
        <v>17.117204910195248</v>
      </c>
      <c r="H10" s="68">
        <f>+'[1]6'!C13-'[1]6'!C15</f>
        <v>814131972</v>
      </c>
      <c r="J10" s="65" t="s">
        <v>14</v>
      </c>
      <c r="K10" s="64"/>
    </row>
    <row r="11" spans="1:11">
      <c r="A11" s="30">
        <v>7</v>
      </c>
      <c r="B11" s="28" t="str">
        <f>+'[1]7'!B8</f>
        <v>JEM SUPPLIES SAS</v>
      </c>
      <c r="C11" s="27">
        <f>+'[1]7'!B9</f>
        <v>900370262</v>
      </c>
      <c r="D11" s="3">
        <f>+'[1]7'!A12</f>
        <v>46022</v>
      </c>
      <c r="E11" s="67">
        <f>+'[1]7'!C28</f>
        <v>4.6959275192598824</v>
      </c>
      <c r="F11" s="26">
        <f>+'[1]7'!C29</f>
        <v>0.19453481811037251</v>
      </c>
      <c r="G11" s="67">
        <f>+'[1]7'!C30</f>
        <v>25.773727911363281</v>
      </c>
      <c r="H11" s="68">
        <f>+'[1]7'!C13-'[1]7'!C15</f>
        <v>27768169584</v>
      </c>
      <c r="J11" s="65" t="s">
        <v>13</v>
      </c>
      <c r="K11" s="64"/>
    </row>
    <row r="12" spans="1:11" ht="28.9">
      <c r="A12" s="30">
        <v>8</v>
      </c>
      <c r="B12" s="28" t="str">
        <f>+'[1]8'!B8</f>
        <v>REPRESENTACIONES QUIMICAS DE COLOMBIA Y SOLUCIONES SAS</v>
      </c>
      <c r="C12" s="27">
        <f>+'[1]8'!B9</f>
        <v>900306905</v>
      </c>
      <c r="D12" s="3">
        <f>+'[1]8'!A12</f>
        <v>46022</v>
      </c>
      <c r="E12" s="67">
        <f>+'[1]8'!C28</f>
        <v>1.7401944296401717</v>
      </c>
      <c r="F12" s="26">
        <f>+'[1]8'!C29</f>
        <v>0.58974924379070837</v>
      </c>
      <c r="G12" s="67">
        <f>+'[1]8'!C30</f>
        <v>10.575251801981443</v>
      </c>
      <c r="H12" s="68">
        <f>+'[1]8'!C13-'[1]8'!C15</f>
        <v>3004987312</v>
      </c>
      <c r="J12" s="65" t="s">
        <v>12</v>
      </c>
      <c r="K12" s="64"/>
    </row>
    <row r="13" spans="1:11">
      <c r="A13" s="30">
        <v>9</v>
      </c>
      <c r="B13" s="28" t="str">
        <f>+'[1]9'!B8</f>
        <v>TDEPE S A S</v>
      </c>
      <c r="C13" s="27">
        <f>+'[1]9'!B9</f>
        <v>900285682</v>
      </c>
      <c r="D13" s="3">
        <f>+'[1]9'!A12</f>
        <v>46022</v>
      </c>
      <c r="E13" s="67">
        <f>+'[1]9'!C28</f>
        <v>7.4016826983505766</v>
      </c>
      <c r="F13" s="26">
        <f>+'[1]9'!C29</f>
        <v>0.15288293447772078</v>
      </c>
      <c r="G13" s="67">
        <f>+'[1]9'!C30</f>
        <v>351.67333954391336</v>
      </c>
      <c r="H13" s="68">
        <f>+'[1]9'!C13-'[1]9'!C15</f>
        <v>9073702287</v>
      </c>
      <c r="J13" s="65" t="s">
        <v>13</v>
      </c>
      <c r="K13" s="64"/>
    </row>
    <row r="14" spans="1:11">
      <c r="A14" s="30">
        <v>10</v>
      </c>
      <c r="B14" s="28" t="str">
        <f>+'[1]10'!B8</f>
        <v>CI MCA SAS</v>
      </c>
      <c r="C14" s="27">
        <f>+'[1]10'!B9</f>
        <v>900260120</v>
      </c>
      <c r="D14" s="3">
        <f>+'[1]10'!A12</f>
        <v>46022</v>
      </c>
      <c r="E14" s="67">
        <f>+'[1]10'!C28</f>
        <v>21.153494051138502</v>
      </c>
      <c r="F14" s="26">
        <f>+'[1]10'!C29</f>
        <v>3.7754437929710422E-2</v>
      </c>
      <c r="G14" s="67" t="str">
        <f>+'[1]10'!C30</f>
        <v>INDETERMINADO</v>
      </c>
      <c r="H14" s="68">
        <f>+'[1]10'!C13-'[1]10'!C15</f>
        <v>1921142925</v>
      </c>
      <c r="J14" s="65" t="s">
        <v>14</v>
      </c>
      <c r="K14" s="64"/>
    </row>
    <row r="15" spans="1:11">
      <c r="A15" s="30">
        <v>11</v>
      </c>
      <c r="B15" s="28" t="str">
        <f>+'[1]11'!B8</f>
        <v>AUTOMATIZACION S.A.</v>
      </c>
      <c r="C15" s="27">
        <f>+'[1]11'!B9</f>
        <v>890900769</v>
      </c>
      <c r="D15" s="3">
        <f>+'[1]11'!A12</f>
        <v>46022</v>
      </c>
      <c r="E15" s="67">
        <f>+'[1]11'!C28</f>
        <v>2.5118926640978687</v>
      </c>
      <c r="F15" s="26">
        <f>+'[1]11'!C29</f>
        <v>0.33646161233577465</v>
      </c>
      <c r="G15" s="67">
        <f>+'[1]11'!C30</f>
        <v>47.754322438135915</v>
      </c>
      <c r="H15" s="68">
        <f>+'[1]11'!C13-'[1]11'!C15</f>
        <v>20595288501</v>
      </c>
      <c r="J15" s="65" t="s">
        <v>13</v>
      </c>
      <c r="K15" s="64"/>
    </row>
    <row r="16" spans="1:11">
      <c r="A16" s="30">
        <v>12</v>
      </c>
      <c r="B16" s="28" t="str">
        <f>+'[1]12'!B8</f>
        <v>PRODUCTOS DE SEGURIDAD S A</v>
      </c>
      <c r="C16" s="27">
        <f>+'[1]12'!B9</f>
        <v>860051688</v>
      </c>
      <c r="D16" s="3">
        <f>+'[1]12'!A12</f>
        <v>46022</v>
      </c>
      <c r="E16" s="67">
        <f>+'[1]12'!C28</f>
        <v>5.1581666706741691</v>
      </c>
      <c r="F16" s="26">
        <f>+'[1]12'!C29</f>
        <v>0.56344695979732906</v>
      </c>
      <c r="G16" s="67">
        <f>+'[1]12'!C30</f>
        <v>2.8455031799277339</v>
      </c>
      <c r="H16" s="68">
        <f>+'[1]12'!C13-'[1]12'!C15</f>
        <v>13811953194</v>
      </c>
      <c r="J16" s="65" t="s">
        <v>12</v>
      </c>
      <c r="K16" s="64"/>
    </row>
    <row r="17" spans="1:11" ht="28.9">
      <c r="A17" s="30">
        <v>13</v>
      </c>
      <c r="B17" s="28" t="str">
        <f>+'[1]13'!B8</f>
        <v>INGENIERIA CONTRA INCENDIO Y SEGURIDAD INDUSTRIAL INCOLDEXT SAS</v>
      </c>
      <c r="C17" s="27">
        <f>+'[1]13'!B9</f>
        <v>860051227</v>
      </c>
      <c r="D17" s="3">
        <f>+'[1]13'!A12</f>
        <v>46022</v>
      </c>
      <c r="E17" s="67">
        <f>+'[1]13'!C28</f>
        <v>2.8928546833829021</v>
      </c>
      <c r="F17" s="26">
        <f>+'[1]13'!C29</f>
        <v>0.5624109057860901</v>
      </c>
      <c r="G17" s="67">
        <f>+'[1]13'!C30</f>
        <v>0.34070423865192667</v>
      </c>
      <c r="H17" s="68">
        <f>+'[1]13'!C13-'[1]13'!C15</f>
        <v>10649363768</v>
      </c>
      <c r="J17" s="65" t="s">
        <v>13</v>
      </c>
      <c r="K17" s="64"/>
    </row>
    <row r="18" spans="1:11">
      <c r="A18" s="30">
        <v>14</v>
      </c>
      <c r="B18" s="28" t="str">
        <f>+'[1]14'!B8</f>
        <v>EQUIPOS FUEGO &amp; RESCATE S.A.S</v>
      </c>
      <c r="C18" s="27">
        <f>+'[1]14'!B9</f>
        <v>900198941</v>
      </c>
      <c r="D18" s="3">
        <f>+'[1]14'!A12</f>
        <v>46022</v>
      </c>
      <c r="E18" s="67">
        <f>+'[1]14'!C28</f>
        <v>2.2647313452121498</v>
      </c>
      <c r="F18" s="26">
        <f>+'[1]14'!C29</f>
        <v>0.42075353216784428</v>
      </c>
      <c r="G18" s="67">
        <f>+'[1]14'!C30</f>
        <v>9.1784438480905557</v>
      </c>
      <c r="H18" s="68">
        <f>+'[1]14'!C13-'[1]14'!C15</f>
        <v>2240562922</v>
      </c>
      <c r="J18" s="65" t="s">
        <v>12</v>
      </c>
      <c r="K18" s="64"/>
    </row>
    <row r="19" spans="1:11">
      <c r="A19" s="30">
        <v>15</v>
      </c>
      <c r="B19" s="28" t="str">
        <f>+'[1]15'!B8</f>
        <v>COMERCIALIZADORA LA GEMA SAS</v>
      </c>
      <c r="C19" s="27">
        <f>+'[1]15'!B9</f>
        <v>900405496</v>
      </c>
      <c r="D19" s="3">
        <f>+'[1]15'!A12</f>
        <v>46022</v>
      </c>
      <c r="E19" s="67">
        <f>+'[1]15'!C28</f>
        <v>3.5176684830968572</v>
      </c>
      <c r="F19" s="26">
        <f>+'[1]15'!C29</f>
        <v>0.3555312306726961</v>
      </c>
      <c r="G19" s="67">
        <f>+'[1]15'!C30</f>
        <v>4.066835902227214</v>
      </c>
      <c r="H19" s="68">
        <f>+'[1]15'!C13-'[1]15'!C15</f>
        <v>3764060193</v>
      </c>
      <c r="J19" s="65" t="s">
        <v>12</v>
      </c>
      <c r="K19" s="64"/>
    </row>
    <row r="20" spans="1:11">
      <c r="A20" s="30">
        <v>16</v>
      </c>
      <c r="B20" s="28" t="str">
        <f>+'[1]16'!B8</f>
        <v>EMPRETEX S.A.S.</v>
      </c>
      <c r="C20" s="27">
        <f>+'[1]16'!B9</f>
        <v>900770690</v>
      </c>
      <c r="D20" s="3">
        <f>+'[1]16'!A12</f>
        <v>46022</v>
      </c>
      <c r="E20" s="67">
        <f>+'[1]16'!C28</f>
        <v>2.0185522390850315</v>
      </c>
      <c r="F20" s="26">
        <f>+'[1]16'!C29</f>
        <v>0.82006257763367263</v>
      </c>
      <c r="G20" s="67">
        <f>+'[1]16'!C30</f>
        <v>8.8814776681413949</v>
      </c>
      <c r="H20" s="68">
        <f>+'[1]16'!C13-'[1]16'!C15</f>
        <v>1731644523</v>
      </c>
      <c r="J20" s="65" t="s">
        <v>12</v>
      </c>
      <c r="K20" s="64"/>
    </row>
    <row r="21" spans="1:11">
      <c r="A21" s="2">
        <v>17</v>
      </c>
      <c r="B21" s="28" t="str">
        <f>+'[1]17'!B8</f>
        <v>IMPORTADORES EXPORTADORES SOLMAQ S.A.S</v>
      </c>
      <c r="C21" s="27">
        <f>+'[1]17'!B9</f>
        <v>860054854</v>
      </c>
      <c r="D21" s="3">
        <f>+'[1]17'!A12</f>
        <v>46022</v>
      </c>
      <c r="E21" s="67">
        <f>+'[1]17'!C28</f>
        <v>3.4423582172160532</v>
      </c>
      <c r="F21" s="26">
        <f>+'[1]17'!C29</f>
        <v>0.30127736511515613</v>
      </c>
      <c r="G21" s="67">
        <f>+'[1]17'!C30</f>
        <v>383.22008943509871</v>
      </c>
      <c r="H21" s="66">
        <f>+'[1]17'!C13-'[1]17'!C15</f>
        <v>22090307000</v>
      </c>
      <c r="J21" s="65" t="s">
        <v>13</v>
      </c>
      <c r="K21" s="64"/>
    </row>
    <row r="22" spans="1:11">
      <c r="A22" s="2">
        <v>18</v>
      </c>
      <c r="B22" s="28" t="str">
        <f>+'[1]18'!B8</f>
        <v>IMPLEMENTOS DE SEGURIDAD INDUSTRIAL IMPLESEG SAS</v>
      </c>
      <c r="C22" s="27">
        <f>+'[1]18'!B9</f>
        <v>890921246</v>
      </c>
      <c r="D22" s="3">
        <f>+'[1]18'!A12</f>
        <v>46022</v>
      </c>
      <c r="E22" s="67">
        <f>+'[1]18'!C28</f>
        <v>2.9102515756804217</v>
      </c>
      <c r="F22" s="26">
        <f>+'[1]18'!C29</f>
        <v>0.37295487624954038</v>
      </c>
      <c r="G22" s="67">
        <f>+'[1]18'!C30</f>
        <v>8.9677091392727206</v>
      </c>
      <c r="H22" s="66">
        <f>+'[1]18'!C13-'[1]18'!C15</f>
        <v>11858752000</v>
      </c>
      <c r="J22" s="65" t="s">
        <v>13</v>
      </c>
      <c r="K22" s="64"/>
    </row>
    <row r="23" spans="1:11">
      <c r="A23" s="2">
        <v>19</v>
      </c>
      <c r="B23" s="28" t="str">
        <f>+'[1]19'!B8</f>
        <v>DESENLACE S.A.S.</v>
      </c>
      <c r="C23" s="27">
        <f>+'[1]19'!B9</f>
        <v>900952963</v>
      </c>
      <c r="D23" s="3">
        <f>+'[1]19'!A12</f>
        <v>45657</v>
      </c>
      <c r="E23" s="67">
        <f>+'[1]19'!C28</f>
        <v>1.2875275098583161</v>
      </c>
      <c r="F23" s="26">
        <f>+'[1]19'!C29</f>
        <v>0.64427874380178329</v>
      </c>
      <c r="G23" s="67" t="str">
        <f>+'[1]19'!C30</f>
        <v>INDETERMINADO</v>
      </c>
      <c r="H23" s="66">
        <f>+'[1]19'!C13-'[1]19'!C15</f>
        <v>134963558</v>
      </c>
      <c r="J23" s="65" t="s">
        <v>12</v>
      </c>
      <c r="K23" s="64"/>
    </row>
    <row r="24" spans="1:11">
      <c r="A24" s="2">
        <v>20</v>
      </c>
      <c r="B24" s="28" t="str">
        <f>+'[1]20'!B8</f>
        <v>SAFETY FOR LIFE S.A.S</v>
      </c>
      <c r="C24" s="27">
        <f>+'[1]20'!B9</f>
        <v>901193750</v>
      </c>
      <c r="D24" s="3">
        <f>+'[1]20'!A12</f>
        <v>46022</v>
      </c>
      <c r="E24" s="67">
        <f>+'[1]20'!C28</f>
        <v>2.1213297236921029</v>
      </c>
      <c r="F24" s="26">
        <f>+'[1]20'!C29</f>
        <v>0.59565796646956537</v>
      </c>
      <c r="G24" s="67">
        <f>+'[1]20'!C30</f>
        <v>1.7087014291298224</v>
      </c>
      <c r="H24" s="66">
        <f>+'[1]20'!C13-'[1]20'!C15</f>
        <v>632763294</v>
      </c>
      <c r="J24" s="65" t="s">
        <v>14</v>
      </c>
      <c r="K24" s="64"/>
    </row>
    <row r="25" spans="1:11" s="13" customFormat="1">
      <c r="A25" s="82" t="s">
        <v>15</v>
      </c>
      <c r="B25" s="83"/>
      <c r="C25" s="84"/>
      <c r="D25" s="63" t="s">
        <v>16</v>
      </c>
      <c r="E25" s="62">
        <f>AVERAGE(E5:E24)</f>
        <v>7.2246811314228578</v>
      </c>
      <c r="F25" s="61">
        <f>AVERAGE(F5:F24)</f>
        <v>0.4237421166102216</v>
      </c>
      <c r="G25" s="60">
        <f>AVERAGE(G5:G24)</f>
        <v>1372.2871362320577</v>
      </c>
      <c r="H25" s="59">
        <f>AVERAGE(H5:H24)</f>
        <v>11224294875.700001</v>
      </c>
    </row>
    <row r="26" spans="1:11" s="13" customFormat="1">
      <c r="A26" s="82"/>
      <c r="B26" s="83"/>
      <c r="C26" s="84"/>
      <c r="D26" s="58" t="s">
        <v>17</v>
      </c>
      <c r="E26" s="57">
        <f>_xlfn.STDEV.S(E5:E24)</f>
        <v>10.205985641674051</v>
      </c>
      <c r="F26" s="56">
        <f>_xlfn.STDEV.S(F5:F24)</f>
        <v>0.20611597143730864</v>
      </c>
      <c r="G26" s="55">
        <f>_xlfn.STDEV.S(G5:G24)</f>
        <v>5421.922517265647</v>
      </c>
      <c r="H26" s="54">
        <f>_xlfn.STDEV.S(H5:H24)</f>
        <v>10620674113.519768</v>
      </c>
    </row>
    <row r="27" spans="1:11" s="13" customFormat="1">
      <c r="A27" s="82"/>
      <c r="B27" s="83"/>
      <c r="C27" s="84"/>
      <c r="D27" s="58" t="s">
        <v>13</v>
      </c>
      <c r="E27" s="57">
        <f>MEDIAN(E5:E24)</f>
        <v>3.1763048964482374</v>
      </c>
      <c r="F27" s="56">
        <f>MEDIAN(F5:F24)</f>
        <v>0.4574147554880621</v>
      </c>
      <c r="G27" s="55">
        <f>MEDIAN(G5:G24)</f>
        <v>10.575251801981443</v>
      </c>
      <c r="H27" s="54">
        <f>MEDIAN(H5:H24)</f>
        <v>9861533027.5</v>
      </c>
    </row>
    <row r="28" spans="1:11" s="13" customFormat="1">
      <c r="A28" s="82"/>
      <c r="B28" s="83"/>
      <c r="C28" s="84"/>
      <c r="D28" s="53" t="s">
        <v>18</v>
      </c>
      <c r="E28" s="52">
        <f>MIN(E5:E24)</f>
        <v>1.2875275098583161</v>
      </c>
      <c r="F28" s="51">
        <f>MIN(F5:F24)</f>
        <v>2.1189230110924592E-2</v>
      </c>
      <c r="G28" s="50">
        <f>MIN(G5:G24)</f>
        <v>0.34070423865192667</v>
      </c>
      <c r="H28" s="49">
        <f>MIN(H5:H24)</f>
        <v>134963558</v>
      </c>
    </row>
    <row r="29" spans="1:11" s="13" customFormat="1" ht="15" thickBot="1">
      <c r="A29" s="85"/>
      <c r="B29" s="86"/>
      <c r="C29" s="87"/>
      <c r="D29" s="48" t="s">
        <v>19</v>
      </c>
      <c r="E29" s="47">
        <f>MAX(E5:E24)</f>
        <v>44.475339805825243</v>
      </c>
      <c r="F29" s="46">
        <f>MAX(F5:F24)</f>
        <v>0.82006257763367263</v>
      </c>
      <c r="G29" s="45">
        <f>MAX(G5:G24)</f>
        <v>22407.467638843329</v>
      </c>
      <c r="H29" s="44">
        <f>MAX(H5:H24)</f>
        <v>32100177434</v>
      </c>
    </row>
    <row r="31" spans="1:11" s="43" customFormat="1" ht="18">
      <c r="C31" s="78" t="s">
        <v>20</v>
      </c>
      <c r="D31" s="78"/>
      <c r="E31" s="75">
        <f>COUNTIF(E5:E24,"&gt;=1,5")</f>
        <v>19</v>
      </c>
      <c r="F31" s="75">
        <f>COUNTIF(F5:F24,"&lt;=0,7")</f>
        <v>19</v>
      </c>
      <c r="G31" s="75">
        <f>COUNTIF(G5:G24,"&gt;=4")+COUNTIF(G5:G24,"INDETERMINADO")</f>
        <v>16</v>
      </c>
    </row>
    <row r="32" spans="1:11" s="43" customFormat="1" ht="18">
      <c r="C32" s="78" t="s">
        <v>21</v>
      </c>
      <c r="D32" s="78"/>
      <c r="E32" s="76">
        <f>+E31/20</f>
        <v>0.95</v>
      </c>
      <c r="F32" s="76">
        <f>+F31/20</f>
        <v>0.95</v>
      </c>
      <c r="G32" s="76">
        <f>+G31/20</f>
        <v>0.8</v>
      </c>
    </row>
    <row r="33" spans="1:8" s="43" customFormat="1" ht="18">
      <c r="E33" s="12"/>
      <c r="F33" s="12"/>
      <c r="G33" s="12"/>
    </row>
    <row r="34" spans="1:8" ht="15" thickBot="1"/>
    <row r="35" spans="1:8" s="13" customFormat="1" ht="24" thickBot="1">
      <c r="A35" s="79" t="s">
        <v>22</v>
      </c>
      <c r="B35" s="80"/>
      <c r="C35" s="80"/>
      <c r="D35" s="80"/>
      <c r="E35" s="80"/>
      <c r="F35" s="81"/>
      <c r="G35" s="42"/>
    </row>
    <row r="36" spans="1:8" ht="24" thickBot="1">
      <c r="A36" s="41"/>
      <c r="B36" s="41"/>
      <c r="C36" s="41"/>
      <c r="D36" s="41"/>
      <c r="E36" s="41" t="s">
        <v>23</v>
      </c>
      <c r="F36" s="41" t="s">
        <v>24</v>
      </c>
      <c r="G36" s="41"/>
      <c r="H36" s="41"/>
    </row>
    <row r="37" spans="1:8" ht="29.45" thickBot="1">
      <c r="A37" s="40" t="s">
        <v>3</v>
      </c>
      <c r="B37" s="39" t="s">
        <v>4</v>
      </c>
      <c r="C37" s="39" t="s">
        <v>5</v>
      </c>
      <c r="D37" s="39" t="s">
        <v>6</v>
      </c>
      <c r="E37" s="39" t="s">
        <v>25</v>
      </c>
      <c r="F37" s="38" t="s">
        <v>26</v>
      </c>
      <c r="G37" s="37"/>
    </row>
    <row r="38" spans="1:8">
      <c r="A38" s="36">
        <v>1</v>
      </c>
      <c r="B38" s="35" t="str">
        <f>+'[1]1'!B8</f>
        <v>RIPEL PROVEEDURIA Y CONSTRUCCIONES SAS</v>
      </c>
      <c r="C38" s="34">
        <f>+'[1]1'!B9</f>
        <v>830054299</v>
      </c>
      <c r="D38" s="33">
        <f>+'[1]1'!A12</f>
        <v>46022</v>
      </c>
      <c r="E38" s="32">
        <f>+'[1]1'!C34</f>
        <v>0.43339670748758674</v>
      </c>
      <c r="F38" s="31">
        <f>+'[1]1'!C35</f>
        <v>0.1901443981832488</v>
      </c>
    </row>
    <row r="39" spans="1:8">
      <c r="A39" s="30">
        <v>2</v>
      </c>
      <c r="B39" s="28" t="str">
        <f>+'[1]2'!B8</f>
        <v>FIREMAN HOUSE S.A.S</v>
      </c>
      <c r="C39" s="27">
        <f>+'[1]2'!B9</f>
        <v>901050980</v>
      </c>
      <c r="D39" s="3">
        <f>+'[1]2'!A12</f>
        <v>46022</v>
      </c>
      <c r="E39" s="26">
        <f>+'[1]2'!C34</f>
        <v>0.28869515506645704</v>
      </c>
      <c r="F39" s="29">
        <f>+'[1]2'!C35</f>
        <v>0.28257792699384482</v>
      </c>
    </row>
    <row r="40" spans="1:8">
      <c r="A40" s="30">
        <v>3</v>
      </c>
      <c r="B40" s="28" t="str">
        <f>+'[1]3'!B8</f>
        <v>KPN COLOMBIA S.A.S</v>
      </c>
      <c r="C40" s="27">
        <f>+'[1]3'!B9</f>
        <v>901038504</v>
      </c>
      <c r="D40" s="3">
        <f>+'[1]3'!A12</f>
        <v>46022</v>
      </c>
      <c r="E40" s="26">
        <f>+'[1]3'!C34</f>
        <v>0.4403628873591115</v>
      </c>
      <c r="F40" s="29">
        <f>+'[1]3'!C35</f>
        <v>0.20659794483850843</v>
      </c>
    </row>
    <row r="41" spans="1:8">
      <c r="A41" s="30">
        <v>4</v>
      </c>
      <c r="B41" s="28" t="str">
        <f>+'[1]4'!B8</f>
        <v>C I WARRIORS COMPANY SAS</v>
      </c>
      <c r="C41" s="27">
        <f>+'[1]4'!B9</f>
        <v>900916649</v>
      </c>
      <c r="D41" s="3">
        <f>+'[1]4'!A12</f>
        <v>46022</v>
      </c>
      <c r="E41" s="26">
        <f>+'[1]4'!C34</f>
        <v>0.23032851515572875</v>
      </c>
      <c r="F41" s="29">
        <f>+'[1]4'!C35</f>
        <v>0.12870209616464037</v>
      </c>
    </row>
    <row r="42" spans="1:8">
      <c r="A42" s="30">
        <v>5</v>
      </c>
      <c r="B42" s="28" t="str">
        <f>+'[1]5'!B8</f>
        <v>DELTA PLUS COLOMBIA S A S</v>
      </c>
      <c r="C42" s="27">
        <f>+'[1]5'!B9</f>
        <v>900642766</v>
      </c>
      <c r="D42" s="3">
        <f>+'[1]5'!A12</f>
        <v>46022</v>
      </c>
      <c r="E42" s="26">
        <f>+'[1]5'!C34</f>
        <v>0.37672779956957936</v>
      </c>
      <c r="F42" s="29">
        <f>+'[1]5'!C35</f>
        <v>0.18875914743864181</v>
      </c>
    </row>
    <row r="43" spans="1:8">
      <c r="A43" s="30">
        <v>6</v>
      </c>
      <c r="B43" s="28" t="str">
        <f>+'[1]6'!B8</f>
        <v>C&amp;P LICITACIONES Y CONSULTORIA SAS</v>
      </c>
      <c r="C43" s="27">
        <f>+'[1]6'!B9</f>
        <v>900379030</v>
      </c>
      <c r="D43" s="3">
        <f>+'[1]6'!A12</f>
        <v>46022</v>
      </c>
      <c r="E43" s="26">
        <f>+'[1]6'!C34</f>
        <v>0.23016360689012005</v>
      </c>
      <c r="F43" s="29">
        <f>+'[1]6'!C35</f>
        <v>0.12115680449647503</v>
      </c>
    </row>
    <row r="44" spans="1:8">
      <c r="A44" s="30">
        <v>7</v>
      </c>
      <c r="B44" s="28" t="str">
        <f>+'[1]7'!B8</f>
        <v>JEM SUPPLIES SAS</v>
      </c>
      <c r="C44" s="27">
        <f>+'[1]7'!B9</f>
        <v>900370262</v>
      </c>
      <c r="D44" s="3">
        <f>+'[1]7'!A12</f>
        <v>46022</v>
      </c>
      <c r="E44" s="26">
        <f>+'[1]7'!C34</f>
        <v>0.21051367918000502</v>
      </c>
      <c r="F44" s="29">
        <f>+'[1]7'!C35</f>
        <v>0.16956143889097741</v>
      </c>
    </row>
    <row r="45" spans="1:8" ht="28.9">
      <c r="A45" s="30">
        <v>8</v>
      </c>
      <c r="B45" s="28" t="str">
        <f>+'[1]8'!B8</f>
        <v>REPRESENTACIONES QUIMICAS DE COLOMBIA Y SOLUCIONES SAS</v>
      </c>
      <c r="C45" s="27">
        <f>+'[1]8'!B9</f>
        <v>900306905</v>
      </c>
      <c r="D45" s="3">
        <f>+'[1]8'!A12</f>
        <v>46022</v>
      </c>
      <c r="E45" s="26">
        <f>+'[1]8'!C34</f>
        <v>0.29952837995372589</v>
      </c>
      <c r="F45" s="29">
        <f>+'[1]8'!C35</f>
        <v>0.12288174438216008</v>
      </c>
    </row>
    <row r="46" spans="1:8">
      <c r="A46" s="30">
        <v>9</v>
      </c>
      <c r="B46" s="28" t="str">
        <f>+'[1]9'!B8</f>
        <v>TDEPE S A S</v>
      </c>
      <c r="C46" s="27">
        <f>+'[1]9'!B9</f>
        <v>900285682</v>
      </c>
      <c r="D46" s="3">
        <f>+'[1]9'!A12</f>
        <v>46022</v>
      </c>
      <c r="E46" s="26">
        <f>+'[1]9'!C34</f>
        <v>0.51917067518948912</v>
      </c>
      <c r="F46" s="29">
        <f>+'[1]9'!C35</f>
        <v>0.43979833887174041</v>
      </c>
    </row>
    <row r="47" spans="1:8">
      <c r="A47" s="30">
        <v>10</v>
      </c>
      <c r="B47" s="28" t="str">
        <f>+'[1]10'!B8</f>
        <v>CI MCA SAS</v>
      </c>
      <c r="C47" s="27">
        <f>+'[1]10'!B9</f>
        <v>900260120</v>
      </c>
      <c r="D47" s="3">
        <f>+'[1]10'!A12</f>
        <v>46022</v>
      </c>
      <c r="E47" s="26">
        <f>+'[1]10'!C34</f>
        <v>0.10235484006476273</v>
      </c>
      <c r="F47" s="29">
        <f>+'[1]10'!C35</f>
        <v>9.8490490608732204E-2</v>
      </c>
    </row>
    <row r="48" spans="1:8">
      <c r="A48" s="30">
        <v>11</v>
      </c>
      <c r="B48" s="28" t="str">
        <f>+'[1]11'!B8</f>
        <v>AUTOMATIZACION S.A.</v>
      </c>
      <c r="C48" s="27">
        <f>+'[1]11'!B9</f>
        <v>890900769</v>
      </c>
      <c r="D48" s="3">
        <f>+'[1]11'!A12</f>
        <v>46022</v>
      </c>
      <c r="E48" s="26">
        <f>+'[1]11'!C34</f>
        <v>0.18570244550970155</v>
      </c>
      <c r="F48" s="29">
        <f>+'[1]11'!C35</f>
        <v>0.12322070127881105</v>
      </c>
    </row>
    <row r="49" spans="1:6">
      <c r="A49" s="30">
        <v>12</v>
      </c>
      <c r="B49" s="28" t="str">
        <f>+'[1]12'!B8</f>
        <v>PRODUCTOS DE SEGURIDAD S A</v>
      </c>
      <c r="C49" s="27">
        <f>+'[1]12'!B9</f>
        <v>860051688</v>
      </c>
      <c r="D49" s="3">
        <f>+'[1]12'!A12</f>
        <v>46022</v>
      </c>
      <c r="E49" s="26">
        <f>+'[1]12'!C34</f>
        <v>7.4015955430655769E-2</v>
      </c>
      <c r="F49" s="29">
        <f>+'[1]12'!C35</f>
        <v>3.2311890366758168E-2</v>
      </c>
    </row>
    <row r="50" spans="1:6" ht="28.9">
      <c r="A50" s="30">
        <v>13</v>
      </c>
      <c r="B50" s="28" t="str">
        <f>+'[1]13'!B8</f>
        <v>INGENIERIA CONTRA INCENDIO Y SEGURIDAD INDUSTRIAL INCOLDEXT SAS</v>
      </c>
      <c r="C50" s="27">
        <f>+'[1]13'!B9</f>
        <v>860051227</v>
      </c>
      <c r="D50" s="3">
        <f>+'[1]13'!A12</f>
        <v>46022</v>
      </c>
      <c r="E50" s="26">
        <f>+'[1]13'!C34</f>
        <v>3.4021920248409734E-2</v>
      </c>
      <c r="F50" s="29">
        <f>+'[1]13'!C35</f>
        <v>1.4887621264919498E-2</v>
      </c>
    </row>
    <row r="51" spans="1:6">
      <c r="A51" s="30">
        <v>14</v>
      </c>
      <c r="B51" s="28" t="str">
        <f>+'[1]14'!B8</f>
        <v>EQUIPOS FUEGO &amp; RESCATE S.A.S</v>
      </c>
      <c r="C51" s="27">
        <f>+'[1]14'!B9</f>
        <v>900198941</v>
      </c>
      <c r="D51" s="3">
        <f>+'[1]14'!A12</f>
        <v>46022</v>
      </c>
      <c r="E51" s="26">
        <f>+'[1]14'!C34</f>
        <v>0.3230915391214863</v>
      </c>
      <c r="F51" s="29">
        <f>+'[1]14'!C35</f>
        <v>0.18714963282257568</v>
      </c>
    </row>
    <row r="52" spans="1:6">
      <c r="A52" s="30">
        <v>15</v>
      </c>
      <c r="B52" s="28" t="str">
        <f>+'[1]15'!B8</f>
        <v>COMERCIALIZADORA LA GEMA SAS</v>
      </c>
      <c r="C52" s="27">
        <f>+'[1]15'!B9</f>
        <v>900405496</v>
      </c>
      <c r="D52" s="3">
        <f>+'[1]15'!A12</f>
        <v>46022</v>
      </c>
      <c r="E52" s="26">
        <f>+'[1]15'!C34</f>
        <v>0.28388799171072299</v>
      </c>
      <c r="F52" s="29">
        <f>+'[1]15'!C35</f>
        <v>0.18295694464460951</v>
      </c>
    </row>
    <row r="53" spans="1:6">
      <c r="A53" s="30">
        <v>16</v>
      </c>
      <c r="B53" s="28" t="str">
        <f>+'[1]16'!B8</f>
        <v>EMPRETEX S.A.S.</v>
      </c>
      <c r="C53" s="27">
        <f>+'[1]16'!B9</f>
        <v>900770690</v>
      </c>
      <c r="D53" s="3">
        <f>+'[1]16'!A12</f>
        <v>46022</v>
      </c>
      <c r="E53" s="26">
        <f>+'[1]16'!C34</f>
        <v>0.6074590895157016</v>
      </c>
      <c r="F53" s="29">
        <f>+'[1]16'!C35</f>
        <v>0.10930462276045148</v>
      </c>
    </row>
    <row r="54" spans="1:6">
      <c r="A54" s="2">
        <v>17</v>
      </c>
      <c r="B54" s="28" t="str">
        <f>+'[1]17'!B8</f>
        <v>IMPORTADORES EXPORTADORES SOLMAQ S.A.S</v>
      </c>
      <c r="C54" s="27">
        <f>+'[1]17'!B9</f>
        <v>860054854</v>
      </c>
      <c r="D54" s="3">
        <f>+'[1]17'!A12</f>
        <v>46022</v>
      </c>
      <c r="E54" s="26">
        <f>+'[1]17'!C34</f>
        <v>0.50298791959599964</v>
      </c>
      <c r="F54" s="26">
        <f>+'[1]17'!C35</f>
        <v>0.35144904449536285</v>
      </c>
    </row>
    <row r="55" spans="1:6">
      <c r="A55" s="2">
        <v>18</v>
      </c>
      <c r="B55" s="28" t="str">
        <f>+'[1]18'!B8</f>
        <v>IMPLEMENTOS DE SEGURIDAD INDUSTRIAL IMPLESEG SAS</v>
      </c>
      <c r="C55" s="27">
        <f>+'[1]18'!B9</f>
        <v>890921246</v>
      </c>
      <c r="D55" s="3">
        <f>+'[1]18'!A12</f>
        <v>46022</v>
      </c>
      <c r="E55" s="26">
        <f>+'[1]18'!C34</f>
        <v>0.21795018333473326</v>
      </c>
      <c r="F55" s="26">
        <f>+'[1]18'!C35</f>
        <v>0.13666459968056319</v>
      </c>
    </row>
    <row r="56" spans="1:6">
      <c r="A56" s="2">
        <v>19</v>
      </c>
      <c r="B56" s="28" t="str">
        <f>+'[1]19'!B8</f>
        <v>DESENLACE S.A.S.</v>
      </c>
      <c r="C56" s="27">
        <f>+'[1]19'!B9</f>
        <v>900952963</v>
      </c>
      <c r="D56" s="3">
        <f>+'[1]19'!A12</f>
        <v>45657</v>
      </c>
      <c r="E56" s="26">
        <f>+'[1]19'!C34</f>
        <v>0.31809357195120941</v>
      </c>
      <c r="F56" s="26">
        <f>+'[1]19'!C35</f>
        <v>0.11315264500306203</v>
      </c>
    </row>
    <row r="57" spans="1:6">
      <c r="A57" s="2">
        <v>20</v>
      </c>
      <c r="B57" s="28" t="str">
        <f>+'[1]20'!B8</f>
        <v>SAFETY FOR LIFE S.A.S</v>
      </c>
      <c r="C57" s="27">
        <f>+'[1]20'!B9</f>
        <v>901193750</v>
      </c>
      <c r="D57" s="3">
        <f>+'[1]20'!A12</f>
        <v>46022</v>
      </c>
      <c r="E57" s="26">
        <f>+'[1]20'!C34</f>
        <v>0.15070147278241516</v>
      </c>
      <c r="F57" s="26">
        <f>+'[1]20'!C35</f>
        <v>6.0934939960873194E-2</v>
      </c>
    </row>
    <row r="58" spans="1:6" s="13" customFormat="1">
      <c r="A58" s="88" t="s">
        <v>27</v>
      </c>
      <c r="B58" s="89"/>
      <c r="C58" s="90"/>
      <c r="D58" s="25" t="s">
        <v>16</v>
      </c>
      <c r="E58" s="24">
        <f>AVERAGE(E38:E57)</f>
        <v>0.29145771675588006</v>
      </c>
      <c r="F58" s="23">
        <f>AVERAGE(F38:F57)</f>
        <v>0.16303514865734778</v>
      </c>
    </row>
    <row r="59" spans="1:6" s="13" customFormat="1">
      <c r="A59" s="88"/>
      <c r="B59" s="89"/>
      <c r="C59" s="90"/>
      <c r="D59" s="22" t="s">
        <v>17</v>
      </c>
      <c r="E59" s="21">
        <f>_xlfn.STDEV.S(E38:E57)</f>
        <v>0.15349357634964905</v>
      </c>
      <c r="F59" s="20">
        <f>_xlfn.STDEV.S(F38:F57)</f>
        <v>0.1017041303099023</v>
      </c>
    </row>
    <row r="60" spans="1:6" s="13" customFormat="1">
      <c r="A60" s="88"/>
      <c r="B60" s="89"/>
      <c r="C60" s="90"/>
      <c r="D60" s="22" t="s">
        <v>13</v>
      </c>
      <c r="E60" s="21">
        <f>MEDIAN(E38:E57)</f>
        <v>0.28629157338859001</v>
      </c>
      <c r="F60" s="20">
        <f>MEDIAN(F38:F57)</f>
        <v>0.13268334792260178</v>
      </c>
    </row>
    <row r="61" spans="1:6" s="13" customFormat="1">
      <c r="A61" s="88"/>
      <c r="B61" s="89"/>
      <c r="C61" s="90"/>
      <c r="D61" s="19" t="s">
        <v>18</v>
      </c>
      <c r="E61" s="18">
        <f>MIN(E38:E57)</f>
        <v>3.4021920248409734E-2</v>
      </c>
      <c r="F61" s="17">
        <f>MIN(F38:F57)</f>
        <v>1.4887621264919498E-2</v>
      </c>
    </row>
    <row r="62" spans="1:6" s="13" customFormat="1" ht="15" thickBot="1">
      <c r="A62" s="91"/>
      <c r="B62" s="92"/>
      <c r="C62" s="93"/>
      <c r="D62" s="16" t="s">
        <v>19</v>
      </c>
      <c r="E62" s="15">
        <f>MAX(E38:E57)</f>
        <v>0.6074590895157016</v>
      </c>
      <c r="F62" s="14">
        <f>MAX(F38:F57)</f>
        <v>0.43979833887174041</v>
      </c>
    </row>
    <row r="65" spans="3:6" ht="18">
      <c r="C65" s="78" t="s">
        <v>20</v>
      </c>
      <c r="D65" s="78"/>
      <c r="E65" s="75">
        <f>COUNTIF(E38:E57,"&gt;=0,05")</f>
        <v>19</v>
      </c>
      <c r="F65" s="75">
        <f>COUNTIF(F38:F57,"&gt;=0,03")</f>
        <v>19</v>
      </c>
    </row>
    <row r="66" spans="3:6" ht="18">
      <c r="C66" s="78" t="s">
        <v>21</v>
      </c>
      <c r="D66" s="78"/>
      <c r="E66" s="77">
        <f>+E65/20</f>
        <v>0.95</v>
      </c>
      <c r="F66" s="77">
        <f>+F65/20</f>
        <v>0.95</v>
      </c>
    </row>
  </sheetData>
  <autoFilter ref="A4:K29" xr:uid="{00000000-0001-0000-0000-000000000000}"/>
  <mergeCells count="8">
    <mergeCell ref="C31:D31"/>
    <mergeCell ref="C32:D32"/>
    <mergeCell ref="C65:D65"/>
    <mergeCell ref="C66:D66"/>
    <mergeCell ref="A2:H2"/>
    <mergeCell ref="A35:F35"/>
    <mergeCell ref="A25:C29"/>
    <mergeCell ref="A58:C62"/>
  </mergeCells>
  <conditionalFormatting sqref="C5:C24">
    <cfRule type="duplicateValues" dxfId="0" priority="1"/>
  </conditionalFormatting>
  <printOptions horizontalCentered="1"/>
  <pageMargins left="0.23622047244094491" right="0.23622047244094491" top="0.55118110236220474" bottom="0.35433070866141736" header="0.31496062992125984" footer="0.31496062992125984"/>
  <pageSetup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6C68A-1FBE-4682-B16A-330746AB7C5E}">
  <sheetPr>
    <tabColor rgb="FF92D050"/>
  </sheetPr>
  <dimension ref="A1:G15"/>
  <sheetViews>
    <sheetView showGridLines="0" zoomScale="80" zoomScaleNormal="80" workbookViewId="0">
      <selection activeCell="C19" sqref="C19"/>
    </sheetView>
  </sheetViews>
  <sheetFormatPr defaultColWidth="11.5703125" defaultRowHeight="14.45"/>
  <cols>
    <col min="1" max="1" width="11.85546875" style="1" customWidth="1"/>
    <col min="2" max="2" width="22.85546875" style="1" customWidth="1"/>
    <col min="3" max="3" width="20.7109375" style="1" customWidth="1"/>
    <col min="4" max="4" width="21.85546875" style="1" customWidth="1"/>
    <col min="5" max="5" width="29.28515625" style="1" customWidth="1"/>
    <col min="6" max="6" width="11.85546875" style="1" customWidth="1"/>
    <col min="7" max="7" width="28.42578125" style="1" customWidth="1"/>
    <col min="8" max="8" width="19.28515625" style="1" bestFit="1" customWidth="1"/>
    <col min="9" max="16384" width="11.5703125" style="1"/>
  </cols>
  <sheetData>
    <row r="1" spans="1:7" ht="24" customHeight="1">
      <c r="B1" s="109" t="s">
        <v>0</v>
      </c>
      <c r="C1" s="110"/>
      <c r="D1" s="110"/>
      <c r="E1" s="111"/>
    </row>
    <row r="2" spans="1:7" ht="24" customHeight="1" thickBot="1">
      <c r="B2" s="9" t="s">
        <v>28</v>
      </c>
      <c r="C2" s="99" t="s">
        <v>29</v>
      </c>
      <c r="D2" s="99"/>
      <c r="E2" s="8" t="s">
        <v>30</v>
      </c>
    </row>
    <row r="3" spans="1:7" ht="43.5" customHeight="1">
      <c r="B3" s="7" t="s">
        <v>7</v>
      </c>
      <c r="C3" s="100" t="s">
        <v>31</v>
      </c>
      <c r="D3" s="100"/>
      <c r="E3" s="6" t="s">
        <v>32</v>
      </c>
    </row>
    <row r="4" spans="1:7" ht="43.5" customHeight="1">
      <c r="B4" s="11" t="s">
        <v>8</v>
      </c>
      <c r="C4" s="112" t="s">
        <v>33</v>
      </c>
      <c r="D4" s="112"/>
      <c r="E4" s="10" t="s">
        <v>34</v>
      </c>
    </row>
    <row r="5" spans="1:7" ht="43.5" customHeight="1" thickBot="1">
      <c r="B5" s="5" t="s">
        <v>35</v>
      </c>
      <c r="C5" s="101" t="s">
        <v>36</v>
      </c>
      <c r="D5" s="101"/>
      <c r="E5" s="4" t="s">
        <v>37</v>
      </c>
    </row>
    <row r="6" spans="1:7" ht="29.25" customHeight="1" thickBot="1"/>
    <row r="7" spans="1:7" ht="24" customHeight="1">
      <c r="B7" s="109" t="s">
        <v>22</v>
      </c>
      <c r="C7" s="110"/>
      <c r="D7" s="110"/>
      <c r="E7" s="111"/>
    </row>
    <row r="8" spans="1:7" ht="24" customHeight="1" thickBot="1">
      <c r="B8" s="9" t="s">
        <v>28</v>
      </c>
      <c r="C8" s="99" t="s">
        <v>29</v>
      </c>
      <c r="D8" s="99"/>
      <c r="E8" s="8" t="s">
        <v>30</v>
      </c>
    </row>
    <row r="9" spans="1:7" ht="43.5" customHeight="1">
      <c r="B9" s="7" t="s">
        <v>38</v>
      </c>
      <c r="C9" s="100" t="s">
        <v>39</v>
      </c>
      <c r="D9" s="100"/>
      <c r="E9" s="6" t="s">
        <v>40</v>
      </c>
      <c r="G9" s="74"/>
    </row>
    <row r="10" spans="1:7" ht="43.5" customHeight="1" thickBot="1">
      <c r="B10" s="5" t="s">
        <v>41</v>
      </c>
      <c r="C10" s="101" t="s">
        <v>42</v>
      </c>
      <c r="D10" s="101"/>
      <c r="E10" s="4" t="s">
        <v>43</v>
      </c>
    </row>
    <row r="11" spans="1:7" ht="31.5" customHeight="1" thickBot="1"/>
    <row r="12" spans="1:7" ht="25.5" customHeight="1" thickBot="1">
      <c r="A12" s="102" t="s">
        <v>44</v>
      </c>
      <c r="B12" s="103"/>
      <c r="C12" s="103"/>
      <c r="D12" s="103"/>
      <c r="E12" s="103"/>
      <c r="F12" s="104"/>
    </row>
    <row r="13" spans="1:7" ht="60" customHeight="1">
      <c r="A13" s="105" t="s">
        <v>45</v>
      </c>
      <c r="B13" s="106"/>
      <c r="C13" s="106"/>
      <c r="D13" s="107" t="s">
        <v>46</v>
      </c>
      <c r="E13" s="107"/>
      <c r="F13" s="108"/>
    </row>
    <row r="14" spans="1:7" ht="29.25" customHeight="1">
      <c r="A14" s="94" t="s">
        <v>47</v>
      </c>
      <c r="B14" s="95"/>
      <c r="C14" s="95"/>
      <c r="D14" s="96">
        <v>20</v>
      </c>
      <c r="E14" s="96"/>
      <c r="F14" s="97"/>
    </row>
    <row r="15" spans="1:7" ht="29.25" customHeight="1">
      <c r="A15" s="94" t="s">
        <v>48</v>
      </c>
      <c r="B15" s="95"/>
      <c r="C15" s="95"/>
      <c r="D15" s="98">
        <v>46254</v>
      </c>
      <c r="E15" s="96"/>
      <c r="F15" s="97"/>
    </row>
  </sheetData>
  <mergeCells count="16">
    <mergeCell ref="B7:E7"/>
    <mergeCell ref="B1:E1"/>
    <mergeCell ref="C2:D2"/>
    <mergeCell ref="C3:D3"/>
    <mergeCell ref="C4:D4"/>
    <mergeCell ref="C5:D5"/>
    <mergeCell ref="A14:C14"/>
    <mergeCell ref="D14:F14"/>
    <mergeCell ref="A15:C15"/>
    <mergeCell ref="D15:F15"/>
    <mergeCell ref="C8:D8"/>
    <mergeCell ref="C9:D9"/>
    <mergeCell ref="C10:D10"/>
    <mergeCell ref="A12:F12"/>
    <mergeCell ref="A13:C13"/>
    <mergeCell ref="D13:F13"/>
  </mergeCells>
  <printOptions horizontalCentered="1"/>
  <pageMargins left="0.31496062992125984" right="0.31496062992125984" top="0.74803149606299213" bottom="0.74803149606299213" header="0.31496062992125984" footer="0.31496062992125984"/>
  <pageSetup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4c9801e-0c87-46db-88c7-40d407d586ea">
      <Terms xmlns="http://schemas.microsoft.com/office/infopath/2007/PartnerControls"/>
    </lcf76f155ced4ddcb4097134ff3c332f>
    <TaxCatchAll xmlns="9d213ca1-2325-486d-aa96-f179b8e7657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72DF79F46937843B23FF8809DB38BC2" ma:contentTypeVersion="13" ma:contentTypeDescription="Crear nuevo documento." ma:contentTypeScope="" ma:versionID="1af40f9cdac3565ab69f5ce7623aae1d">
  <xsd:schema xmlns:xsd="http://www.w3.org/2001/XMLSchema" xmlns:xs="http://www.w3.org/2001/XMLSchema" xmlns:p="http://schemas.microsoft.com/office/2006/metadata/properties" xmlns:ns2="64c9801e-0c87-46db-88c7-40d407d586ea" xmlns:ns3="9d213ca1-2325-486d-aa96-f179b8e76577" targetNamespace="http://schemas.microsoft.com/office/2006/metadata/properties" ma:root="true" ma:fieldsID="a4e65b4e76ae8a2aad778de44b9c9410" ns2:_="" ns3:_="">
    <xsd:import namespace="64c9801e-0c87-46db-88c7-40d407d586ea"/>
    <xsd:import namespace="9d213ca1-2325-486d-aa96-f179b8e765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c9801e-0c87-46db-88c7-40d407d586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b01f8420-bb92-4e25-a85f-5fdb7c6e6f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213ca1-2325-486d-aa96-f179b8e7657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7bf4c45-d3aa-4c7f-b567-64918459a831}" ma:internalName="TaxCatchAll" ma:showField="CatchAllData" ma:web="9d213ca1-2325-486d-aa96-f179b8e765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E8580A-F595-4604-927D-657AE5C7B4D7}"/>
</file>

<file path=customXml/itemProps2.xml><?xml version="1.0" encoding="utf-8"?>
<ds:datastoreItem xmlns:ds="http://schemas.openxmlformats.org/officeDocument/2006/customXml" ds:itemID="{2063A2B1-11B8-4888-B12A-7610DC47DB53}"/>
</file>

<file path=customXml/itemProps3.xml><?xml version="1.0" encoding="utf-8"?>
<ds:datastoreItem xmlns:ds="http://schemas.openxmlformats.org/officeDocument/2006/customXml" ds:itemID="{C849EB57-1E5C-435A-AB97-76C48E7383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Daniela Henao Agudelo</dc:creator>
  <cp:keywords/>
  <dc:description/>
  <cp:lastModifiedBy>Diego Felipe Herrera Piñeros</cp:lastModifiedBy>
  <cp:revision/>
  <dcterms:created xsi:type="dcterms:W3CDTF">2026-10-09T13:42:45Z</dcterms:created>
  <dcterms:modified xsi:type="dcterms:W3CDTF">2026-10-13T22:43:07Z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0x010100072DF79F46937843B23FF8809DB38BC2</vt:lpwstr>
  </property>
  <property fmtid="{D5CDD505-2E9C-101B-9397-08002B2CF9AE}" pid="3" name="MediaServiceImageTags">
    <vt:lpwstr/>
  </property>
</Properties>
</file>