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C:\Users\USUARIO\Documents\1. ALCALDIA LOCAL DE ENGATIVÁ\FORMULACIONES 2026\2.DESARROLLO ECONOMICO\1.FORMULACIÓN INICIATIVAS DESARROLLO ECONOMICO\ajustados septiembre\AJUSTADOS COMITÉ DE CONTRATACIÓN\"/>
    </mc:Choice>
  </mc:AlternateContent>
  <xr:revisionPtr revIDLastSave="0" documentId="13_ncr:1_{140486EA-76E9-4FF0-A789-1F0FBD83E448}" xr6:coauthVersionLast="47" xr6:coauthVersionMax="47" xr10:uidLastSave="{00000000-0000-0000-0000-000000000000}"/>
  <bookViews>
    <workbookView xWindow="-120" yWindow="-120" windowWidth="29040" windowHeight="15720" xr2:uid="{EFB3919C-AE64-4D3D-A9FD-4B0230F038B9}"/>
  </bookViews>
  <sheets>
    <sheet name="ESTUDIO DE MERCADO 2525 Y 2509" sheetId="1" r:id="rId1"/>
  </sheets>
  <definedNames>
    <definedName name="_xlnm._FilterDatabase" localSheetId="0" hidden="1">'ESTUDIO DE MERCADO 2525 Y 2509'!$A$1:$Y$68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23" i="1" l="1"/>
  <c r="M23" i="1"/>
  <c r="K23" i="1"/>
  <c r="T5" i="1"/>
  <c r="U5" i="1" s="1"/>
  <c r="R5" i="1"/>
  <c r="P5" i="1"/>
  <c r="Q5" i="1" s="1"/>
  <c r="K5" i="1"/>
  <c r="T24" i="1"/>
  <c r="U24" i="1" s="1"/>
  <c r="T23" i="1"/>
  <c r="U23" i="1" s="1"/>
  <c r="O63" i="1"/>
  <c r="M63" i="1"/>
  <c r="K63" i="1"/>
  <c r="O48" i="1"/>
  <c r="M48" i="1"/>
  <c r="K48" i="1"/>
  <c r="O38" i="1"/>
  <c r="M38" i="1"/>
  <c r="K38" i="1"/>
  <c r="K21" i="1"/>
  <c r="M21" i="1"/>
  <c r="O21" i="1"/>
  <c r="T11" i="1"/>
  <c r="U11" i="1" s="1"/>
  <c r="R11" i="1"/>
  <c r="P11" i="1"/>
  <c r="Q11" i="1" s="1"/>
  <c r="K11" i="1"/>
  <c r="T25" i="1"/>
  <c r="U25" i="1" s="1"/>
  <c r="R25" i="1"/>
  <c r="P25" i="1"/>
  <c r="Q25" i="1" s="1"/>
  <c r="O25" i="1"/>
  <c r="M25" i="1"/>
  <c r="K25" i="1"/>
  <c r="P23" i="1"/>
  <c r="Q23" i="1" s="1"/>
  <c r="P24" i="1"/>
  <c r="Q24" i="1" s="1"/>
  <c r="K24" i="1"/>
  <c r="V5" i="1" l="1"/>
  <c r="S5" i="1"/>
  <c r="V25" i="1"/>
  <c r="V11" i="1"/>
  <c r="S11" i="1"/>
  <c r="S25" i="1"/>
  <c r="T4" i="1" l="1"/>
  <c r="U4" i="1" s="1"/>
  <c r="R4" i="1"/>
  <c r="P4" i="1"/>
  <c r="Q4" i="1" s="1"/>
  <c r="K4" i="1"/>
  <c r="T68" i="1"/>
  <c r="U68" i="1" s="1"/>
  <c r="R68" i="1"/>
  <c r="P68" i="1"/>
  <c r="Q68" i="1" s="1"/>
  <c r="O68" i="1"/>
  <c r="M68" i="1"/>
  <c r="K68" i="1"/>
  <c r="T67" i="1"/>
  <c r="R67" i="1"/>
  <c r="P67" i="1"/>
  <c r="Q67" i="1" s="1"/>
  <c r="K67" i="1"/>
  <c r="T66" i="1"/>
  <c r="U66" i="1" s="1"/>
  <c r="R66" i="1"/>
  <c r="P66" i="1"/>
  <c r="Q66" i="1" s="1"/>
  <c r="O66" i="1"/>
  <c r="M66" i="1"/>
  <c r="K66" i="1"/>
  <c r="N65" i="1"/>
  <c r="O65" i="1" s="1"/>
  <c r="L65" i="1"/>
  <c r="M65" i="1" s="1"/>
  <c r="J65" i="1"/>
  <c r="N64" i="1"/>
  <c r="O64" i="1" s="1"/>
  <c r="L64" i="1"/>
  <c r="M64" i="1" s="1"/>
  <c r="J64" i="1"/>
  <c r="N62" i="1"/>
  <c r="R62" i="1" s="1"/>
  <c r="M62" i="1"/>
  <c r="K62" i="1"/>
  <c r="N61" i="1"/>
  <c r="O61" i="1" s="1"/>
  <c r="L61" i="1"/>
  <c r="J61" i="1"/>
  <c r="T60" i="1"/>
  <c r="U60" i="1" s="1"/>
  <c r="P60" i="1"/>
  <c r="Q60" i="1" s="1"/>
  <c r="K60" i="1"/>
  <c r="N58" i="1"/>
  <c r="L58" i="1"/>
  <c r="M58" i="1" s="1"/>
  <c r="J58" i="1"/>
  <c r="N57" i="1"/>
  <c r="O57" i="1" s="1"/>
  <c r="L57" i="1"/>
  <c r="M57" i="1" s="1"/>
  <c r="J57" i="1"/>
  <c r="K57" i="1" s="1"/>
  <c r="T56" i="1"/>
  <c r="U56" i="1" s="1"/>
  <c r="R56" i="1"/>
  <c r="P56" i="1"/>
  <c r="Q56" i="1" s="1"/>
  <c r="K56" i="1"/>
  <c r="N55" i="1"/>
  <c r="O55" i="1" s="1"/>
  <c r="L55" i="1"/>
  <c r="M55" i="1" s="1"/>
  <c r="J55" i="1"/>
  <c r="T54" i="1"/>
  <c r="U54" i="1" s="1"/>
  <c r="R54" i="1"/>
  <c r="P54" i="1"/>
  <c r="O54" i="1"/>
  <c r="M54" i="1"/>
  <c r="K54" i="1"/>
  <c r="T53" i="1"/>
  <c r="U53" i="1" s="1"/>
  <c r="R53" i="1"/>
  <c r="P53" i="1"/>
  <c r="Q53" i="1" s="1"/>
  <c r="O53" i="1"/>
  <c r="M53" i="1"/>
  <c r="K53" i="1"/>
  <c r="T52" i="1"/>
  <c r="U52" i="1" s="1"/>
  <c r="R52" i="1"/>
  <c r="P52" i="1"/>
  <c r="Q52" i="1" s="1"/>
  <c r="O52" i="1"/>
  <c r="M52" i="1"/>
  <c r="K52" i="1"/>
  <c r="T51" i="1"/>
  <c r="U51" i="1" s="1"/>
  <c r="R51" i="1"/>
  <c r="P51" i="1"/>
  <c r="K51" i="1"/>
  <c r="N49" i="1"/>
  <c r="O49" i="1" s="1"/>
  <c r="L49" i="1"/>
  <c r="J49" i="1"/>
  <c r="K49" i="1" s="1"/>
  <c r="N47" i="1"/>
  <c r="L47" i="1"/>
  <c r="M47" i="1" s="1"/>
  <c r="J47" i="1"/>
  <c r="K47" i="1" s="1"/>
  <c r="O46" i="1"/>
  <c r="L46" i="1"/>
  <c r="M46" i="1" s="1"/>
  <c r="J46" i="1"/>
  <c r="T45" i="1"/>
  <c r="U45" i="1" s="1"/>
  <c r="R45" i="1"/>
  <c r="P45" i="1"/>
  <c r="Q45" i="1" s="1"/>
  <c r="O45" i="1"/>
  <c r="M45" i="1"/>
  <c r="K45" i="1"/>
  <c r="T44" i="1"/>
  <c r="U44" i="1" s="1"/>
  <c r="R44" i="1"/>
  <c r="P44" i="1"/>
  <c r="Q44" i="1" s="1"/>
  <c r="K44" i="1"/>
  <c r="T43" i="1"/>
  <c r="U43" i="1" s="1"/>
  <c r="R43" i="1"/>
  <c r="P43" i="1"/>
  <c r="Q43" i="1" s="1"/>
  <c r="K43" i="1"/>
  <c r="T42" i="1"/>
  <c r="U42" i="1" s="1"/>
  <c r="R42" i="1"/>
  <c r="P42" i="1"/>
  <c r="Q42" i="1" s="1"/>
  <c r="K42" i="1"/>
  <c r="T41" i="1"/>
  <c r="U41" i="1" s="1"/>
  <c r="R41" i="1"/>
  <c r="P41" i="1"/>
  <c r="Q41" i="1" s="1"/>
  <c r="K41" i="1"/>
  <c r="N39" i="1"/>
  <c r="O39" i="1" s="1"/>
  <c r="L39" i="1"/>
  <c r="M39" i="1" s="1"/>
  <c r="J39" i="1"/>
  <c r="N37" i="1"/>
  <c r="O37" i="1" s="1"/>
  <c r="L37" i="1"/>
  <c r="M37" i="1" s="1"/>
  <c r="J37" i="1"/>
  <c r="N36" i="1"/>
  <c r="L36" i="1"/>
  <c r="M36" i="1" s="1"/>
  <c r="J36" i="1"/>
  <c r="K35" i="1"/>
  <c r="J35" i="1"/>
  <c r="P35" i="1" s="1"/>
  <c r="Q35" i="1" s="1"/>
  <c r="O34" i="1"/>
  <c r="L34" i="1"/>
  <c r="J34" i="1"/>
  <c r="N33" i="1"/>
  <c r="L33" i="1"/>
  <c r="M33" i="1" s="1"/>
  <c r="J33" i="1"/>
  <c r="O32" i="1"/>
  <c r="M32" i="1"/>
  <c r="N31" i="1"/>
  <c r="O31" i="1" s="1"/>
  <c r="M31" i="1"/>
  <c r="J31" i="1"/>
  <c r="K31" i="1" s="1"/>
  <c r="N30" i="1"/>
  <c r="O30" i="1" s="1"/>
  <c r="L30" i="1"/>
  <c r="J30" i="1"/>
  <c r="N29" i="1"/>
  <c r="O29" i="1" s="1"/>
  <c r="L29" i="1"/>
  <c r="M29" i="1" s="1"/>
  <c r="J29" i="1"/>
  <c r="N28" i="1"/>
  <c r="L28" i="1"/>
  <c r="M28" i="1" s="1"/>
  <c r="J28" i="1"/>
  <c r="T27" i="1"/>
  <c r="U27" i="1" s="1"/>
  <c r="R27" i="1"/>
  <c r="P27" i="1"/>
  <c r="Q27" i="1" s="1"/>
  <c r="O27" i="1"/>
  <c r="M27" i="1"/>
  <c r="K27" i="1"/>
  <c r="J26" i="1"/>
  <c r="R26" i="1" s="1"/>
  <c r="N22" i="1"/>
  <c r="L22" i="1"/>
  <c r="M22" i="1" s="1"/>
  <c r="J22" i="1"/>
  <c r="T21" i="1"/>
  <c r="U21" i="1" s="1"/>
  <c r="R21" i="1"/>
  <c r="P21" i="1"/>
  <c r="Q21" i="1" s="1"/>
  <c r="N20" i="1"/>
  <c r="O20" i="1" s="1"/>
  <c r="L20" i="1"/>
  <c r="J20" i="1"/>
  <c r="O19" i="1"/>
  <c r="L19" i="1"/>
  <c r="M19" i="1" s="1"/>
  <c r="J19" i="1"/>
  <c r="T18" i="1"/>
  <c r="U18" i="1" s="1"/>
  <c r="R18" i="1"/>
  <c r="P18" i="1"/>
  <c r="Q18" i="1" s="1"/>
  <c r="O18" i="1"/>
  <c r="M18" i="1"/>
  <c r="K18" i="1"/>
  <c r="T17" i="1"/>
  <c r="U17" i="1" s="1"/>
  <c r="R17" i="1"/>
  <c r="P17" i="1"/>
  <c r="Q17" i="1" s="1"/>
  <c r="K17" i="1"/>
  <c r="T16" i="1"/>
  <c r="U16" i="1" s="1"/>
  <c r="R16" i="1"/>
  <c r="P16" i="1"/>
  <c r="Q16" i="1" s="1"/>
  <c r="K16" i="1"/>
  <c r="T15" i="1"/>
  <c r="U15" i="1" s="1"/>
  <c r="R15" i="1"/>
  <c r="P15" i="1"/>
  <c r="Q15" i="1" s="1"/>
  <c r="K15" i="1"/>
  <c r="T14" i="1"/>
  <c r="U14" i="1" s="1"/>
  <c r="R14" i="1"/>
  <c r="P14" i="1"/>
  <c r="Q14" i="1" s="1"/>
  <c r="K14" i="1"/>
  <c r="T13" i="1"/>
  <c r="U13" i="1" s="1"/>
  <c r="R13" i="1"/>
  <c r="P13" i="1"/>
  <c r="Q13" i="1" s="1"/>
  <c r="K13" i="1"/>
  <c r="T12" i="1"/>
  <c r="U12" i="1" s="1"/>
  <c r="R12" i="1"/>
  <c r="P12" i="1"/>
  <c r="Q12" i="1" s="1"/>
  <c r="K12" i="1"/>
  <c r="T9" i="1"/>
  <c r="U9" i="1" s="1"/>
  <c r="R9" i="1"/>
  <c r="P9" i="1"/>
  <c r="Q9" i="1" s="1"/>
  <c r="K9" i="1"/>
  <c r="T8" i="1"/>
  <c r="U8" i="1" s="1"/>
  <c r="R8" i="1"/>
  <c r="P8" i="1"/>
  <c r="Q8" i="1" s="1"/>
  <c r="O8" i="1"/>
  <c r="M8" i="1"/>
  <c r="K8" i="1"/>
  <c r="T7" i="1"/>
  <c r="U7" i="1" s="1"/>
  <c r="R7" i="1"/>
  <c r="P7" i="1"/>
  <c r="Q7" i="1" s="1"/>
  <c r="K7" i="1"/>
  <c r="T6" i="1"/>
  <c r="U6" i="1" s="1"/>
  <c r="R6" i="1"/>
  <c r="P6" i="1"/>
  <c r="Q6" i="1" s="1"/>
  <c r="K6" i="1"/>
  <c r="T3" i="1"/>
  <c r="U3" i="1" s="1"/>
  <c r="R3" i="1"/>
  <c r="P3" i="1"/>
  <c r="Q3" i="1" s="1"/>
  <c r="K3" i="1"/>
  <c r="P65" i="1" l="1"/>
  <c r="Q65" i="1" s="1"/>
  <c r="P58" i="1"/>
  <c r="Q58" i="1" s="1"/>
  <c r="V41" i="1"/>
  <c r="R34" i="1"/>
  <c r="V9" i="1"/>
  <c r="V17" i="1"/>
  <c r="P19" i="1"/>
  <c r="Q19" i="1" s="1"/>
  <c r="V54" i="1"/>
  <c r="V13" i="1"/>
  <c r="V15" i="1"/>
  <c r="V43" i="1"/>
  <c r="V52" i="1"/>
  <c r="R61" i="1"/>
  <c r="V42" i="1"/>
  <c r="V4" i="1"/>
  <c r="T33" i="1"/>
  <c r="U33" i="1" s="1"/>
  <c r="P38" i="1"/>
  <c r="Q38" i="1" s="1"/>
  <c r="T29" i="1"/>
  <c r="U29" i="1" s="1"/>
  <c r="P37" i="1"/>
  <c r="Q37" i="1" s="1"/>
  <c r="S51" i="1"/>
  <c r="P28" i="1"/>
  <c r="Q28" i="1" s="1"/>
  <c r="R20" i="1"/>
  <c r="V56" i="1"/>
  <c r="P33" i="1"/>
  <c r="Q33" i="1" s="1"/>
  <c r="T34" i="1"/>
  <c r="U34" i="1" s="1"/>
  <c r="P34" i="1"/>
  <c r="Q34" i="1" s="1"/>
  <c r="V18" i="1"/>
  <c r="P39" i="1"/>
  <c r="Q39" i="1" s="1"/>
  <c r="V45" i="1"/>
  <c r="P55" i="1"/>
  <c r="Q55" i="1" s="1"/>
  <c r="T64" i="1"/>
  <c r="U64" i="1" s="1"/>
  <c r="V67" i="1"/>
  <c r="T49" i="1"/>
  <c r="U49" i="1" s="1"/>
  <c r="R35" i="1"/>
  <c r="S35" i="1" s="1"/>
  <c r="T38" i="1"/>
  <c r="U38" i="1" s="1"/>
  <c r="P48" i="1"/>
  <c r="Q48" i="1" s="1"/>
  <c r="K37" i="1"/>
  <c r="K26" i="1"/>
  <c r="P29" i="1"/>
  <c r="Q29" i="1" s="1"/>
  <c r="T36" i="1"/>
  <c r="U36" i="1" s="1"/>
  <c r="S54" i="1"/>
  <c r="P63" i="1"/>
  <c r="Q63" i="1" s="1"/>
  <c r="T19" i="1"/>
  <c r="U19" i="1" s="1"/>
  <c r="T26" i="1"/>
  <c r="U26" i="1" s="1"/>
  <c r="R30" i="1"/>
  <c r="S53" i="1"/>
  <c r="Q54" i="1"/>
  <c r="V66" i="1"/>
  <c r="S4" i="1"/>
  <c r="V3" i="1"/>
  <c r="R19" i="1"/>
  <c r="T22" i="1"/>
  <c r="U22" i="1" s="1"/>
  <c r="R49" i="1"/>
  <c r="R63" i="1"/>
  <c r="K20" i="1"/>
  <c r="P22" i="1"/>
  <c r="Q22" i="1" s="1"/>
  <c r="K30" i="1"/>
  <c r="P31" i="1"/>
  <c r="Q31" i="1" s="1"/>
  <c r="V44" i="1"/>
  <c r="R46" i="1"/>
  <c r="P47" i="1"/>
  <c r="Q47" i="1" s="1"/>
  <c r="O62" i="1"/>
  <c r="S68" i="1"/>
  <c r="K19" i="1"/>
  <c r="P20" i="1"/>
  <c r="Q20" i="1" s="1"/>
  <c r="S27" i="1"/>
  <c r="K29" i="1"/>
  <c r="P30" i="1"/>
  <c r="Q30" i="1" s="1"/>
  <c r="R31" i="1"/>
  <c r="P36" i="1"/>
  <c r="Q36" i="1" s="1"/>
  <c r="R38" i="1"/>
  <c r="P62" i="1"/>
  <c r="Q62" i="1" s="1"/>
  <c r="V6" i="1"/>
  <c r="V8" i="1"/>
  <c r="V12" i="1"/>
  <c r="V14" i="1"/>
  <c r="V16" i="1"/>
  <c r="V21" i="1"/>
  <c r="T31" i="1"/>
  <c r="U31" i="1" s="1"/>
  <c r="T37" i="1"/>
  <c r="U37" i="1" s="1"/>
  <c r="S52" i="1"/>
  <c r="V53" i="1"/>
  <c r="R55" i="1"/>
  <c r="T58" i="1"/>
  <c r="U58" i="1" s="1"/>
  <c r="K61" i="1"/>
  <c r="K64" i="1"/>
  <c r="S67" i="1"/>
  <c r="R32" i="1"/>
  <c r="P61" i="1"/>
  <c r="Q61" i="1" s="1"/>
  <c r="T62" i="1"/>
  <c r="U62" i="1" s="1"/>
  <c r="V68" i="1"/>
  <c r="V7" i="1"/>
  <c r="S18" i="1"/>
  <c r="T20" i="1"/>
  <c r="U20" i="1" s="1"/>
  <c r="T28" i="1"/>
  <c r="U28" i="1" s="1"/>
  <c r="K34" i="1"/>
  <c r="T35" i="1"/>
  <c r="U35" i="1" s="1"/>
  <c r="T47" i="1"/>
  <c r="U47" i="1" s="1"/>
  <c r="R48" i="1"/>
  <c r="Q51" i="1"/>
  <c r="R57" i="1"/>
  <c r="S21" i="1"/>
  <c r="O47" i="1"/>
  <c r="T61" i="1"/>
  <c r="U61" i="1" s="1"/>
  <c r="T63" i="1"/>
  <c r="U63" i="1" s="1"/>
  <c r="S3" i="1"/>
  <c r="S6" i="1"/>
  <c r="S7" i="1"/>
  <c r="O22" i="1"/>
  <c r="O28" i="1"/>
  <c r="R29" i="1"/>
  <c r="M30" i="1"/>
  <c r="T32" i="1"/>
  <c r="U32" i="1" s="1"/>
  <c r="O33" i="1"/>
  <c r="M34" i="1"/>
  <c r="O36" i="1"/>
  <c r="R37" i="1"/>
  <c r="K39" i="1"/>
  <c r="S41" i="1"/>
  <c r="S42" i="1"/>
  <c r="S43" i="1"/>
  <c r="S44" i="1"/>
  <c r="V51" i="1"/>
  <c r="K55" i="1"/>
  <c r="S56" i="1"/>
  <c r="T57" i="1"/>
  <c r="U57" i="1" s="1"/>
  <c r="O58" i="1"/>
  <c r="M61" i="1"/>
  <c r="P64" i="1"/>
  <c r="Q64" i="1" s="1"/>
  <c r="K65" i="1"/>
  <c r="R39" i="1"/>
  <c r="T46" i="1"/>
  <c r="U46" i="1" s="1"/>
  <c r="T39" i="1"/>
  <c r="U39" i="1" s="1"/>
  <c r="T48" i="1"/>
  <c r="U48" i="1" s="1"/>
  <c r="T55" i="1"/>
  <c r="U55" i="1" s="1"/>
  <c r="T65" i="1"/>
  <c r="U65" i="1" s="1"/>
  <c r="M20" i="1"/>
  <c r="T30" i="1"/>
  <c r="U30" i="1" s="1"/>
  <c r="S8" i="1"/>
  <c r="S9" i="1"/>
  <c r="S12" i="1"/>
  <c r="S13" i="1"/>
  <c r="S14" i="1"/>
  <c r="S15" i="1"/>
  <c r="S16" i="1"/>
  <c r="S17" i="1"/>
  <c r="P26" i="1"/>
  <c r="Q26" i="1" s="1"/>
  <c r="V27" i="1"/>
  <c r="S45" i="1"/>
  <c r="R47" i="1"/>
  <c r="P49" i="1"/>
  <c r="Q49" i="1" s="1"/>
  <c r="R64" i="1"/>
  <c r="S66" i="1"/>
  <c r="R28" i="1"/>
  <c r="R33" i="1"/>
  <c r="R36" i="1"/>
  <c r="P46" i="1"/>
  <c r="Q46" i="1" s="1"/>
  <c r="R58" i="1"/>
  <c r="K46" i="1"/>
  <c r="R65" i="1"/>
  <c r="R22" i="1"/>
  <c r="K22" i="1"/>
  <c r="K28" i="1"/>
  <c r="P32" i="1"/>
  <c r="Q32" i="1" s="1"/>
  <c r="K33" i="1"/>
  <c r="K36" i="1"/>
  <c r="P57" i="1"/>
  <c r="Q57" i="1" s="1"/>
  <c r="K58" i="1"/>
  <c r="U67" i="1"/>
  <c r="K32" i="1"/>
  <c r="M49" i="1"/>
  <c r="S34" i="1" l="1"/>
  <c r="S55" i="1"/>
  <c r="V34" i="1"/>
  <c r="S48" i="1"/>
  <c r="V19" i="1"/>
  <c r="S63" i="1"/>
  <c r="V49" i="1"/>
  <c r="V38" i="1"/>
  <c r="S62" i="1"/>
  <c r="V26" i="1"/>
  <c r="S19" i="1"/>
  <c r="S20" i="1"/>
  <c r="U72" i="1"/>
  <c r="U73" i="1" s="1"/>
  <c r="U74" i="1" s="1"/>
  <c r="V63" i="1"/>
  <c r="S31" i="1"/>
  <c r="V55" i="1"/>
  <c r="S38" i="1"/>
  <c r="V31" i="1"/>
  <c r="V35" i="1"/>
  <c r="V61" i="1"/>
  <c r="V62" i="1"/>
  <c r="S61" i="1"/>
  <c r="S30" i="1"/>
  <c r="Q72" i="1"/>
  <c r="Q73" i="1" s="1"/>
  <c r="Q74" i="1" s="1"/>
  <c r="V20" i="1"/>
  <c r="V39" i="1"/>
  <c r="S39" i="1"/>
  <c r="V30" i="1"/>
  <c r="S49" i="1"/>
  <c r="S22" i="1"/>
  <c r="V22" i="1"/>
  <c r="S28" i="1"/>
  <c r="V28" i="1"/>
  <c r="S36" i="1"/>
  <c r="V36" i="1"/>
  <c r="V32" i="1"/>
  <c r="V46" i="1"/>
  <c r="V48" i="1"/>
  <c r="S57" i="1"/>
  <c r="S26" i="1"/>
  <c r="V47" i="1"/>
  <c r="S47" i="1"/>
  <c r="S33" i="1"/>
  <c r="V33" i="1"/>
  <c r="V65" i="1"/>
  <c r="S65" i="1"/>
  <c r="V64" i="1"/>
  <c r="S64" i="1"/>
  <c r="V29" i="1"/>
  <c r="S29" i="1"/>
  <c r="S58" i="1"/>
  <c r="V58" i="1"/>
  <c r="V37" i="1"/>
  <c r="S37" i="1"/>
  <c r="S32" i="1"/>
  <c r="S46" i="1"/>
  <c r="V57" i="1"/>
</calcChain>
</file>

<file path=xl/sharedStrings.xml><?xml version="1.0" encoding="utf-8"?>
<sst xmlns="http://schemas.openxmlformats.org/spreadsheetml/2006/main" count="395" uniqueCount="210">
  <si>
    <t>PROMEDIO UNITARIO</t>
  </si>
  <si>
    <t>TOTAL PROMEDIO SIN IVA</t>
  </si>
  <si>
    <t>DESVIACIÓN ESTANDAR</t>
  </si>
  <si>
    <t>COEFICIENTE DE VARIACIÓN PROMEDIO</t>
  </si>
  <si>
    <t>MEDIANA UNITARIO</t>
  </si>
  <si>
    <t>TOTAL MEDIANA SIN IVA</t>
  </si>
  <si>
    <t>COEFICIENTE DE VARIACIÓN MEDIANA</t>
  </si>
  <si>
    <t>ÍTEM</t>
  </si>
  <si>
    <t>META</t>
  </si>
  <si>
    <t>MATERIALES E INSUMOS</t>
  </si>
  <si>
    <t>DESCRIPCIÓN</t>
  </si>
  <si>
    <t xml:space="preserve">CANTIDAD </t>
  </si>
  <si>
    <t>Unidad de medida</t>
  </si>
  <si>
    <t>Tiempo</t>
  </si>
  <si>
    <t>Valor univario sin IVA</t>
  </si>
  <si>
    <t>Valor total sin IVA</t>
  </si>
  <si>
    <t>COTIZACIÓN 1</t>
  </si>
  <si>
    <t>COTIZACIÓN 2</t>
  </si>
  <si>
    <t>COTIZACIÓN 3</t>
  </si>
  <si>
    <t>TALENTO HUMANO</t>
  </si>
  <si>
    <t xml:space="preserve">coordinador(a) general </t>
  </si>
  <si>
    <t>Profesión: Profesional en ciencias económicas y/o administrativas, con título de posgrado en área de conocimiento de administración o ciencias sociales y humanas.
Experiencia general: ocho (8) años
Experiencia especifica: Dentro de la experiencia general acredita, se debe acreditar experiencia especifica en la participación EN TRES (3) proyectos, que involucren actividades relacionadas con la planeación, evaluación socioeconómica, y/o formulación y revisión de proyectos y/o Formulación o implementación de proyectos de fortalecimiento empresarial y emprendimientos y/o comercialización</t>
  </si>
  <si>
    <t>unidades</t>
  </si>
  <si>
    <t>meses</t>
  </si>
  <si>
    <t>TABLA DE HONORARIOS DE SECRETARIA DE GOBIERNO</t>
  </si>
  <si>
    <t xml:space="preserve">gestores/as  de inscripción </t>
  </si>
  <si>
    <t xml:space="preserve">Técnica en áreas sociales, administrativas o de la salud, con 1 año de experiencia en actividades comunitarias o de inscripción en proyectos sociales. Con habilidades en atención al público, manejo de bases de datos y uso de herramientas digitales. </t>
  </si>
  <si>
    <t>Diseñador gráfico para la construcción de imagen.</t>
  </si>
  <si>
    <t>Profesional en Diseño Grafico con 23 meses de experiencia.</t>
  </si>
  <si>
    <t xml:space="preserve">community manager </t>
  </si>
  <si>
    <t>profesional en comunicación digital, diseño o afines. Experiencia en creación de contenido, difusión en redes sociales y componentes de engagement con enfoque comunitario</t>
  </si>
  <si>
    <t>Lenguaje de señas</t>
  </si>
  <si>
    <t>Certificación vigente en interpretación de LSC. Experiencia de 1 año en eventos.</t>
  </si>
  <si>
    <t>horas</t>
  </si>
  <si>
    <t>CORPOINDECOL</t>
  </si>
  <si>
    <t>MEDICOS SIN FORNTERAS</t>
  </si>
  <si>
    <t>ANIMAL CITY</t>
  </si>
  <si>
    <t>Plan de Medios</t>
  </si>
  <si>
    <t>MONTO AGOTABLE</t>
  </si>
  <si>
    <t>unidad</t>
  </si>
  <si>
    <t xml:space="preserve">INICIATIVA SABORES QUE SAZONAN (51677) </t>
  </si>
  <si>
    <t>Experto en cocina tradicional
 e innovación gastronómica.</t>
  </si>
  <si>
    <t>Profesional en Gastronomía y Cocina Profesional con experiencia de mínimo 23 meses en innovación gastronómica</t>
  </si>
  <si>
    <t>mes</t>
  </si>
  <si>
    <t>Experto en narrativa gastronómica, 
marketing territorial y turismo.</t>
  </si>
  <si>
    <t>Profesional con especialización en Turismo y Comunicación y/o   Especialización en Gerencia Turística y/o   
 Especialización en Marketing Turístico con experiencia de mínimo 23 meses en Narrativas gastronómicas marketing y turismo.</t>
  </si>
  <si>
    <t>Experto en gestión cultural y territorial.</t>
  </si>
  <si>
    <t xml:space="preserve">Profesional en áreas como antropología, la sociología, la historia del arte, administración de empresas con especialización en: Especialización en Gestión Cultural y/o Especialización en Gestión Cultural con énfasis en Planeación y Políticas Culturales y/o Especialización en Gestión Cultural y Creativa </t>
  </si>
  <si>
    <t>Consultor en marca territorial.</t>
  </si>
  <si>
    <t>Profesional en Marketing y Negocios y/o Comunicación y Relaciones Públicas con experiencia de 23 meses en Diagnóstico de posicionamiento territorial, estrategia de marca, sistema visual y verbal, plan de comunicación segmentado, gestión de stakeholders, métricas de impacto.</t>
  </si>
  <si>
    <t>Comunicador para contenidos y guiones.</t>
  </si>
  <si>
    <t>Profesional en Comunicación Social con 23 meses de experiencia.</t>
  </si>
  <si>
    <t>Gestor de red gastronómica.</t>
  </si>
  <si>
    <t xml:space="preserve">CAPACITACIÓN </t>
  </si>
  <si>
    <t>Formularios de inscripción</t>
  </si>
  <si>
    <t>Formularios de inscripción, impresos a doble cara en papel bond tamaño carta 21.6 x 27.9 cm a blanco y negro</t>
  </si>
  <si>
    <t>JOS IMPRESIONES</t>
  </si>
  <si>
    <t>COMERCIAL PAPELERA</t>
  </si>
  <si>
    <t>AUROS COPIAS</t>
  </si>
  <si>
    <t>alquiler de espacio</t>
  </si>
  <si>
    <t xml:space="preserve">Espacio apto para brindar talleres con capacidad minima para 70 personas, debe estar dotado con mesas (minimo 15), sillas (minimo 40),  1 tablero, servicio de baño. Este lugar debe estar ubicado en la localidad de Engativá. El espacio debe tener los servicios públicos (agua y luz).
</t>
  </si>
  <si>
    <t xml:space="preserve">Junta de accion comunal barrio Pro-techo Villa Amalia </t>
  </si>
  <si>
    <t xml:space="preserve">Junta de accion comunal barrio florencia norte </t>
  </si>
  <si>
    <t xml:space="preserve">Junta de accion comunal B.lagranja </t>
  </si>
  <si>
    <t>Kit Básico de Participación</t>
  </si>
  <si>
    <t>kit básicos que incluyan Agendas ecológicas rayada con esfero  portada contramarcada con logos de la alcaldía local de Engativá y programa de Engativá emprende.</t>
  </si>
  <si>
    <t xml:space="preserve">Promohit </t>
  </si>
  <si>
    <t xml:space="preserve">Markelo </t>
  </si>
  <si>
    <t>360publicidad</t>
  </si>
  <si>
    <t>refrigerios</t>
  </si>
  <si>
    <t xml:space="preserve">YARA ALIMENTOS </t>
  </si>
  <si>
    <t xml:space="preserve">BETTY CAMPOS </t>
  </si>
  <si>
    <t xml:space="preserve">MANUFACTURAS ALIMENTICIAS </t>
  </si>
  <si>
    <t>Certificados de  participación</t>
  </si>
  <si>
    <t>Certificaciones en papel propalcote tamaño carta a 4 tintas, con logos de la Alcaldía Local de Engativá</t>
  </si>
  <si>
    <t>MACRODEPORTES</t>
  </si>
  <si>
    <t>TECNICREAR</t>
  </si>
  <si>
    <t>FUNDACION GESTION SOCIAL CON PROPOSITO</t>
  </si>
  <si>
    <t>Tallerista feria</t>
  </si>
  <si>
    <t>Que aborde estrategias y herramientas para la inserción laboral de poblaciones con mayores barreras de acceso, como: o Personas cuidadoras o cabezas de hogar o Personas con discapacidad o Adultos mayores de 40 años o Jóvenes sin experiencia o Personas de la comunidad LGBTIQ+ o Mujeres en condición de vulnerabilidad, entre otros. 
El/la experto/a deberá contar con formación profesional en áreas de las ciencias sociales, humanas, económicas o administrativas, tales como: Psicología, Trabajo Social, Sociología, Antropología, Ciencias Políticas, Derecho, Administración de Empresas, Economía, Educación, O carreras afines. Además, deberá acreditar formación de posgrado (especialización y/o maestría) en alguna de las siguientes áreas: Gestión del Talento Humano, Inclusión Laboral, Responsabilidad Social Empresarial, Políticas Públicas, Desarrollo Social, Equidad de Género, Derechos Humanos, Diversidad e Inclusión, Intervención Psicosocial o Comunitaria o áreas relacionadas con la empleabilidad y la inclusión social.</t>
  </si>
  <si>
    <t>persona</t>
  </si>
  <si>
    <t>FERIA</t>
  </si>
  <si>
    <t>carpas</t>
  </si>
  <si>
    <t>Carpa Grande con medidas: 36m (largo) x 15m (ancho) x 6m (alto) Debe tener cuatro (4) laterales, salidas, anclaje o contrapeso, que incluya montaje y transporte al lugar del evento.</t>
  </si>
  <si>
    <t xml:space="preserve">NEMESIS </t>
  </si>
  <si>
    <t xml:space="preserve">D&amp;R PRODUCCIONES </t>
  </si>
  <si>
    <t>AUDIOPROYECTOS</t>
  </si>
  <si>
    <t>carpas pequeñas con medidas: 2m (largo) x 2m (ancho), debe tener tres (3) laterales,  debe tener anclaje o contrapeso.</t>
  </si>
  <si>
    <t>NEMESIS 1</t>
  </si>
  <si>
    <t>TECNICARPAS</t>
  </si>
  <si>
    <t>THUNDER LIGHT S A S</t>
  </si>
  <si>
    <t>Servicio de MEC</t>
  </si>
  <si>
    <t>Servicio de MEC, Módulo de Estabilización Médica, un médico con la documentación vigente, 2 auxiliares de enfermería, un socorrista, insumos, una camilla FEL, equipo para trauma.</t>
  </si>
  <si>
    <t>BL EFECTOS</t>
  </si>
  <si>
    <t>THUNDER</t>
  </si>
  <si>
    <t>NEXT</t>
  </si>
  <si>
    <t>Alquiler de sillas Plásticas</t>
  </si>
  <si>
    <t>sillas plásticas sin brazos: color blanco, largo 0,51 mt x ancho 0,47 mt x alto 0,87 mt, peso 2,18 kg, que se acomodarán en la carpa grande según considere el operador a fin de garantizar un uso optimo del espacio.</t>
  </si>
  <si>
    <t>MYM</t>
  </si>
  <si>
    <t>ALQUILERES BOGOTA</t>
  </si>
  <si>
    <t>ALVARO CASTAÑEDA</t>
  </si>
  <si>
    <t>Alquiler de  Mesas</t>
  </si>
  <si>
    <t>Alquiler de 2 Mesones de 200 x 80 cm. Incluye transporte, instalación y des- monte.</t>
  </si>
  <si>
    <t>CORPORACION LATINOAMERICANA</t>
  </si>
  <si>
    <t>DREAMS</t>
  </si>
  <si>
    <t>AL DESARROLLO</t>
  </si>
  <si>
    <t xml:space="preserve">baños móviles </t>
  </si>
  <si>
    <t>Alquiler baños móviles y/o portátiles con lavamanos con insumos (Papel higiénico, toallas de papel manos y jabón) que suplan 8 horas de labor, debe incluir operario que se encargue de su manejo y aseo por 12 horas. Incluye transporte, montaje y desmontaje.</t>
  </si>
  <si>
    <t>BAMACOL</t>
  </si>
  <si>
    <t>CONTICONTRICCIONY INGENIERIA</t>
  </si>
  <si>
    <t>BAÑOMOVIL</t>
  </si>
  <si>
    <t xml:space="preserve">Ambulancia </t>
  </si>
  <si>
    <t>Ambulancia de una institución médica privada reconocida, con el respectivo médico que acompañe todo el evento, máximo durante siete (7) horas. El contratista debe ubicar este vehículo en un lugar próximo al desarrollo del evento.</t>
  </si>
  <si>
    <t>HELP AND LIFE</t>
  </si>
  <si>
    <t>Alquiler de sonido</t>
  </si>
  <si>
    <t>Alquiler de SONIDO: Sonido 5000 watts para amplificación adecuada. (Monitores amplificados, un set de micrófonos: uno alámbrico de piso y 2 inalámbricos). Según el escenario. Debe incluir el transporte al lugar, montaje y desmontaje</t>
  </si>
  <si>
    <t>PRODUCCIONES D&amp;R</t>
  </si>
  <si>
    <t>NEMESIS</t>
  </si>
  <si>
    <t xml:space="preserve">ALDESARROLLO </t>
  </si>
  <si>
    <t>Animador</t>
  </si>
  <si>
    <t>un (1) animador en el evento que, de apertura a las diferentes actividades, oriente el desarrollo del evento y proporcione explicaciones de las actividades que se llevan a cabo durante las horas de la jornada.</t>
  </si>
  <si>
    <t>TABLA DE HONORARIOS SECRETARIA DE GOBIERNO</t>
  </si>
  <si>
    <t>DESAYUNOS PARA EVENTO ENCUENTRO EMPRESARIAL</t>
  </si>
  <si>
    <r>
      <t xml:space="preserve">Desayuno: Bebida caliente (chocolate o café o té o agua de Panela), Jugo natural o jugo en caja, tamal o calentado, porción de queso y arepa o pan. Que cumpla con las normas de Bioseguridad - Empacado
</t>
    </r>
    <r>
      <rPr>
        <sz val="12"/>
        <color theme="1"/>
        <rFont val="Calibri"/>
        <family val="2"/>
        <scheme val="minor"/>
      </rPr>
      <t>**Servicio Unicamente disponible para personas con escarapela</t>
    </r>
  </si>
  <si>
    <t>ALMUERZOS PARA EVENTO ENCUENTRO EMPRESARIAL</t>
  </si>
  <si>
    <t>REFRIGERIO PARA EVENTO ENCUENTRO EMPRESARIAL</t>
  </si>
  <si>
    <t>ESCARAPELAS PARA EVENTO ENCUENTRO EMPRESARIAL</t>
  </si>
  <si>
    <t xml:space="preserve">Para identificación de personal autorizado (Expositores y empersarios). Medidas: 9cm x 14cm. Impresión digital en papel Bond 115gr. Incluye vinilo protector transparente y cordón para portafolio en el cuello. </t>
  </si>
  <si>
    <t>RINOGRAPHIC</t>
  </si>
  <si>
    <t>ECOREGALOS</t>
  </si>
  <si>
    <t>DICOES</t>
  </si>
  <si>
    <t xml:space="preserve">Experto en arte, educomunicación y territorio </t>
  </si>
  <si>
    <t>Profesional en áreas de administración, psicología, trabajo social, ciencias sociales, educación o carreras afines. Con experiencia profesional mínima de dos (2) años en coordinación, dirección o gestión de proyectos relacionados con formación para el trabajo, desarrollo económico, empleabilidad o fortalecimiento de capacidades.</t>
  </si>
  <si>
    <t>Experto en narrativa transmedia.</t>
  </si>
  <si>
    <t>Profesión: Profesional en ciencias administrativas, o afines, 
Experiencia especifica: adicional a la experiencia general, un (1) años en actividades relacionadas con planeación, Formulación o implementación de proyectos experiencia de trabajo en proyectos de fortalecimiento empresarial a Pymes y Emprendimientos; como capacitador, formador, tallerista o experiencia relacionada con pedagogía y manejo de grupos</t>
  </si>
  <si>
    <t>Experto en audiovisuales y fotografía.</t>
  </si>
  <si>
    <t>Profesional en Fotografía y comunicación visual y/o comunicación social con experiencia de 23 meses en producción y contenido digital y realización audiovisual</t>
  </si>
  <si>
    <t>Experto en relato y marca experiencial.</t>
  </si>
  <si>
    <t>Profesional en áreas como administración de empresas, ciencias sociales con especialización en Turismo y Comunicación y/o   Especialización en Gerencia Turística y/o    Especialización en Marketing Turístico con experiencia de mínimo 23 meses en Narrativas gastronómicas marketing y turismo.</t>
  </si>
  <si>
    <t>FORMACIÓN</t>
  </si>
  <si>
    <t xml:space="preserve">Espacio apto para brindar talleres con capacidad minima para 40 personas, debe estar dotado con mesas (minimo 10), sillas (minimo 40),  1 tablero, servicio de baño. Este lugar debe estar ubicado en la localidad de Engativá. El espacio debe tener los servicios públicos (agua y luz).
</t>
  </si>
  <si>
    <t>kit básicos que incluyan Agendas ecológicas rayada con esfero 200 portada contramarcada con logos de la alcaldía local de Engativá y programa de Engativá emprende.</t>
  </si>
  <si>
    <t>Realizar 1 acción para fortalecer las capacidades y/o habilidades, técnicas y blandas de las personas de la localidad</t>
  </si>
  <si>
    <t>2525 (1)</t>
  </si>
  <si>
    <t>apoyo a la coordinación</t>
  </si>
  <si>
    <t>Diplomado en Técnicas Básicas de Cocina y Panadería</t>
  </si>
  <si>
    <t>Diplomado en Técnicas Básicas de Cocina y Panadería con una duración de 40 horas, modalidad presencial, dirigidos a 100 jóvenes.
Incluye:
•Formación presencial durante 40 horas presenciales.
•Uso de las instalaciones y espacios especializados del Instituto Educativo
•Ingredientes y materias primas necesarios para el desarrollo de las actividades prácticas.
•Recetario en formato digital.
•Delantal y gorro de tela para cada participante.
•Certificado de asistencia.
•Acompañamiento y orientación de chefs especializados.</t>
  </si>
  <si>
    <t>INSTITUTO GATO DUMAS; INSTITUTO MARIA MORENO, POLITECNICO INTERNACIONAL</t>
  </si>
  <si>
    <t xml:space="preserve">kit de formación </t>
  </si>
  <si>
    <t xml:space="preserve">Elementos de escritura y toma de apuntes:
• 1 Agenda argollada (mínimo 150 unidades)
Pasta dura (con portadas alusivas al empleo y el logo de la Alcaldía local de Engativá.) *70 a 100 hojas *Largo x Ancho: 13.5 cm – 11 cm
• 1 esfero negro (mínimo 150 unidades) Punta media de 0.7 mm  Tinta de color negra
• 1 lápiz (mínimo 150 unidades) Mina de grafito, con una goma incorporada 
• 1 resaltador (mínimo 150 unidades) Grosor: 2.5 mm. Color: neón 
• 1 carpeta (mínimo 150 unidades) Tipo sobre. Grosor: 2.5 mm. Material: plástico. Tamaño: legal </t>
  </si>
  <si>
    <t>promohit-panafargo-cartel</t>
  </si>
  <si>
    <t xml:space="preserve">Markemelo-lagranpapeleria-suescun-exito-lacali </t>
  </si>
  <si>
    <t>Fundacion Gestion Social-Empres-todoenartesc-comercial pápeleria24-resmatesimpacto</t>
  </si>
  <si>
    <t xml:space="preserve">Empaque de los kits </t>
  </si>
  <si>
    <t xml:space="preserve">Bolsa ecológica reutilizable o tula en donde se puedan meter los elementos anteriormente descritos.
Altura x Largo x Ancho: 40 cm x 40 cm x 5 cm
 Material: Tela o Con manija o Debe estar marcada con el nombre y logo de la Alcaldía de Engativá </t>
  </si>
  <si>
    <t>MEDIOS LORD</t>
  </si>
  <si>
    <t xml:space="preserve">N NEITH COMERCIALIZADORA  </t>
  </si>
  <si>
    <t>Bonos de sostenimiento</t>
  </si>
  <si>
    <t>Afiches</t>
  </si>
  <si>
    <t xml:space="preserve">Tamaño de Abierto: Cuarto 50×35 cm 
Papel: Propalcote de 150 g
Impresión: 4×0 tintas (Full Color)
Terminado: Plastificado brillante o mate </t>
  </si>
  <si>
    <t>LITOGRAFIA BOGOTA</t>
  </si>
  <si>
    <t>AARTE DIGITAL</t>
  </si>
  <si>
    <t>TRAMADOS</t>
  </si>
  <si>
    <t>Pendones</t>
  </si>
  <si>
    <t xml:space="preserve">
Tamaños:  100x150cm
Impresión: Impresión digital en plóter full color, Alta resolución
Material: Banner 13 oz.
Acabados: Tubo y cuerda, ojaletes</t>
  </si>
  <si>
    <t>CENTRO DE IMPRESION GRAFICA</t>
  </si>
  <si>
    <t>EXPRESATE</t>
  </si>
  <si>
    <t>AVISOS PUBLICITARIOS</t>
  </si>
  <si>
    <t>CAPACITACIONES</t>
  </si>
  <si>
    <t>Dos profesionales  especializado  con cuatro años  de experiencia, 
en Ciclo de capacitaciones para MiPymes y/o emprendimientos 
* Asesoría para el fortalecimiento del comportamiento emprendedor.
* Asesoría en fortalecimiento de idea de negocio.
* Asesoría para el desarrollo del modelo de negocio.
* Asesoría administrativa, financiera y jurídica para el emprendimiento.
* Asesoría en marketing digital.
El detalle de los contenidos puede ser consultado en los estudios previos del Proyecto
El operador debe garantizar la experticia y dominio de los temas por parte de los formadores designados para estas capacitaciones.</t>
  </si>
  <si>
    <t xml:space="preserve">días </t>
  </si>
  <si>
    <t>valor Tabla de gobierno</t>
  </si>
  <si>
    <t>SALON PARA ASESORIAS GRUPALES A EMPRENDIMIENTOS</t>
  </si>
  <si>
    <r>
      <t xml:space="preserve">El contratista deberá alquilar un espacio para minimo 50 personas </t>
    </r>
    <r>
      <rPr>
        <b/>
        <sz val="12"/>
        <color rgb="FF000000"/>
        <rFont val="Calibri"/>
        <family val="2"/>
        <scheme val="minor"/>
      </rPr>
      <t>por las horas requeridas</t>
    </r>
    <r>
      <rPr>
        <sz val="12"/>
        <color indexed="8"/>
        <rFont val="Calibri"/>
        <family val="2"/>
        <scheme val="minor"/>
      </rPr>
      <t xml:space="preserve"> , se requiere alquilar un espacio de reunión, el cual este dotado con mesas, sillas, tablero, servicio de baño. Este lugar debe estar ubicado en la localidad de Engativá. El espacio debe tener los servicios públicos (agua y luz).
</t>
    </r>
  </si>
  <si>
    <t>JAC LA ALMERIA</t>
  </si>
  <si>
    <t>JAC FLORENCIA</t>
  </si>
  <si>
    <t>JAC LA GRANJA</t>
  </si>
  <si>
    <t>FORMATO  PARA DIAGNOSTICO MIPYMES Y/O EMPRENDIMIENTOS</t>
  </si>
  <si>
    <t>Formato Impreso  de cuatro hojas en papel bond impreso a  full color tamaño oficio</t>
  </si>
  <si>
    <t>DIMO IMPRESIÓN</t>
  </si>
  <si>
    <t>IMPRINCO</t>
  </si>
  <si>
    <t>IMPRESIONES BOGOTA</t>
  </si>
  <si>
    <t>CHEQUES SIMBÓLICOS</t>
  </si>
  <si>
    <t>EVENTO DE ENTREGA SIMBÓLICA
El operador debe imprimir y entregar a cada uno de los seleccionados, un cheque simbólico y deberá hacer registro fotográfico de cada una de las entregas. Las características de los cheques simbólicos son: tamaño de 40 x 90 cm, impresión de 4 x 0 tintas con impresión por 1 cara, papel de propalcote 350 g y acabados en laminado mate 2 lados, refilados.</t>
  </si>
  <si>
    <t>LA AGENCIA GRAFICA</t>
  </si>
  <si>
    <t>IMPREYA PUBLICIDAD</t>
  </si>
  <si>
    <r>
      <t xml:space="preserve">ENTREGA DEL APOYO ECONOMICO EN INSUMOS CONTRA PLAN DE INVERSIÓN </t>
    </r>
    <r>
      <rPr>
        <b/>
        <sz val="9"/>
        <rFont val="Arial"/>
        <family val="2"/>
      </rPr>
      <t xml:space="preserve">MiPymes y/o Emprendimientos </t>
    </r>
  </si>
  <si>
    <t>Alquiler de Auditorio</t>
  </si>
  <si>
    <t>Alquiler de un auditorio en la localidad de Engativá con capacidad para 100 personas para evento de clausura y entrega de estimulo.</t>
  </si>
  <si>
    <t>AUDITORIO FEDERACION NACIONAL DE CAFETEROS</t>
  </si>
  <si>
    <t>AUDITORIO HOTEL WLH</t>
  </si>
  <si>
    <t>AUDOTIRIO BLACK TOWER P14</t>
  </si>
  <si>
    <t>TOTAL PROMEDIO</t>
  </si>
  <si>
    <t>TOTAL MEDIANA</t>
  </si>
  <si>
    <t>SUBTOTAL</t>
  </si>
  <si>
    <t>IMPUESTOS</t>
  </si>
  <si>
    <t>TOTAL</t>
  </si>
  <si>
    <t>profesional con nucleos básicos del conocimiento en  ciencias sociales y humanas, economia, administración, Con una experiencia profesional mínima de un (1) año.</t>
  </si>
  <si>
    <t>CUPOS</t>
  </si>
  <si>
    <t>Coordinador general-profesional con nucleos básicos del conocimiento en educación, ciencias sociales y humanas, economia, administración,  ingeniería, Con una experiencia profesional mínima de un (1) año.</t>
  </si>
  <si>
    <t>Profesional encargado de seguimiento a los emprendimientos y mipymes</t>
  </si>
  <si>
    <t>COMPONENTE 2.51683 - Proyecto apropiación de la identidad cultural y turística de la localidad de Engativá</t>
  </si>
  <si>
    <t>Almuerzo: Sopa o crema, vegetales y/o porción de fruta. Plato fuerte: proteína 100 gr: cerdo, pollo, res o pescado, carbohidrato 200 gr: puré de papa, arroz, entre otros, ensalada, postre y bebida (jugo o gaseosa). Que cumpla con las normas de Bioseguridad
**Servicio Unicamente disponible para personas con escarapela</t>
  </si>
  <si>
    <t xml:space="preserve">El estímulo a entregar serpa por un valor de TRES MILLONES DOCIENTOSMIL  PESOS ($3.200.000), por lo tanto, en la propuesta económica se relacionó el valor de TRES MILLONES DOCIENTOSMIL  PESOS ($3.200.000), más los Impuestos a que haya lugar, esto dependiendo de la actividad económica del contratista adjudicatario del contrato. Lo anterior entendiendo que los emprendimientos beneficiarios del estímulo financiero recibirán el estímulo en bienes y servicios según plan de inversión aprobado por el comité evaluador </t>
  </si>
  <si>
    <t>El estímulo a entregar sera por un valor de CINCO MILLONES  CIEN MIL PESOS ($5.100.000), por lo tanto, en la propuesta económica se relacionó el valor de CINCO MILLONES  CIEN MIL PESOS ($5.100.000) más los Impuestos a que haya lugar, esto dependiendo de la actividad económica del contratista adjudicatario del contrato. Lo anterior entendiendo que los emprendimientos beneficiarios del estímulo financiero recibirán el estímulo en bienes y servicios según plan de inversión aprobado por el comité evaluador.</t>
  </si>
  <si>
    <t>El estímulo a entregar sera por un valor de $827.000 DE PESOS  INCLUYENDO IMPUESTOS.
Nota: El valor del estímulo a otorgar corresponde a la suma de OCHOCIENTOS VEINTISIETE MIL pesos ($827.000) moneda corriente, el cual incluye la totalidad de los impuestos, tasas, contribuciones, retenciones y demás gravámenes a que haya lugar, conforme a la normatividad vigente. En consecuencia, no habrá lugar a pagos adicionales por estos conceptos.</t>
  </si>
  <si>
    <t>PRODUCTO SOLIDO PRINCIPAL: 1 Pastel de pollo o un pastel gloria BEBIDA TIPO: 1 Jugo o avena en caja UNA FRUTA DE TEMPORADA TIPO: 1, Fruta (manzana, pera, durazno, banano, mandarina, o ciruela) COMPLEMENTO: 1 Dulce de chocolate. Nota:  No bebidas azucaradas o procesados. el refrigerio debe estar en empaque individual en bandeja elaborada en cartón 100 % reciclable y biodegradable, debe ser balanceado y responder a la normatividad vigente en lo que corresponde a las características organolépticas de conservación. Este debe incluir la transporte y entrega en el sitio de las reuniones</t>
  </si>
  <si>
    <t>PRODUCTO SOLIDO PRINCIPAL: 1 Pastel de pollo o un pastel gloria BEBIDA TIPO: 1 Jugo o avena en caja UNA FRUTA DE TEMPORADA TIPO: 1, Fruta (manzana, pera, durazno, banano, mandarina, o ciruela) COMPLEMENTO: 1 Dulce de chocolate. Nota:  No bebidas azucaradas o procesados. el refrigerio debe estar en empaque individual en bandeja elaborada en cartón 100 % reciclable y biodegradable, debe ser balanceado y responder a la normatividad vigente en lo que corresponde a las características organolépticas de conservación. Este debe incluir la transporte y entrega en el sitio de las reuniones. **Servicio Unicamente disponible para personas con escarapela</t>
  </si>
  <si>
    <t>PRODUCTO SOLIDO PRINCIPAL: 1 Pastel de pollo o un pastel gloria BEBIDA TIPO: 1 Jugo o avena en caja UNA FRUTA DE TEMPORADA TIPO: 1, Fruta (manzana, pera, durazno, banano, mandarina, o ciruela) COMPLEMENTO: 1 Dulce de chocolate. Nota:  No bebidas azucaradas o procesados. el refrigerio debe estar en empaque individual en bandeja elaborada en cartón 100 % reciclable y biodegradable, debe ser balanceado y responder a la normatividad vigente en lo que corresponde a las características organolépticas de conservación. Este debe incluir la transporte y entrega en el sitio de las reuniones.
**Servicio Unicamente disponible para personas con escarapela</t>
  </si>
  <si>
    <t>2525, 2525(1)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</si>
</sst>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2" formatCode="_-&quot;$&quot;\ * #,##0_-;\-&quot;$&quot;\ * #,##0_-;_-&quot;$&quot;\ * &quot;-&quot;_-;_-@_-"/>
    <numFmt numFmtId="164" formatCode="_-* #,##0.00\ &quot;€&quot;_-;\-* #,##0.00\ &quot;€&quot;_-;_-* &quot;-&quot;??\ &quot;€&quot;_-;_-@_-"/>
    <numFmt numFmtId="165" formatCode="_-&quot;$&quot;\ * #,##0_-;\-&quot;$&quot;\ * #,##0_-;_-&quot;$&quot;\ * &quot;-&quot;??_-;_-@_-"/>
    <numFmt numFmtId="166" formatCode="_-[$$-240A]\ * #,##0_-;\-[$$-240A]\ * #,##0_-;_-[$$-240A]\ * &quot;-&quot;??_-;_-@_-"/>
  </numFmts>
  <fonts count="10" x14ac:knownFonts="1">
    <font>
      <sz val="12"/>
      <color theme="1"/>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sz val="10"/>
      <name val="Arial"/>
      <family val="2"/>
    </font>
    <font>
      <sz val="12"/>
      <color rgb="FF000000"/>
      <name val="Calibri"/>
      <family val="2"/>
      <scheme val="minor"/>
    </font>
    <font>
      <sz val="11"/>
      <color rgb="FF000000"/>
      <name val="Arial"/>
      <family val="2"/>
    </font>
    <font>
      <b/>
      <sz val="12"/>
      <color rgb="FF000000"/>
      <name val="Calibri"/>
      <family val="2"/>
      <scheme val="minor"/>
    </font>
    <font>
      <sz val="12"/>
      <color indexed="8"/>
      <name val="Calibri"/>
      <family val="2"/>
      <scheme val="minor"/>
    </font>
    <font>
      <b/>
      <sz val="9"/>
      <name val="Arial"/>
      <family val="2"/>
    </font>
  </fonts>
  <fills count="22">
    <fill>
      <patternFill patternType="none"/>
    </fill>
    <fill>
      <patternFill patternType="gray125"/>
    </fill>
    <fill>
      <patternFill patternType="solid">
        <fgColor theme="4" tint="-0.249977111117893"/>
        <bgColor indexed="64"/>
      </patternFill>
    </fill>
    <fill>
      <patternFill patternType="solid">
        <fgColor theme="2" tint="-0.249977111117893"/>
        <bgColor indexed="64"/>
      </patternFill>
    </fill>
    <fill>
      <patternFill patternType="solid">
        <fgColor rgb="FF7030A0"/>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8" tint="0.59999389629810485"/>
        <bgColor indexed="64"/>
      </patternFill>
    </fill>
    <fill>
      <patternFill patternType="solid">
        <fgColor rgb="FFCC99FF"/>
        <bgColor indexed="64"/>
      </patternFill>
    </fill>
    <fill>
      <patternFill patternType="solid">
        <fgColor theme="0"/>
        <bgColor indexed="64"/>
      </patternFill>
    </fill>
    <fill>
      <patternFill patternType="solid">
        <fgColor rgb="FFF8CBAD"/>
        <bgColor rgb="FF000000"/>
      </patternFill>
    </fill>
    <fill>
      <patternFill patternType="solid">
        <fgColor theme="0" tint="-0.34998626667073579"/>
        <bgColor indexed="64"/>
      </patternFill>
    </fill>
    <fill>
      <patternFill patternType="solid">
        <fgColor rgb="FFFFFF00"/>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rgb="FF00B05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16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cellStyleXfs>
  <cellXfs count="99">
    <xf numFmtId="0" fontId="0" fillId="0" borderId="0" xfId="0"/>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0" fillId="0" borderId="0" xfId="0" applyAlignment="1">
      <alignment horizontal="center" vertical="center"/>
    </xf>
    <xf numFmtId="0" fontId="2" fillId="5" borderId="1" xfId="0" applyFont="1" applyFill="1" applyBorder="1" applyAlignment="1">
      <alignment horizontal="center" vertical="center" wrapText="1"/>
    </xf>
    <xf numFmtId="0" fontId="2" fillId="5" borderId="1" xfId="0" applyFont="1" applyFill="1" applyBorder="1" applyAlignment="1">
      <alignment horizontal="center" vertical="center"/>
    </xf>
    <xf numFmtId="42" fontId="2" fillId="6" borderId="1" xfId="2" applyFont="1" applyFill="1" applyBorder="1" applyAlignment="1">
      <alignment horizontal="center" vertical="center" wrapText="1"/>
    </xf>
    <xf numFmtId="42" fontId="2" fillId="7" borderId="1" xfId="2" applyFont="1" applyFill="1" applyBorder="1" applyAlignment="1">
      <alignment horizontal="center" vertical="center" wrapText="1"/>
    </xf>
    <xf numFmtId="42" fontId="2" fillId="8" borderId="1" xfId="2"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0" fillId="9" borderId="1" xfId="0" applyFill="1" applyBorder="1" applyAlignment="1">
      <alignment horizontal="center" vertical="center" wrapText="1"/>
    </xf>
    <xf numFmtId="0" fontId="0" fillId="10" borderId="1" xfId="4" applyFont="1" applyFill="1" applyBorder="1" applyAlignment="1">
      <alignment horizontal="center" vertical="center" wrapText="1"/>
    </xf>
    <xf numFmtId="0" fontId="0" fillId="10" borderId="1" xfId="4" applyFont="1" applyFill="1" applyBorder="1" applyAlignment="1">
      <alignment horizontal="center" vertical="center"/>
    </xf>
    <xf numFmtId="42" fontId="0" fillId="6" borderId="1" xfId="2" applyFont="1" applyFill="1" applyBorder="1" applyAlignment="1">
      <alignment horizontal="center" vertical="center" wrapText="1"/>
    </xf>
    <xf numFmtId="0" fontId="0" fillId="3" borderId="1" xfId="0" applyFill="1" applyBorder="1" applyAlignment="1">
      <alignment horizontal="center" vertical="center"/>
    </xf>
    <xf numFmtId="42" fontId="0" fillId="3" borderId="1" xfId="2" applyFont="1" applyFill="1" applyBorder="1" applyAlignment="1">
      <alignment horizontal="center" vertical="center" wrapText="1"/>
    </xf>
    <xf numFmtId="42" fontId="0" fillId="11" borderId="1" xfId="2" applyFont="1" applyFill="1" applyBorder="1" applyAlignment="1">
      <alignment horizontal="center" vertical="center" wrapText="1"/>
    </xf>
    <xf numFmtId="42" fontId="0" fillId="0" borderId="1" xfId="2" applyFont="1" applyBorder="1" applyAlignment="1">
      <alignment horizontal="center" vertical="center" wrapText="1"/>
    </xf>
    <xf numFmtId="9" fontId="0" fillId="0" borderId="1" xfId="3" applyFont="1" applyBorder="1" applyAlignment="1">
      <alignment horizontal="center" vertical="center" wrapText="1"/>
    </xf>
    <xf numFmtId="42" fontId="0" fillId="12" borderId="1" xfId="2" applyFont="1" applyFill="1" applyBorder="1" applyAlignment="1">
      <alignment horizontal="center" vertical="center" wrapText="1"/>
    </xf>
    <xf numFmtId="0" fontId="3" fillId="0" borderId="3" xfId="0" applyFont="1" applyBorder="1" applyAlignment="1">
      <alignment horizontal="center" vertical="center" textRotation="90"/>
    </xf>
    <xf numFmtId="42" fontId="0" fillId="7" borderId="1" xfId="2" applyFont="1" applyFill="1" applyBorder="1" applyAlignment="1">
      <alignment horizontal="center" vertical="center" wrapText="1"/>
    </xf>
    <xf numFmtId="42" fontId="0" fillId="8" borderId="1" xfId="2" applyFont="1" applyFill="1" applyBorder="1" applyAlignment="1">
      <alignment horizontal="center" vertical="center" wrapText="1"/>
    </xf>
    <xf numFmtId="0" fontId="0" fillId="13" borderId="1" xfId="0" applyFill="1" applyBorder="1" applyAlignment="1">
      <alignment horizontal="center" vertical="center" wrapText="1"/>
    </xf>
    <xf numFmtId="166" fontId="0" fillId="11" borderId="1" xfId="1" applyNumberFormat="1" applyFont="1" applyFill="1" applyBorder="1" applyAlignment="1">
      <alignment horizontal="center" vertical="center" wrapText="1"/>
    </xf>
    <xf numFmtId="166" fontId="0" fillId="12" borderId="1" xfId="1" applyNumberFormat="1" applyFont="1" applyFill="1" applyBorder="1" applyAlignment="1">
      <alignment horizontal="center" vertical="center" wrapText="1"/>
    </xf>
    <xf numFmtId="0" fontId="0" fillId="8" borderId="1" xfId="0" applyFill="1" applyBorder="1" applyAlignment="1">
      <alignment horizontal="center" vertical="center" wrapText="1"/>
    </xf>
    <xf numFmtId="0" fontId="2" fillId="11" borderId="1" xfId="0" applyFont="1" applyFill="1" applyBorder="1" applyAlignment="1">
      <alignment horizontal="center" vertical="center"/>
    </xf>
    <xf numFmtId="0" fontId="2" fillId="12" borderId="1" xfId="0" applyFont="1" applyFill="1" applyBorder="1" applyAlignment="1">
      <alignment horizontal="center" vertical="center"/>
    </xf>
    <xf numFmtId="9" fontId="2" fillId="5" borderId="1" xfId="3" applyFont="1" applyFill="1" applyBorder="1" applyAlignment="1">
      <alignment horizontal="center" vertical="center"/>
    </xf>
    <xf numFmtId="0" fontId="0" fillId="11" borderId="1" xfId="0" applyFill="1" applyBorder="1" applyAlignment="1">
      <alignment horizontal="center" vertical="center"/>
    </xf>
    <xf numFmtId="0" fontId="0" fillId="11" borderId="1" xfId="0" applyFill="1" applyBorder="1" applyAlignment="1">
      <alignment horizontal="center" vertical="center" wrapText="1"/>
    </xf>
    <xf numFmtId="166" fontId="0" fillId="6" borderId="1" xfId="1" applyNumberFormat="1" applyFont="1" applyFill="1" applyBorder="1" applyAlignment="1">
      <alignment horizontal="center" vertical="center" wrapText="1"/>
    </xf>
    <xf numFmtId="166" fontId="0" fillId="7" borderId="1" xfId="1" applyNumberFormat="1" applyFont="1" applyFill="1" applyBorder="1" applyAlignment="1">
      <alignment horizontal="center" vertical="center" wrapText="1"/>
    </xf>
    <xf numFmtId="166" fontId="0" fillId="8" borderId="1" xfId="1" applyNumberFormat="1" applyFont="1" applyFill="1" applyBorder="1" applyAlignment="1">
      <alignment horizontal="center" vertical="center" wrapText="1"/>
    </xf>
    <xf numFmtId="166" fontId="0" fillId="6" borderId="1" xfId="0" applyNumberFormat="1" applyFill="1" applyBorder="1" applyAlignment="1">
      <alignment horizontal="center" vertical="center" wrapText="1"/>
    </xf>
    <xf numFmtId="166" fontId="0" fillId="7" borderId="1" xfId="0" applyNumberFormat="1" applyFill="1" applyBorder="1" applyAlignment="1">
      <alignment horizontal="center" vertical="center" wrapText="1"/>
    </xf>
    <xf numFmtId="166" fontId="0" fillId="8" borderId="1" xfId="0" applyNumberFormat="1" applyFill="1" applyBorder="1" applyAlignment="1">
      <alignment horizontal="center" vertical="center" wrapText="1"/>
    </xf>
    <xf numFmtId="6" fontId="0" fillId="6" borderId="1" xfId="0" applyNumberFormat="1" applyFill="1" applyBorder="1" applyAlignment="1">
      <alignment horizontal="center" vertical="center" wrapText="1"/>
    </xf>
    <xf numFmtId="6" fontId="0" fillId="7" borderId="1" xfId="0" applyNumberFormat="1" applyFill="1" applyBorder="1" applyAlignment="1">
      <alignment horizontal="center" vertical="center" wrapText="1"/>
    </xf>
    <xf numFmtId="6" fontId="0" fillId="8" borderId="1" xfId="0" applyNumberFormat="1" applyFill="1" applyBorder="1" applyAlignment="1">
      <alignment horizontal="center" vertical="center" wrapText="1"/>
    </xf>
    <xf numFmtId="0" fontId="0" fillId="13" borderId="1" xfId="0" applyFill="1" applyBorder="1" applyAlignment="1" applyProtection="1">
      <alignment horizontal="center" vertical="center" wrapText="1"/>
      <protection locked="0"/>
    </xf>
    <xf numFmtId="166" fontId="0" fillId="6" borderId="1" xfId="1" applyNumberFormat="1" applyFont="1" applyFill="1" applyBorder="1" applyAlignment="1">
      <alignment horizontal="center" vertical="center"/>
    </xf>
    <xf numFmtId="166" fontId="0" fillId="6" borderId="1" xfId="0" applyNumberFormat="1" applyFill="1" applyBorder="1" applyAlignment="1">
      <alignment horizontal="center" vertical="center"/>
    </xf>
    <xf numFmtId="0" fontId="2" fillId="11" borderId="1" xfId="0" applyFont="1" applyFill="1" applyBorder="1" applyAlignment="1">
      <alignment horizontal="center" vertical="center" wrapText="1"/>
    </xf>
    <xf numFmtId="6" fontId="0" fillId="0" borderId="1" xfId="0" applyNumberFormat="1" applyBorder="1" applyAlignment="1">
      <alignment horizontal="center" vertical="center" wrapText="1"/>
    </xf>
    <xf numFmtId="0" fontId="0" fillId="14" borderId="1" xfId="0" applyFill="1" applyBorder="1" applyAlignment="1">
      <alignment horizontal="center" vertical="center" wrapText="1"/>
    </xf>
    <xf numFmtId="42" fontId="0" fillId="15" borderId="1" xfId="2" applyFont="1" applyFill="1" applyBorder="1" applyAlignment="1">
      <alignment horizontal="center" vertical="center" wrapText="1"/>
    </xf>
    <xf numFmtId="166" fontId="0" fillId="15" borderId="1" xfId="0" applyNumberFormat="1" applyFill="1" applyBorder="1" applyAlignment="1">
      <alignment horizontal="center" vertical="center" wrapText="1"/>
    </xf>
    <xf numFmtId="42" fontId="0" fillId="0" borderId="1" xfId="2" applyFont="1" applyFill="1" applyBorder="1" applyAlignment="1">
      <alignment horizontal="center" vertical="center" wrapText="1"/>
    </xf>
    <xf numFmtId="9" fontId="0" fillId="0" borderId="1" xfId="3" applyFont="1" applyFill="1" applyBorder="1" applyAlignment="1">
      <alignment horizontal="center" vertical="center" wrapText="1"/>
    </xf>
    <xf numFmtId="0" fontId="0" fillId="16" borderId="0" xfId="0" applyFill="1" applyAlignment="1">
      <alignment horizontal="center" vertical="center"/>
    </xf>
    <xf numFmtId="0" fontId="0" fillId="16" borderId="1" xfId="0" applyFill="1" applyBorder="1" applyAlignment="1">
      <alignment horizontal="center" vertical="center"/>
    </xf>
    <xf numFmtId="0" fontId="0" fillId="13" borderId="1" xfId="0" applyFill="1" applyBorder="1" applyAlignment="1">
      <alignment horizontal="center" vertical="center"/>
    </xf>
    <xf numFmtId="0" fontId="0" fillId="13" borderId="1" xfId="4" applyFont="1" applyFill="1" applyBorder="1" applyAlignment="1">
      <alignment horizontal="center" vertical="center" wrapText="1"/>
    </xf>
    <xf numFmtId="0" fontId="0" fillId="17" borderId="1" xfId="0" applyFill="1" applyBorder="1" applyAlignment="1">
      <alignment horizontal="center" vertical="center" wrapText="1"/>
    </xf>
    <xf numFmtId="0" fontId="2" fillId="17" borderId="1" xfId="0" applyFont="1" applyFill="1" applyBorder="1" applyAlignment="1">
      <alignment horizontal="center" vertical="center" wrapText="1"/>
    </xf>
    <xf numFmtId="0" fontId="0" fillId="12" borderId="1" xfId="0" applyFill="1" applyBorder="1" applyAlignment="1">
      <alignment horizontal="center" vertical="center" wrapText="1"/>
    </xf>
    <xf numFmtId="9" fontId="0" fillId="17" borderId="1" xfId="3" applyFont="1" applyFill="1" applyBorder="1" applyAlignment="1">
      <alignment horizontal="center" vertical="center" wrapText="1"/>
    </xf>
    <xf numFmtId="0" fontId="0" fillId="18" borderId="1" xfId="0" applyFill="1" applyBorder="1" applyAlignment="1">
      <alignment horizontal="center" vertical="center"/>
    </xf>
    <xf numFmtId="0" fontId="0" fillId="18" borderId="1" xfId="0" applyFill="1" applyBorder="1" applyAlignment="1">
      <alignment horizontal="center" vertical="center" wrapText="1"/>
    </xf>
    <xf numFmtId="42" fontId="0" fillId="19" borderId="1" xfId="2" applyFont="1" applyFill="1" applyBorder="1" applyAlignment="1">
      <alignment horizontal="center" vertical="center" wrapText="1"/>
    </xf>
    <xf numFmtId="1" fontId="0" fillId="10" borderId="1" xfId="4" applyNumberFormat="1" applyFont="1" applyFill="1" applyBorder="1" applyAlignment="1">
      <alignment horizontal="center" vertical="center" wrapText="1"/>
    </xf>
    <xf numFmtId="0" fontId="0" fillId="20" borderId="1" xfId="0" applyFill="1" applyBorder="1" applyAlignment="1">
      <alignment horizontal="center" vertical="center"/>
    </xf>
    <xf numFmtId="0" fontId="3" fillId="20" borderId="4" xfId="0" applyFont="1" applyFill="1" applyBorder="1" applyAlignment="1">
      <alignment horizontal="center" vertical="center" textRotation="90"/>
    </xf>
    <xf numFmtId="0" fontId="0" fillId="20" borderId="1" xfId="0" applyFill="1" applyBorder="1" applyAlignment="1">
      <alignment horizontal="center" vertical="center" wrapText="1"/>
    </xf>
    <xf numFmtId="42" fontId="0" fillId="16" borderId="1" xfId="2" applyFont="1" applyFill="1" applyBorder="1" applyAlignment="1">
      <alignment horizontal="center" vertical="center" wrapText="1"/>
    </xf>
    <xf numFmtId="0" fontId="0" fillId="0" borderId="0" xfId="0" applyAlignment="1">
      <alignment horizontal="center" vertical="center" wrapText="1"/>
    </xf>
    <xf numFmtId="0" fontId="0" fillId="0" borderId="0" xfId="4" applyFont="1" applyAlignment="1">
      <alignment horizontal="center" vertical="center" wrapText="1"/>
    </xf>
    <xf numFmtId="0" fontId="0" fillId="0" borderId="5" xfId="0" applyBorder="1" applyAlignment="1">
      <alignment horizontal="center" vertical="center"/>
    </xf>
    <xf numFmtId="0" fontId="0" fillId="0" borderId="6" xfId="0" applyBorder="1" applyAlignment="1">
      <alignment horizontal="center" vertical="center"/>
    </xf>
    <xf numFmtId="42" fontId="0" fillId="0" borderId="0" xfId="2" applyFont="1" applyBorder="1" applyAlignment="1">
      <alignment horizontal="center" vertical="center"/>
    </xf>
    <xf numFmtId="42" fontId="0" fillId="13" borderId="0" xfId="0" applyNumberFormat="1" applyFill="1" applyAlignment="1">
      <alignment horizontal="center" vertical="center" wrapText="1"/>
    </xf>
    <xf numFmtId="42" fontId="0" fillId="13" borderId="0" xfId="0" applyNumberFormat="1" applyFill="1" applyAlignment="1">
      <alignment horizontal="center" vertical="center"/>
    </xf>
    <xf numFmtId="0" fontId="2" fillId="0" borderId="1" xfId="0" applyFont="1" applyBorder="1" applyAlignment="1">
      <alignment horizontal="center" vertical="center"/>
    </xf>
    <xf numFmtId="165" fontId="2" fillId="13" borderId="1" xfId="1" applyNumberFormat="1" applyFont="1" applyFill="1" applyBorder="1" applyAlignment="1">
      <alignment horizontal="center" vertical="center"/>
    </xf>
    <xf numFmtId="42" fontId="0" fillId="0" borderId="0" xfId="2" applyFont="1" applyBorder="1" applyAlignment="1">
      <alignment horizontal="center" vertical="center" wrapText="1"/>
    </xf>
    <xf numFmtId="0" fontId="2" fillId="0" borderId="0" xfId="0" applyFont="1" applyAlignment="1">
      <alignment horizontal="center" vertical="center" wrapText="1"/>
    </xf>
    <xf numFmtId="0" fontId="0" fillId="0" borderId="7" xfId="0" applyBorder="1" applyAlignment="1">
      <alignment horizontal="center" vertical="center"/>
    </xf>
    <xf numFmtId="42" fontId="2" fillId="11" borderId="1" xfId="0" applyNumberFormat="1" applyFont="1" applyFill="1" applyBorder="1" applyAlignment="1">
      <alignment horizontal="center" vertical="center"/>
    </xf>
    <xf numFmtId="0" fontId="5" fillId="9" borderId="1" xfId="0" applyFont="1" applyFill="1" applyBorder="1" applyAlignment="1">
      <alignment horizontal="center" vertical="center" wrapText="1"/>
    </xf>
    <xf numFmtId="0" fontId="6" fillId="9" borderId="1" xfId="0" applyFont="1" applyFill="1" applyBorder="1" applyAlignment="1">
      <alignment horizontal="center" vertical="center" wrapText="1"/>
    </xf>
    <xf numFmtId="0" fontId="0" fillId="10" borderId="1" xfId="0" applyFill="1" applyBorder="1" applyAlignment="1">
      <alignment horizontal="center" vertical="center"/>
    </xf>
    <xf numFmtId="0" fontId="0" fillId="16" borderId="1" xfId="0" applyFill="1" applyBorder="1" applyAlignment="1">
      <alignment horizontal="center" vertical="center" wrapText="1"/>
    </xf>
    <xf numFmtId="0" fontId="3" fillId="18" borderId="2" xfId="0" applyFont="1" applyFill="1" applyBorder="1" applyAlignment="1">
      <alignment horizontal="center" vertical="center" textRotation="90"/>
    </xf>
    <xf numFmtId="0" fontId="3" fillId="18" borderId="3" xfId="0" applyFont="1" applyFill="1" applyBorder="1" applyAlignment="1">
      <alignment horizontal="center" vertical="center" textRotation="90"/>
    </xf>
    <xf numFmtId="42" fontId="2" fillId="21" borderId="1" xfId="2" applyFont="1" applyFill="1" applyBorder="1" applyAlignment="1">
      <alignment horizontal="center" vertical="center"/>
    </xf>
    <xf numFmtId="165" fontId="2" fillId="3" borderId="1" xfId="1" applyNumberFormat="1" applyFont="1" applyFill="1" applyBorder="1" applyAlignment="1">
      <alignment horizontal="center" vertical="center" wrapText="1"/>
    </xf>
    <xf numFmtId="0" fontId="3" fillId="0" borderId="2" xfId="0" applyFont="1" applyBorder="1" applyAlignment="1">
      <alignment horizontal="center" vertical="center" textRotation="90"/>
    </xf>
    <xf numFmtId="0" fontId="3" fillId="0" borderId="3" xfId="0" applyFont="1" applyBorder="1" applyAlignment="1">
      <alignment horizontal="center" vertical="center" textRotation="90"/>
    </xf>
    <xf numFmtId="0" fontId="2" fillId="5" borderId="1" xfId="0" applyFont="1" applyFill="1" applyBorder="1" applyAlignment="1">
      <alignment horizontal="center" vertical="center"/>
    </xf>
    <xf numFmtId="165" fontId="2" fillId="4" borderId="1" xfId="1" applyNumberFormat="1" applyFont="1" applyFill="1" applyBorder="1" applyAlignment="1">
      <alignment horizontal="center" vertical="center" wrapText="1"/>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3" fillId="11" borderId="3" xfId="0" applyFont="1" applyFill="1" applyBorder="1" applyAlignment="1">
      <alignment horizontal="center" vertical="center" textRotation="90"/>
    </xf>
    <xf numFmtId="0" fontId="3" fillId="11" borderId="4" xfId="0" applyFont="1" applyFill="1" applyBorder="1" applyAlignment="1">
      <alignment horizontal="center" vertical="center" textRotation="90"/>
    </xf>
    <xf numFmtId="0" fontId="3" fillId="11" borderId="1" xfId="0" applyFont="1" applyFill="1" applyBorder="1" applyAlignment="1">
      <alignment horizontal="center" vertical="center" textRotation="90"/>
    </xf>
    <xf numFmtId="0" fontId="3" fillId="11" borderId="2" xfId="0" applyFont="1" applyFill="1" applyBorder="1" applyAlignment="1">
      <alignment horizontal="center" vertical="center" textRotation="90"/>
    </xf>
  </cellXfs>
  <cellStyles count="5">
    <cellStyle name="Moneda" xfId="1" builtinId="4"/>
    <cellStyle name="Moneda [0]" xfId="2" builtinId="7"/>
    <cellStyle name="Normal" xfId="0" builtinId="0"/>
    <cellStyle name="Normal 3" xfId="4" xr:uid="{91319717-899E-4A0D-92EA-B2C42E5EBEF2}"/>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6287BC-5DE9-4AA6-8143-635E35CE2B1F}">
  <dimension ref="A1:CF2018"/>
  <sheetViews>
    <sheetView tabSelected="1" topLeftCell="B1" zoomScale="60" zoomScaleNormal="60" workbookViewId="0">
      <selection activeCell="I87" sqref="I87"/>
    </sheetView>
  </sheetViews>
  <sheetFormatPr baseColWidth="10" defaultColWidth="11" defaultRowHeight="15.75" x14ac:dyDescent="0.25"/>
  <cols>
    <col min="1" max="1" width="18.75" style="10" hidden="1" customWidth="1"/>
    <col min="2" max="2" width="18.625" style="10" customWidth="1"/>
    <col min="3" max="3" width="19.75" style="10" customWidth="1"/>
    <col min="4" max="4" width="22.75" style="9" customWidth="1"/>
    <col min="5" max="5" width="55.625" style="9" customWidth="1"/>
    <col min="6" max="6" width="21.25" style="10" customWidth="1"/>
    <col min="7" max="7" width="26.125" style="10" customWidth="1"/>
    <col min="8" max="8" width="7.375" style="10" customWidth="1"/>
    <col min="9" max="9" width="17" style="10" customWidth="1"/>
    <col min="10" max="10" width="15.75" style="10" customWidth="1"/>
    <col min="11" max="11" width="17.25" style="10" customWidth="1"/>
    <col min="12" max="13" width="17.625" style="10" customWidth="1"/>
    <col min="14" max="14" width="18.125" style="10" customWidth="1"/>
    <col min="15" max="15" width="16.75" style="10" customWidth="1"/>
    <col min="16" max="16" width="24.875" style="10" customWidth="1"/>
    <col min="17" max="17" width="23" style="10" customWidth="1"/>
    <col min="18" max="18" width="16.625" style="10" customWidth="1"/>
    <col min="19" max="19" width="19" style="10" customWidth="1"/>
    <col min="20" max="20" width="17.875" style="10" customWidth="1"/>
    <col min="21" max="21" width="28" style="10" customWidth="1"/>
    <col min="22" max="22" width="13.875" style="10" customWidth="1"/>
    <col min="23" max="25" width="22.125" style="9" customWidth="1"/>
    <col min="26" max="28" width="15.75" style="10" customWidth="1"/>
    <col min="29" max="84" width="11" style="3"/>
    <col min="85" max="16384" width="11" style="10"/>
  </cols>
  <sheetData>
    <row r="1" spans="1:28" ht="72" customHeight="1" x14ac:dyDescent="0.25">
      <c r="A1" s="1"/>
      <c r="B1" s="1"/>
      <c r="C1" s="1"/>
      <c r="D1" s="2"/>
      <c r="E1" s="2"/>
      <c r="F1" s="1"/>
      <c r="G1" s="1"/>
      <c r="H1" s="1"/>
      <c r="I1" s="1"/>
      <c r="J1" s="93" t="s">
        <v>16</v>
      </c>
      <c r="K1" s="94"/>
      <c r="L1" s="93" t="s">
        <v>17</v>
      </c>
      <c r="M1" s="94"/>
      <c r="N1" s="93" t="s">
        <v>18</v>
      </c>
      <c r="O1" s="94"/>
      <c r="P1" s="88" t="s">
        <v>0</v>
      </c>
      <c r="Q1" s="92" t="s">
        <v>1</v>
      </c>
      <c r="R1" s="88" t="s">
        <v>2</v>
      </c>
      <c r="S1" s="88" t="s">
        <v>3</v>
      </c>
      <c r="T1" s="88" t="s">
        <v>4</v>
      </c>
      <c r="U1" s="92" t="s">
        <v>5</v>
      </c>
      <c r="V1" s="88" t="s">
        <v>6</v>
      </c>
      <c r="W1" s="2"/>
      <c r="X1" s="2"/>
      <c r="Y1" s="2"/>
      <c r="Z1" s="1"/>
      <c r="AA1" s="1"/>
      <c r="AB1" s="1"/>
    </row>
    <row r="2" spans="1:28" ht="77.45" customHeight="1" x14ac:dyDescent="0.25">
      <c r="A2" s="4" t="s">
        <v>7</v>
      </c>
      <c r="B2" s="4" t="s">
        <v>8</v>
      </c>
      <c r="C2" s="4"/>
      <c r="D2" s="4" t="s">
        <v>9</v>
      </c>
      <c r="E2" s="4" t="s">
        <v>10</v>
      </c>
      <c r="F2" s="4" t="s">
        <v>11</v>
      </c>
      <c r="G2" s="4" t="s">
        <v>12</v>
      </c>
      <c r="H2" s="5" t="s">
        <v>13</v>
      </c>
      <c r="I2" s="4" t="s">
        <v>12</v>
      </c>
      <c r="J2" s="6" t="s">
        <v>14</v>
      </c>
      <c r="K2" s="6" t="s">
        <v>15</v>
      </c>
      <c r="L2" s="7" t="s">
        <v>14</v>
      </c>
      <c r="M2" s="7" t="s">
        <v>15</v>
      </c>
      <c r="N2" s="8" t="s">
        <v>14</v>
      </c>
      <c r="O2" s="8" t="s">
        <v>15</v>
      </c>
      <c r="P2" s="88"/>
      <c r="Q2" s="92"/>
      <c r="R2" s="88"/>
      <c r="S2" s="88"/>
      <c r="T2" s="88"/>
      <c r="U2" s="92"/>
      <c r="V2" s="88"/>
      <c r="W2" s="9" t="s">
        <v>16</v>
      </c>
      <c r="X2" s="9" t="s">
        <v>17</v>
      </c>
      <c r="Y2" s="9" t="s">
        <v>18</v>
      </c>
      <c r="Z2" s="8"/>
      <c r="AA2" s="8"/>
      <c r="AB2" s="8"/>
    </row>
    <row r="3" spans="1:28" s="3" customFormat="1" ht="119.1" customHeight="1" x14ac:dyDescent="0.25">
      <c r="A3" s="10">
        <v>1</v>
      </c>
      <c r="B3" s="9" t="s">
        <v>209</v>
      </c>
      <c r="C3" s="89" t="s">
        <v>19</v>
      </c>
      <c r="D3" s="11" t="s">
        <v>20</v>
      </c>
      <c r="E3" s="11" t="s">
        <v>21</v>
      </c>
      <c r="F3" s="12">
        <v>1</v>
      </c>
      <c r="G3" s="13" t="s">
        <v>22</v>
      </c>
      <c r="H3" s="9">
        <v>5</v>
      </c>
      <c r="I3" s="9" t="s">
        <v>23</v>
      </c>
      <c r="J3" s="14">
        <v>8817001</v>
      </c>
      <c r="K3" s="14">
        <f>+J3*H3*F3</f>
        <v>44085005</v>
      </c>
      <c r="L3" s="15"/>
      <c r="M3" s="16"/>
      <c r="N3" s="16"/>
      <c r="O3" s="16"/>
      <c r="P3" s="17">
        <f>+AVERAGE(J3,L3,N3)</f>
        <v>8817001</v>
      </c>
      <c r="Q3" s="17">
        <f>+P3*H3*F3</f>
        <v>44085005</v>
      </c>
      <c r="R3" s="18">
        <f>+_xlfn.STDEV.P(J3)</f>
        <v>0</v>
      </c>
      <c r="S3" s="19">
        <f>+R3/P3</f>
        <v>0</v>
      </c>
      <c r="T3" s="20">
        <f>+MEDIAN(J3,L3,N3)</f>
        <v>8817001</v>
      </c>
      <c r="U3" s="20">
        <f>+T3*F3*H3</f>
        <v>44085005</v>
      </c>
      <c r="V3" s="19">
        <f>+R3/T3</f>
        <v>0</v>
      </c>
      <c r="W3" s="18" t="s">
        <v>24</v>
      </c>
      <c r="X3" s="18"/>
      <c r="Y3" s="18"/>
      <c r="Z3" s="18"/>
      <c r="AA3" s="18"/>
      <c r="AB3" s="18"/>
    </row>
    <row r="4" spans="1:28" s="3" customFormat="1" ht="80.25" customHeight="1" x14ac:dyDescent="0.25">
      <c r="A4" s="10"/>
      <c r="B4" s="9" t="s">
        <v>209</v>
      </c>
      <c r="C4" s="90"/>
      <c r="D4" s="11" t="s">
        <v>144</v>
      </c>
      <c r="E4" s="11" t="s">
        <v>197</v>
      </c>
      <c r="F4" s="12">
        <v>1</v>
      </c>
      <c r="G4" s="12" t="s">
        <v>39</v>
      </c>
      <c r="H4" s="9">
        <v>5</v>
      </c>
      <c r="I4" s="9" t="s">
        <v>23</v>
      </c>
      <c r="J4" s="36">
        <v>4917000</v>
      </c>
      <c r="K4" s="36">
        <f>+J4*H4</f>
        <v>24585000</v>
      </c>
      <c r="L4" s="16"/>
      <c r="M4" s="16"/>
      <c r="N4" s="16"/>
      <c r="O4" s="16"/>
      <c r="P4" s="17">
        <f t="shared" ref="P4" si="0">+AVERAGE(J4,L4,N4)</f>
        <v>4917000</v>
      </c>
      <c r="Q4" s="17">
        <f t="shared" ref="Q4" si="1">+P4*H4*F4</f>
        <v>24585000</v>
      </c>
      <c r="R4" s="18">
        <f t="shared" ref="R4" si="2">+_xlfn.STDEV.P(J4)</f>
        <v>0</v>
      </c>
      <c r="S4" s="19">
        <f t="shared" ref="S4" si="3">+R4/P4</f>
        <v>0</v>
      </c>
      <c r="T4" s="20">
        <f t="shared" ref="T4" si="4">+MEDIAN(J4,L4,N4)</f>
        <v>4917000</v>
      </c>
      <c r="U4" s="20">
        <f t="shared" ref="U4" si="5">+T4*F4*H4</f>
        <v>24585000</v>
      </c>
      <c r="V4" s="19">
        <f t="shared" ref="V4" si="6">+R4/T4</f>
        <v>0</v>
      </c>
      <c r="W4" s="18" t="s">
        <v>24</v>
      </c>
      <c r="X4" s="18"/>
      <c r="Y4" s="18"/>
      <c r="Z4" s="18"/>
      <c r="AA4" s="18"/>
      <c r="AB4" s="18"/>
    </row>
    <row r="5" spans="1:28" s="3" customFormat="1" ht="64.5" customHeight="1" x14ac:dyDescent="0.25">
      <c r="A5" s="10">
        <v>3</v>
      </c>
      <c r="B5" s="9" t="s">
        <v>209</v>
      </c>
      <c r="C5" s="90"/>
      <c r="D5" s="11" t="s">
        <v>27</v>
      </c>
      <c r="E5" s="11" t="s">
        <v>28</v>
      </c>
      <c r="F5" s="12">
        <v>1</v>
      </c>
      <c r="G5" s="12" t="s">
        <v>22</v>
      </c>
      <c r="H5" s="9">
        <v>5</v>
      </c>
      <c r="I5" s="9" t="s">
        <v>23</v>
      </c>
      <c r="J5" s="14">
        <v>5635001</v>
      </c>
      <c r="K5" s="14">
        <f>+J5*H5*F5</f>
        <v>28175005</v>
      </c>
      <c r="L5" s="15"/>
      <c r="M5" s="16"/>
      <c r="N5" s="16"/>
      <c r="O5" s="16"/>
      <c r="P5" s="17">
        <f t="shared" ref="P5" si="7">+AVERAGE(J5,L5,N5)</f>
        <v>5635001</v>
      </c>
      <c r="Q5" s="17">
        <f t="shared" ref="Q5" si="8">+P5*H5*F5</f>
        <v>28175005</v>
      </c>
      <c r="R5" s="18">
        <f t="shared" ref="R5" si="9">+_xlfn.STDEV.P(J5)</f>
        <v>0</v>
      </c>
      <c r="S5" s="19">
        <f t="shared" ref="S5" si="10">+R5/P5</f>
        <v>0</v>
      </c>
      <c r="T5" s="20">
        <f t="shared" ref="T5" si="11">+MEDIAN(J5,L5,N5)</f>
        <v>5635001</v>
      </c>
      <c r="U5" s="20">
        <f t="shared" ref="U5" si="12">+T5*F5*H5</f>
        <v>28175005</v>
      </c>
      <c r="V5" s="19">
        <f t="shared" ref="V5" si="13">+R5/T5</f>
        <v>0</v>
      </c>
      <c r="W5" s="18" t="s">
        <v>24</v>
      </c>
      <c r="X5" s="18"/>
      <c r="Y5" s="18"/>
      <c r="Z5" s="18"/>
      <c r="AA5" s="18"/>
      <c r="AB5" s="18"/>
    </row>
    <row r="6" spans="1:28" s="3" customFormat="1" ht="64.5" customHeight="1" x14ac:dyDescent="0.25">
      <c r="A6" s="10">
        <v>3</v>
      </c>
      <c r="B6" s="10">
        <v>2525</v>
      </c>
      <c r="C6" s="90"/>
      <c r="D6" s="11" t="s">
        <v>25</v>
      </c>
      <c r="E6" s="11" t="s">
        <v>26</v>
      </c>
      <c r="F6" s="12">
        <v>4</v>
      </c>
      <c r="G6" s="12" t="s">
        <v>22</v>
      </c>
      <c r="H6" s="9">
        <v>1</v>
      </c>
      <c r="I6" s="9" t="s">
        <v>23</v>
      </c>
      <c r="J6" s="14">
        <v>3300000</v>
      </c>
      <c r="K6" s="14">
        <f>+J6*H6*F6</f>
        <v>13200000</v>
      </c>
      <c r="L6" s="15"/>
      <c r="M6" s="16"/>
      <c r="N6" s="16"/>
      <c r="O6" s="16"/>
      <c r="P6" s="17">
        <f>+AVERAGE(J6,L6,N6)</f>
        <v>3300000</v>
      </c>
      <c r="Q6" s="17">
        <f>+P6*H6*F6</f>
        <v>13200000</v>
      </c>
      <c r="R6" s="18">
        <f>+_xlfn.STDEV.P(J6)</f>
        <v>0</v>
      </c>
      <c r="S6" s="19">
        <f>+R6/P6</f>
        <v>0</v>
      </c>
      <c r="T6" s="20">
        <f>+MEDIAN(J6,L6,N6)</f>
        <v>3300000</v>
      </c>
      <c r="U6" s="20">
        <f>+T6*F6*H6</f>
        <v>13200000</v>
      </c>
      <c r="V6" s="19">
        <f>+R6/T6</f>
        <v>0</v>
      </c>
      <c r="W6" s="18" t="s">
        <v>24</v>
      </c>
      <c r="X6" s="18"/>
      <c r="Y6" s="18"/>
      <c r="Z6" s="18"/>
      <c r="AA6" s="18"/>
      <c r="AB6" s="18"/>
    </row>
    <row r="7" spans="1:28" s="3" customFormat="1" ht="66.599999999999994" customHeight="1" x14ac:dyDescent="0.25">
      <c r="A7" s="10">
        <v>4</v>
      </c>
      <c r="B7" s="10">
        <v>2525</v>
      </c>
      <c r="C7" s="90"/>
      <c r="D7" s="11" t="s">
        <v>29</v>
      </c>
      <c r="E7" s="11" t="s">
        <v>30</v>
      </c>
      <c r="F7" s="12">
        <v>1</v>
      </c>
      <c r="G7" s="12" t="s">
        <v>22</v>
      </c>
      <c r="H7" s="9">
        <v>5</v>
      </c>
      <c r="I7" s="9" t="s">
        <v>23</v>
      </c>
      <c r="J7" s="14">
        <v>5000000</v>
      </c>
      <c r="K7" s="14">
        <f>+J7*H7*F7</f>
        <v>25000000</v>
      </c>
      <c r="L7" s="15"/>
      <c r="M7" s="16"/>
      <c r="N7" s="16"/>
      <c r="O7" s="16"/>
      <c r="P7" s="17">
        <f t="shared" ref="P7:P65" si="14">+AVERAGE(J7,L7,N7)</f>
        <v>5000000</v>
      </c>
      <c r="Q7" s="17">
        <f t="shared" ref="Q7:Q8" si="15">+P7*H7*F7</f>
        <v>25000000</v>
      </c>
      <c r="R7" s="18">
        <f t="shared" ref="R7" si="16">+_xlfn.STDEV.P(J7)</f>
        <v>0</v>
      </c>
      <c r="S7" s="19">
        <f t="shared" ref="S7:S58" si="17">+R7/P7</f>
        <v>0</v>
      </c>
      <c r="T7" s="20">
        <f t="shared" ref="T7:T65" si="18">+MEDIAN(J7,L7,N7)</f>
        <v>5000000</v>
      </c>
      <c r="U7" s="20">
        <f t="shared" ref="U7:U8" si="19">+T7*F7*H7</f>
        <v>25000000</v>
      </c>
      <c r="V7" s="19">
        <f t="shared" ref="V7:V58" si="20">+R7/T7</f>
        <v>0</v>
      </c>
      <c r="W7" s="18" t="s">
        <v>24</v>
      </c>
      <c r="X7" s="18"/>
      <c r="Y7" s="18"/>
      <c r="Z7" s="18"/>
      <c r="AA7" s="18"/>
      <c r="AB7" s="18"/>
    </row>
    <row r="8" spans="1:28" s="3" customFormat="1" ht="31.5" x14ac:dyDescent="0.25">
      <c r="A8" s="10">
        <v>5</v>
      </c>
      <c r="B8" s="10">
        <v>2525</v>
      </c>
      <c r="C8" s="90"/>
      <c r="D8" s="11" t="s">
        <v>31</v>
      </c>
      <c r="E8" s="11" t="s">
        <v>32</v>
      </c>
      <c r="F8" s="12">
        <v>1</v>
      </c>
      <c r="G8" s="12" t="s">
        <v>22</v>
      </c>
      <c r="H8" s="9">
        <v>5</v>
      </c>
      <c r="I8" s="9" t="s">
        <v>33</v>
      </c>
      <c r="J8" s="14">
        <v>520000</v>
      </c>
      <c r="K8" s="14">
        <f>+J8*H8*F8</f>
        <v>2600000</v>
      </c>
      <c r="L8" s="22">
        <v>479343</v>
      </c>
      <c r="M8" s="22">
        <f>+L8*H8*F8</f>
        <v>2396715</v>
      </c>
      <c r="N8" s="23">
        <v>526750</v>
      </c>
      <c r="O8" s="23">
        <f>+N8*H8*F8</f>
        <v>2633750</v>
      </c>
      <c r="P8" s="17">
        <f t="shared" si="14"/>
        <v>508697.66666666669</v>
      </c>
      <c r="Q8" s="17">
        <f t="shared" si="15"/>
        <v>2543488.3333333335</v>
      </c>
      <c r="R8" s="18">
        <f t="shared" ref="R8:R58" si="21">+_xlfn.STDEV.P(J8,L8,N8)</f>
        <v>20939.006126260039</v>
      </c>
      <c r="S8" s="19">
        <f t="shared" si="17"/>
        <v>4.1161985789057491E-2</v>
      </c>
      <c r="T8" s="20">
        <f t="shared" si="18"/>
        <v>520000</v>
      </c>
      <c r="U8" s="20">
        <f t="shared" si="19"/>
        <v>2600000</v>
      </c>
      <c r="V8" s="19">
        <f t="shared" si="20"/>
        <v>4.0267319473577E-2</v>
      </c>
      <c r="W8" s="9" t="s">
        <v>34</v>
      </c>
      <c r="X8" s="24" t="s">
        <v>35</v>
      </c>
      <c r="Y8" s="24" t="s">
        <v>36</v>
      </c>
      <c r="Z8" s="18"/>
      <c r="AA8" s="18"/>
      <c r="AB8" s="18"/>
    </row>
    <row r="9" spans="1:28" s="3" customFormat="1" ht="31.5" customHeight="1" x14ac:dyDescent="0.25">
      <c r="A9" s="10"/>
      <c r="B9" s="10">
        <v>2525</v>
      </c>
      <c r="C9" s="10"/>
      <c r="D9" s="81" t="s">
        <v>37</v>
      </c>
      <c r="E9" s="82" t="s">
        <v>38</v>
      </c>
      <c r="F9" s="12">
        <v>1</v>
      </c>
      <c r="G9" s="12" t="s">
        <v>39</v>
      </c>
      <c r="H9" s="9"/>
      <c r="I9" s="9"/>
      <c r="J9" s="14">
        <v>15000000</v>
      </c>
      <c r="K9" s="14">
        <f>J9*F9</f>
        <v>15000000</v>
      </c>
      <c r="L9" s="22"/>
      <c r="M9" s="22"/>
      <c r="N9" s="23"/>
      <c r="O9" s="23"/>
      <c r="P9" s="17">
        <f>+AVERAGE(J9,L9,N9)</f>
        <v>15000000</v>
      </c>
      <c r="Q9" s="25">
        <f>+P9*F9</f>
        <v>15000000</v>
      </c>
      <c r="R9" s="18">
        <f>+_xlfn.STDEV.P(J9,L9,N9)</f>
        <v>0</v>
      </c>
      <c r="S9" s="19">
        <f>+R9/P9</f>
        <v>0</v>
      </c>
      <c r="T9" s="20">
        <f>+MEDIAN(J9,L9,N9)</f>
        <v>15000000</v>
      </c>
      <c r="U9" s="26">
        <f>+T9*F9</f>
        <v>15000000</v>
      </c>
      <c r="V9" s="19">
        <f>+R9/T9</f>
        <v>0</v>
      </c>
      <c r="W9" s="27"/>
      <c r="X9" s="24"/>
      <c r="Y9" s="9"/>
    </row>
    <row r="10" spans="1:28" s="3" customFormat="1" ht="31.15" customHeight="1" x14ac:dyDescent="0.25">
      <c r="A10" s="5"/>
      <c r="B10" s="5"/>
      <c r="C10" s="5"/>
      <c r="D10" s="91" t="s">
        <v>40</v>
      </c>
      <c r="E10" s="91"/>
      <c r="F10" s="5"/>
      <c r="G10" s="5"/>
      <c r="H10" s="5"/>
      <c r="I10" s="5"/>
      <c r="J10" s="5"/>
      <c r="K10" s="5"/>
      <c r="L10" s="5"/>
      <c r="M10" s="5"/>
      <c r="N10" s="5"/>
      <c r="O10" s="5"/>
      <c r="P10" s="28"/>
      <c r="Q10" s="80"/>
      <c r="R10" s="5"/>
      <c r="S10" s="5"/>
      <c r="T10" s="29"/>
      <c r="U10" s="29"/>
      <c r="V10" s="30"/>
      <c r="W10" s="4"/>
      <c r="X10" s="4"/>
      <c r="Y10" s="4"/>
      <c r="Z10" s="5"/>
      <c r="AA10" s="5"/>
      <c r="AB10" s="5"/>
    </row>
    <row r="11" spans="1:28" s="3" customFormat="1" ht="80.25" customHeight="1" x14ac:dyDescent="0.25">
      <c r="A11" s="10"/>
      <c r="B11" s="31">
        <v>2525</v>
      </c>
      <c r="C11" s="98" t="s">
        <v>19</v>
      </c>
      <c r="D11" s="32" t="s">
        <v>200</v>
      </c>
      <c r="E11" s="32" t="s">
        <v>197</v>
      </c>
      <c r="F11" s="12">
        <v>2</v>
      </c>
      <c r="G11" s="12" t="s">
        <v>39</v>
      </c>
      <c r="H11" s="9">
        <v>4</v>
      </c>
      <c r="I11" s="9" t="s">
        <v>23</v>
      </c>
      <c r="J11" s="36">
        <v>4917000</v>
      </c>
      <c r="K11" s="36">
        <f>+J11*H11</f>
        <v>19668000</v>
      </c>
      <c r="L11" s="16"/>
      <c r="M11" s="16"/>
      <c r="N11" s="16"/>
      <c r="O11" s="16"/>
      <c r="P11" s="17">
        <f t="shared" ref="P11" si="22">+AVERAGE(J11,L11,N11)</f>
        <v>4917000</v>
      </c>
      <c r="Q11" s="17">
        <f t="shared" ref="Q11" si="23">+P11*H11*F11</f>
        <v>39336000</v>
      </c>
      <c r="R11" s="18">
        <f t="shared" ref="R11" si="24">+_xlfn.STDEV.P(J11)</f>
        <v>0</v>
      </c>
      <c r="S11" s="19">
        <f t="shared" ref="S11" si="25">+R11/P11</f>
        <v>0</v>
      </c>
      <c r="T11" s="20">
        <f t="shared" ref="T11" si="26">+MEDIAN(J11,L11,N11)</f>
        <v>4917000</v>
      </c>
      <c r="U11" s="20">
        <f t="shared" ref="U11" si="27">+T11*F11*H11</f>
        <v>39336000</v>
      </c>
      <c r="V11" s="19">
        <f t="shared" ref="V11" si="28">+R11/T11</f>
        <v>0</v>
      </c>
      <c r="W11" s="18" t="s">
        <v>24</v>
      </c>
      <c r="X11" s="18"/>
      <c r="Y11" s="18"/>
      <c r="Z11" s="18"/>
      <c r="AA11" s="18"/>
      <c r="AB11" s="18"/>
    </row>
    <row r="12" spans="1:28" s="3" customFormat="1" ht="68.099999999999994" customHeight="1" x14ac:dyDescent="0.25">
      <c r="A12" s="10"/>
      <c r="B12" s="31">
        <v>2525</v>
      </c>
      <c r="C12" s="95"/>
      <c r="D12" s="32" t="s">
        <v>41</v>
      </c>
      <c r="E12" s="32" t="s">
        <v>42</v>
      </c>
      <c r="F12" s="10">
        <v>1</v>
      </c>
      <c r="G12" s="12" t="s">
        <v>43</v>
      </c>
      <c r="H12" s="9">
        <v>4</v>
      </c>
      <c r="I12" s="9" t="s">
        <v>23</v>
      </c>
      <c r="J12" s="14">
        <v>5500000</v>
      </c>
      <c r="K12" s="14">
        <f t="shared" ref="K12:K17" si="29">+J12*H12*F12</f>
        <v>22000000</v>
      </c>
      <c r="L12" s="16"/>
      <c r="M12" s="16"/>
      <c r="N12" s="16"/>
      <c r="O12" s="16"/>
      <c r="P12" s="17">
        <f t="shared" si="14"/>
        <v>5500000</v>
      </c>
      <c r="Q12" s="17">
        <f t="shared" ref="Q12:Q17" si="30">+P12*H12*F12</f>
        <v>22000000</v>
      </c>
      <c r="R12" s="18">
        <f t="shared" ref="R12:R17" si="31">+_xlfn.STDEV.P(J12)</f>
        <v>0</v>
      </c>
      <c r="S12" s="19">
        <f t="shared" si="17"/>
        <v>0</v>
      </c>
      <c r="T12" s="20">
        <f t="shared" si="18"/>
        <v>5500000</v>
      </c>
      <c r="U12" s="20">
        <f t="shared" ref="U12:U17" si="32">+T12*F12*H12</f>
        <v>22000000</v>
      </c>
      <c r="V12" s="19">
        <f t="shared" si="20"/>
        <v>0</v>
      </c>
      <c r="W12" s="18" t="s">
        <v>24</v>
      </c>
      <c r="X12" s="18"/>
      <c r="Y12" s="18"/>
      <c r="Z12" s="18"/>
      <c r="AA12" s="18"/>
      <c r="AB12" s="18"/>
    </row>
    <row r="13" spans="1:28" s="3" customFormat="1" ht="85.5" customHeight="1" x14ac:dyDescent="0.25">
      <c r="A13" s="10"/>
      <c r="B13" s="31">
        <v>2525</v>
      </c>
      <c r="C13" s="95"/>
      <c r="D13" s="32" t="s">
        <v>44</v>
      </c>
      <c r="E13" s="32" t="s">
        <v>45</v>
      </c>
      <c r="F13" s="10">
        <v>1</v>
      </c>
      <c r="G13" s="12" t="s">
        <v>43</v>
      </c>
      <c r="H13" s="9">
        <v>4</v>
      </c>
      <c r="I13" s="9" t="s">
        <v>23</v>
      </c>
      <c r="J13" s="14">
        <v>5500000</v>
      </c>
      <c r="K13" s="14">
        <f t="shared" si="29"/>
        <v>22000000</v>
      </c>
      <c r="L13" s="16"/>
      <c r="M13" s="16"/>
      <c r="N13" s="16"/>
      <c r="O13" s="16"/>
      <c r="P13" s="17">
        <f t="shared" si="14"/>
        <v>5500000</v>
      </c>
      <c r="Q13" s="17">
        <f t="shared" si="30"/>
        <v>22000000</v>
      </c>
      <c r="R13" s="18">
        <f t="shared" si="31"/>
        <v>0</v>
      </c>
      <c r="S13" s="19">
        <f t="shared" si="17"/>
        <v>0</v>
      </c>
      <c r="T13" s="20">
        <f t="shared" si="18"/>
        <v>5500000</v>
      </c>
      <c r="U13" s="20">
        <f t="shared" si="32"/>
        <v>22000000</v>
      </c>
      <c r="V13" s="19">
        <f t="shared" si="20"/>
        <v>0</v>
      </c>
      <c r="W13" s="18" t="s">
        <v>24</v>
      </c>
      <c r="X13" s="18"/>
      <c r="Y13" s="18"/>
      <c r="Z13" s="18"/>
      <c r="AA13" s="18"/>
      <c r="AB13" s="18"/>
    </row>
    <row r="14" spans="1:28" s="3" customFormat="1" ht="103.5" customHeight="1" x14ac:dyDescent="0.25">
      <c r="A14" s="10"/>
      <c r="B14" s="31">
        <v>2525</v>
      </c>
      <c r="C14" s="95"/>
      <c r="D14" s="32" t="s">
        <v>46</v>
      </c>
      <c r="E14" s="32" t="s">
        <v>47</v>
      </c>
      <c r="F14" s="10">
        <v>1</v>
      </c>
      <c r="G14" s="12" t="s">
        <v>43</v>
      </c>
      <c r="H14" s="9">
        <v>4</v>
      </c>
      <c r="I14" s="9" t="s">
        <v>23</v>
      </c>
      <c r="J14" s="14">
        <v>7688001</v>
      </c>
      <c r="K14" s="14">
        <f t="shared" si="29"/>
        <v>30752004</v>
      </c>
      <c r="L14" s="16"/>
      <c r="M14" s="16"/>
      <c r="N14" s="16"/>
      <c r="O14" s="16"/>
      <c r="P14" s="17">
        <f t="shared" si="14"/>
        <v>7688001</v>
      </c>
      <c r="Q14" s="17">
        <f t="shared" si="30"/>
        <v>30752004</v>
      </c>
      <c r="R14" s="18">
        <f t="shared" si="31"/>
        <v>0</v>
      </c>
      <c r="S14" s="19">
        <f t="shared" si="17"/>
        <v>0</v>
      </c>
      <c r="T14" s="20">
        <f t="shared" si="18"/>
        <v>7688001</v>
      </c>
      <c r="U14" s="20">
        <f t="shared" si="32"/>
        <v>30752004</v>
      </c>
      <c r="V14" s="19">
        <f t="shared" si="20"/>
        <v>0</v>
      </c>
      <c r="W14" s="18" t="s">
        <v>24</v>
      </c>
      <c r="X14" s="18"/>
      <c r="Y14" s="18"/>
      <c r="Z14" s="18"/>
      <c r="AA14" s="18"/>
      <c r="AB14" s="18"/>
    </row>
    <row r="15" spans="1:28" s="3" customFormat="1" ht="110.25" customHeight="1" x14ac:dyDescent="0.25">
      <c r="A15" s="10"/>
      <c r="B15" s="31">
        <v>2525</v>
      </c>
      <c r="C15" s="95"/>
      <c r="D15" s="32" t="s">
        <v>48</v>
      </c>
      <c r="E15" s="32" t="s">
        <v>49</v>
      </c>
      <c r="F15" s="10">
        <v>1</v>
      </c>
      <c r="G15" s="12" t="s">
        <v>43</v>
      </c>
      <c r="H15" s="9">
        <v>4</v>
      </c>
      <c r="I15" s="9" t="s">
        <v>23</v>
      </c>
      <c r="J15" s="14">
        <v>5500000</v>
      </c>
      <c r="K15" s="14">
        <f t="shared" si="29"/>
        <v>22000000</v>
      </c>
      <c r="L15" s="16"/>
      <c r="M15" s="16"/>
      <c r="N15" s="16"/>
      <c r="O15" s="16"/>
      <c r="P15" s="17">
        <f t="shared" si="14"/>
        <v>5500000</v>
      </c>
      <c r="Q15" s="17">
        <f t="shared" si="30"/>
        <v>22000000</v>
      </c>
      <c r="R15" s="18">
        <f t="shared" si="31"/>
        <v>0</v>
      </c>
      <c r="S15" s="19">
        <f t="shared" si="17"/>
        <v>0</v>
      </c>
      <c r="T15" s="20">
        <f t="shared" si="18"/>
        <v>5500000</v>
      </c>
      <c r="U15" s="20">
        <f t="shared" si="32"/>
        <v>22000000</v>
      </c>
      <c r="V15" s="19">
        <f t="shared" si="20"/>
        <v>0</v>
      </c>
      <c r="W15" s="18" t="s">
        <v>24</v>
      </c>
      <c r="X15" s="18"/>
      <c r="Y15" s="18"/>
      <c r="Z15" s="18"/>
      <c r="AA15" s="18"/>
      <c r="AB15" s="18"/>
    </row>
    <row r="16" spans="1:28" s="3" customFormat="1" ht="47.25" x14ac:dyDescent="0.25">
      <c r="A16" s="10"/>
      <c r="B16" s="31">
        <v>2525</v>
      </c>
      <c r="C16" s="95"/>
      <c r="D16" s="32" t="s">
        <v>50</v>
      </c>
      <c r="E16" s="32" t="s">
        <v>51</v>
      </c>
      <c r="F16" s="10">
        <v>1</v>
      </c>
      <c r="G16" s="12" t="s">
        <v>43</v>
      </c>
      <c r="H16" s="9">
        <v>4</v>
      </c>
      <c r="I16" s="9" t="s">
        <v>23</v>
      </c>
      <c r="J16" s="14">
        <v>5500000</v>
      </c>
      <c r="K16" s="14">
        <f t="shared" si="29"/>
        <v>22000000</v>
      </c>
      <c r="L16" s="16"/>
      <c r="M16" s="16"/>
      <c r="N16" s="16"/>
      <c r="O16" s="16"/>
      <c r="P16" s="17">
        <f t="shared" si="14"/>
        <v>5500000</v>
      </c>
      <c r="Q16" s="17">
        <f t="shared" si="30"/>
        <v>22000000</v>
      </c>
      <c r="R16" s="18">
        <f t="shared" si="31"/>
        <v>0</v>
      </c>
      <c r="S16" s="19">
        <f t="shared" si="17"/>
        <v>0</v>
      </c>
      <c r="T16" s="20">
        <f t="shared" si="18"/>
        <v>5500000</v>
      </c>
      <c r="U16" s="20">
        <f t="shared" si="32"/>
        <v>22000000</v>
      </c>
      <c r="V16" s="19">
        <f t="shared" si="20"/>
        <v>0</v>
      </c>
      <c r="W16" s="18" t="s">
        <v>24</v>
      </c>
      <c r="X16" s="18"/>
      <c r="Y16" s="18"/>
      <c r="Z16" s="18"/>
      <c r="AA16" s="18"/>
      <c r="AB16" s="18"/>
    </row>
    <row r="17" spans="1:28" s="3" customFormat="1" ht="47.25" x14ac:dyDescent="0.25">
      <c r="A17" s="10"/>
      <c r="B17" s="31">
        <v>2525</v>
      </c>
      <c r="C17" s="96"/>
      <c r="D17" s="32" t="s">
        <v>52</v>
      </c>
      <c r="E17" s="32" t="s">
        <v>42</v>
      </c>
      <c r="F17" s="10">
        <v>1</v>
      </c>
      <c r="G17" s="12" t="s">
        <v>43</v>
      </c>
      <c r="H17" s="9">
        <v>4</v>
      </c>
      <c r="I17" s="9" t="s">
        <v>23</v>
      </c>
      <c r="J17" s="14">
        <v>5500000</v>
      </c>
      <c r="K17" s="14">
        <f t="shared" si="29"/>
        <v>22000000</v>
      </c>
      <c r="L17" s="16"/>
      <c r="M17" s="16"/>
      <c r="N17" s="16"/>
      <c r="O17" s="16"/>
      <c r="P17" s="17">
        <f t="shared" si="14"/>
        <v>5500000</v>
      </c>
      <c r="Q17" s="17">
        <f t="shared" si="30"/>
        <v>22000000</v>
      </c>
      <c r="R17" s="18">
        <f t="shared" si="31"/>
        <v>0</v>
      </c>
      <c r="S17" s="19">
        <f t="shared" si="17"/>
        <v>0</v>
      </c>
      <c r="T17" s="20">
        <f t="shared" si="18"/>
        <v>5500000</v>
      </c>
      <c r="U17" s="20">
        <f t="shared" si="32"/>
        <v>22000000</v>
      </c>
      <c r="V17" s="19">
        <f t="shared" si="20"/>
        <v>0</v>
      </c>
      <c r="W17" s="18" t="s">
        <v>24</v>
      </c>
      <c r="X17" s="18"/>
      <c r="Y17" s="18"/>
      <c r="Z17" s="18"/>
      <c r="AA17" s="18"/>
      <c r="AB17" s="18"/>
    </row>
    <row r="18" spans="1:28" s="3" customFormat="1" ht="46.5" customHeight="1" x14ac:dyDescent="0.25">
      <c r="A18" s="10"/>
      <c r="B18" s="31">
        <v>2525</v>
      </c>
      <c r="C18" s="97" t="s">
        <v>53</v>
      </c>
      <c r="D18" s="32" t="s">
        <v>54</v>
      </c>
      <c r="E18" s="32" t="s">
        <v>55</v>
      </c>
      <c r="F18" s="12">
        <v>100</v>
      </c>
      <c r="G18" s="12" t="s">
        <v>39</v>
      </c>
      <c r="H18" s="9"/>
      <c r="I18" s="9"/>
      <c r="J18" s="33">
        <v>350</v>
      </c>
      <c r="K18" s="33">
        <f>+J18*F18</f>
        <v>35000</v>
      </c>
      <c r="L18" s="34">
        <v>600</v>
      </c>
      <c r="M18" s="34">
        <f>+L18*F18</f>
        <v>60000</v>
      </c>
      <c r="N18" s="35">
        <v>800</v>
      </c>
      <c r="O18" s="35">
        <f>+N18*F18</f>
        <v>80000</v>
      </c>
      <c r="P18" s="17">
        <f t="shared" si="14"/>
        <v>583.33333333333337</v>
      </c>
      <c r="Q18" s="25">
        <f>+P18*F18</f>
        <v>58333.333333333336</v>
      </c>
      <c r="R18" s="18">
        <f t="shared" si="21"/>
        <v>184.08935028645436</v>
      </c>
      <c r="S18" s="19">
        <f t="shared" si="17"/>
        <v>0.31558174334820743</v>
      </c>
      <c r="T18" s="20">
        <f t="shared" si="18"/>
        <v>600</v>
      </c>
      <c r="U18" s="26">
        <f>+T18*F18</f>
        <v>60000</v>
      </c>
      <c r="V18" s="19">
        <f t="shared" si="20"/>
        <v>0.3068155838107573</v>
      </c>
      <c r="W18" s="18" t="s">
        <v>56</v>
      </c>
      <c r="X18" s="18" t="s">
        <v>57</v>
      </c>
      <c r="Y18" s="18" t="s">
        <v>58</v>
      </c>
      <c r="Z18" s="18"/>
      <c r="AA18" s="18"/>
      <c r="AB18" s="18"/>
    </row>
    <row r="19" spans="1:28" s="3" customFormat="1" ht="132" customHeight="1" x14ac:dyDescent="0.25">
      <c r="A19" s="10"/>
      <c r="B19" s="31">
        <v>2525</v>
      </c>
      <c r="C19" s="97"/>
      <c r="D19" s="32" t="s">
        <v>59</v>
      </c>
      <c r="E19" s="32" t="s">
        <v>60</v>
      </c>
      <c r="F19" s="12">
        <v>240</v>
      </c>
      <c r="G19" s="12" t="s">
        <v>33</v>
      </c>
      <c r="H19" s="9"/>
      <c r="I19" s="9"/>
      <c r="J19" s="14">
        <f>+(63125*100)/119</f>
        <v>53046.218487394959</v>
      </c>
      <c r="K19" s="14">
        <f>+J19*F19</f>
        <v>12731092.43697479</v>
      </c>
      <c r="L19" s="22">
        <f>+(37500*100)/119</f>
        <v>31512.605042016807</v>
      </c>
      <c r="M19" s="22">
        <f>+L19*F19</f>
        <v>7563025.2100840332</v>
      </c>
      <c r="N19" s="23">
        <v>42017</v>
      </c>
      <c r="O19" s="23">
        <f>+N19*F19</f>
        <v>10084080</v>
      </c>
      <c r="P19" s="17">
        <f>+AVERAGE(J19,L19,N19)</f>
        <v>42191.941176470587</v>
      </c>
      <c r="Q19" s="25">
        <f>+P19*F19</f>
        <v>10126065.882352941</v>
      </c>
      <c r="R19" s="18">
        <f>+_xlfn.STDEV.P(J19,L19,N19)</f>
        <v>8791.9311612091878</v>
      </c>
      <c r="S19" s="19">
        <f>+R19/P19</f>
        <v>0.20837939464402347</v>
      </c>
      <c r="T19" s="20">
        <f>+MEDIAN(J19,L19,N19)</f>
        <v>42017</v>
      </c>
      <c r="U19" s="26">
        <f>+T19*F19</f>
        <v>10084080</v>
      </c>
      <c r="V19" s="19">
        <f>+R19/T19</f>
        <v>0.20924699910058281</v>
      </c>
      <c r="W19" s="18" t="s">
        <v>61</v>
      </c>
      <c r="X19" s="18" t="s">
        <v>62</v>
      </c>
      <c r="Y19" s="18" t="s">
        <v>63</v>
      </c>
      <c r="Z19" s="18"/>
      <c r="AA19" s="18"/>
      <c r="AB19" s="18"/>
    </row>
    <row r="20" spans="1:28" s="3" customFormat="1" ht="84" customHeight="1" x14ac:dyDescent="0.25">
      <c r="A20" s="10"/>
      <c r="B20" s="31">
        <v>2525</v>
      </c>
      <c r="C20" s="97"/>
      <c r="D20" s="32" t="s">
        <v>64</v>
      </c>
      <c r="E20" s="32" t="s">
        <v>65</v>
      </c>
      <c r="F20" s="12">
        <v>60</v>
      </c>
      <c r="G20" s="12" t="s">
        <v>39</v>
      </c>
      <c r="H20" s="9"/>
      <c r="I20" s="9"/>
      <c r="J20" s="14">
        <f>+(10100*100)/119</f>
        <v>8487.3949579831933</v>
      </c>
      <c r="K20" s="36">
        <f t="shared" ref="K20:K39" si="33">+J20*F20</f>
        <v>509243.69747899158</v>
      </c>
      <c r="L20" s="22">
        <f>+(10290*100)/119</f>
        <v>8647.0588235294126</v>
      </c>
      <c r="M20" s="37">
        <f t="shared" ref="M20:M39" si="34">+L20*F20</f>
        <v>518823.52941176476</v>
      </c>
      <c r="N20" s="23">
        <f>+(10000*100)/119</f>
        <v>8403.361344537816</v>
      </c>
      <c r="O20" s="38">
        <f t="shared" ref="O20:O39" si="35">+N20*F20</f>
        <v>504201.68067226897</v>
      </c>
      <c r="P20" s="17">
        <f t="shared" si="14"/>
        <v>8512.6050420168085</v>
      </c>
      <c r="Q20" s="25">
        <f t="shared" ref="Q20:Q39" si="36">+P20*F20</f>
        <v>510756.30252100853</v>
      </c>
      <c r="R20" s="18">
        <f t="shared" si="21"/>
        <v>101.07349329226179</v>
      </c>
      <c r="S20" s="19">
        <f t="shared" si="17"/>
        <v>1.1873391610838252E-2</v>
      </c>
      <c r="T20" s="20">
        <f t="shared" si="18"/>
        <v>8487.3949579831933</v>
      </c>
      <c r="U20" s="26">
        <f t="shared" ref="U20:U39" si="37">+T20*F20</f>
        <v>509243.69747899158</v>
      </c>
      <c r="V20" s="19">
        <f t="shared" si="20"/>
        <v>1.1908659110672428E-2</v>
      </c>
      <c r="W20" s="18" t="s">
        <v>66</v>
      </c>
      <c r="X20" s="18" t="s">
        <v>67</v>
      </c>
      <c r="Y20" s="9" t="s">
        <v>68</v>
      </c>
      <c r="Z20" s="10"/>
      <c r="AA20" s="10"/>
      <c r="AB20" s="10"/>
    </row>
    <row r="21" spans="1:28" s="3" customFormat="1" ht="128.25" customHeight="1" x14ac:dyDescent="0.25">
      <c r="A21" s="10"/>
      <c r="B21" s="31">
        <v>2525</v>
      </c>
      <c r="C21" s="97"/>
      <c r="D21" s="32" t="s">
        <v>69</v>
      </c>
      <c r="E21" s="32" t="s">
        <v>206</v>
      </c>
      <c r="F21" s="12">
        <v>420</v>
      </c>
      <c r="G21" s="12" t="s">
        <v>39</v>
      </c>
      <c r="H21" s="9"/>
      <c r="I21" s="9"/>
      <c r="J21" s="39">
        <v>10900</v>
      </c>
      <c r="K21" s="36">
        <f t="shared" si="33"/>
        <v>4578000</v>
      </c>
      <c r="L21" s="40">
        <v>10756</v>
      </c>
      <c r="M21" s="37">
        <f t="shared" si="34"/>
        <v>4517520</v>
      </c>
      <c r="N21" s="41">
        <v>12017</v>
      </c>
      <c r="O21" s="38">
        <f t="shared" si="35"/>
        <v>5047140</v>
      </c>
      <c r="P21" s="17">
        <f t="shared" si="14"/>
        <v>11224.333333333334</v>
      </c>
      <c r="Q21" s="25">
        <f t="shared" si="36"/>
        <v>4714220</v>
      </c>
      <c r="R21" s="18">
        <f t="shared" si="21"/>
        <v>563.5745045885435</v>
      </c>
      <c r="S21" s="19">
        <f t="shared" si="17"/>
        <v>5.0210064852125751E-2</v>
      </c>
      <c r="T21" s="20">
        <f t="shared" si="18"/>
        <v>10900</v>
      </c>
      <c r="U21" s="26">
        <f t="shared" si="37"/>
        <v>4578000</v>
      </c>
      <c r="V21" s="19">
        <f t="shared" si="20"/>
        <v>5.1704082989774636E-2</v>
      </c>
      <c r="W21" s="9" t="s">
        <v>70</v>
      </c>
      <c r="X21" s="9" t="s">
        <v>71</v>
      </c>
      <c r="Y21" s="9" t="s">
        <v>72</v>
      </c>
      <c r="Z21" s="18"/>
      <c r="AA21" s="18"/>
      <c r="AB21" s="18"/>
    </row>
    <row r="22" spans="1:28" s="3" customFormat="1" ht="54" customHeight="1" x14ac:dyDescent="0.25">
      <c r="A22" s="10"/>
      <c r="B22" s="31">
        <v>2525</v>
      </c>
      <c r="C22" s="97"/>
      <c r="D22" s="32" t="s">
        <v>73</v>
      </c>
      <c r="E22" s="32" t="s">
        <v>74</v>
      </c>
      <c r="F22" s="12">
        <v>60</v>
      </c>
      <c r="G22" s="12" t="s">
        <v>39</v>
      </c>
      <c r="H22" s="9"/>
      <c r="I22" s="9"/>
      <c r="J22" s="36">
        <f>+(7021*100)/119</f>
        <v>5900</v>
      </c>
      <c r="K22" s="36">
        <f>+J22*F22</f>
        <v>354000</v>
      </c>
      <c r="L22" s="37">
        <f>+(11283*100)/119</f>
        <v>9481.5126050420167</v>
      </c>
      <c r="M22" s="37">
        <f>+L22*F22</f>
        <v>568890.75630252098</v>
      </c>
      <c r="N22" s="38">
        <f>+(5712*100)/119</f>
        <v>4800</v>
      </c>
      <c r="O22" s="38">
        <f>+N22*F22</f>
        <v>288000</v>
      </c>
      <c r="P22" s="17">
        <f>+AVERAGE(J22,L22,N22)</f>
        <v>6727.170868347338</v>
      </c>
      <c r="Q22" s="25">
        <f>+P22*F22</f>
        <v>403630.25210084027</v>
      </c>
      <c r="R22" s="18">
        <f>+_xlfn.STDEV.P(J22,L22,N22)</f>
        <v>1998.716054850162</v>
      </c>
      <c r="S22" s="19">
        <f>+R22/P22</f>
        <v>0.29711093919949533</v>
      </c>
      <c r="T22" s="20">
        <f>+MEDIAN(J22,L22,N22)</f>
        <v>5900</v>
      </c>
      <c r="U22" s="26">
        <f>+T22*F22</f>
        <v>354000</v>
      </c>
      <c r="V22" s="19">
        <f>+R22/T22</f>
        <v>0.3387654330254512</v>
      </c>
      <c r="W22" s="42" t="s">
        <v>75</v>
      </c>
      <c r="X22" s="42" t="s">
        <v>76</v>
      </c>
      <c r="Y22" s="42" t="s">
        <v>77</v>
      </c>
      <c r="Z22" s="42"/>
      <c r="AA22" s="42"/>
      <c r="AB22" s="42"/>
    </row>
    <row r="23" spans="1:28" s="3" customFormat="1" ht="135.94999999999999" customHeight="1" x14ac:dyDescent="0.25">
      <c r="A23" s="10"/>
      <c r="B23" s="31">
        <v>2525</v>
      </c>
      <c r="C23" s="97"/>
      <c r="D23" s="32" t="s">
        <v>182</v>
      </c>
      <c r="E23" s="32" t="s">
        <v>183</v>
      </c>
      <c r="F23" s="12">
        <v>60</v>
      </c>
      <c r="G23" s="12" t="s">
        <v>39</v>
      </c>
      <c r="H23" s="9"/>
      <c r="I23" s="9"/>
      <c r="J23" s="36">
        <v>36600</v>
      </c>
      <c r="K23" s="36">
        <f>J23*F23</f>
        <v>2196000</v>
      </c>
      <c r="L23" s="37">
        <v>35000</v>
      </c>
      <c r="M23" s="37">
        <f>L23*F23</f>
        <v>2100000</v>
      </c>
      <c r="N23" s="38">
        <v>26500</v>
      </c>
      <c r="O23" s="38">
        <f>N23*F23</f>
        <v>1590000</v>
      </c>
      <c r="P23" s="17">
        <f>+AVERAGE(J23,L23,N23)</f>
        <v>32700</v>
      </c>
      <c r="Q23" s="25">
        <f>+P23*F23</f>
        <v>1962000</v>
      </c>
      <c r="R23" s="18">
        <v>4432.4560535516503</v>
      </c>
      <c r="S23" s="19">
        <v>0.13554911478751225</v>
      </c>
      <c r="T23" s="20">
        <f>+MEDIAN(J23,L23,N23)</f>
        <v>35000</v>
      </c>
      <c r="U23" s="26">
        <f>T23*F23</f>
        <v>2100000</v>
      </c>
      <c r="V23" s="19">
        <v>0.12664160153004714</v>
      </c>
      <c r="W23" s="42" t="s">
        <v>179</v>
      </c>
      <c r="X23" s="42" t="s">
        <v>184</v>
      </c>
      <c r="Y23" s="42" t="s">
        <v>185</v>
      </c>
      <c r="Z23" s="42"/>
      <c r="AA23" s="42"/>
      <c r="AB23" s="42"/>
    </row>
    <row r="24" spans="1:28" s="3" customFormat="1" ht="150.6" customHeight="1" x14ac:dyDescent="0.25">
      <c r="A24" s="10"/>
      <c r="B24" s="31">
        <v>2525</v>
      </c>
      <c r="C24" s="97"/>
      <c r="D24" s="32" t="s">
        <v>186</v>
      </c>
      <c r="E24" s="32" t="s">
        <v>203</v>
      </c>
      <c r="F24" s="12">
        <v>60</v>
      </c>
      <c r="G24" s="12" t="s">
        <v>39</v>
      </c>
      <c r="H24" s="9"/>
      <c r="I24" s="9"/>
      <c r="J24" s="36">
        <v>3200000</v>
      </c>
      <c r="K24" s="36">
        <f>J24*F24</f>
        <v>192000000</v>
      </c>
      <c r="L24" s="37"/>
      <c r="M24" s="37"/>
      <c r="N24" s="38"/>
      <c r="O24" s="38"/>
      <c r="P24" s="17">
        <f>+AVERAGE(J24,L24,N24)</f>
        <v>3200000</v>
      </c>
      <c r="Q24" s="25">
        <f>+P24*F24</f>
        <v>192000000</v>
      </c>
      <c r="R24" s="18"/>
      <c r="S24" s="19"/>
      <c r="T24" s="20">
        <f>+MEDIAN(J24,L24,N24)</f>
        <v>3200000</v>
      </c>
      <c r="U24" s="26">
        <f>T24*F24</f>
        <v>192000000</v>
      </c>
      <c r="V24" s="19"/>
      <c r="W24" s="42"/>
      <c r="X24" s="42"/>
      <c r="Y24" s="42"/>
      <c r="Z24" s="42"/>
      <c r="AA24" s="42"/>
      <c r="AB24" s="42"/>
    </row>
    <row r="25" spans="1:28" s="3" customFormat="1" ht="86.1" customHeight="1" x14ac:dyDescent="0.25">
      <c r="A25" s="10"/>
      <c r="B25" s="31">
        <v>2525</v>
      </c>
      <c r="C25" s="97"/>
      <c r="D25" s="32" t="s">
        <v>187</v>
      </c>
      <c r="E25" s="32" t="s">
        <v>188</v>
      </c>
      <c r="F25" s="10">
        <v>1</v>
      </c>
      <c r="G25" s="10" t="s">
        <v>170</v>
      </c>
      <c r="H25" s="9"/>
      <c r="I25" s="9"/>
      <c r="J25" s="14">
        <v>499800</v>
      </c>
      <c r="K25" s="14">
        <f>+J25*F25</f>
        <v>499800</v>
      </c>
      <c r="L25" s="67">
        <v>292071</v>
      </c>
      <c r="M25" s="67">
        <f>+L25*F25</f>
        <v>292071</v>
      </c>
      <c r="N25" s="67">
        <v>294903</v>
      </c>
      <c r="O25" s="67">
        <f>+N25*F25</f>
        <v>294903</v>
      </c>
      <c r="P25" s="17">
        <f t="shared" ref="P25" si="38">+AVERAGE(J25,L25,N25)</f>
        <v>362258</v>
      </c>
      <c r="Q25" s="25">
        <f t="shared" ref="Q25" si="39">+P25*F25</f>
        <v>362258</v>
      </c>
      <c r="R25" s="18">
        <f t="shared" ref="R25" si="40">+_xlfn.STDEV.P(J25,L25,N25)</f>
        <v>97263.752683103899</v>
      </c>
      <c r="S25" s="19">
        <f t="shared" ref="S25" si="41">+R25/P25</f>
        <v>0.26849304275710656</v>
      </c>
      <c r="T25" s="20">
        <f t="shared" ref="T25" si="42">+MEDIAN(J25,L25,N25)</f>
        <v>294903</v>
      </c>
      <c r="U25" s="26">
        <f t="shared" ref="U25" si="43">+T25*F25</f>
        <v>294903</v>
      </c>
      <c r="V25" s="19">
        <f t="shared" ref="V25" si="44">+R25/T25</f>
        <v>0.32981608421448372</v>
      </c>
      <c r="W25" s="27" t="s">
        <v>189</v>
      </c>
      <c r="X25" s="24" t="s">
        <v>190</v>
      </c>
      <c r="Y25" s="9" t="s">
        <v>191</v>
      </c>
    </row>
    <row r="26" spans="1:28" s="3" customFormat="1" ht="206.1" customHeight="1" x14ac:dyDescent="0.25">
      <c r="A26" s="10"/>
      <c r="B26" s="31">
        <v>2525</v>
      </c>
      <c r="C26" s="95" t="s">
        <v>81</v>
      </c>
      <c r="D26" s="32" t="s">
        <v>78</v>
      </c>
      <c r="E26" s="32" t="s">
        <v>79</v>
      </c>
      <c r="F26" s="12">
        <v>2</v>
      </c>
      <c r="G26" s="12" t="s">
        <v>80</v>
      </c>
      <c r="H26" s="9">
        <v>2</v>
      </c>
      <c r="I26" s="9" t="s">
        <v>23</v>
      </c>
      <c r="J26" s="43">
        <f>4197000</f>
        <v>4197000</v>
      </c>
      <c r="K26" s="44">
        <f>+J26*H26</f>
        <v>8394000</v>
      </c>
      <c r="L26" s="15"/>
      <c r="M26" s="15"/>
      <c r="N26" s="15"/>
      <c r="O26" s="15"/>
      <c r="P26" s="17">
        <f t="shared" ref="P26" si="45">+AVERAGE(J26,L26,N26)</f>
        <v>4197000</v>
      </c>
      <c r="Q26" s="17">
        <f>+P26*H26*F26</f>
        <v>16788000</v>
      </c>
      <c r="R26" s="18">
        <f>+_xlfn.STDEV.P(J26)</f>
        <v>0</v>
      </c>
      <c r="S26" s="19">
        <f t="shared" ref="S26" si="46">+R26/P26</f>
        <v>0</v>
      </c>
      <c r="T26" s="20">
        <f t="shared" ref="T26" si="47">+MEDIAN(J26,L26,N26)</f>
        <v>4197000</v>
      </c>
      <c r="U26" s="20">
        <f>+T26*F26*H26</f>
        <v>16788000</v>
      </c>
      <c r="V26" s="19">
        <f t="shared" ref="V26" si="48">+R26/T26</f>
        <v>0</v>
      </c>
      <c r="W26" s="9" t="s">
        <v>24</v>
      </c>
      <c r="X26" s="9"/>
      <c r="Y26" s="9"/>
      <c r="Z26" s="42"/>
      <c r="AA26" s="42"/>
      <c r="AB26" s="42"/>
    </row>
    <row r="27" spans="1:28" s="3" customFormat="1" ht="92.25" customHeight="1" x14ac:dyDescent="0.25">
      <c r="A27" s="10"/>
      <c r="B27" s="31">
        <v>2525</v>
      </c>
      <c r="C27" s="95"/>
      <c r="D27" s="32" t="s">
        <v>82</v>
      </c>
      <c r="E27" s="32" t="s">
        <v>83</v>
      </c>
      <c r="F27" s="12">
        <v>1</v>
      </c>
      <c r="G27" s="12" t="s">
        <v>39</v>
      </c>
      <c r="H27" s="9"/>
      <c r="I27" s="9"/>
      <c r="J27" s="39">
        <v>7650000</v>
      </c>
      <c r="K27" s="36">
        <f t="shared" si="33"/>
        <v>7650000</v>
      </c>
      <c r="L27" s="40">
        <v>9800000</v>
      </c>
      <c r="M27" s="37">
        <f t="shared" si="34"/>
        <v>9800000</v>
      </c>
      <c r="N27" s="41">
        <v>5600000</v>
      </c>
      <c r="O27" s="38">
        <f t="shared" si="35"/>
        <v>5600000</v>
      </c>
      <c r="P27" s="17">
        <f t="shared" si="14"/>
        <v>7683333.333333333</v>
      </c>
      <c r="Q27" s="25">
        <f t="shared" si="36"/>
        <v>7683333.333333333</v>
      </c>
      <c r="R27" s="18">
        <f t="shared" si="21"/>
        <v>1714804.8155855977</v>
      </c>
      <c r="S27" s="19">
        <f t="shared" si="17"/>
        <v>0.22318500853608647</v>
      </c>
      <c r="T27" s="20">
        <f t="shared" si="18"/>
        <v>7650000</v>
      </c>
      <c r="U27" s="26">
        <f t="shared" si="37"/>
        <v>7650000</v>
      </c>
      <c r="V27" s="19">
        <f t="shared" si="20"/>
        <v>0.22415749223341147</v>
      </c>
      <c r="W27" s="9" t="s">
        <v>84</v>
      </c>
      <c r="X27" s="9" t="s">
        <v>85</v>
      </c>
      <c r="Y27" s="9" t="s">
        <v>86</v>
      </c>
      <c r="Z27" s="18"/>
      <c r="AA27" s="18"/>
      <c r="AB27" s="18"/>
    </row>
    <row r="28" spans="1:28" s="3" customFormat="1" ht="68.45" customHeight="1" x14ac:dyDescent="0.25">
      <c r="A28" s="10"/>
      <c r="B28" s="31">
        <v>2525</v>
      </c>
      <c r="C28" s="95"/>
      <c r="D28" s="32" t="s">
        <v>82</v>
      </c>
      <c r="E28" s="32" t="s">
        <v>87</v>
      </c>
      <c r="F28" s="12">
        <v>20</v>
      </c>
      <c r="G28" s="12" t="s">
        <v>39</v>
      </c>
      <c r="H28" s="9"/>
      <c r="I28" s="18"/>
      <c r="J28" s="14">
        <f>+(201681*5.35%)+201681</f>
        <v>212470.93349999998</v>
      </c>
      <c r="K28" s="36">
        <f t="shared" si="33"/>
        <v>4249418.67</v>
      </c>
      <c r="L28" s="22">
        <f>+(160000*5.35%)+160000</f>
        <v>168560</v>
      </c>
      <c r="M28" s="37">
        <f t="shared" si="34"/>
        <v>3371200</v>
      </c>
      <c r="N28" s="23">
        <f>+(213400*5.35%)+213400</f>
        <v>224816.9</v>
      </c>
      <c r="O28" s="38">
        <f t="shared" si="35"/>
        <v>4496338</v>
      </c>
      <c r="P28" s="17">
        <f t="shared" si="14"/>
        <v>201949.27783333333</v>
      </c>
      <c r="Q28" s="25">
        <f t="shared" si="36"/>
        <v>4038985.5566666666</v>
      </c>
      <c r="R28" s="18">
        <f t="shared" si="21"/>
        <v>24141.784356566357</v>
      </c>
      <c r="S28" s="19">
        <f t="shared" si="17"/>
        <v>0.11954380137219567</v>
      </c>
      <c r="T28" s="20">
        <f t="shared" si="18"/>
        <v>212470.93349999998</v>
      </c>
      <c r="U28" s="26">
        <f t="shared" si="37"/>
        <v>4249418.67</v>
      </c>
      <c r="V28" s="19">
        <f t="shared" si="20"/>
        <v>0.11362393885545929</v>
      </c>
      <c r="W28" s="18" t="s">
        <v>88</v>
      </c>
      <c r="X28" s="18" t="s">
        <v>89</v>
      </c>
      <c r="Y28" s="9" t="s">
        <v>90</v>
      </c>
      <c r="Z28" s="10"/>
      <c r="AA28" s="10"/>
      <c r="AB28" s="10"/>
    </row>
    <row r="29" spans="1:28" s="3" customFormat="1" ht="63" customHeight="1" x14ac:dyDescent="0.25">
      <c r="A29" s="10"/>
      <c r="B29" s="31">
        <v>2525</v>
      </c>
      <c r="C29" s="95"/>
      <c r="D29" s="45" t="s">
        <v>91</v>
      </c>
      <c r="E29" s="32" t="s">
        <v>92</v>
      </c>
      <c r="F29" s="83">
        <v>1</v>
      </c>
      <c r="G29" s="12" t="s">
        <v>39</v>
      </c>
      <c r="H29" s="9"/>
      <c r="I29" s="9"/>
      <c r="J29" s="14">
        <f>+(3325000*5.35%)+3325000</f>
        <v>3502887.5</v>
      </c>
      <c r="K29" s="36">
        <f t="shared" si="33"/>
        <v>3502887.5</v>
      </c>
      <c r="L29" s="22">
        <f>+(3395000*5.35%)+3395000</f>
        <v>3576632.5</v>
      </c>
      <c r="M29" s="37">
        <f t="shared" si="34"/>
        <v>3576632.5</v>
      </c>
      <c r="N29" s="23">
        <f>+(3738000*5.35%)+3738000</f>
        <v>3937983</v>
      </c>
      <c r="O29" s="38">
        <f t="shared" si="35"/>
        <v>3937983</v>
      </c>
      <c r="P29" s="17">
        <f t="shared" si="14"/>
        <v>3672501</v>
      </c>
      <c r="Q29" s="25">
        <f t="shared" si="36"/>
        <v>3672501</v>
      </c>
      <c r="R29" s="18">
        <f t="shared" si="21"/>
        <v>190122.94355539171</v>
      </c>
      <c r="S29" s="19">
        <f t="shared" si="17"/>
        <v>5.1769337450253035E-2</v>
      </c>
      <c r="T29" s="20">
        <f t="shared" si="18"/>
        <v>3576632.5</v>
      </c>
      <c r="U29" s="26">
        <f t="shared" si="37"/>
        <v>3576632.5</v>
      </c>
      <c r="V29" s="19">
        <f t="shared" si="20"/>
        <v>5.3156969175723733E-2</v>
      </c>
      <c r="W29" s="9" t="s">
        <v>93</v>
      </c>
      <c r="X29" s="9" t="s">
        <v>94</v>
      </c>
      <c r="Y29" s="9" t="s">
        <v>95</v>
      </c>
      <c r="Z29" s="9"/>
      <c r="AA29" s="9"/>
      <c r="AB29" s="9"/>
    </row>
    <row r="30" spans="1:28" s="3" customFormat="1" ht="63" x14ac:dyDescent="0.25">
      <c r="A30" s="10"/>
      <c r="B30" s="31">
        <v>2525</v>
      </c>
      <c r="C30" s="95"/>
      <c r="D30" s="32" t="s">
        <v>96</v>
      </c>
      <c r="E30" s="32" t="s">
        <v>97</v>
      </c>
      <c r="F30" s="12">
        <v>200</v>
      </c>
      <c r="G30" s="12" t="s">
        <v>39</v>
      </c>
      <c r="H30" s="9"/>
      <c r="I30" s="9"/>
      <c r="J30" s="36">
        <f>+(2975*100)/119</f>
        <v>2500</v>
      </c>
      <c r="K30" s="36">
        <f t="shared" si="33"/>
        <v>500000</v>
      </c>
      <c r="L30" s="37">
        <f>+(1700*100)/119</f>
        <v>1428.5714285714287</v>
      </c>
      <c r="M30" s="37">
        <f t="shared" si="34"/>
        <v>285714.28571428574</v>
      </c>
      <c r="N30" s="38">
        <f>+(2142*100)/119</f>
        <v>1800</v>
      </c>
      <c r="O30" s="38">
        <f t="shared" si="35"/>
        <v>360000</v>
      </c>
      <c r="P30" s="17">
        <f t="shared" si="14"/>
        <v>1909.5238095238094</v>
      </c>
      <c r="Q30" s="25">
        <f t="shared" si="36"/>
        <v>381904.76190476189</v>
      </c>
      <c r="R30" s="18">
        <f t="shared" si="21"/>
        <v>444.21195733405148</v>
      </c>
      <c r="S30" s="19">
        <f t="shared" si="17"/>
        <v>0.23262970334202199</v>
      </c>
      <c r="T30" s="20">
        <f t="shared" si="18"/>
        <v>1800</v>
      </c>
      <c r="U30" s="26">
        <f t="shared" si="37"/>
        <v>360000</v>
      </c>
      <c r="V30" s="19">
        <f t="shared" si="20"/>
        <v>0.24678442074113971</v>
      </c>
      <c r="W30" s="9" t="s">
        <v>98</v>
      </c>
      <c r="X30" s="9" t="s">
        <v>99</v>
      </c>
      <c r="Y30" s="9" t="s">
        <v>100</v>
      </c>
      <c r="Z30" s="9"/>
      <c r="AA30" s="9"/>
      <c r="AB30" s="9"/>
    </row>
    <row r="31" spans="1:28" s="3" customFormat="1" ht="69" customHeight="1" x14ac:dyDescent="0.25">
      <c r="A31" s="10"/>
      <c r="B31" s="31">
        <v>2525</v>
      </c>
      <c r="C31" s="95"/>
      <c r="D31" s="32" t="s">
        <v>101</v>
      </c>
      <c r="E31" s="32" t="s">
        <v>102</v>
      </c>
      <c r="F31" s="12">
        <v>40</v>
      </c>
      <c r="G31" s="12" t="s">
        <v>39</v>
      </c>
      <c r="H31" s="9"/>
      <c r="I31" s="46"/>
      <c r="J31" s="39">
        <f>+(26891*5.35%)+26891</f>
        <v>28329.6685</v>
      </c>
      <c r="K31" s="39">
        <f>+J31*F31</f>
        <v>1133186.74</v>
      </c>
      <c r="L31" s="40">
        <v>22000</v>
      </c>
      <c r="M31" s="37">
        <f>+L31*F31</f>
        <v>880000</v>
      </c>
      <c r="N31" s="41">
        <f>+(25882*5.35%)+25882</f>
        <v>27266.686999999998</v>
      </c>
      <c r="O31" s="38">
        <f>+N31*F31</f>
        <v>1090667.48</v>
      </c>
      <c r="P31" s="17">
        <f t="shared" si="14"/>
        <v>25865.451833333336</v>
      </c>
      <c r="Q31" s="25">
        <f t="shared" si="36"/>
        <v>1034618.0733333335</v>
      </c>
      <c r="R31" s="18">
        <f t="shared" si="21"/>
        <v>2767.5224569038051</v>
      </c>
      <c r="S31" s="19">
        <f t="shared" si="17"/>
        <v>0.10699687269090125</v>
      </c>
      <c r="T31" s="20">
        <f t="shared" si="18"/>
        <v>27266.686999999998</v>
      </c>
      <c r="U31" s="26">
        <f t="shared" si="37"/>
        <v>1090667.48</v>
      </c>
      <c r="V31" s="19">
        <f t="shared" si="20"/>
        <v>0.10149830292561048</v>
      </c>
      <c r="W31" s="47" t="s">
        <v>103</v>
      </c>
      <c r="X31" s="9" t="s">
        <v>104</v>
      </c>
      <c r="Y31" s="9" t="s">
        <v>105</v>
      </c>
      <c r="Z31" s="18"/>
      <c r="AA31" s="18"/>
      <c r="AB31" s="18"/>
    </row>
    <row r="32" spans="1:28" s="3" customFormat="1" ht="78.75" x14ac:dyDescent="0.25">
      <c r="A32" s="10"/>
      <c r="B32" s="31">
        <v>2525</v>
      </c>
      <c r="C32" s="95"/>
      <c r="D32" s="32" t="s">
        <v>106</v>
      </c>
      <c r="E32" s="32" t="s">
        <v>107</v>
      </c>
      <c r="F32" s="12">
        <v>4</v>
      </c>
      <c r="G32" s="12" t="s">
        <v>39</v>
      </c>
      <c r="H32" s="9"/>
      <c r="I32" s="9"/>
      <c r="J32" s="36">
        <v>297500</v>
      </c>
      <c r="K32" s="36">
        <f t="shared" si="33"/>
        <v>1190000</v>
      </c>
      <c r="L32" s="37">
        <v>310000</v>
      </c>
      <c r="M32" s="37">
        <f t="shared" si="34"/>
        <v>1240000</v>
      </c>
      <c r="N32" s="38">
        <v>310000</v>
      </c>
      <c r="O32" s="38">
        <f t="shared" si="35"/>
        <v>1240000</v>
      </c>
      <c r="P32" s="17">
        <f t="shared" si="14"/>
        <v>305833.33333333331</v>
      </c>
      <c r="Q32" s="25">
        <f t="shared" si="36"/>
        <v>1223333.3333333333</v>
      </c>
      <c r="R32" s="18">
        <f t="shared" si="21"/>
        <v>5892.5565098878951</v>
      </c>
      <c r="S32" s="19">
        <f t="shared" si="17"/>
        <v>1.9267214746227453E-2</v>
      </c>
      <c r="T32" s="20">
        <f t="shared" si="18"/>
        <v>310000</v>
      </c>
      <c r="U32" s="26">
        <f t="shared" si="37"/>
        <v>1240000</v>
      </c>
      <c r="V32" s="19">
        <f t="shared" si="20"/>
        <v>1.9008246806089986E-2</v>
      </c>
      <c r="W32" s="9" t="s">
        <v>108</v>
      </c>
      <c r="X32" s="9" t="s">
        <v>109</v>
      </c>
      <c r="Y32" s="9" t="s">
        <v>110</v>
      </c>
      <c r="Z32" s="9"/>
      <c r="AA32" s="9"/>
      <c r="AB32" s="9"/>
    </row>
    <row r="33" spans="1:84" s="3" customFormat="1" ht="81.95" customHeight="1" x14ac:dyDescent="0.25">
      <c r="A33" s="10"/>
      <c r="B33" s="31">
        <v>2525</v>
      </c>
      <c r="C33" s="95"/>
      <c r="D33" s="32" t="s">
        <v>111</v>
      </c>
      <c r="E33" s="32" t="s">
        <v>112</v>
      </c>
      <c r="F33" s="12">
        <v>1</v>
      </c>
      <c r="G33" s="12" t="s">
        <v>39</v>
      </c>
      <c r="H33" s="9"/>
      <c r="I33" s="9"/>
      <c r="J33" s="14">
        <f>+(1428000*100)/119</f>
        <v>1200000</v>
      </c>
      <c r="K33" s="36">
        <f t="shared" si="33"/>
        <v>1200000</v>
      </c>
      <c r="L33" s="22">
        <f>+(1904000*100)/119</f>
        <v>1600000</v>
      </c>
      <c r="M33" s="37">
        <f t="shared" si="34"/>
        <v>1600000</v>
      </c>
      <c r="N33" s="23">
        <f>+(1428000*100)/119</f>
        <v>1200000</v>
      </c>
      <c r="O33" s="38">
        <f t="shared" si="35"/>
        <v>1200000</v>
      </c>
      <c r="P33" s="17">
        <f t="shared" si="14"/>
        <v>1333333.3333333333</v>
      </c>
      <c r="Q33" s="25">
        <f t="shared" si="36"/>
        <v>1333333.3333333333</v>
      </c>
      <c r="R33" s="18">
        <f t="shared" si="21"/>
        <v>188561.80831641267</v>
      </c>
      <c r="S33" s="19">
        <f t="shared" si="17"/>
        <v>0.1414213562373095</v>
      </c>
      <c r="T33" s="20">
        <f t="shared" si="18"/>
        <v>1200000</v>
      </c>
      <c r="U33" s="26">
        <f t="shared" si="37"/>
        <v>1200000</v>
      </c>
      <c r="V33" s="19">
        <f t="shared" si="20"/>
        <v>0.15713484026367722</v>
      </c>
      <c r="W33" s="18" t="s">
        <v>113</v>
      </c>
      <c r="X33" s="18" t="s">
        <v>84</v>
      </c>
      <c r="Y33" s="18" t="s">
        <v>85</v>
      </c>
      <c r="Z33" s="18"/>
      <c r="AA33" s="18"/>
      <c r="AB33" s="18"/>
    </row>
    <row r="34" spans="1:84" s="3" customFormat="1" ht="96.75" customHeight="1" x14ac:dyDescent="0.25">
      <c r="A34" s="10"/>
      <c r="B34" s="31">
        <v>2525</v>
      </c>
      <c r="C34" s="95"/>
      <c r="D34" s="32" t="s">
        <v>114</v>
      </c>
      <c r="E34" s="32" t="s">
        <v>115</v>
      </c>
      <c r="F34" s="12">
        <v>1</v>
      </c>
      <c r="G34" s="12" t="s">
        <v>39</v>
      </c>
      <c r="H34" s="9"/>
      <c r="I34" s="9"/>
      <c r="J34" s="36">
        <f>+(6307000*100)/119</f>
        <v>5300000</v>
      </c>
      <c r="K34" s="36">
        <f t="shared" si="33"/>
        <v>5300000</v>
      </c>
      <c r="L34" s="37">
        <f>+(4998000*100)/119</f>
        <v>4200000</v>
      </c>
      <c r="M34" s="37">
        <f t="shared" si="34"/>
        <v>4200000</v>
      </c>
      <c r="N34" s="38">
        <v>3960000</v>
      </c>
      <c r="O34" s="38">
        <f t="shared" si="35"/>
        <v>3960000</v>
      </c>
      <c r="P34" s="17">
        <f t="shared" si="14"/>
        <v>4486666.666666667</v>
      </c>
      <c r="Q34" s="25">
        <f t="shared" si="36"/>
        <v>4486666.666666667</v>
      </c>
      <c r="R34" s="18">
        <f t="shared" si="21"/>
        <v>583399.99619091151</v>
      </c>
      <c r="S34" s="19">
        <f t="shared" si="17"/>
        <v>0.13002971683304118</v>
      </c>
      <c r="T34" s="20">
        <f t="shared" si="18"/>
        <v>4200000</v>
      </c>
      <c r="U34" s="26">
        <f t="shared" si="37"/>
        <v>4200000</v>
      </c>
      <c r="V34" s="19">
        <f t="shared" si="20"/>
        <v>0.13890476099783608</v>
      </c>
      <c r="W34" s="9" t="s">
        <v>116</v>
      </c>
      <c r="X34" s="9" t="s">
        <v>117</v>
      </c>
      <c r="Y34" s="27" t="s">
        <v>118</v>
      </c>
      <c r="Z34" s="27"/>
      <c r="AA34" s="27"/>
      <c r="AB34" s="27"/>
    </row>
    <row r="35" spans="1:84" s="53" customFormat="1" ht="98.25" customHeight="1" x14ac:dyDescent="0.25">
      <c r="A35" s="10"/>
      <c r="B35" s="31">
        <v>2525</v>
      </c>
      <c r="C35" s="95"/>
      <c r="D35" s="32" t="s">
        <v>119</v>
      </c>
      <c r="E35" s="32" t="s">
        <v>120</v>
      </c>
      <c r="F35" s="12">
        <v>8</v>
      </c>
      <c r="G35" s="12" t="s">
        <v>33</v>
      </c>
      <c r="H35" s="9"/>
      <c r="I35" s="9"/>
      <c r="J35" s="14">
        <f>3100000/30</f>
        <v>103333.33333333333</v>
      </c>
      <c r="K35" s="14">
        <f>3100000/30</f>
        <v>103333.33333333333</v>
      </c>
      <c r="L35" s="48"/>
      <c r="M35" s="49"/>
      <c r="N35" s="48"/>
      <c r="O35" s="49"/>
      <c r="P35" s="17">
        <f t="shared" si="14"/>
        <v>103333.33333333333</v>
      </c>
      <c r="Q35" s="25">
        <f t="shared" si="36"/>
        <v>826666.66666666663</v>
      </c>
      <c r="R35" s="50">
        <f>+_xlfn.STDEV.P(J35)</f>
        <v>0</v>
      </c>
      <c r="S35" s="51">
        <f t="shared" si="17"/>
        <v>0</v>
      </c>
      <c r="T35" s="20">
        <f t="shared" si="18"/>
        <v>103333.33333333333</v>
      </c>
      <c r="U35" s="26">
        <f t="shared" si="37"/>
        <v>826666.66666666663</v>
      </c>
      <c r="V35" s="51">
        <f t="shared" si="20"/>
        <v>0</v>
      </c>
      <c r="W35" s="50" t="s">
        <v>121</v>
      </c>
      <c r="X35" s="50"/>
      <c r="Y35" s="50"/>
      <c r="Z35" s="50"/>
      <c r="AA35" s="50"/>
      <c r="AB35" s="50"/>
      <c r="AC35" s="3"/>
      <c r="AD35" s="3"/>
      <c r="AE35" s="3"/>
      <c r="AF35" s="3"/>
      <c r="AG35" s="3"/>
      <c r="AH35" s="3"/>
      <c r="AI35" s="3"/>
      <c r="AJ35" s="3"/>
      <c r="AK35" s="3"/>
      <c r="AL35" s="3"/>
      <c r="AM35" s="3"/>
      <c r="AN35" s="3"/>
      <c r="AO35" s="3"/>
      <c r="AP35" s="3"/>
      <c r="AQ35" s="3"/>
      <c r="AR35" s="3"/>
      <c r="AS35" s="3"/>
      <c r="AT35" s="52"/>
      <c r="AU35" s="52"/>
      <c r="AV35" s="52"/>
      <c r="AW35" s="52"/>
      <c r="AX35" s="52"/>
      <c r="AY35" s="52"/>
      <c r="AZ35" s="52"/>
      <c r="BA35" s="52"/>
      <c r="BB35" s="52"/>
      <c r="BC35" s="52"/>
      <c r="BD35" s="52"/>
      <c r="BE35" s="52"/>
      <c r="BF35" s="52"/>
      <c r="BG35" s="52"/>
      <c r="BH35" s="52"/>
      <c r="BI35" s="52"/>
      <c r="BJ35" s="52"/>
      <c r="BK35" s="52"/>
      <c r="BL35" s="52"/>
      <c r="BM35" s="52"/>
      <c r="BN35" s="52"/>
      <c r="BO35" s="52"/>
      <c r="BP35" s="52"/>
      <c r="BQ35" s="52"/>
      <c r="BR35" s="52"/>
      <c r="BS35" s="52"/>
      <c r="BT35" s="52"/>
      <c r="BU35" s="52"/>
      <c r="BV35" s="52"/>
      <c r="BW35" s="52"/>
      <c r="BX35" s="52"/>
      <c r="BY35" s="52"/>
      <c r="BZ35" s="52"/>
      <c r="CA35" s="52"/>
      <c r="CB35" s="52"/>
      <c r="CC35" s="52"/>
      <c r="CD35" s="52"/>
      <c r="CE35" s="52"/>
      <c r="CF35" s="52"/>
    </row>
    <row r="36" spans="1:84" s="3" customFormat="1" ht="114.95" customHeight="1" x14ac:dyDescent="0.25">
      <c r="A36" s="10"/>
      <c r="B36" s="31">
        <v>2525</v>
      </c>
      <c r="C36" s="95"/>
      <c r="D36" s="32" t="s">
        <v>122</v>
      </c>
      <c r="E36" s="32" t="s">
        <v>123</v>
      </c>
      <c r="F36" s="12">
        <v>100</v>
      </c>
      <c r="G36" s="12" t="s">
        <v>39</v>
      </c>
      <c r="H36" s="9"/>
      <c r="I36" s="9"/>
      <c r="J36" s="14">
        <f>+(16500*100)/119</f>
        <v>13865.546218487394</v>
      </c>
      <c r="K36" s="36">
        <f t="shared" si="33"/>
        <v>1386554.6218487395</v>
      </c>
      <c r="L36" s="22">
        <f>+(15000*100)/119</f>
        <v>12605.042016806723</v>
      </c>
      <c r="M36" s="37">
        <f t="shared" si="34"/>
        <v>1260504.2016806724</v>
      </c>
      <c r="N36" s="23">
        <f>+(15000*100)/119</f>
        <v>12605.042016806723</v>
      </c>
      <c r="O36" s="38">
        <f t="shared" si="35"/>
        <v>1260504.2016806724</v>
      </c>
      <c r="P36" s="17">
        <f t="shared" si="14"/>
        <v>13025.210084033613</v>
      </c>
      <c r="Q36" s="25">
        <f t="shared" si="36"/>
        <v>1302521.0084033613</v>
      </c>
      <c r="R36" s="18">
        <f t="shared" si="21"/>
        <v>594.20737914835877</v>
      </c>
      <c r="S36" s="19">
        <f t="shared" si="17"/>
        <v>4.5619792334615931E-2</v>
      </c>
      <c r="T36" s="20">
        <f t="shared" si="18"/>
        <v>12605.042016806723</v>
      </c>
      <c r="U36" s="26">
        <f t="shared" si="37"/>
        <v>1260504.2016806724</v>
      </c>
      <c r="V36" s="19">
        <f t="shared" si="20"/>
        <v>4.7140452079103126E-2</v>
      </c>
      <c r="W36" s="18" t="s">
        <v>70</v>
      </c>
      <c r="X36" s="18" t="s">
        <v>71</v>
      </c>
      <c r="Y36" s="18" t="s">
        <v>72</v>
      </c>
      <c r="Z36" s="18"/>
      <c r="AA36" s="18"/>
      <c r="AB36" s="18"/>
    </row>
    <row r="37" spans="1:84" s="3" customFormat="1" ht="119.1" customHeight="1" x14ac:dyDescent="0.25">
      <c r="A37" s="10"/>
      <c r="B37" s="31">
        <v>2525</v>
      </c>
      <c r="C37" s="95"/>
      <c r="D37" s="32" t="s">
        <v>124</v>
      </c>
      <c r="E37" s="32" t="s">
        <v>202</v>
      </c>
      <c r="F37" s="12">
        <v>100</v>
      </c>
      <c r="G37" s="12" t="s">
        <v>39</v>
      </c>
      <c r="H37" s="9"/>
      <c r="I37" s="9"/>
      <c r="J37" s="14">
        <f>+(21500*100)/119</f>
        <v>18067.226890756301</v>
      </c>
      <c r="K37" s="36">
        <f t="shared" si="33"/>
        <v>1806722.6890756302</v>
      </c>
      <c r="L37" s="22">
        <f>+(20000*100)/119</f>
        <v>16806.722689075632</v>
      </c>
      <c r="M37" s="37">
        <f t="shared" si="34"/>
        <v>1680672.2689075633</v>
      </c>
      <c r="N37" s="23">
        <f>+(20000*100)/119</f>
        <v>16806.722689075632</v>
      </c>
      <c r="O37" s="38">
        <f>+N37*F37</f>
        <v>1680672.2689075633</v>
      </c>
      <c r="P37" s="17">
        <f t="shared" si="14"/>
        <v>17226.890756302524</v>
      </c>
      <c r="Q37" s="25">
        <f t="shared" si="36"/>
        <v>1722689.0756302525</v>
      </c>
      <c r="R37" s="18">
        <f t="shared" si="21"/>
        <v>594.20737914835786</v>
      </c>
      <c r="S37" s="19">
        <f t="shared" si="17"/>
        <v>3.4493013716416866E-2</v>
      </c>
      <c r="T37" s="20">
        <f t="shared" si="18"/>
        <v>16806.722689075632</v>
      </c>
      <c r="U37" s="26">
        <f t="shared" si="37"/>
        <v>1680672.2689075633</v>
      </c>
      <c r="V37" s="19">
        <f t="shared" si="20"/>
        <v>3.5355339059327286E-2</v>
      </c>
      <c r="W37" s="18" t="s">
        <v>70</v>
      </c>
      <c r="X37" s="18" t="s">
        <v>71</v>
      </c>
      <c r="Y37" s="18" t="s">
        <v>72</v>
      </c>
      <c r="Z37" s="18"/>
      <c r="AA37" s="18"/>
      <c r="AB37" s="18"/>
    </row>
    <row r="38" spans="1:84" s="3" customFormat="1" ht="190.5" customHeight="1" x14ac:dyDescent="0.25">
      <c r="A38" s="10"/>
      <c r="B38" s="31">
        <v>2525</v>
      </c>
      <c r="C38" s="95"/>
      <c r="D38" s="32" t="s">
        <v>69</v>
      </c>
      <c r="E38" s="32" t="s">
        <v>207</v>
      </c>
      <c r="F38" s="12">
        <v>100</v>
      </c>
      <c r="G38" s="12" t="s">
        <v>39</v>
      </c>
      <c r="H38" s="9"/>
      <c r="I38" s="9"/>
      <c r="J38" s="39">
        <v>10900</v>
      </c>
      <c r="K38" s="36">
        <f t="shared" si="33"/>
        <v>1090000</v>
      </c>
      <c r="L38" s="40">
        <v>10756</v>
      </c>
      <c r="M38" s="37">
        <f t="shared" si="34"/>
        <v>1075600</v>
      </c>
      <c r="N38" s="41">
        <v>12017</v>
      </c>
      <c r="O38" s="38">
        <f>+N38*F38</f>
        <v>1201700</v>
      </c>
      <c r="P38" s="17">
        <f t="shared" si="14"/>
        <v>11224.333333333334</v>
      </c>
      <c r="Q38" s="25">
        <f t="shared" si="36"/>
        <v>1122433.3333333335</v>
      </c>
      <c r="R38" s="18">
        <f t="shared" si="21"/>
        <v>563.5745045885435</v>
      </c>
      <c r="S38" s="19">
        <f t="shared" si="17"/>
        <v>5.0210064852125751E-2</v>
      </c>
      <c r="T38" s="20">
        <f t="shared" si="18"/>
        <v>10900</v>
      </c>
      <c r="U38" s="26">
        <f t="shared" si="37"/>
        <v>1090000</v>
      </c>
      <c r="V38" s="19">
        <f t="shared" si="20"/>
        <v>5.1704082989774636E-2</v>
      </c>
      <c r="W38" s="18" t="s">
        <v>70</v>
      </c>
      <c r="X38" s="18" t="s">
        <v>71</v>
      </c>
      <c r="Y38" s="18" t="s">
        <v>72</v>
      </c>
      <c r="Z38" s="18"/>
      <c r="AA38" s="18"/>
      <c r="AB38" s="18"/>
    </row>
    <row r="39" spans="1:84" s="3" customFormat="1" ht="109.5" customHeight="1" x14ac:dyDescent="0.25">
      <c r="A39" s="10"/>
      <c r="B39" s="31">
        <v>2525</v>
      </c>
      <c r="C39" s="96"/>
      <c r="D39" s="32" t="s">
        <v>126</v>
      </c>
      <c r="E39" s="32" t="s">
        <v>127</v>
      </c>
      <c r="F39" s="12">
        <v>100</v>
      </c>
      <c r="G39" s="12" t="s">
        <v>39</v>
      </c>
      <c r="H39" s="9"/>
      <c r="I39" s="9"/>
      <c r="J39" s="14">
        <f>+(2489*100)/119</f>
        <v>2091.5966386554624</v>
      </c>
      <c r="K39" s="36">
        <f t="shared" si="33"/>
        <v>209159.66386554623</v>
      </c>
      <c r="L39" s="22">
        <f>+(2500*100)/119</f>
        <v>2100.840336134454</v>
      </c>
      <c r="M39" s="37">
        <f t="shared" si="34"/>
        <v>210084.03361344541</v>
      </c>
      <c r="N39" s="23">
        <f>+(2500*100)/119</f>
        <v>2100.840336134454</v>
      </c>
      <c r="O39" s="38">
        <f t="shared" si="35"/>
        <v>210084.03361344541</v>
      </c>
      <c r="P39" s="17">
        <f t="shared" si="14"/>
        <v>2097.7591036414565</v>
      </c>
      <c r="Q39" s="25">
        <f t="shared" si="36"/>
        <v>209775.91036414565</v>
      </c>
      <c r="R39" s="18">
        <f t="shared" si="21"/>
        <v>4.3575207804213196</v>
      </c>
      <c r="S39" s="19">
        <f t="shared" si="17"/>
        <v>2.0772264903330365E-3</v>
      </c>
      <c r="T39" s="20">
        <f t="shared" si="18"/>
        <v>2100.840336134454</v>
      </c>
      <c r="U39" s="26">
        <f t="shared" si="37"/>
        <v>210084.03361344541</v>
      </c>
      <c r="V39" s="19">
        <f t="shared" si="20"/>
        <v>2.074179891480548E-3</v>
      </c>
      <c r="W39" s="18" t="s">
        <v>128</v>
      </c>
      <c r="X39" s="18" t="s">
        <v>129</v>
      </c>
      <c r="Y39" s="18" t="s">
        <v>130</v>
      </c>
      <c r="Z39" s="18"/>
      <c r="AA39" s="18"/>
      <c r="AB39" s="18"/>
    </row>
    <row r="40" spans="1:84" s="3" customFormat="1" ht="46.5" customHeight="1" x14ac:dyDescent="0.25">
      <c r="A40" s="5" t="s">
        <v>201</v>
      </c>
      <c r="B40" s="28"/>
      <c r="C40" s="28"/>
      <c r="D40" s="28"/>
      <c r="E40" s="28"/>
      <c r="F40" s="5"/>
      <c r="G40" s="5"/>
      <c r="H40" s="5"/>
      <c r="I40" s="5"/>
      <c r="J40" s="5"/>
      <c r="K40" s="5"/>
      <c r="L40" s="5"/>
      <c r="M40" s="5"/>
      <c r="N40" s="5"/>
      <c r="O40" s="5"/>
      <c r="P40" s="28"/>
      <c r="Q40" s="28"/>
      <c r="R40" s="5"/>
      <c r="S40" s="5"/>
      <c r="T40" s="29"/>
      <c r="U40" s="29"/>
      <c r="V40" s="30"/>
      <c r="W40" s="4"/>
      <c r="X40" s="4"/>
      <c r="Y40" s="4"/>
      <c r="Z40" s="5"/>
      <c r="AA40" s="5"/>
      <c r="AB40" s="5"/>
    </row>
    <row r="41" spans="1:84" s="3" customFormat="1" ht="108" customHeight="1" x14ac:dyDescent="0.25">
      <c r="A41" s="10"/>
      <c r="B41" s="31">
        <v>2525</v>
      </c>
      <c r="C41" s="98" t="s">
        <v>19</v>
      </c>
      <c r="D41" s="32" t="s">
        <v>131</v>
      </c>
      <c r="E41" s="32" t="s">
        <v>132</v>
      </c>
      <c r="F41" s="54">
        <v>1</v>
      </c>
      <c r="G41" s="55" t="s">
        <v>39</v>
      </c>
      <c r="H41" s="24">
        <v>4</v>
      </c>
      <c r="I41" s="24" t="s">
        <v>23</v>
      </c>
      <c r="J41" s="14">
        <v>5635001</v>
      </c>
      <c r="K41" s="14">
        <f>+J41*H41*F41</f>
        <v>22540004</v>
      </c>
      <c r="L41" s="16"/>
      <c r="M41" s="16"/>
      <c r="N41" s="16"/>
      <c r="O41" s="16"/>
      <c r="P41" s="17">
        <f t="shared" si="14"/>
        <v>5635001</v>
      </c>
      <c r="Q41" s="17">
        <f t="shared" ref="Q41:Q44" si="49">+P41*H41*F41</f>
        <v>22540004</v>
      </c>
      <c r="R41" s="18">
        <f t="shared" ref="R41:R44" si="50">+_xlfn.STDEV.P(J41)</f>
        <v>0</v>
      </c>
      <c r="S41" s="19">
        <f t="shared" si="17"/>
        <v>0</v>
      </c>
      <c r="T41" s="20">
        <f t="shared" si="18"/>
        <v>5635001</v>
      </c>
      <c r="U41" s="20">
        <f t="shared" ref="U41:U44" si="51">+T41*F41*H41</f>
        <v>22540004</v>
      </c>
      <c r="V41" s="19">
        <f t="shared" si="20"/>
        <v>0</v>
      </c>
      <c r="W41" s="18" t="s">
        <v>24</v>
      </c>
      <c r="X41" s="18"/>
      <c r="Y41" s="18"/>
      <c r="Z41" s="18"/>
      <c r="AA41" s="18"/>
      <c r="AB41" s="18"/>
    </row>
    <row r="42" spans="1:84" s="3" customFormat="1" ht="157.5" customHeight="1" x14ac:dyDescent="0.25">
      <c r="A42" s="10"/>
      <c r="B42" s="31">
        <v>2525</v>
      </c>
      <c r="C42" s="95"/>
      <c r="D42" s="32" t="s">
        <v>133</v>
      </c>
      <c r="E42" s="32" t="s">
        <v>134</v>
      </c>
      <c r="F42" s="54">
        <v>1</v>
      </c>
      <c r="G42" s="55" t="s">
        <v>39</v>
      </c>
      <c r="H42" s="24">
        <v>4</v>
      </c>
      <c r="I42" s="24" t="s">
        <v>23</v>
      </c>
      <c r="J42" s="14">
        <v>4917001</v>
      </c>
      <c r="K42" s="14">
        <f t="shared" ref="K42:K44" si="52">+J42*H42*F42</f>
        <v>19668004</v>
      </c>
      <c r="L42" s="16"/>
      <c r="M42" s="16"/>
      <c r="N42" s="16"/>
      <c r="O42" s="16"/>
      <c r="P42" s="17">
        <f t="shared" si="14"/>
        <v>4917001</v>
      </c>
      <c r="Q42" s="17">
        <f t="shared" si="49"/>
        <v>19668004</v>
      </c>
      <c r="R42" s="18">
        <f t="shared" si="50"/>
        <v>0</v>
      </c>
      <c r="S42" s="19">
        <f t="shared" si="17"/>
        <v>0</v>
      </c>
      <c r="T42" s="20">
        <f t="shared" si="18"/>
        <v>4917001</v>
      </c>
      <c r="U42" s="20">
        <f t="shared" si="51"/>
        <v>19668004</v>
      </c>
      <c r="V42" s="19">
        <f t="shared" si="20"/>
        <v>0</v>
      </c>
      <c r="W42" s="18" t="s">
        <v>24</v>
      </c>
      <c r="X42" s="18"/>
      <c r="Y42" s="18"/>
      <c r="Z42" s="18"/>
      <c r="AA42" s="18"/>
      <c r="AB42" s="18"/>
    </row>
    <row r="43" spans="1:84" s="3" customFormat="1" ht="69.75" customHeight="1" x14ac:dyDescent="0.25">
      <c r="A43" s="10"/>
      <c r="B43" s="31">
        <v>2525</v>
      </c>
      <c r="C43" s="95"/>
      <c r="D43" s="32" t="s">
        <v>135</v>
      </c>
      <c r="E43" s="32" t="s">
        <v>136</v>
      </c>
      <c r="F43" s="54">
        <v>1</v>
      </c>
      <c r="G43" s="55" t="s">
        <v>39</v>
      </c>
      <c r="H43" s="24">
        <v>4</v>
      </c>
      <c r="I43" s="24" t="s">
        <v>23</v>
      </c>
      <c r="J43" s="14">
        <v>5635001</v>
      </c>
      <c r="K43" s="14">
        <f t="shared" si="52"/>
        <v>22540004</v>
      </c>
      <c r="L43" s="16"/>
      <c r="M43" s="16"/>
      <c r="N43" s="16"/>
      <c r="O43" s="16"/>
      <c r="P43" s="17">
        <f t="shared" si="14"/>
        <v>5635001</v>
      </c>
      <c r="Q43" s="17">
        <f t="shared" si="49"/>
        <v>22540004</v>
      </c>
      <c r="R43" s="18">
        <f t="shared" si="50"/>
        <v>0</v>
      </c>
      <c r="S43" s="19">
        <f t="shared" si="17"/>
        <v>0</v>
      </c>
      <c r="T43" s="20">
        <f t="shared" si="18"/>
        <v>5635001</v>
      </c>
      <c r="U43" s="20">
        <f t="shared" si="51"/>
        <v>22540004</v>
      </c>
      <c r="V43" s="19">
        <f t="shared" si="20"/>
        <v>0</v>
      </c>
      <c r="W43" s="18" t="s">
        <v>24</v>
      </c>
      <c r="X43" s="18"/>
      <c r="Y43" s="18"/>
      <c r="Z43" s="18"/>
      <c r="AA43" s="18"/>
      <c r="AB43" s="18"/>
    </row>
    <row r="44" spans="1:84" s="3" customFormat="1" ht="123.95" customHeight="1" x14ac:dyDescent="0.25">
      <c r="A44" s="10"/>
      <c r="B44" s="31">
        <v>2525</v>
      </c>
      <c r="C44" s="96"/>
      <c r="D44" s="32" t="s">
        <v>137</v>
      </c>
      <c r="E44" s="32" t="s">
        <v>138</v>
      </c>
      <c r="F44" s="54">
        <v>1</v>
      </c>
      <c r="G44" s="55" t="s">
        <v>39</v>
      </c>
      <c r="H44" s="24">
        <v>4</v>
      </c>
      <c r="I44" s="24" t="s">
        <v>23</v>
      </c>
      <c r="J44" s="14">
        <v>5635001</v>
      </c>
      <c r="K44" s="14">
        <f t="shared" si="52"/>
        <v>22540004</v>
      </c>
      <c r="L44" s="16"/>
      <c r="M44" s="16"/>
      <c r="N44" s="16"/>
      <c r="O44" s="16"/>
      <c r="P44" s="17">
        <f t="shared" si="14"/>
        <v>5635001</v>
      </c>
      <c r="Q44" s="17">
        <f t="shared" si="49"/>
        <v>22540004</v>
      </c>
      <c r="R44" s="18">
        <f t="shared" si="50"/>
        <v>0</v>
      </c>
      <c r="S44" s="19">
        <f t="shared" si="17"/>
        <v>0</v>
      </c>
      <c r="T44" s="20">
        <f t="shared" si="18"/>
        <v>5635001</v>
      </c>
      <c r="U44" s="20">
        <f t="shared" si="51"/>
        <v>22540004</v>
      </c>
      <c r="V44" s="19">
        <f t="shared" si="20"/>
        <v>0</v>
      </c>
      <c r="W44" s="18" t="s">
        <v>24</v>
      </c>
      <c r="X44" s="18"/>
      <c r="Y44" s="18"/>
      <c r="Z44" s="18"/>
      <c r="AA44" s="18"/>
      <c r="AB44" s="18"/>
    </row>
    <row r="45" spans="1:84" s="3" customFormat="1" ht="66.75" customHeight="1" x14ac:dyDescent="0.25">
      <c r="A45" s="10"/>
      <c r="B45" s="31">
        <v>2525</v>
      </c>
      <c r="C45" s="98" t="s">
        <v>139</v>
      </c>
      <c r="D45" s="32" t="s">
        <v>54</v>
      </c>
      <c r="E45" s="32" t="s">
        <v>55</v>
      </c>
      <c r="F45" s="12">
        <v>100</v>
      </c>
      <c r="G45" s="12" t="s">
        <v>39</v>
      </c>
      <c r="H45" s="9"/>
      <c r="I45" s="9"/>
      <c r="J45" s="33">
        <v>350</v>
      </c>
      <c r="K45" s="33">
        <f>+J45*F45</f>
        <v>35000</v>
      </c>
      <c r="L45" s="34">
        <v>600</v>
      </c>
      <c r="M45" s="34">
        <f>+L45*F45</f>
        <v>60000</v>
      </c>
      <c r="N45" s="35">
        <v>800</v>
      </c>
      <c r="O45" s="35">
        <f>+N45*F45</f>
        <v>80000</v>
      </c>
      <c r="P45" s="17">
        <f t="shared" si="14"/>
        <v>583.33333333333337</v>
      </c>
      <c r="Q45" s="25">
        <f t="shared" ref="Q45:Q49" si="53">+P45*F45</f>
        <v>58333.333333333336</v>
      </c>
      <c r="R45" s="18">
        <f t="shared" ref="R45" si="54">+_xlfn.STDEV.P(J45,L45,N45)</f>
        <v>184.08935028645436</v>
      </c>
      <c r="S45" s="19">
        <f t="shared" si="17"/>
        <v>0.31558174334820743</v>
      </c>
      <c r="T45" s="20">
        <f t="shared" si="18"/>
        <v>600</v>
      </c>
      <c r="U45" s="26">
        <f t="shared" ref="U45:U49" si="55">+T45*F45</f>
        <v>60000</v>
      </c>
      <c r="V45" s="19">
        <f t="shared" si="20"/>
        <v>0.3068155838107573</v>
      </c>
      <c r="W45" s="18" t="s">
        <v>56</v>
      </c>
      <c r="X45" s="18" t="s">
        <v>57</v>
      </c>
      <c r="Y45" s="18" t="s">
        <v>58</v>
      </c>
      <c r="Z45" s="18"/>
      <c r="AA45" s="18"/>
      <c r="AB45" s="18"/>
    </row>
    <row r="46" spans="1:84" s="3" customFormat="1" ht="94.5" x14ac:dyDescent="0.25">
      <c r="A46" s="10"/>
      <c r="B46" s="31">
        <v>2525</v>
      </c>
      <c r="C46" s="95"/>
      <c r="D46" s="32" t="s">
        <v>59</v>
      </c>
      <c r="E46" s="32" t="s">
        <v>140</v>
      </c>
      <c r="F46" s="12">
        <v>230</v>
      </c>
      <c r="G46" s="12" t="s">
        <v>33</v>
      </c>
      <c r="H46" s="9"/>
      <c r="I46" s="9"/>
      <c r="J46" s="14">
        <f>+(63125*100)/119</f>
        <v>53046.218487394959</v>
      </c>
      <c r="K46" s="14">
        <f>+J46*F46</f>
        <v>12200630.25210084</v>
      </c>
      <c r="L46" s="22">
        <f>+(37500*100)/119</f>
        <v>31512.605042016807</v>
      </c>
      <c r="M46" s="22">
        <f>+L46*F46</f>
        <v>7247899.1596638653</v>
      </c>
      <c r="N46" s="23">
        <v>42017</v>
      </c>
      <c r="O46" s="23">
        <f>+N46*F46</f>
        <v>9663910</v>
      </c>
      <c r="P46" s="17">
        <f>+AVERAGE(J46,L46,N46)</f>
        <v>42191.941176470587</v>
      </c>
      <c r="Q46" s="25">
        <f t="shared" si="53"/>
        <v>9704146.4705882352</v>
      </c>
      <c r="R46" s="18">
        <f>+_xlfn.STDEV.P(J46,L46,N46)</f>
        <v>8791.9311612091878</v>
      </c>
      <c r="S46" s="19">
        <f t="shared" si="17"/>
        <v>0.20837939464402347</v>
      </c>
      <c r="T46" s="20">
        <f>+MEDIAN(J46,L46,N46)</f>
        <v>42017</v>
      </c>
      <c r="U46" s="26">
        <f t="shared" si="55"/>
        <v>9663910</v>
      </c>
      <c r="V46" s="19">
        <f t="shared" si="20"/>
        <v>0.20924699910058281</v>
      </c>
      <c r="W46" s="18" t="s">
        <v>61</v>
      </c>
      <c r="X46" s="18" t="s">
        <v>62</v>
      </c>
      <c r="Y46" s="18" t="s">
        <v>63</v>
      </c>
      <c r="Z46" s="18"/>
      <c r="AA46" s="18"/>
      <c r="AB46" s="18"/>
    </row>
    <row r="47" spans="1:84" s="3" customFormat="1" ht="60" customHeight="1" x14ac:dyDescent="0.25">
      <c r="A47" s="10"/>
      <c r="B47" s="31">
        <v>2525</v>
      </c>
      <c r="C47" s="95"/>
      <c r="D47" s="32" t="s">
        <v>64</v>
      </c>
      <c r="E47" s="32" t="s">
        <v>141</v>
      </c>
      <c r="F47" s="12">
        <v>100</v>
      </c>
      <c r="G47" s="12" t="s">
        <v>39</v>
      </c>
      <c r="H47" s="9"/>
      <c r="I47" s="9"/>
      <c r="J47" s="14">
        <f>+(10100*100)/119</f>
        <v>8487.3949579831933</v>
      </c>
      <c r="K47" s="14">
        <f>+J47*F47</f>
        <v>848739.49579831935</v>
      </c>
      <c r="L47" s="22">
        <f>+(10290*100)/119</f>
        <v>8647.0588235294126</v>
      </c>
      <c r="M47" s="22">
        <f>+L47*F47</f>
        <v>864705.8823529412</v>
      </c>
      <c r="N47" s="23">
        <f>+(10000*100)/119</f>
        <v>8403.361344537816</v>
      </c>
      <c r="O47" s="23">
        <f>+N47*F47</f>
        <v>840336.13445378165</v>
      </c>
      <c r="P47" s="17">
        <f t="shared" si="14"/>
        <v>8512.6050420168085</v>
      </c>
      <c r="Q47" s="25">
        <f t="shared" si="53"/>
        <v>851260.50420168089</v>
      </c>
      <c r="R47" s="18">
        <f t="shared" si="21"/>
        <v>101.07349329226179</v>
      </c>
      <c r="S47" s="19">
        <f t="shared" si="17"/>
        <v>1.1873391610838252E-2</v>
      </c>
      <c r="T47" s="20">
        <f t="shared" si="18"/>
        <v>8487.3949579831933</v>
      </c>
      <c r="U47" s="26">
        <f t="shared" si="55"/>
        <v>848739.49579831935</v>
      </c>
      <c r="V47" s="19">
        <f t="shared" si="20"/>
        <v>1.1908659110672428E-2</v>
      </c>
      <c r="W47" s="18" t="s">
        <v>66</v>
      </c>
      <c r="X47" s="18" t="s">
        <v>67</v>
      </c>
      <c r="Y47" s="9" t="s">
        <v>68</v>
      </c>
      <c r="Z47" s="10"/>
      <c r="AA47" s="10"/>
      <c r="AB47" s="10"/>
    </row>
    <row r="48" spans="1:84" s="3" customFormat="1" ht="109.5" customHeight="1" x14ac:dyDescent="0.25">
      <c r="A48" s="10"/>
      <c r="B48" s="31">
        <v>2525</v>
      </c>
      <c r="C48" s="95"/>
      <c r="D48" s="32" t="s">
        <v>69</v>
      </c>
      <c r="E48" s="32" t="s">
        <v>206</v>
      </c>
      <c r="F48" s="12">
        <v>600</v>
      </c>
      <c r="G48" s="12" t="s">
        <v>39</v>
      </c>
      <c r="H48" s="9"/>
      <c r="I48" s="9"/>
      <c r="J48" s="39">
        <v>10900</v>
      </c>
      <c r="K48" s="14">
        <f>+J48*F48</f>
        <v>6540000</v>
      </c>
      <c r="L48" s="40">
        <v>10756</v>
      </c>
      <c r="M48" s="22">
        <f>+L48*F48</f>
        <v>6453600</v>
      </c>
      <c r="N48" s="41">
        <v>12017</v>
      </c>
      <c r="O48" s="23">
        <f>+N48*F48</f>
        <v>7210200</v>
      </c>
      <c r="P48" s="17">
        <f t="shared" si="14"/>
        <v>11224.333333333334</v>
      </c>
      <c r="Q48" s="25">
        <f t="shared" si="53"/>
        <v>6734600</v>
      </c>
      <c r="R48" s="18">
        <f t="shared" si="21"/>
        <v>563.5745045885435</v>
      </c>
      <c r="S48" s="19">
        <f t="shared" si="17"/>
        <v>5.0210064852125751E-2</v>
      </c>
      <c r="T48" s="20">
        <f t="shared" si="18"/>
        <v>10900</v>
      </c>
      <c r="U48" s="26">
        <f t="shared" si="55"/>
        <v>6540000</v>
      </c>
      <c r="V48" s="19">
        <f t="shared" si="20"/>
        <v>5.1704082989774636E-2</v>
      </c>
      <c r="W48" s="18" t="s">
        <v>70</v>
      </c>
      <c r="X48" s="18" t="s">
        <v>71</v>
      </c>
      <c r="Y48" s="18" t="s">
        <v>72</v>
      </c>
      <c r="Z48" s="18"/>
      <c r="AA48" s="18"/>
      <c r="AB48" s="18"/>
    </row>
    <row r="49" spans="1:28" s="3" customFormat="1" ht="51.75" customHeight="1" x14ac:dyDescent="0.25">
      <c r="A49" s="10"/>
      <c r="B49" s="31">
        <v>2525</v>
      </c>
      <c r="C49" s="96"/>
      <c r="D49" s="32" t="s">
        <v>73</v>
      </c>
      <c r="E49" s="32" t="s">
        <v>74</v>
      </c>
      <c r="F49" s="12">
        <v>100</v>
      </c>
      <c r="G49" s="12" t="s">
        <v>39</v>
      </c>
      <c r="H49" s="9"/>
      <c r="I49" s="9"/>
      <c r="J49" s="36">
        <f>+(7021*100)/119</f>
        <v>5900</v>
      </c>
      <c r="K49" s="14">
        <f t="shared" ref="K49" si="56">+J49*F49</f>
        <v>590000</v>
      </c>
      <c r="L49" s="37">
        <f>+(11283*100)/119</f>
        <v>9481.5126050420167</v>
      </c>
      <c r="M49" s="22">
        <f t="shared" ref="M49" si="57">+L49*F49</f>
        <v>948151.26050420164</v>
      </c>
      <c r="N49" s="38">
        <f>+(5712*100)/119</f>
        <v>4800</v>
      </c>
      <c r="O49" s="23">
        <f t="shared" ref="O49" si="58">+N49*F49</f>
        <v>480000</v>
      </c>
      <c r="P49" s="17">
        <f t="shared" si="14"/>
        <v>6727.170868347338</v>
      </c>
      <c r="Q49" s="25">
        <f t="shared" si="53"/>
        <v>672717.08683473384</v>
      </c>
      <c r="R49" s="18">
        <f t="shared" si="21"/>
        <v>1998.716054850162</v>
      </c>
      <c r="S49" s="19">
        <f t="shared" si="17"/>
        <v>0.29711093919949533</v>
      </c>
      <c r="T49" s="20">
        <f t="shared" si="18"/>
        <v>5900</v>
      </c>
      <c r="U49" s="26">
        <f t="shared" si="55"/>
        <v>590000</v>
      </c>
      <c r="V49" s="19">
        <f t="shared" si="20"/>
        <v>0.3387654330254512</v>
      </c>
      <c r="W49" s="42" t="s">
        <v>75</v>
      </c>
      <c r="X49" s="42" t="s">
        <v>76</v>
      </c>
      <c r="Y49" s="42" t="s">
        <v>77</v>
      </c>
      <c r="Z49" s="42"/>
      <c r="AA49" s="42"/>
      <c r="AB49" s="42"/>
    </row>
    <row r="50" spans="1:28" s="3" customFormat="1" ht="59.45" customHeight="1" x14ac:dyDescent="0.25">
      <c r="A50" s="10"/>
      <c r="B50" s="10"/>
      <c r="C50" s="10"/>
      <c r="D50" s="56"/>
      <c r="E50" s="57" t="s">
        <v>142</v>
      </c>
      <c r="F50" s="56"/>
      <c r="G50" s="56"/>
      <c r="H50" s="56"/>
      <c r="I50" s="56"/>
      <c r="J50" s="56"/>
      <c r="K50" s="56"/>
      <c r="L50" s="56"/>
      <c r="M50" s="56"/>
      <c r="N50" s="56"/>
      <c r="O50" s="56"/>
      <c r="P50" s="32"/>
      <c r="Q50" s="32"/>
      <c r="R50" s="56"/>
      <c r="S50" s="56"/>
      <c r="T50" s="58"/>
      <c r="U50" s="58"/>
      <c r="V50" s="59"/>
      <c r="W50" s="56"/>
      <c r="X50" s="56"/>
      <c r="Y50" s="56"/>
      <c r="Z50" s="56"/>
      <c r="AA50" s="56"/>
      <c r="AB50" s="56"/>
    </row>
    <row r="51" spans="1:28" s="3" customFormat="1" ht="80.25" customHeight="1" x14ac:dyDescent="0.25">
      <c r="A51" s="10"/>
      <c r="B51" s="60" t="s">
        <v>143</v>
      </c>
      <c r="C51" s="85" t="s">
        <v>19</v>
      </c>
      <c r="D51" s="61" t="s">
        <v>144</v>
      </c>
      <c r="E51" s="61" t="s">
        <v>199</v>
      </c>
      <c r="F51" s="12">
        <v>1</v>
      </c>
      <c r="G51" s="12" t="s">
        <v>39</v>
      </c>
      <c r="H51" s="84">
        <v>4</v>
      </c>
      <c r="I51" s="9" t="s">
        <v>23</v>
      </c>
      <c r="J51" s="36">
        <v>4917000</v>
      </c>
      <c r="K51" s="36">
        <f>+J51*H51</f>
        <v>19668000</v>
      </c>
      <c r="L51" s="16"/>
      <c r="M51" s="16"/>
      <c r="N51" s="16"/>
      <c r="O51" s="16"/>
      <c r="P51" s="17">
        <f t="shared" si="14"/>
        <v>4917000</v>
      </c>
      <c r="Q51" s="17">
        <f t="shared" ref="Q51" si="59">+P51*H51*F51</f>
        <v>19668000</v>
      </c>
      <c r="R51" s="18">
        <f t="shared" ref="R51:R52" si="60">+_xlfn.STDEV.P(J51)</f>
        <v>0</v>
      </c>
      <c r="S51" s="19">
        <f t="shared" si="17"/>
        <v>0</v>
      </c>
      <c r="T51" s="20">
        <f t="shared" si="18"/>
        <v>4917000</v>
      </c>
      <c r="U51" s="20">
        <f t="shared" ref="U51" si="61">+T51*F51*H51</f>
        <v>19668000</v>
      </c>
      <c r="V51" s="19">
        <f t="shared" si="20"/>
        <v>0</v>
      </c>
      <c r="W51" s="18" t="s">
        <v>24</v>
      </c>
      <c r="X51" s="18"/>
      <c r="Y51" s="18"/>
      <c r="Z51" s="18"/>
      <c r="AA51" s="18"/>
      <c r="AB51" s="18"/>
    </row>
    <row r="52" spans="1:28" s="3" customFormat="1" ht="256.5" customHeight="1" x14ac:dyDescent="0.25">
      <c r="A52" s="10"/>
      <c r="B52" s="60" t="s">
        <v>143</v>
      </c>
      <c r="C52" s="86"/>
      <c r="D52" s="61" t="s">
        <v>145</v>
      </c>
      <c r="E52" s="61" t="s">
        <v>146</v>
      </c>
      <c r="F52" s="12">
        <v>1.5</v>
      </c>
      <c r="G52" s="12" t="s">
        <v>39</v>
      </c>
      <c r="H52" s="9">
        <v>150</v>
      </c>
      <c r="I52" s="9" t="s">
        <v>198</v>
      </c>
      <c r="J52" s="14">
        <v>120000000</v>
      </c>
      <c r="K52" s="14">
        <f>J52*F52</f>
        <v>180000000</v>
      </c>
      <c r="L52" s="22">
        <v>226800000</v>
      </c>
      <c r="M52" s="22">
        <f>L52*F52</f>
        <v>340200000</v>
      </c>
      <c r="N52" s="16">
        <v>236000000</v>
      </c>
      <c r="O52" s="16">
        <f>N52*F52</f>
        <v>354000000</v>
      </c>
      <c r="P52" s="17">
        <f>+AVERAGE(J52,L52,N52)</f>
        <v>194266666.66666666</v>
      </c>
      <c r="Q52" s="17">
        <f>P52*F52</f>
        <v>291400000</v>
      </c>
      <c r="R52" s="18">
        <f t="shared" si="60"/>
        <v>0</v>
      </c>
      <c r="S52" s="19">
        <f>+R52/P52</f>
        <v>0</v>
      </c>
      <c r="T52" s="20">
        <f>+MEDIAN(J52,L52,N52)</f>
        <v>226800000</v>
      </c>
      <c r="U52" s="20">
        <f>T52*F52</f>
        <v>340200000</v>
      </c>
      <c r="V52" s="19">
        <f>+R52/T52</f>
        <v>0</v>
      </c>
      <c r="W52" s="18" t="s">
        <v>147</v>
      </c>
      <c r="X52" s="18"/>
      <c r="Y52" s="18"/>
      <c r="Z52" s="18"/>
      <c r="AA52" s="18"/>
      <c r="AB52" s="18"/>
    </row>
    <row r="53" spans="1:28" s="3" customFormat="1" ht="57.75" customHeight="1" x14ac:dyDescent="0.25">
      <c r="A53" s="10"/>
      <c r="B53" s="60" t="s">
        <v>143</v>
      </c>
      <c r="C53" s="85" t="s">
        <v>139</v>
      </c>
      <c r="D53" s="61" t="s">
        <v>54</v>
      </c>
      <c r="E53" s="61" t="s">
        <v>55</v>
      </c>
      <c r="F53" s="12">
        <v>150</v>
      </c>
      <c r="G53" s="12" t="s">
        <v>39</v>
      </c>
      <c r="H53" s="9"/>
      <c r="I53" s="9"/>
      <c r="J53" s="33">
        <v>350</v>
      </c>
      <c r="K53" s="33">
        <f t="shared" ref="K53:K55" si="62">+J53*F53</f>
        <v>52500</v>
      </c>
      <c r="L53" s="34">
        <v>600</v>
      </c>
      <c r="M53" s="34">
        <f t="shared" ref="M53:M55" si="63">+L53*F53</f>
        <v>90000</v>
      </c>
      <c r="N53" s="35">
        <v>800</v>
      </c>
      <c r="O53" s="35">
        <f t="shared" ref="O53:O55" si="64">+N53*F53</f>
        <v>120000</v>
      </c>
      <c r="P53" s="17">
        <f t="shared" si="14"/>
        <v>583.33333333333337</v>
      </c>
      <c r="Q53" s="25">
        <f t="shared" ref="Q53:Q55" si="65">+P53*F53</f>
        <v>87500</v>
      </c>
      <c r="R53" s="18">
        <f t="shared" si="21"/>
        <v>184.08935028645436</v>
      </c>
      <c r="S53" s="19">
        <f t="shared" si="17"/>
        <v>0.31558174334820743</v>
      </c>
      <c r="T53" s="20">
        <f t="shared" si="18"/>
        <v>600</v>
      </c>
      <c r="U53" s="26">
        <f t="shared" ref="U53:U55" si="66">+T53*F53</f>
        <v>90000</v>
      </c>
      <c r="V53" s="19">
        <f t="shared" si="20"/>
        <v>0.3068155838107573</v>
      </c>
      <c r="W53" s="18" t="s">
        <v>56</v>
      </c>
      <c r="X53" s="18" t="s">
        <v>57</v>
      </c>
      <c r="Y53" s="18" t="s">
        <v>58</v>
      </c>
      <c r="Z53" s="18"/>
      <c r="AA53" s="18"/>
      <c r="AB53" s="18"/>
    </row>
    <row r="54" spans="1:28" s="3" customFormat="1" ht="222.75" customHeight="1" x14ac:dyDescent="0.25">
      <c r="A54" s="10"/>
      <c r="B54" s="60" t="s">
        <v>143</v>
      </c>
      <c r="C54" s="86"/>
      <c r="D54" s="60" t="s">
        <v>148</v>
      </c>
      <c r="E54" s="61" t="s">
        <v>149</v>
      </c>
      <c r="F54" s="12">
        <v>150</v>
      </c>
      <c r="G54" s="12" t="s">
        <v>39</v>
      </c>
      <c r="H54" s="9"/>
      <c r="I54" s="9"/>
      <c r="J54" s="39">
        <v>26807</v>
      </c>
      <c r="K54" s="14">
        <f t="shared" si="62"/>
        <v>4021050</v>
      </c>
      <c r="L54" s="40">
        <v>20148</v>
      </c>
      <c r="M54" s="22">
        <f t="shared" si="63"/>
        <v>3022200</v>
      </c>
      <c r="N54" s="41">
        <v>33782</v>
      </c>
      <c r="O54" s="23">
        <f t="shared" si="64"/>
        <v>5067300</v>
      </c>
      <c r="P54" s="17">
        <f t="shared" si="14"/>
        <v>26912.333333333332</v>
      </c>
      <c r="Q54" s="25">
        <f t="shared" si="65"/>
        <v>4036850</v>
      </c>
      <c r="R54" s="18">
        <f t="shared" si="21"/>
        <v>5566.5555078721909</v>
      </c>
      <c r="S54" s="19">
        <f t="shared" si="17"/>
        <v>0.20684031514196186</v>
      </c>
      <c r="T54" s="20">
        <f t="shared" si="18"/>
        <v>26807</v>
      </c>
      <c r="U54" s="26">
        <f t="shared" si="66"/>
        <v>4021050</v>
      </c>
      <c r="V54" s="19">
        <f t="shared" si="20"/>
        <v>0.20765305733100275</v>
      </c>
      <c r="W54" s="9" t="s">
        <v>150</v>
      </c>
      <c r="X54" s="9" t="s">
        <v>151</v>
      </c>
      <c r="Y54" s="9" t="s">
        <v>152</v>
      </c>
      <c r="Z54" s="18"/>
      <c r="AA54" s="18"/>
      <c r="AB54" s="18"/>
    </row>
    <row r="55" spans="1:28" s="3" customFormat="1" ht="78.75" x14ac:dyDescent="0.25">
      <c r="A55" s="10"/>
      <c r="B55" s="60" t="s">
        <v>143</v>
      </c>
      <c r="C55" s="86"/>
      <c r="D55" s="60" t="s">
        <v>153</v>
      </c>
      <c r="E55" s="61" t="s">
        <v>154</v>
      </c>
      <c r="F55" s="12">
        <v>150</v>
      </c>
      <c r="G55" s="12" t="s">
        <v>39</v>
      </c>
      <c r="H55" s="9"/>
      <c r="I55" s="9"/>
      <c r="J55" s="14">
        <f>+(10948*100)/119</f>
        <v>9200</v>
      </c>
      <c r="K55" s="14">
        <f t="shared" si="62"/>
        <v>1380000</v>
      </c>
      <c r="L55" s="22">
        <f>+(11900*100)/119</f>
        <v>10000</v>
      </c>
      <c r="M55" s="22">
        <f t="shared" si="63"/>
        <v>1500000</v>
      </c>
      <c r="N55" s="23">
        <f>+(33320*100)/119</f>
        <v>28000</v>
      </c>
      <c r="O55" s="23">
        <f t="shared" si="64"/>
        <v>4200000</v>
      </c>
      <c r="P55" s="17">
        <f t="shared" si="14"/>
        <v>15733.333333333334</v>
      </c>
      <c r="Q55" s="25">
        <f t="shared" si="65"/>
        <v>2360000</v>
      </c>
      <c r="R55" s="18">
        <f t="shared" si="21"/>
        <v>8679.9897593385576</v>
      </c>
      <c r="S55" s="19">
        <f t="shared" si="17"/>
        <v>0.55169426436473878</v>
      </c>
      <c r="T55" s="20">
        <f t="shared" si="18"/>
        <v>10000</v>
      </c>
      <c r="U55" s="26">
        <f t="shared" si="66"/>
        <v>1500000</v>
      </c>
      <c r="V55" s="19">
        <f t="shared" si="20"/>
        <v>0.86799897593385578</v>
      </c>
      <c r="W55" s="18" t="s">
        <v>155</v>
      </c>
      <c r="X55" s="18" t="s">
        <v>156</v>
      </c>
      <c r="Y55" s="9" t="s">
        <v>75</v>
      </c>
      <c r="Z55" s="9"/>
      <c r="AA55" s="9"/>
      <c r="AB55" s="9"/>
    </row>
    <row r="56" spans="1:28" s="3" customFormat="1" ht="162" customHeight="1" x14ac:dyDescent="0.25">
      <c r="A56" s="10"/>
      <c r="B56" s="60" t="s">
        <v>143</v>
      </c>
      <c r="C56" s="86"/>
      <c r="D56" s="61" t="s">
        <v>157</v>
      </c>
      <c r="E56" s="61" t="s">
        <v>205</v>
      </c>
      <c r="F56" s="63">
        <v>150</v>
      </c>
      <c r="G56" s="12" t="s">
        <v>39</v>
      </c>
      <c r="H56" s="84"/>
      <c r="I56" s="84"/>
      <c r="J56" s="14">
        <v>880000</v>
      </c>
      <c r="K56" s="14">
        <f>J56*F56</f>
        <v>132000000</v>
      </c>
      <c r="L56" s="62"/>
      <c r="M56" s="62"/>
      <c r="N56" s="62"/>
      <c r="O56" s="62"/>
      <c r="P56" s="17">
        <f>+AVERAGE(J56,L56,N56)</f>
        <v>880000</v>
      </c>
      <c r="Q56" s="25">
        <f>+P56*F56</f>
        <v>132000000</v>
      </c>
      <c r="R56" s="50">
        <f>+_xlfn.STDEV.P(J56)</f>
        <v>0</v>
      </c>
      <c r="S56" s="51">
        <f>+R56/P56</f>
        <v>0</v>
      </c>
      <c r="T56" s="20">
        <f>+MEDIAN(J56,L56,N56)</f>
        <v>880000</v>
      </c>
      <c r="U56" s="26">
        <f>+T56*F56</f>
        <v>132000000</v>
      </c>
      <c r="V56" s="51">
        <f>+R56/T56</f>
        <v>0</v>
      </c>
      <c r="W56" s="50"/>
      <c r="X56" s="50"/>
      <c r="Y56" s="50"/>
      <c r="Z56" s="50"/>
      <c r="AA56" s="50"/>
      <c r="AB56" s="50"/>
    </row>
    <row r="57" spans="1:28" s="3" customFormat="1" ht="63" x14ac:dyDescent="0.25">
      <c r="A57" s="10"/>
      <c r="B57" s="60" t="s">
        <v>143</v>
      </c>
      <c r="C57" s="86"/>
      <c r="D57" s="61" t="s">
        <v>158</v>
      </c>
      <c r="E57" s="61" t="s">
        <v>159</v>
      </c>
      <c r="F57" s="12">
        <v>20</v>
      </c>
      <c r="G57" s="12" t="s">
        <v>39</v>
      </c>
      <c r="H57" s="9"/>
      <c r="I57" s="9"/>
      <c r="J57" s="36">
        <f>+(1000*100)/119</f>
        <v>840.33613445378148</v>
      </c>
      <c r="K57" s="36">
        <f>+J57*F57</f>
        <v>16806.722689075628</v>
      </c>
      <c r="L57" s="37">
        <f>+(595*100)/119</f>
        <v>500</v>
      </c>
      <c r="M57" s="37">
        <f>+L57*F57</f>
        <v>10000</v>
      </c>
      <c r="N57" s="38">
        <f>+(490*100)/119</f>
        <v>411.76470588235293</v>
      </c>
      <c r="O57" s="38">
        <f>+N57*F57</f>
        <v>8235.2941176470595</v>
      </c>
      <c r="P57" s="17">
        <f t="shared" si="14"/>
        <v>584.03361344537814</v>
      </c>
      <c r="Q57" s="25">
        <f t="shared" ref="Q57:Q60" si="67">+P57*F57</f>
        <v>11680.672268907563</v>
      </c>
      <c r="R57" s="18">
        <f t="shared" si="21"/>
        <v>184.77843216215143</v>
      </c>
      <c r="S57" s="19">
        <f t="shared" si="17"/>
        <v>0.31638321478123771</v>
      </c>
      <c r="T57" s="20">
        <f t="shared" si="18"/>
        <v>500</v>
      </c>
      <c r="U57" s="26">
        <f t="shared" ref="U57:U60" si="68">+T57*F57</f>
        <v>10000</v>
      </c>
      <c r="V57" s="19">
        <f t="shared" si="20"/>
        <v>0.36955686432430285</v>
      </c>
      <c r="W57" s="9" t="s">
        <v>160</v>
      </c>
      <c r="X57" s="9" t="s">
        <v>161</v>
      </c>
      <c r="Y57" s="9" t="s">
        <v>162</v>
      </c>
      <c r="Z57" s="10"/>
      <c r="AA57" s="10"/>
      <c r="AB57" s="10"/>
    </row>
    <row r="58" spans="1:28" s="3" customFormat="1" ht="131.44999999999999" customHeight="1" x14ac:dyDescent="0.25">
      <c r="A58" s="10"/>
      <c r="B58" s="60" t="s">
        <v>143</v>
      </c>
      <c r="C58" s="86"/>
      <c r="D58" s="61" t="s">
        <v>163</v>
      </c>
      <c r="E58" s="61" t="s">
        <v>164</v>
      </c>
      <c r="F58" s="12">
        <v>6</v>
      </c>
      <c r="G58" s="12" t="s">
        <v>39</v>
      </c>
      <c r="H58" s="9"/>
      <c r="I58" s="9"/>
      <c r="J58" s="36">
        <f>+(60000*100)/119</f>
        <v>50420.168067226892</v>
      </c>
      <c r="K58" s="36">
        <f>+J58*F58</f>
        <v>302521.00840336137</v>
      </c>
      <c r="L58" s="37">
        <f>+(60000*100)/119</f>
        <v>50420.168067226892</v>
      </c>
      <c r="M58" s="37">
        <f>+L58*F58</f>
        <v>302521.00840336137</v>
      </c>
      <c r="N58" s="38">
        <f>+(50000*100)/119</f>
        <v>42016.806722689078</v>
      </c>
      <c r="O58" s="38">
        <f>+N58*F58</f>
        <v>252100.84033613448</v>
      </c>
      <c r="P58" s="17">
        <f t="shared" si="14"/>
        <v>47619.047619047626</v>
      </c>
      <c r="Q58" s="25">
        <f t="shared" si="67"/>
        <v>285714.28571428574</v>
      </c>
      <c r="R58" s="18">
        <f t="shared" si="21"/>
        <v>3961.3825276557282</v>
      </c>
      <c r="S58" s="19">
        <f t="shared" si="17"/>
        <v>8.3189033080770275E-2</v>
      </c>
      <c r="T58" s="20">
        <f t="shared" si="18"/>
        <v>50420.168067226892</v>
      </c>
      <c r="U58" s="26">
        <f t="shared" si="68"/>
        <v>302521.00840336137</v>
      </c>
      <c r="V58" s="19">
        <f t="shared" si="20"/>
        <v>7.8567420131838608E-2</v>
      </c>
      <c r="W58" s="9" t="s">
        <v>165</v>
      </c>
      <c r="X58" s="9" t="s">
        <v>166</v>
      </c>
      <c r="Y58" s="9" t="s">
        <v>167</v>
      </c>
      <c r="Z58" s="10"/>
      <c r="AA58" s="10"/>
      <c r="AB58" s="10"/>
    </row>
    <row r="59" spans="1:28" s="3" customFormat="1" x14ac:dyDescent="0.25">
      <c r="A59" s="10"/>
      <c r="B59" s="10"/>
      <c r="C59" s="21"/>
      <c r="D59" s="24"/>
      <c r="F59" s="12"/>
      <c r="G59" s="12"/>
      <c r="H59" s="9"/>
      <c r="I59" s="9"/>
      <c r="J59" s="36"/>
      <c r="K59" s="36"/>
      <c r="L59" s="37"/>
      <c r="M59" s="37"/>
      <c r="N59" s="38"/>
      <c r="O59" s="38"/>
      <c r="P59" s="17"/>
      <c r="Q59" s="25"/>
      <c r="R59" s="18"/>
      <c r="S59" s="19"/>
      <c r="T59" s="20"/>
      <c r="U59" s="26"/>
      <c r="V59" s="19"/>
      <c r="W59" s="9"/>
      <c r="X59" s="9"/>
      <c r="Y59" s="9"/>
    </row>
    <row r="60" spans="1:28" s="3" customFormat="1" ht="289.5" customHeight="1" x14ac:dyDescent="0.25">
      <c r="A60" s="10"/>
      <c r="B60" s="64">
        <v>2509</v>
      </c>
      <c r="C60" s="65"/>
      <c r="D60" s="66" t="s">
        <v>168</v>
      </c>
      <c r="E60" s="66" t="s">
        <v>169</v>
      </c>
      <c r="F60" s="12">
        <v>10</v>
      </c>
      <c r="G60" s="12" t="s">
        <v>170</v>
      </c>
      <c r="H60" s="9"/>
      <c r="I60" s="9"/>
      <c r="J60" s="14">
        <v>260000</v>
      </c>
      <c r="K60" s="14">
        <f>J60*F60</f>
        <v>2600000</v>
      </c>
      <c r="L60" s="22"/>
      <c r="M60" s="22"/>
      <c r="N60" s="23"/>
      <c r="O60" s="23"/>
      <c r="P60" s="17">
        <f t="shared" si="14"/>
        <v>260000</v>
      </c>
      <c r="Q60" s="25">
        <f t="shared" si="67"/>
        <v>2600000</v>
      </c>
      <c r="R60" s="18"/>
      <c r="S60" s="19"/>
      <c r="T60" s="20">
        <f t="shared" si="18"/>
        <v>260000</v>
      </c>
      <c r="U60" s="26">
        <f t="shared" si="68"/>
        <v>2600000</v>
      </c>
      <c r="V60" s="19"/>
      <c r="W60" s="27" t="s">
        <v>171</v>
      </c>
      <c r="X60" s="24"/>
      <c r="Y60" s="9"/>
    </row>
    <row r="61" spans="1:28" s="3" customFormat="1" ht="131.44999999999999" customHeight="1" x14ac:dyDescent="0.25">
      <c r="A61" s="10"/>
      <c r="B61" s="64">
        <v>2509</v>
      </c>
      <c r="C61" s="65"/>
      <c r="D61" s="66" t="s">
        <v>172</v>
      </c>
      <c r="E61" s="66" t="s">
        <v>173</v>
      </c>
      <c r="F61" s="12">
        <v>12</v>
      </c>
      <c r="G61" s="12" t="s">
        <v>33</v>
      </c>
      <c r="H61" s="9"/>
      <c r="I61" s="9"/>
      <c r="J61" s="14">
        <f>+(50000*100)/119</f>
        <v>42016.806722689078</v>
      </c>
      <c r="K61" s="14">
        <f>+J61*F61</f>
        <v>504201.68067226897</v>
      </c>
      <c r="L61" s="22">
        <f>+(25000*100)/119</f>
        <v>21008.403361344539</v>
      </c>
      <c r="M61" s="22">
        <f>+L61*F61</f>
        <v>252100.84033613448</v>
      </c>
      <c r="N61" s="23">
        <f>+(33333.33*100)/119</f>
        <v>28011.201680672268</v>
      </c>
      <c r="O61" s="23">
        <f>+N61*F61</f>
        <v>336134.42016806721</v>
      </c>
      <c r="P61" s="17">
        <f t="shared" si="14"/>
        <v>30345.470588235297</v>
      </c>
      <c r="Q61" s="25">
        <f>+P61*F61</f>
        <v>364145.64705882355</v>
      </c>
      <c r="R61" s="18">
        <f t="shared" ref="R61:R68" si="69">+_xlfn.STDEV.P(J61,L61,N61)</f>
        <v>8734.0277630216606</v>
      </c>
      <c r="S61" s="19">
        <f t="shared" ref="S61:S68" si="70">+R61/P61</f>
        <v>0.28781981606203116</v>
      </c>
      <c r="T61" s="20">
        <f t="shared" si="18"/>
        <v>28011.201680672268</v>
      </c>
      <c r="U61" s="26">
        <f>+T61*F61</f>
        <v>336134.42016806721</v>
      </c>
      <c r="V61" s="19">
        <f t="shared" ref="V61:V68" si="71">+R61/T61</f>
        <v>0.3118048223203555</v>
      </c>
      <c r="W61" s="27" t="s">
        <v>174</v>
      </c>
      <c r="X61" s="24" t="s">
        <v>175</v>
      </c>
      <c r="Y61" s="9" t="s">
        <v>176</v>
      </c>
    </row>
    <row r="62" spans="1:28" s="3" customFormat="1" ht="66.95" customHeight="1" x14ac:dyDescent="0.25">
      <c r="A62" s="10"/>
      <c r="B62" s="64">
        <v>2509</v>
      </c>
      <c r="C62" s="65"/>
      <c r="D62" s="66" t="s">
        <v>177</v>
      </c>
      <c r="E62" s="66" t="s">
        <v>178</v>
      </c>
      <c r="F62" s="12">
        <v>75</v>
      </c>
      <c r="G62" s="12" t="s">
        <v>39</v>
      </c>
      <c r="H62" s="9"/>
      <c r="I62" s="9"/>
      <c r="J62" s="14">
        <v>1100</v>
      </c>
      <c r="K62" s="14">
        <f>+J62*F62</f>
        <v>82500</v>
      </c>
      <c r="L62" s="22">
        <v>850</v>
      </c>
      <c r="M62" s="22">
        <f>+L62*F62</f>
        <v>63750</v>
      </c>
      <c r="N62" s="23">
        <f>+(1400*100)/119</f>
        <v>1176.4705882352941</v>
      </c>
      <c r="O62" s="23">
        <f>+N62*F62</f>
        <v>88235.294117647063</v>
      </c>
      <c r="P62" s="17">
        <f t="shared" si="14"/>
        <v>1042.1568627450981</v>
      </c>
      <c r="Q62" s="25">
        <f>+P62*F62</f>
        <v>78161.764705882364</v>
      </c>
      <c r="R62" s="18">
        <f t="shared" si="69"/>
        <v>139.41576343511008</v>
      </c>
      <c r="S62" s="19">
        <f t="shared" si="70"/>
        <v>0.1337761794015167</v>
      </c>
      <c r="T62" s="20">
        <f t="shared" si="18"/>
        <v>1100</v>
      </c>
      <c r="U62" s="26">
        <f>+T62*F62</f>
        <v>82500</v>
      </c>
      <c r="V62" s="19">
        <f t="shared" si="71"/>
        <v>0.12674160312282734</v>
      </c>
      <c r="W62" s="27" t="s">
        <v>179</v>
      </c>
      <c r="X62" s="24" t="s">
        <v>180</v>
      </c>
      <c r="Y62" s="9" t="s">
        <v>181</v>
      </c>
    </row>
    <row r="63" spans="1:28" s="3" customFormat="1" ht="217.5" customHeight="1" x14ac:dyDescent="0.25">
      <c r="A63" s="10"/>
      <c r="B63" s="64">
        <v>2509</v>
      </c>
      <c r="C63" s="65"/>
      <c r="D63" s="66" t="s">
        <v>125</v>
      </c>
      <c r="E63" s="66" t="s">
        <v>208</v>
      </c>
      <c r="F63" s="12">
        <v>100</v>
      </c>
      <c r="G63" s="12" t="s">
        <v>39</v>
      </c>
      <c r="H63" s="9"/>
      <c r="I63" s="9"/>
      <c r="J63" s="39">
        <v>10900</v>
      </c>
      <c r="K63" s="14">
        <f>+J63*F63</f>
        <v>1090000</v>
      </c>
      <c r="L63" s="40">
        <v>10756</v>
      </c>
      <c r="M63" s="22">
        <f>+L63*F63</f>
        <v>1075600</v>
      </c>
      <c r="N63" s="41">
        <v>12017</v>
      </c>
      <c r="O63" s="23">
        <f>+N63*F63</f>
        <v>1201700</v>
      </c>
      <c r="P63" s="17">
        <f t="shared" si="14"/>
        <v>11224.333333333334</v>
      </c>
      <c r="Q63" s="25">
        <f>+P63*F63</f>
        <v>1122433.3333333335</v>
      </c>
      <c r="R63" s="18">
        <f t="shared" si="69"/>
        <v>563.5745045885435</v>
      </c>
      <c r="S63" s="19">
        <f t="shared" si="70"/>
        <v>5.0210064852125751E-2</v>
      </c>
      <c r="T63" s="20">
        <f t="shared" si="18"/>
        <v>10900</v>
      </c>
      <c r="U63" s="26">
        <f>+T63*F63</f>
        <v>1090000</v>
      </c>
      <c r="V63" s="19">
        <f t="shared" si="71"/>
        <v>5.1704082989774636E-2</v>
      </c>
      <c r="W63" s="18" t="s">
        <v>70</v>
      </c>
      <c r="X63" s="18" t="s">
        <v>71</v>
      </c>
      <c r="Y63" s="18" t="s">
        <v>72</v>
      </c>
      <c r="Z63" s="18"/>
      <c r="AA63" s="18"/>
      <c r="AB63" s="18"/>
    </row>
    <row r="64" spans="1:28" s="3" customFormat="1" ht="110.1" customHeight="1" x14ac:dyDescent="0.25">
      <c r="A64" s="10"/>
      <c r="B64" s="64">
        <v>2509</v>
      </c>
      <c r="C64" s="65"/>
      <c r="D64" s="66" t="s">
        <v>124</v>
      </c>
      <c r="E64" s="66" t="s">
        <v>202</v>
      </c>
      <c r="F64" s="12">
        <v>100</v>
      </c>
      <c r="G64" s="12" t="s">
        <v>39</v>
      </c>
      <c r="H64" s="9"/>
      <c r="I64" s="9"/>
      <c r="J64" s="14">
        <f>+(21500*100)/119</f>
        <v>18067.226890756301</v>
      </c>
      <c r="K64" s="36">
        <f t="shared" ref="K64" si="72">+J64*F64</f>
        <v>1806722.6890756302</v>
      </c>
      <c r="L64" s="22">
        <f>+(20000*100)/119</f>
        <v>16806.722689075632</v>
      </c>
      <c r="M64" s="37">
        <f t="shared" ref="M64" si="73">+L64*F64</f>
        <v>1680672.2689075633</v>
      </c>
      <c r="N64" s="23">
        <f>+(20000*100)/119</f>
        <v>16806.722689075632</v>
      </c>
      <c r="O64" s="38">
        <f t="shared" ref="O64" si="74">+N64*F64</f>
        <v>1680672.2689075633</v>
      </c>
      <c r="P64" s="17">
        <f t="shared" si="14"/>
        <v>17226.890756302524</v>
      </c>
      <c r="Q64" s="25">
        <f t="shared" ref="Q64" si="75">+P64*F64</f>
        <v>1722689.0756302525</v>
      </c>
      <c r="R64" s="18">
        <f t="shared" si="69"/>
        <v>594.20737914835786</v>
      </c>
      <c r="S64" s="19">
        <f t="shared" si="70"/>
        <v>3.4493013716416866E-2</v>
      </c>
      <c r="T64" s="20">
        <f t="shared" si="18"/>
        <v>16806.722689075632</v>
      </c>
      <c r="U64" s="26">
        <f t="shared" ref="U64" si="76">+T64*F64</f>
        <v>1680672.2689075633</v>
      </c>
      <c r="V64" s="19">
        <f t="shared" si="71"/>
        <v>3.5355339059327286E-2</v>
      </c>
      <c r="W64" s="18" t="s">
        <v>70</v>
      </c>
      <c r="X64" s="18" t="s">
        <v>71</v>
      </c>
      <c r="Y64" s="18" t="s">
        <v>72</v>
      </c>
      <c r="Z64" s="18"/>
      <c r="AA64" s="18"/>
      <c r="AB64" s="18"/>
    </row>
    <row r="65" spans="1:28" s="3" customFormat="1" ht="90" customHeight="1" x14ac:dyDescent="0.25">
      <c r="A65" s="10"/>
      <c r="B65" s="64">
        <v>2509</v>
      </c>
      <c r="C65" s="65"/>
      <c r="D65" s="66" t="s">
        <v>126</v>
      </c>
      <c r="E65" s="66" t="s">
        <v>127</v>
      </c>
      <c r="F65" s="12">
        <v>50</v>
      </c>
      <c r="G65" s="12" t="s">
        <v>39</v>
      </c>
      <c r="H65" s="9"/>
      <c r="I65" s="9"/>
      <c r="J65" s="14">
        <f>+(2489*100)/119</f>
        <v>2091.5966386554624</v>
      </c>
      <c r="K65" s="36">
        <f>+J65*F65</f>
        <v>104579.83193277312</v>
      </c>
      <c r="L65" s="22">
        <f>+(2500*100)/119</f>
        <v>2100.840336134454</v>
      </c>
      <c r="M65" s="37">
        <f>+L65*F65</f>
        <v>105042.01680672271</v>
      </c>
      <c r="N65" s="23">
        <f>+(2500*100)/119</f>
        <v>2100.840336134454</v>
      </c>
      <c r="O65" s="38">
        <f>+N65*F65</f>
        <v>105042.01680672271</v>
      </c>
      <c r="P65" s="17">
        <f t="shared" si="14"/>
        <v>2097.7591036414565</v>
      </c>
      <c r="Q65" s="25">
        <f>+P65*F65</f>
        <v>104887.95518207282</v>
      </c>
      <c r="R65" s="18">
        <f t="shared" si="69"/>
        <v>4.3575207804213196</v>
      </c>
      <c r="S65" s="19">
        <f t="shared" si="70"/>
        <v>2.0772264903330365E-3</v>
      </c>
      <c r="T65" s="20">
        <f t="shared" si="18"/>
        <v>2100.840336134454</v>
      </c>
      <c r="U65" s="26">
        <f>+T65*F65</f>
        <v>105042.01680672271</v>
      </c>
      <c r="V65" s="19">
        <f t="shared" si="71"/>
        <v>2.074179891480548E-3</v>
      </c>
      <c r="W65" s="18" t="s">
        <v>128</v>
      </c>
      <c r="X65" s="18" t="s">
        <v>129</v>
      </c>
      <c r="Y65" s="18" t="s">
        <v>130</v>
      </c>
      <c r="Z65" s="18"/>
      <c r="AA65" s="18"/>
      <c r="AB65" s="18"/>
    </row>
    <row r="66" spans="1:28" s="3" customFormat="1" ht="156" customHeight="1" x14ac:dyDescent="0.25">
      <c r="A66" s="10"/>
      <c r="B66" s="64">
        <v>2509</v>
      </c>
      <c r="C66" s="65"/>
      <c r="D66" s="66" t="s">
        <v>182</v>
      </c>
      <c r="E66" s="66" t="s">
        <v>183</v>
      </c>
      <c r="F66" s="12">
        <v>50</v>
      </c>
      <c r="G66" s="12" t="s">
        <v>39</v>
      </c>
      <c r="H66" s="9"/>
      <c r="I66" s="9"/>
      <c r="J66" s="14">
        <v>36600</v>
      </c>
      <c r="K66" s="14">
        <f>+J66*F66</f>
        <v>1830000</v>
      </c>
      <c r="L66" s="22">
        <v>35000</v>
      </c>
      <c r="M66" s="22">
        <f>+L66*F66</f>
        <v>1750000</v>
      </c>
      <c r="N66" s="23">
        <v>26500</v>
      </c>
      <c r="O66" s="38">
        <f>+N66*F66</f>
        <v>1325000</v>
      </c>
      <c r="P66" s="17">
        <f t="shared" ref="P66:P68" si="77">+AVERAGE(J66,L66,N66)</f>
        <v>32700</v>
      </c>
      <c r="Q66" s="25">
        <f>+P66*F66</f>
        <v>1635000</v>
      </c>
      <c r="R66" s="18">
        <f t="shared" si="69"/>
        <v>4432.4560535516503</v>
      </c>
      <c r="S66" s="19">
        <f t="shared" si="70"/>
        <v>0.13554911478751225</v>
      </c>
      <c r="T66" s="20">
        <f t="shared" ref="T66:T68" si="78">+MEDIAN(J66,L66,N66)</f>
        <v>35000</v>
      </c>
      <c r="U66" s="26">
        <f>+T66*F66</f>
        <v>1750000</v>
      </c>
      <c r="V66" s="19">
        <f t="shared" si="71"/>
        <v>0.12664160153004714</v>
      </c>
      <c r="W66" s="27" t="s">
        <v>179</v>
      </c>
      <c r="X66" s="24" t="s">
        <v>184</v>
      </c>
      <c r="Y66" s="9" t="s">
        <v>185</v>
      </c>
    </row>
    <row r="67" spans="1:28" s="3" customFormat="1" ht="201.6" customHeight="1" x14ac:dyDescent="0.25">
      <c r="A67" s="10"/>
      <c r="B67" s="64">
        <v>2509</v>
      </c>
      <c r="C67" s="65"/>
      <c r="D67" s="66" t="s">
        <v>186</v>
      </c>
      <c r="E67" s="66" t="s">
        <v>204</v>
      </c>
      <c r="F67" s="12">
        <v>50</v>
      </c>
      <c r="G67" s="12" t="s">
        <v>39</v>
      </c>
      <c r="H67" s="9"/>
      <c r="I67" s="9"/>
      <c r="J67" s="14">
        <v>5100000</v>
      </c>
      <c r="K67" s="14">
        <f>+J67*F67</f>
        <v>255000000</v>
      </c>
      <c r="L67" s="22"/>
      <c r="M67" s="22"/>
      <c r="N67" s="23"/>
      <c r="O67" s="23"/>
      <c r="P67" s="17">
        <f t="shared" si="77"/>
        <v>5100000</v>
      </c>
      <c r="Q67" s="25">
        <f t="shared" ref="Q67:Q68" si="79">+P67*F67</f>
        <v>255000000</v>
      </c>
      <c r="R67" s="18">
        <f t="shared" si="69"/>
        <v>0</v>
      </c>
      <c r="S67" s="19">
        <f t="shared" si="70"/>
        <v>0</v>
      </c>
      <c r="T67" s="20">
        <f t="shared" si="78"/>
        <v>5100000</v>
      </c>
      <c r="U67" s="26">
        <f t="shared" ref="U67:U68" si="80">+T67*F67</f>
        <v>255000000</v>
      </c>
      <c r="V67" s="19">
        <f t="shared" si="71"/>
        <v>0</v>
      </c>
      <c r="W67" s="27"/>
      <c r="X67" s="24"/>
      <c r="Y67" s="9"/>
    </row>
    <row r="68" spans="1:28" s="3" customFormat="1" ht="56.25" customHeight="1" x14ac:dyDescent="0.25">
      <c r="A68" s="10"/>
      <c r="B68" s="64">
        <v>2509</v>
      </c>
      <c r="C68" s="65"/>
      <c r="D68" s="66" t="s">
        <v>187</v>
      </c>
      <c r="E68" s="66" t="s">
        <v>188</v>
      </c>
      <c r="F68" s="10">
        <v>1</v>
      </c>
      <c r="G68" s="10" t="s">
        <v>170</v>
      </c>
      <c r="H68" s="9"/>
      <c r="I68" s="9"/>
      <c r="J68" s="14">
        <v>499800</v>
      </c>
      <c r="K68" s="14">
        <f>+J68*F68</f>
        <v>499800</v>
      </c>
      <c r="L68" s="67">
        <v>292071</v>
      </c>
      <c r="M68" s="67">
        <f>+L68*F68</f>
        <v>292071</v>
      </c>
      <c r="N68" s="67">
        <v>294903</v>
      </c>
      <c r="O68" s="67">
        <f>+N68*F68</f>
        <v>294903</v>
      </c>
      <c r="P68" s="17">
        <f t="shared" si="77"/>
        <v>362258</v>
      </c>
      <c r="Q68" s="25">
        <f t="shared" si="79"/>
        <v>362258</v>
      </c>
      <c r="R68" s="18">
        <f t="shared" si="69"/>
        <v>97263.752683103899</v>
      </c>
      <c r="S68" s="19">
        <f t="shared" si="70"/>
        <v>0.26849304275710656</v>
      </c>
      <c r="T68" s="20">
        <f t="shared" si="78"/>
        <v>294903</v>
      </c>
      <c r="U68" s="26">
        <f t="shared" si="80"/>
        <v>294903</v>
      </c>
      <c r="V68" s="19">
        <f t="shared" si="71"/>
        <v>0.32981608421448372</v>
      </c>
      <c r="W68" s="27" t="s">
        <v>189</v>
      </c>
      <c r="X68" s="24" t="s">
        <v>190</v>
      </c>
      <c r="Y68" s="9" t="s">
        <v>191</v>
      </c>
    </row>
    <row r="70" spans="1:28" s="3" customFormat="1" x14ac:dyDescent="0.25">
      <c r="D70" s="68"/>
      <c r="E70" s="68"/>
      <c r="F70" s="69"/>
      <c r="G70" s="69"/>
      <c r="H70" s="68"/>
      <c r="I70" s="68"/>
      <c r="P70" s="70"/>
      <c r="Q70" s="71"/>
      <c r="T70" s="70"/>
      <c r="U70" s="71"/>
      <c r="W70" s="68"/>
      <c r="X70" s="68"/>
      <c r="Y70" s="68"/>
    </row>
    <row r="71" spans="1:28" s="3" customFormat="1" x14ac:dyDescent="0.25">
      <c r="D71" s="68"/>
      <c r="E71" s="68"/>
      <c r="J71" s="72"/>
      <c r="K71" s="72"/>
      <c r="L71" s="72"/>
      <c r="M71" s="72"/>
      <c r="N71" s="72"/>
      <c r="O71" s="72"/>
      <c r="P71" s="87" t="s">
        <v>192</v>
      </c>
      <c r="Q71" s="87"/>
      <c r="S71" s="72"/>
      <c r="T71" s="87" t="s">
        <v>193</v>
      </c>
      <c r="U71" s="87"/>
      <c r="W71" s="68"/>
      <c r="X71" s="68"/>
      <c r="Y71" s="73"/>
      <c r="Z71" s="74"/>
      <c r="AA71" s="74"/>
      <c r="AB71" s="74"/>
    </row>
    <row r="72" spans="1:28" s="3" customFormat="1" x14ac:dyDescent="0.25">
      <c r="D72" s="68"/>
      <c r="E72" s="68"/>
      <c r="J72" s="72"/>
      <c r="K72" s="72"/>
      <c r="L72" s="72"/>
      <c r="M72" s="72"/>
      <c r="N72" s="72"/>
      <c r="O72" s="72"/>
      <c r="P72" s="75" t="s">
        <v>194</v>
      </c>
      <c r="Q72" s="76">
        <f>SUM(Q3:Q68)</f>
        <v>1406788922.2854624</v>
      </c>
      <c r="S72" s="72"/>
      <c r="T72" s="75" t="s">
        <v>194</v>
      </c>
      <c r="U72" s="76">
        <f>SUM(U3:U68)</f>
        <v>1453857374.7284315</v>
      </c>
      <c r="W72" s="68"/>
      <c r="X72" s="68"/>
      <c r="Y72" s="73"/>
      <c r="Z72" s="74"/>
      <c r="AA72" s="74"/>
      <c r="AB72" s="74"/>
    </row>
    <row r="73" spans="1:28" s="3" customFormat="1" x14ac:dyDescent="0.25">
      <c r="D73" s="68"/>
      <c r="E73" s="68"/>
      <c r="J73" s="72"/>
      <c r="K73" s="72"/>
      <c r="L73" s="72"/>
      <c r="M73" s="72"/>
      <c r="N73" s="72"/>
      <c r="O73" s="72"/>
      <c r="P73" s="75" t="s">
        <v>195</v>
      </c>
      <c r="Q73" s="76">
        <f>Q72*0.19</f>
        <v>267289895.23423785</v>
      </c>
      <c r="S73" s="72"/>
      <c r="T73" s="75" t="s">
        <v>195</v>
      </c>
      <c r="U73" s="76">
        <f>U72*0.19</f>
        <v>276232901.19840199</v>
      </c>
      <c r="W73" s="68"/>
      <c r="X73" s="68"/>
      <c r="Y73" s="73"/>
      <c r="Z73" s="74"/>
      <c r="AA73" s="74"/>
      <c r="AB73" s="74"/>
    </row>
    <row r="74" spans="1:28" s="3" customFormat="1" x14ac:dyDescent="0.25">
      <c r="D74" s="68"/>
      <c r="E74" s="77"/>
      <c r="J74" s="72"/>
      <c r="K74" s="72"/>
      <c r="L74" s="72"/>
      <c r="M74" s="72"/>
      <c r="N74" s="72"/>
      <c r="O74" s="72"/>
      <c r="P74" s="75" t="s">
        <v>196</v>
      </c>
      <c r="Q74" s="76">
        <f>SUM(Q72:Q73)</f>
        <v>1674078817.5197003</v>
      </c>
      <c r="S74" s="72"/>
      <c r="T74" s="75" t="s">
        <v>196</v>
      </c>
      <c r="U74" s="76">
        <f>SUM(U72:U73)</f>
        <v>1730090275.9268334</v>
      </c>
      <c r="W74" s="77"/>
      <c r="X74" s="77"/>
      <c r="Y74" s="77"/>
      <c r="Z74" s="72"/>
      <c r="AA74" s="72"/>
      <c r="AB74" s="72"/>
    </row>
    <row r="75" spans="1:28" s="3" customFormat="1" x14ac:dyDescent="0.25">
      <c r="D75" s="68"/>
      <c r="E75" s="78"/>
      <c r="F75" s="78"/>
      <c r="G75" s="78"/>
      <c r="H75" s="78"/>
      <c r="I75" s="78"/>
      <c r="J75" s="78"/>
      <c r="K75" s="78"/>
      <c r="L75" s="78"/>
      <c r="M75" s="78"/>
      <c r="N75" s="78"/>
      <c r="O75" s="78"/>
      <c r="P75" s="78"/>
      <c r="Q75" s="78"/>
      <c r="R75" s="78"/>
      <c r="S75" s="78"/>
      <c r="T75" s="78"/>
      <c r="U75" s="78"/>
      <c r="V75" s="78"/>
      <c r="W75" s="78"/>
      <c r="X75" s="78"/>
      <c r="Y75" s="78"/>
      <c r="Z75" s="78"/>
      <c r="AA75" s="78"/>
      <c r="AB75" s="78"/>
    </row>
    <row r="76" spans="1:28" s="3" customFormat="1" x14ac:dyDescent="0.25">
      <c r="D76" s="68"/>
      <c r="E76" s="78"/>
      <c r="F76" s="78"/>
      <c r="G76" s="78"/>
      <c r="H76" s="78"/>
      <c r="I76" s="78"/>
      <c r="J76" s="78"/>
      <c r="K76" s="78"/>
      <c r="L76" s="78"/>
      <c r="M76" s="78"/>
      <c r="N76" s="78"/>
      <c r="O76" s="78"/>
      <c r="P76" s="78"/>
      <c r="Q76" s="78"/>
      <c r="R76" s="78"/>
      <c r="S76" s="78"/>
      <c r="T76" s="78"/>
      <c r="U76" s="78"/>
      <c r="V76" s="78"/>
      <c r="W76" s="78"/>
      <c r="X76" s="78"/>
      <c r="Y76" s="78"/>
      <c r="Z76" s="78"/>
      <c r="AA76" s="78"/>
      <c r="AB76" s="78"/>
    </row>
    <row r="77" spans="1:28" s="3" customFormat="1" x14ac:dyDescent="0.25">
      <c r="D77" s="68"/>
      <c r="E77" s="68"/>
      <c r="W77" s="68"/>
      <c r="X77" s="68"/>
      <c r="Y77" s="68"/>
    </row>
    <row r="78" spans="1:28" s="3" customFormat="1" x14ac:dyDescent="0.25">
      <c r="D78" s="68"/>
      <c r="E78" s="68"/>
      <c r="W78" s="68"/>
      <c r="X78" s="68"/>
      <c r="Y78" s="68"/>
    </row>
    <row r="79" spans="1:28" s="3" customFormat="1" x14ac:dyDescent="0.25">
      <c r="D79" s="68"/>
      <c r="E79" s="68"/>
      <c r="W79" s="68"/>
      <c r="X79" s="68"/>
      <c r="Y79" s="68"/>
    </row>
    <row r="80" spans="1:28" s="3" customFormat="1" x14ac:dyDescent="0.25">
      <c r="D80" s="68"/>
      <c r="E80" s="68"/>
      <c r="W80" s="68"/>
      <c r="X80" s="68"/>
      <c r="Y80" s="68"/>
    </row>
    <row r="81" spans="4:25" s="3" customFormat="1" x14ac:dyDescent="0.25">
      <c r="D81" s="68"/>
      <c r="E81" s="68"/>
      <c r="W81" s="68"/>
      <c r="X81" s="68"/>
      <c r="Y81" s="68"/>
    </row>
    <row r="82" spans="4:25" s="3" customFormat="1" x14ac:dyDescent="0.25">
      <c r="D82" s="68"/>
      <c r="E82" s="68"/>
      <c r="W82" s="68"/>
      <c r="X82" s="68"/>
      <c r="Y82" s="68"/>
    </row>
    <row r="83" spans="4:25" s="3" customFormat="1" x14ac:dyDescent="0.25">
      <c r="D83" s="68"/>
      <c r="E83" s="68"/>
      <c r="W83" s="68"/>
      <c r="X83" s="68"/>
      <c r="Y83" s="68"/>
    </row>
    <row r="84" spans="4:25" s="3" customFormat="1" x14ac:dyDescent="0.25">
      <c r="D84" s="68"/>
      <c r="E84" s="68"/>
      <c r="W84" s="68"/>
      <c r="X84" s="68"/>
      <c r="Y84" s="68"/>
    </row>
    <row r="85" spans="4:25" s="3" customFormat="1" x14ac:dyDescent="0.25">
      <c r="D85" s="68"/>
      <c r="E85" s="68"/>
      <c r="W85" s="68"/>
      <c r="X85" s="68"/>
      <c r="Y85" s="68"/>
    </row>
    <row r="86" spans="4:25" s="3" customFormat="1" x14ac:dyDescent="0.25">
      <c r="D86" s="68"/>
      <c r="E86" s="68"/>
      <c r="W86" s="68"/>
      <c r="X86" s="68"/>
      <c r="Y86" s="68"/>
    </row>
    <row r="87" spans="4:25" s="3" customFormat="1" x14ac:dyDescent="0.25">
      <c r="D87" s="68"/>
      <c r="E87" s="68"/>
      <c r="W87" s="68"/>
      <c r="X87" s="68"/>
      <c r="Y87" s="68"/>
    </row>
    <row r="88" spans="4:25" s="3" customFormat="1" x14ac:dyDescent="0.25">
      <c r="D88" s="68"/>
      <c r="E88" s="68"/>
      <c r="W88" s="68"/>
      <c r="X88" s="68"/>
      <c r="Y88" s="68"/>
    </row>
    <row r="89" spans="4:25" s="3" customFormat="1" x14ac:dyDescent="0.25">
      <c r="D89" s="68"/>
      <c r="E89" s="68"/>
      <c r="W89" s="68"/>
      <c r="X89" s="68"/>
      <c r="Y89" s="68"/>
    </row>
    <row r="90" spans="4:25" s="3" customFormat="1" x14ac:dyDescent="0.25">
      <c r="D90" s="68"/>
      <c r="E90" s="68"/>
      <c r="W90" s="68"/>
      <c r="X90" s="68"/>
      <c r="Y90" s="68"/>
    </row>
    <row r="91" spans="4:25" s="3" customFormat="1" x14ac:dyDescent="0.25">
      <c r="D91" s="68"/>
      <c r="E91" s="68"/>
      <c r="W91" s="68"/>
      <c r="X91" s="68"/>
      <c r="Y91" s="68"/>
    </row>
    <row r="92" spans="4:25" s="3" customFormat="1" x14ac:dyDescent="0.25">
      <c r="D92" s="68"/>
      <c r="E92" s="68"/>
      <c r="W92" s="68"/>
      <c r="X92" s="68"/>
      <c r="Y92" s="68"/>
    </row>
    <row r="93" spans="4:25" s="3" customFormat="1" x14ac:dyDescent="0.25">
      <c r="D93" s="68"/>
      <c r="E93" s="68"/>
      <c r="W93" s="68"/>
      <c r="X93" s="68"/>
      <c r="Y93" s="68"/>
    </row>
    <row r="94" spans="4:25" s="3" customFormat="1" x14ac:dyDescent="0.25">
      <c r="D94" s="68"/>
      <c r="E94" s="68"/>
      <c r="W94" s="68"/>
      <c r="X94" s="68"/>
      <c r="Y94" s="68"/>
    </row>
    <row r="95" spans="4:25" s="3" customFormat="1" x14ac:dyDescent="0.25">
      <c r="D95" s="68"/>
      <c r="E95" s="68"/>
      <c r="W95" s="68"/>
      <c r="X95" s="68"/>
      <c r="Y95" s="68"/>
    </row>
    <row r="96" spans="4:25" s="3" customFormat="1" x14ac:dyDescent="0.25">
      <c r="D96" s="68"/>
      <c r="E96" s="68"/>
      <c r="W96" s="68"/>
      <c r="X96" s="68"/>
      <c r="Y96" s="68"/>
    </row>
    <row r="97" spans="4:25" s="3" customFormat="1" x14ac:dyDescent="0.25">
      <c r="D97" s="68"/>
      <c r="E97" s="68"/>
      <c r="W97" s="68"/>
      <c r="X97" s="68"/>
      <c r="Y97" s="68"/>
    </row>
    <row r="98" spans="4:25" s="3" customFormat="1" x14ac:dyDescent="0.25">
      <c r="D98" s="68"/>
      <c r="E98" s="68"/>
      <c r="W98" s="68"/>
      <c r="X98" s="68"/>
      <c r="Y98" s="68"/>
    </row>
    <row r="99" spans="4:25" s="3" customFormat="1" x14ac:dyDescent="0.25">
      <c r="D99" s="68"/>
      <c r="E99" s="68"/>
      <c r="W99" s="68"/>
      <c r="X99" s="68"/>
      <c r="Y99" s="68"/>
    </row>
    <row r="100" spans="4:25" s="3" customFormat="1" x14ac:dyDescent="0.25">
      <c r="D100" s="68"/>
      <c r="E100" s="68"/>
      <c r="W100" s="68"/>
      <c r="X100" s="68"/>
      <c r="Y100" s="68"/>
    </row>
    <row r="101" spans="4:25" s="3" customFormat="1" x14ac:dyDescent="0.25">
      <c r="D101" s="68"/>
      <c r="E101" s="68"/>
      <c r="W101" s="68"/>
      <c r="X101" s="68"/>
      <c r="Y101" s="68"/>
    </row>
    <row r="102" spans="4:25" s="3" customFormat="1" x14ac:dyDescent="0.25">
      <c r="D102" s="68"/>
      <c r="E102" s="68"/>
      <c r="W102" s="68"/>
      <c r="X102" s="68"/>
      <c r="Y102" s="68"/>
    </row>
    <row r="103" spans="4:25" s="3" customFormat="1" x14ac:dyDescent="0.25">
      <c r="D103" s="68"/>
      <c r="E103" s="68"/>
      <c r="W103" s="68"/>
      <c r="X103" s="68"/>
      <c r="Y103" s="68"/>
    </row>
    <row r="104" spans="4:25" s="3" customFormat="1" x14ac:dyDescent="0.25">
      <c r="D104" s="68"/>
      <c r="E104" s="68"/>
      <c r="W104" s="68"/>
      <c r="X104" s="68"/>
      <c r="Y104" s="68"/>
    </row>
    <row r="105" spans="4:25" s="3" customFormat="1" x14ac:dyDescent="0.25">
      <c r="D105" s="68"/>
      <c r="E105" s="68"/>
      <c r="W105" s="68"/>
      <c r="X105" s="68"/>
      <c r="Y105" s="68"/>
    </row>
    <row r="106" spans="4:25" s="3" customFormat="1" x14ac:dyDescent="0.25">
      <c r="D106" s="68"/>
      <c r="E106" s="68"/>
      <c r="W106" s="68"/>
      <c r="X106" s="68"/>
      <c r="Y106" s="68"/>
    </row>
    <row r="107" spans="4:25" s="3" customFormat="1" x14ac:dyDescent="0.25">
      <c r="D107" s="68"/>
      <c r="E107" s="68"/>
      <c r="W107" s="68"/>
      <c r="X107" s="68"/>
      <c r="Y107" s="68"/>
    </row>
    <row r="108" spans="4:25" s="3" customFormat="1" x14ac:dyDescent="0.25">
      <c r="D108" s="68"/>
      <c r="E108" s="68"/>
      <c r="W108" s="68"/>
      <c r="X108" s="68"/>
      <c r="Y108" s="68"/>
    </row>
    <row r="109" spans="4:25" s="3" customFormat="1" x14ac:dyDescent="0.25">
      <c r="D109" s="68"/>
      <c r="E109" s="68"/>
      <c r="W109" s="68"/>
      <c r="X109" s="68"/>
      <c r="Y109" s="68"/>
    </row>
    <row r="110" spans="4:25" s="3" customFormat="1" x14ac:dyDescent="0.25">
      <c r="D110" s="68"/>
      <c r="E110" s="68"/>
      <c r="W110" s="68"/>
      <c r="X110" s="68"/>
      <c r="Y110" s="68"/>
    </row>
    <row r="111" spans="4:25" s="3" customFormat="1" x14ac:dyDescent="0.25">
      <c r="D111" s="68"/>
      <c r="E111" s="68"/>
      <c r="W111" s="68"/>
      <c r="X111" s="68"/>
      <c r="Y111" s="68"/>
    </row>
    <row r="112" spans="4:25" s="3" customFormat="1" x14ac:dyDescent="0.25">
      <c r="D112" s="68"/>
      <c r="E112" s="68"/>
      <c r="W112" s="68"/>
      <c r="X112" s="68"/>
      <c r="Y112" s="68"/>
    </row>
    <row r="113" spans="1:25" s="3" customFormat="1" x14ac:dyDescent="0.25">
      <c r="D113" s="68"/>
      <c r="E113" s="68"/>
      <c r="W113" s="68"/>
      <c r="X113" s="68"/>
      <c r="Y113" s="68"/>
    </row>
    <row r="114" spans="1:25" s="3" customFormat="1" x14ac:dyDescent="0.25">
      <c r="D114" s="68"/>
      <c r="E114" s="68"/>
      <c r="W114" s="68"/>
      <c r="X114" s="68"/>
      <c r="Y114" s="68"/>
    </row>
    <row r="115" spans="1:25" s="3" customFormat="1" x14ac:dyDescent="0.25">
      <c r="D115" s="68"/>
      <c r="E115" s="68"/>
      <c r="W115" s="68"/>
      <c r="X115" s="68"/>
      <c r="Y115" s="68"/>
    </row>
    <row r="116" spans="1:25" s="3" customFormat="1" x14ac:dyDescent="0.25">
      <c r="D116" s="68"/>
      <c r="E116" s="68"/>
      <c r="W116" s="68"/>
      <c r="X116" s="68"/>
      <c r="Y116" s="68"/>
    </row>
    <row r="117" spans="1:25" s="3" customFormat="1" x14ac:dyDescent="0.25">
      <c r="D117" s="68"/>
      <c r="E117" s="68"/>
      <c r="W117" s="68"/>
      <c r="X117" s="68"/>
      <c r="Y117" s="68"/>
    </row>
    <row r="118" spans="1:25" s="3" customFormat="1" x14ac:dyDescent="0.25">
      <c r="D118" s="68"/>
      <c r="E118" s="68"/>
      <c r="W118" s="68"/>
      <c r="X118" s="68"/>
      <c r="Y118" s="68"/>
    </row>
    <row r="119" spans="1:25" s="3" customFormat="1" x14ac:dyDescent="0.25">
      <c r="D119" s="68"/>
      <c r="E119" s="68"/>
      <c r="W119" s="68"/>
      <c r="X119" s="68"/>
      <c r="Y119" s="68"/>
    </row>
    <row r="120" spans="1:25" s="3" customFormat="1" x14ac:dyDescent="0.25">
      <c r="D120" s="68"/>
      <c r="E120" s="68"/>
      <c r="W120" s="68"/>
      <c r="X120" s="68"/>
      <c r="Y120" s="68"/>
    </row>
    <row r="121" spans="1:25" s="3" customFormat="1" x14ac:dyDescent="0.25">
      <c r="D121" s="68"/>
      <c r="E121" s="68"/>
      <c r="W121" s="68"/>
      <c r="X121" s="68"/>
      <c r="Y121" s="68"/>
    </row>
    <row r="122" spans="1:25" s="3" customFormat="1" x14ac:dyDescent="0.25">
      <c r="A122" s="71"/>
      <c r="D122" s="68"/>
      <c r="E122" s="68"/>
      <c r="W122" s="68"/>
      <c r="X122" s="68"/>
      <c r="Y122" s="68"/>
    </row>
    <row r="123" spans="1:25" s="3" customFormat="1" x14ac:dyDescent="0.25">
      <c r="A123" s="79"/>
      <c r="D123" s="68"/>
      <c r="E123" s="68"/>
      <c r="W123" s="68"/>
      <c r="X123" s="68"/>
      <c r="Y123" s="68"/>
    </row>
    <row r="124" spans="1:25" s="3" customFormat="1" x14ac:dyDescent="0.25">
      <c r="A124" s="79"/>
      <c r="D124" s="68"/>
      <c r="E124" s="68"/>
      <c r="W124" s="68"/>
      <c r="X124" s="68"/>
      <c r="Y124" s="68"/>
    </row>
    <row r="125" spans="1:25" s="3" customFormat="1" x14ac:dyDescent="0.25">
      <c r="A125" s="79"/>
      <c r="D125" s="68"/>
      <c r="E125" s="68"/>
      <c r="W125" s="68"/>
      <c r="X125" s="68"/>
      <c r="Y125" s="68"/>
    </row>
    <row r="126" spans="1:25" s="3" customFormat="1" x14ac:dyDescent="0.25">
      <c r="A126" s="79"/>
      <c r="D126" s="68"/>
      <c r="E126" s="68"/>
      <c r="W126" s="68"/>
      <c r="X126" s="68"/>
      <c r="Y126" s="68"/>
    </row>
    <row r="127" spans="1:25" s="3" customFormat="1" x14ac:dyDescent="0.25">
      <c r="A127" s="79"/>
      <c r="D127" s="68"/>
      <c r="E127" s="68"/>
      <c r="W127" s="68"/>
      <c r="X127" s="68"/>
      <c r="Y127" s="68"/>
    </row>
    <row r="128" spans="1:25" s="3" customFormat="1" x14ac:dyDescent="0.25">
      <c r="A128" s="79"/>
      <c r="D128" s="68"/>
      <c r="E128" s="68"/>
      <c r="W128" s="68"/>
      <c r="X128" s="68"/>
      <c r="Y128" s="68"/>
    </row>
    <row r="129" spans="1:25" s="3" customFormat="1" x14ac:dyDescent="0.25">
      <c r="A129" s="79"/>
      <c r="D129" s="68"/>
      <c r="E129" s="68"/>
      <c r="W129" s="68"/>
      <c r="X129" s="68"/>
      <c r="Y129" s="68"/>
    </row>
    <row r="130" spans="1:25" s="3" customFormat="1" x14ac:dyDescent="0.25">
      <c r="A130" s="79"/>
      <c r="D130" s="68"/>
      <c r="E130" s="68"/>
      <c r="W130" s="68"/>
      <c r="X130" s="68"/>
      <c r="Y130" s="68"/>
    </row>
    <row r="131" spans="1:25" s="3" customFormat="1" x14ac:dyDescent="0.25">
      <c r="A131" s="79"/>
      <c r="D131" s="68"/>
      <c r="E131" s="68"/>
      <c r="W131" s="68"/>
      <c r="X131" s="68"/>
      <c r="Y131" s="68"/>
    </row>
    <row r="132" spans="1:25" s="3" customFormat="1" x14ac:dyDescent="0.25">
      <c r="A132" s="79"/>
      <c r="D132" s="68"/>
      <c r="E132" s="68"/>
      <c r="W132" s="68"/>
      <c r="X132" s="68"/>
      <c r="Y132" s="68"/>
    </row>
    <row r="133" spans="1:25" s="3" customFormat="1" x14ac:dyDescent="0.25">
      <c r="A133" s="79"/>
      <c r="D133" s="68"/>
      <c r="E133" s="68"/>
      <c r="W133" s="68"/>
      <c r="X133" s="68"/>
      <c r="Y133" s="68"/>
    </row>
    <row r="134" spans="1:25" s="3" customFormat="1" x14ac:dyDescent="0.25">
      <c r="A134" s="79"/>
      <c r="D134" s="68"/>
      <c r="E134" s="68"/>
      <c r="W134" s="68"/>
      <c r="X134" s="68"/>
      <c r="Y134" s="68"/>
    </row>
    <row r="135" spans="1:25" s="3" customFormat="1" x14ac:dyDescent="0.25">
      <c r="A135" s="79"/>
      <c r="D135" s="68"/>
      <c r="E135" s="68"/>
      <c r="W135" s="68"/>
      <c r="X135" s="68"/>
      <c r="Y135" s="68"/>
    </row>
    <row r="136" spans="1:25" s="3" customFormat="1" x14ac:dyDescent="0.25">
      <c r="A136" s="79"/>
      <c r="D136" s="68"/>
      <c r="E136" s="68"/>
      <c r="W136" s="68"/>
      <c r="X136" s="68"/>
      <c r="Y136" s="68"/>
    </row>
    <row r="137" spans="1:25" s="3" customFormat="1" x14ac:dyDescent="0.25">
      <c r="A137" s="79"/>
      <c r="D137" s="68"/>
      <c r="E137" s="68"/>
      <c r="W137" s="68"/>
      <c r="X137" s="68"/>
      <c r="Y137" s="68"/>
    </row>
    <row r="138" spans="1:25" s="3" customFormat="1" x14ac:dyDescent="0.25">
      <c r="A138" s="79"/>
      <c r="D138" s="68"/>
      <c r="E138" s="68"/>
      <c r="W138" s="68"/>
      <c r="X138" s="68"/>
      <c r="Y138" s="68"/>
    </row>
    <row r="139" spans="1:25" s="3" customFormat="1" x14ac:dyDescent="0.25">
      <c r="A139" s="79"/>
      <c r="D139" s="68"/>
      <c r="E139" s="68"/>
      <c r="W139" s="68"/>
      <c r="X139" s="68"/>
      <c r="Y139" s="68"/>
    </row>
    <row r="140" spans="1:25" s="3" customFormat="1" x14ac:dyDescent="0.25">
      <c r="A140" s="79"/>
      <c r="D140" s="68"/>
      <c r="E140" s="68"/>
      <c r="W140" s="68"/>
      <c r="X140" s="68"/>
      <c r="Y140" s="68"/>
    </row>
    <row r="141" spans="1:25" s="3" customFormat="1" x14ac:dyDescent="0.25">
      <c r="A141" s="79"/>
      <c r="D141" s="68"/>
      <c r="E141" s="68"/>
      <c r="W141" s="68"/>
      <c r="X141" s="68"/>
      <c r="Y141" s="68"/>
    </row>
    <row r="142" spans="1:25" s="3" customFormat="1" x14ac:dyDescent="0.25">
      <c r="A142" s="79"/>
      <c r="D142" s="68"/>
      <c r="E142" s="68"/>
      <c r="W142" s="68"/>
      <c r="X142" s="68"/>
      <c r="Y142" s="68"/>
    </row>
    <row r="143" spans="1:25" s="3" customFormat="1" x14ac:dyDescent="0.25">
      <c r="A143" s="79"/>
      <c r="D143" s="68"/>
      <c r="E143" s="68"/>
      <c r="W143" s="68"/>
      <c r="X143" s="68"/>
      <c r="Y143" s="68"/>
    </row>
    <row r="144" spans="1:25" s="3" customFormat="1" x14ac:dyDescent="0.25">
      <c r="A144" s="79"/>
      <c r="D144" s="68"/>
      <c r="E144" s="68"/>
      <c r="W144" s="68"/>
      <c r="X144" s="68"/>
      <c r="Y144" s="68"/>
    </row>
    <row r="145" spans="1:25" s="3" customFormat="1" x14ac:dyDescent="0.25">
      <c r="A145" s="79"/>
      <c r="D145" s="68"/>
      <c r="E145" s="68"/>
      <c r="W145" s="68"/>
      <c r="X145" s="68"/>
      <c r="Y145" s="68"/>
    </row>
    <row r="146" spans="1:25" s="3" customFormat="1" x14ac:dyDescent="0.25">
      <c r="A146" s="79"/>
      <c r="D146" s="68"/>
      <c r="E146" s="68"/>
      <c r="W146" s="68"/>
      <c r="X146" s="68"/>
      <c r="Y146" s="68"/>
    </row>
    <row r="147" spans="1:25" s="3" customFormat="1" x14ac:dyDescent="0.25">
      <c r="A147" s="79"/>
      <c r="D147" s="68"/>
      <c r="E147" s="68"/>
      <c r="W147" s="68"/>
      <c r="X147" s="68"/>
      <c r="Y147" s="68"/>
    </row>
    <row r="148" spans="1:25" s="3" customFormat="1" x14ac:dyDescent="0.25">
      <c r="A148" s="79"/>
      <c r="D148" s="68"/>
      <c r="E148" s="68"/>
      <c r="W148" s="68"/>
      <c r="X148" s="68"/>
      <c r="Y148" s="68"/>
    </row>
    <row r="149" spans="1:25" s="3" customFormat="1" x14ac:dyDescent="0.25">
      <c r="A149" s="79"/>
      <c r="D149" s="68"/>
      <c r="E149" s="68"/>
      <c r="W149" s="68"/>
      <c r="X149" s="68"/>
      <c r="Y149" s="68"/>
    </row>
    <row r="150" spans="1:25" s="3" customFormat="1" x14ac:dyDescent="0.25">
      <c r="A150" s="79"/>
      <c r="D150" s="68"/>
      <c r="E150" s="68"/>
      <c r="W150" s="68"/>
      <c r="X150" s="68"/>
      <c r="Y150" s="68"/>
    </row>
    <row r="151" spans="1:25" s="3" customFormat="1" x14ac:dyDescent="0.25">
      <c r="A151" s="79"/>
      <c r="D151" s="68"/>
      <c r="E151" s="68"/>
      <c r="W151" s="68"/>
      <c r="X151" s="68"/>
      <c r="Y151" s="68"/>
    </row>
    <row r="152" spans="1:25" s="3" customFormat="1" x14ac:dyDescent="0.25">
      <c r="A152" s="79"/>
      <c r="D152" s="68"/>
      <c r="E152" s="68"/>
      <c r="W152" s="68"/>
      <c r="X152" s="68"/>
      <c r="Y152" s="68"/>
    </row>
    <row r="153" spans="1:25" s="3" customFormat="1" x14ac:dyDescent="0.25">
      <c r="A153" s="79"/>
      <c r="D153" s="68"/>
      <c r="E153" s="68"/>
      <c r="W153" s="68"/>
      <c r="X153" s="68"/>
      <c r="Y153" s="68"/>
    </row>
    <row r="154" spans="1:25" s="3" customFormat="1" x14ac:dyDescent="0.25">
      <c r="A154" s="79"/>
      <c r="D154" s="68"/>
      <c r="E154" s="68"/>
      <c r="W154" s="68"/>
      <c r="X154" s="68"/>
      <c r="Y154" s="68"/>
    </row>
    <row r="155" spans="1:25" s="3" customFormat="1" x14ac:dyDescent="0.25">
      <c r="A155" s="79"/>
      <c r="D155" s="68"/>
      <c r="E155" s="68"/>
      <c r="W155" s="68"/>
      <c r="X155" s="68"/>
      <c r="Y155" s="68"/>
    </row>
    <row r="156" spans="1:25" s="3" customFormat="1" x14ac:dyDescent="0.25">
      <c r="A156" s="79"/>
      <c r="D156" s="68"/>
      <c r="E156" s="68"/>
      <c r="W156" s="68"/>
      <c r="X156" s="68"/>
      <c r="Y156" s="68"/>
    </row>
    <row r="157" spans="1:25" s="3" customFormat="1" x14ac:dyDescent="0.25">
      <c r="A157" s="79"/>
      <c r="D157" s="68"/>
      <c r="E157" s="68"/>
      <c r="W157" s="68"/>
      <c r="X157" s="68"/>
      <c r="Y157" s="68"/>
    </row>
    <row r="158" spans="1:25" s="3" customFormat="1" x14ac:dyDescent="0.25">
      <c r="A158" s="79"/>
      <c r="D158" s="68"/>
      <c r="E158" s="68"/>
      <c r="W158" s="68"/>
      <c r="X158" s="68"/>
      <c r="Y158" s="68"/>
    </row>
    <row r="159" spans="1:25" s="3" customFormat="1" x14ac:dyDescent="0.25">
      <c r="A159" s="79"/>
      <c r="D159" s="68"/>
      <c r="E159" s="68"/>
      <c r="W159" s="68"/>
      <c r="X159" s="68"/>
      <c r="Y159" s="68"/>
    </row>
    <row r="160" spans="1:25" s="3" customFormat="1" x14ac:dyDescent="0.25">
      <c r="A160" s="79"/>
      <c r="D160" s="68"/>
      <c r="E160" s="68"/>
      <c r="W160" s="68"/>
      <c r="X160" s="68"/>
      <c r="Y160" s="68"/>
    </row>
    <row r="161" spans="1:25" s="3" customFormat="1" x14ac:dyDescent="0.25">
      <c r="A161" s="79"/>
      <c r="D161" s="68"/>
      <c r="E161" s="68"/>
      <c r="W161" s="68"/>
      <c r="X161" s="68"/>
      <c r="Y161" s="68"/>
    </row>
    <row r="162" spans="1:25" s="3" customFormat="1" x14ac:dyDescent="0.25">
      <c r="A162" s="79"/>
      <c r="D162" s="68"/>
      <c r="E162" s="68"/>
      <c r="W162" s="68"/>
      <c r="X162" s="68"/>
      <c r="Y162" s="68"/>
    </row>
    <row r="163" spans="1:25" s="3" customFormat="1" x14ac:dyDescent="0.25">
      <c r="A163" s="79"/>
      <c r="D163" s="68"/>
      <c r="E163" s="68"/>
      <c r="W163" s="68"/>
      <c r="X163" s="68"/>
      <c r="Y163" s="68"/>
    </row>
    <row r="164" spans="1:25" s="3" customFormat="1" x14ac:dyDescent="0.25">
      <c r="A164" s="79"/>
      <c r="D164" s="68"/>
      <c r="E164" s="68"/>
      <c r="W164" s="68"/>
      <c r="X164" s="68"/>
      <c r="Y164" s="68"/>
    </row>
    <row r="165" spans="1:25" s="3" customFormat="1" x14ac:dyDescent="0.25">
      <c r="A165" s="79"/>
      <c r="D165" s="68"/>
      <c r="E165" s="68"/>
      <c r="W165" s="68"/>
      <c r="X165" s="68"/>
      <c r="Y165" s="68"/>
    </row>
    <row r="166" spans="1:25" s="3" customFormat="1" x14ac:dyDescent="0.25">
      <c r="A166" s="79"/>
      <c r="D166" s="68"/>
      <c r="E166" s="68"/>
      <c r="W166" s="68"/>
      <c r="X166" s="68"/>
      <c r="Y166" s="68"/>
    </row>
    <row r="167" spans="1:25" s="3" customFormat="1" x14ac:dyDescent="0.25">
      <c r="A167" s="79"/>
      <c r="D167" s="68"/>
      <c r="E167" s="68"/>
      <c r="W167" s="68"/>
      <c r="X167" s="68"/>
      <c r="Y167" s="68"/>
    </row>
    <row r="168" spans="1:25" s="3" customFormat="1" x14ac:dyDescent="0.25">
      <c r="A168" s="79"/>
      <c r="D168" s="68"/>
      <c r="E168" s="68"/>
      <c r="W168" s="68"/>
      <c r="X168" s="68"/>
      <c r="Y168" s="68"/>
    </row>
    <row r="169" spans="1:25" s="3" customFormat="1" x14ac:dyDescent="0.25">
      <c r="A169" s="79"/>
      <c r="D169" s="68"/>
      <c r="E169" s="68"/>
      <c r="W169" s="68"/>
      <c r="X169" s="68"/>
      <c r="Y169" s="68"/>
    </row>
    <row r="170" spans="1:25" s="3" customFormat="1" x14ac:dyDescent="0.25">
      <c r="A170" s="79"/>
      <c r="D170" s="68"/>
      <c r="E170" s="68"/>
      <c r="W170" s="68"/>
      <c r="X170" s="68"/>
      <c r="Y170" s="68"/>
    </row>
    <row r="171" spans="1:25" s="3" customFormat="1" x14ac:dyDescent="0.25">
      <c r="A171" s="79"/>
      <c r="D171" s="68"/>
      <c r="E171" s="68"/>
      <c r="W171" s="68"/>
      <c r="X171" s="68"/>
      <c r="Y171" s="68"/>
    </row>
    <row r="172" spans="1:25" s="3" customFormat="1" x14ac:dyDescent="0.25">
      <c r="A172" s="79"/>
      <c r="D172" s="68"/>
      <c r="E172" s="68"/>
      <c r="W172" s="68"/>
      <c r="X172" s="68"/>
      <c r="Y172" s="68"/>
    </row>
    <row r="173" spans="1:25" s="3" customFormat="1" x14ac:dyDescent="0.25">
      <c r="A173" s="79"/>
      <c r="D173" s="68"/>
      <c r="E173" s="68"/>
      <c r="W173" s="68"/>
      <c r="X173" s="68"/>
      <c r="Y173" s="68"/>
    </row>
    <row r="174" spans="1:25" s="3" customFormat="1" x14ac:dyDescent="0.25">
      <c r="A174" s="79"/>
      <c r="D174" s="68"/>
      <c r="E174" s="68"/>
      <c r="W174" s="68"/>
      <c r="X174" s="68"/>
      <c r="Y174" s="68"/>
    </row>
    <row r="175" spans="1:25" s="3" customFormat="1" x14ac:dyDescent="0.25">
      <c r="A175" s="79"/>
      <c r="D175" s="68"/>
      <c r="E175" s="68"/>
      <c r="W175" s="68"/>
      <c r="X175" s="68"/>
      <c r="Y175" s="68"/>
    </row>
    <row r="176" spans="1:25" s="3" customFormat="1" x14ac:dyDescent="0.25">
      <c r="A176" s="79"/>
      <c r="D176" s="68"/>
      <c r="E176" s="68"/>
      <c r="W176" s="68"/>
      <c r="X176" s="68"/>
      <c r="Y176" s="68"/>
    </row>
    <row r="177" spans="1:25" s="3" customFormat="1" x14ac:dyDescent="0.25">
      <c r="A177" s="79"/>
      <c r="D177" s="68"/>
      <c r="E177" s="68"/>
      <c r="W177" s="68"/>
      <c r="X177" s="68"/>
      <c r="Y177" s="68"/>
    </row>
    <row r="178" spans="1:25" s="3" customFormat="1" x14ac:dyDescent="0.25">
      <c r="A178" s="79"/>
      <c r="D178" s="68"/>
      <c r="E178" s="68"/>
      <c r="W178" s="68"/>
      <c r="X178" s="68"/>
      <c r="Y178" s="68"/>
    </row>
    <row r="179" spans="1:25" s="3" customFormat="1" x14ac:dyDescent="0.25">
      <c r="A179" s="79"/>
      <c r="D179" s="68"/>
      <c r="E179" s="68"/>
      <c r="W179" s="68"/>
      <c r="X179" s="68"/>
      <c r="Y179" s="68"/>
    </row>
    <row r="180" spans="1:25" s="3" customFormat="1" x14ac:dyDescent="0.25">
      <c r="A180" s="79"/>
      <c r="D180" s="68"/>
      <c r="E180" s="68"/>
      <c r="W180" s="68"/>
      <c r="X180" s="68"/>
      <c r="Y180" s="68"/>
    </row>
    <row r="181" spans="1:25" s="3" customFormat="1" x14ac:dyDescent="0.25">
      <c r="A181" s="79"/>
      <c r="D181" s="68"/>
      <c r="E181" s="68"/>
      <c r="W181" s="68"/>
      <c r="X181" s="68"/>
      <c r="Y181" s="68"/>
    </row>
    <row r="182" spans="1:25" s="3" customFormat="1" x14ac:dyDescent="0.25">
      <c r="A182" s="79"/>
      <c r="D182" s="68"/>
      <c r="E182" s="68"/>
      <c r="W182" s="68"/>
      <c r="X182" s="68"/>
      <c r="Y182" s="68"/>
    </row>
    <row r="183" spans="1:25" s="3" customFormat="1" x14ac:dyDescent="0.25">
      <c r="A183" s="79"/>
      <c r="D183" s="68"/>
      <c r="E183" s="68"/>
      <c r="W183" s="68"/>
      <c r="X183" s="68"/>
      <c r="Y183" s="68"/>
    </row>
    <row r="184" spans="1:25" s="3" customFormat="1" x14ac:dyDescent="0.25">
      <c r="A184" s="79"/>
      <c r="D184" s="68"/>
      <c r="E184" s="68"/>
      <c r="W184" s="68"/>
      <c r="X184" s="68"/>
      <c r="Y184" s="68"/>
    </row>
    <row r="185" spans="1:25" s="3" customFormat="1" x14ac:dyDescent="0.25">
      <c r="A185" s="79"/>
      <c r="D185" s="68"/>
      <c r="E185" s="68"/>
      <c r="W185" s="68"/>
      <c r="X185" s="68"/>
      <c r="Y185" s="68"/>
    </row>
    <row r="186" spans="1:25" s="3" customFormat="1" x14ac:dyDescent="0.25">
      <c r="A186" s="79"/>
      <c r="D186" s="68"/>
      <c r="E186" s="68"/>
      <c r="W186" s="68"/>
      <c r="X186" s="68"/>
      <c r="Y186" s="68"/>
    </row>
    <row r="187" spans="1:25" s="3" customFormat="1" x14ac:dyDescent="0.25">
      <c r="A187" s="79"/>
      <c r="D187" s="68"/>
      <c r="E187" s="68"/>
      <c r="W187" s="68"/>
      <c r="X187" s="68"/>
      <c r="Y187" s="68"/>
    </row>
    <row r="188" spans="1:25" s="3" customFormat="1" x14ac:dyDescent="0.25">
      <c r="A188" s="79"/>
      <c r="D188" s="68"/>
      <c r="E188" s="68"/>
      <c r="W188" s="68"/>
      <c r="X188" s="68"/>
      <c r="Y188" s="68"/>
    </row>
    <row r="189" spans="1:25" s="3" customFormat="1" x14ac:dyDescent="0.25">
      <c r="A189" s="79"/>
      <c r="D189" s="68"/>
      <c r="E189" s="68"/>
      <c r="W189" s="68"/>
      <c r="X189" s="68"/>
      <c r="Y189" s="68"/>
    </row>
    <row r="190" spans="1:25" s="3" customFormat="1" x14ac:dyDescent="0.25">
      <c r="A190" s="79"/>
      <c r="D190" s="68"/>
      <c r="E190" s="68"/>
      <c r="W190" s="68"/>
      <c r="X190" s="68"/>
      <c r="Y190" s="68"/>
    </row>
    <row r="191" spans="1:25" s="3" customFormat="1" x14ac:dyDescent="0.25">
      <c r="A191" s="79"/>
      <c r="D191" s="68"/>
      <c r="E191" s="68"/>
      <c r="W191" s="68"/>
      <c r="X191" s="68"/>
      <c r="Y191" s="68"/>
    </row>
    <row r="192" spans="1:25" s="3" customFormat="1" x14ac:dyDescent="0.25">
      <c r="A192" s="79"/>
      <c r="D192" s="68"/>
      <c r="E192" s="68"/>
      <c r="W192" s="68"/>
      <c r="X192" s="68"/>
      <c r="Y192" s="68"/>
    </row>
    <row r="193" spans="1:25" s="3" customFormat="1" x14ac:dyDescent="0.25">
      <c r="A193" s="79"/>
      <c r="D193" s="68"/>
      <c r="E193" s="68"/>
      <c r="W193" s="68"/>
      <c r="X193" s="68"/>
      <c r="Y193" s="68"/>
    </row>
    <row r="194" spans="1:25" s="3" customFormat="1" x14ac:dyDescent="0.25">
      <c r="A194" s="79"/>
      <c r="D194" s="68"/>
      <c r="E194" s="68"/>
      <c r="W194" s="68"/>
      <c r="X194" s="68"/>
      <c r="Y194" s="68"/>
    </row>
    <row r="195" spans="1:25" s="3" customFormat="1" x14ac:dyDescent="0.25">
      <c r="A195" s="79"/>
      <c r="D195" s="68"/>
      <c r="E195" s="68"/>
      <c r="W195" s="68"/>
      <c r="X195" s="68"/>
      <c r="Y195" s="68"/>
    </row>
    <row r="196" spans="1:25" s="3" customFormat="1" x14ac:dyDescent="0.25">
      <c r="A196" s="79"/>
      <c r="D196" s="68"/>
      <c r="E196" s="68"/>
      <c r="W196" s="68"/>
      <c r="X196" s="68"/>
      <c r="Y196" s="68"/>
    </row>
    <row r="197" spans="1:25" s="3" customFormat="1" x14ac:dyDescent="0.25">
      <c r="A197" s="79"/>
      <c r="D197" s="68"/>
      <c r="E197" s="68"/>
      <c r="W197" s="68"/>
      <c r="X197" s="68"/>
      <c r="Y197" s="68"/>
    </row>
    <row r="198" spans="1:25" s="3" customFormat="1" x14ac:dyDescent="0.25">
      <c r="A198" s="79"/>
      <c r="D198" s="68"/>
      <c r="E198" s="68"/>
      <c r="W198" s="68"/>
      <c r="X198" s="68"/>
      <c r="Y198" s="68"/>
    </row>
    <row r="199" spans="1:25" s="3" customFormat="1" x14ac:dyDescent="0.25">
      <c r="A199" s="79"/>
      <c r="D199" s="68"/>
      <c r="E199" s="68"/>
      <c r="W199" s="68"/>
      <c r="X199" s="68"/>
      <c r="Y199" s="68"/>
    </row>
    <row r="200" spans="1:25" s="3" customFormat="1" x14ac:dyDescent="0.25">
      <c r="A200" s="79"/>
      <c r="D200" s="68"/>
      <c r="E200" s="68"/>
      <c r="W200" s="68"/>
      <c r="X200" s="68"/>
      <c r="Y200" s="68"/>
    </row>
    <row r="201" spans="1:25" s="3" customFormat="1" x14ac:dyDescent="0.25">
      <c r="A201" s="79"/>
      <c r="D201" s="68"/>
      <c r="E201" s="68"/>
      <c r="W201" s="68"/>
      <c r="X201" s="68"/>
      <c r="Y201" s="68"/>
    </row>
    <row r="202" spans="1:25" s="3" customFormat="1" x14ac:dyDescent="0.25">
      <c r="A202" s="79"/>
      <c r="D202" s="68"/>
      <c r="E202" s="68"/>
      <c r="W202" s="68"/>
      <c r="X202" s="68"/>
      <c r="Y202" s="68"/>
    </row>
    <row r="203" spans="1:25" s="3" customFormat="1" x14ac:dyDescent="0.25">
      <c r="A203" s="79"/>
      <c r="D203" s="68"/>
      <c r="E203" s="68"/>
      <c r="W203" s="68"/>
      <c r="X203" s="68"/>
      <c r="Y203" s="68"/>
    </row>
    <row r="204" spans="1:25" s="3" customFormat="1" x14ac:dyDescent="0.25">
      <c r="A204" s="79"/>
      <c r="D204" s="68"/>
      <c r="E204" s="68"/>
      <c r="W204" s="68"/>
      <c r="X204" s="68"/>
      <c r="Y204" s="68"/>
    </row>
    <row r="205" spans="1:25" s="3" customFormat="1" x14ac:dyDescent="0.25">
      <c r="A205" s="79"/>
      <c r="D205" s="68"/>
      <c r="E205" s="68"/>
      <c r="W205" s="68"/>
      <c r="X205" s="68"/>
      <c r="Y205" s="68"/>
    </row>
    <row r="206" spans="1:25" s="3" customFormat="1" x14ac:dyDescent="0.25">
      <c r="A206" s="79"/>
      <c r="D206" s="68"/>
      <c r="E206" s="68"/>
      <c r="W206" s="68"/>
      <c r="X206" s="68"/>
      <c r="Y206" s="68"/>
    </row>
    <row r="207" spans="1:25" s="3" customFormat="1" x14ac:dyDescent="0.25">
      <c r="A207" s="79"/>
      <c r="D207" s="68"/>
      <c r="E207" s="68"/>
      <c r="W207" s="68"/>
      <c r="X207" s="68"/>
      <c r="Y207" s="68"/>
    </row>
    <row r="208" spans="1:25" s="3" customFormat="1" x14ac:dyDescent="0.25">
      <c r="A208" s="79"/>
      <c r="D208" s="68"/>
      <c r="E208" s="68"/>
      <c r="W208" s="68"/>
      <c r="X208" s="68"/>
      <c r="Y208" s="68"/>
    </row>
    <row r="209" spans="1:25" s="3" customFormat="1" x14ac:dyDescent="0.25">
      <c r="A209" s="79"/>
      <c r="D209" s="68"/>
      <c r="E209" s="68"/>
      <c r="W209" s="68"/>
      <c r="X209" s="68"/>
      <c r="Y209" s="68"/>
    </row>
    <row r="210" spans="1:25" s="3" customFormat="1" x14ac:dyDescent="0.25">
      <c r="A210" s="79"/>
      <c r="D210" s="68"/>
      <c r="E210" s="68"/>
      <c r="W210" s="68"/>
      <c r="X210" s="68"/>
      <c r="Y210" s="68"/>
    </row>
    <row r="211" spans="1:25" s="3" customFormat="1" x14ac:dyDescent="0.25">
      <c r="A211" s="79"/>
      <c r="D211" s="68"/>
      <c r="E211" s="68"/>
      <c r="W211" s="68"/>
      <c r="X211" s="68"/>
      <c r="Y211" s="68"/>
    </row>
    <row r="212" spans="1:25" s="3" customFormat="1" x14ac:dyDescent="0.25">
      <c r="A212" s="79"/>
      <c r="D212" s="68"/>
      <c r="E212" s="68"/>
      <c r="W212" s="68"/>
      <c r="X212" s="68"/>
      <c r="Y212" s="68"/>
    </row>
    <row r="213" spans="1:25" s="3" customFormat="1" x14ac:dyDescent="0.25">
      <c r="A213" s="79"/>
      <c r="D213" s="68"/>
      <c r="E213" s="68"/>
      <c r="W213" s="68"/>
      <c r="X213" s="68"/>
      <c r="Y213" s="68"/>
    </row>
    <row r="214" spans="1:25" s="3" customFormat="1" x14ac:dyDescent="0.25">
      <c r="A214" s="79"/>
      <c r="D214" s="68"/>
      <c r="E214" s="68"/>
      <c r="W214" s="68"/>
      <c r="X214" s="68"/>
      <c r="Y214" s="68"/>
    </row>
    <row r="215" spans="1:25" s="3" customFormat="1" x14ac:dyDescent="0.25">
      <c r="A215" s="79"/>
      <c r="D215" s="68"/>
      <c r="E215" s="68"/>
      <c r="W215" s="68"/>
      <c r="X215" s="68"/>
      <c r="Y215" s="68"/>
    </row>
    <row r="216" spans="1:25" s="3" customFormat="1" x14ac:dyDescent="0.25">
      <c r="A216" s="79"/>
      <c r="D216" s="68"/>
      <c r="E216" s="68"/>
      <c r="W216" s="68"/>
      <c r="X216" s="68"/>
      <c r="Y216" s="68"/>
    </row>
    <row r="217" spans="1:25" s="3" customFormat="1" x14ac:dyDescent="0.25">
      <c r="A217" s="79"/>
      <c r="D217" s="68"/>
      <c r="E217" s="68"/>
      <c r="W217" s="68"/>
      <c r="X217" s="68"/>
      <c r="Y217" s="68"/>
    </row>
    <row r="218" spans="1:25" s="3" customFormat="1" x14ac:dyDescent="0.25">
      <c r="A218" s="79"/>
      <c r="D218" s="68"/>
      <c r="E218" s="68"/>
      <c r="W218" s="68"/>
      <c r="X218" s="68"/>
      <c r="Y218" s="68"/>
    </row>
    <row r="219" spans="1:25" s="3" customFormat="1" x14ac:dyDescent="0.25">
      <c r="A219" s="79"/>
      <c r="D219" s="68"/>
      <c r="E219" s="68"/>
      <c r="W219" s="68"/>
      <c r="X219" s="68"/>
      <c r="Y219" s="68"/>
    </row>
    <row r="220" spans="1:25" s="3" customFormat="1" x14ac:dyDescent="0.25">
      <c r="A220" s="79"/>
      <c r="D220" s="68"/>
      <c r="E220" s="68"/>
      <c r="W220" s="68"/>
      <c r="X220" s="68"/>
      <c r="Y220" s="68"/>
    </row>
    <row r="221" spans="1:25" s="3" customFormat="1" x14ac:dyDescent="0.25">
      <c r="A221" s="79"/>
      <c r="D221" s="68"/>
      <c r="E221" s="68"/>
      <c r="W221" s="68"/>
      <c r="X221" s="68"/>
      <c r="Y221" s="68"/>
    </row>
    <row r="222" spans="1:25" s="3" customFormat="1" x14ac:dyDescent="0.25">
      <c r="A222" s="79"/>
      <c r="D222" s="68"/>
      <c r="E222" s="68"/>
      <c r="W222" s="68"/>
      <c r="X222" s="68"/>
      <c r="Y222" s="68"/>
    </row>
    <row r="223" spans="1:25" s="3" customFormat="1" x14ac:dyDescent="0.25">
      <c r="A223" s="79"/>
      <c r="D223" s="68"/>
      <c r="E223" s="68"/>
      <c r="W223" s="68"/>
      <c r="X223" s="68"/>
      <c r="Y223" s="68"/>
    </row>
    <row r="224" spans="1:25" s="3" customFormat="1" x14ac:dyDescent="0.25">
      <c r="A224" s="79"/>
      <c r="D224" s="68"/>
      <c r="E224" s="68"/>
      <c r="W224" s="68"/>
      <c r="X224" s="68"/>
      <c r="Y224" s="68"/>
    </row>
    <row r="225" spans="1:25" s="3" customFormat="1" x14ac:dyDescent="0.25">
      <c r="A225" s="79"/>
      <c r="D225" s="68"/>
      <c r="E225" s="68"/>
      <c r="W225" s="68"/>
      <c r="X225" s="68"/>
      <c r="Y225" s="68"/>
    </row>
    <row r="226" spans="1:25" s="3" customFormat="1" x14ac:dyDescent="0.25">
      <c r="A226" s="79"/>
      <c r="D226" s="68"/>
      <c r="E226" s="68"/>
      <c r="W226" s="68"/>
      <c r="X226" s="68"/>
      <c r="Y226" s="68"/>
    </row>
    <row r="227" spans="1:25" s="3" customFormat="1" x14ac:dyDescent="0.25">
      <c r="A227" s="79"/>
      <c r="D227" s="68"/>
      <c r="E227" s="68"/>
      <c r="W227" s="68"/>
      <c r="X227" s="68"/>
      <c r="Y227" s="68"/>
    </row>
    <row r="228" spans="1:25" s="3" customFormat="1" x14ac:dyDescent="0.25">
      <c r="A228" s="79"/>
      <c r="D228" s="68"/>
      <c r="E228" s="68"/>
      <c r="W228" s="68"/>
      <c r="X228" s="68"/>
      <c r="Y228" s="68"/>
    </row>
    <row r="229" spans="1:25" s="3" customFormat="1" x14ac:dyDescent="0.25">
      <c r="A229" s="79"/>
      <c r="D229" s="68"/>
      <c r="E229" s="68"/>
      <c r="W229" s="68"/>
      <c r="X229" s="68"/>
      <c r="Y229" s="68"/>
    </row>
    <row r="230" spans="1:25" s="3" customFormat="1" x14ac:dyDescent="0.25">
      <c r="A230" s="79"/>
      <c r="D230" s="68"/>
      <c r="E230" s="68"/>
      <c r="W230" s="68"/>
      <c r="X230" s="68"/>
      <c r="Y230" s="68"/>
    </row>
    <row r="231" spans="1:25" s="3" customFormat="1" x14ac:dyDescent="0.25">
      <c r="A231" s="79"/>
      <c r="D231" s="68"/>
      <c r="E231" s="68"/>
      <c r="W231" s="68"/>
      <c r="X231" s="68"/>
      <c r="Y231" s="68"/>
    </row>
    <row r="232" spans="1:25" s="3" customFormat="1" x14ac:dyDescent="0.25">
      <c r="A232" s="79"/>
      <c r="D232" s="68"/>
      <c r="E232" s="68"/>
      <c r="W232" s="68"/>
      <c r="X232" s="68"/>
      <c r="Y232" s="68"/>
    </row>
    <row r="233" spans="1:25" s="3" customFormat="1" x14ac:dyDescent="0.25">
      <c r="A233" s="79"/>
      <c r="D233" s="68"/>
      <c r="E233" s="68"/>
      <c r="W233" s="68"/>
      <c r="X233" s="68"/>
      <c r="Y233" s="68"/>
    </row>
    <row r="234" spans="1:25" s="3" customFormat="1" x14ac:dyDescent="0.25">
      <c r="A234" s="79"/>
      <c r="D234" s="68"/>
      <c r="E234" s="68"/>
      <c r="W234" s="68"/>
      <c r="X234" s="68"/>
      <c r="Y234" s="68"/>
    </row>
    <row r="235" spans="1:25" s="3" customFormat="1" x14ac:dyDescent="0.25">
      <c r="A235" s="79"/>
      <c r="D235" s="68"/>
      <c r="E235" s="68"/>
      <c r="W235" s="68"/>
      <c r="X235" s="68"/>
      <c r="Y235" s="68"/>
    </row>
    <row r="236" spans="1:25" s="3" customFormat="1" x14ac:dyDescent="0.25">
      <c r="A236" s="79"/>
      <c r="D236" s="68"/>
      <c r="E236" s="68"/>
      <c r="W236" s="68"/>
      <c r="X236" s="68"/>
      <c r="Y236" s="68"/>
    </row>
    <row r="237" spans="1:25" s="3" customFormat="1" x14ac:dyDescent="0.25">
      <c r="A237" s="79"/>
      <c r="D237" s="68"/>
      <c r="E237" s="68"/>
      <c r="W237" s="68"/>
      <c r="X237" s="68"/>
      <c r="Y237" s="68"/>
    </row>
    <row r="238" spans="1:25" s="3" customFormat="1" x14ac:dyDescent="0.25">
      <c r="A238" s="79"/>
      <c r="D238" s="68"/>
      <c r="E238" s="68"/>
      <c r="W238" s="68"/>
      <c r="X238" s="68"/>
      <c r="Y238" s="68"/>
    </row>
    <row r="239" spans="1:25" s="3" customFormat="1" x14ac:dyDescent="0.25">
      <c r="A239" s="79"/>
      <c r="D239" s="68"/>
      <c r="E239" s="68"/>
      <c r="W239" s="68"/>
      <c r="X239" s="68"/>
      <c r="Y239" s="68"/>
    </row>
    <row r="240" spans="1:25" s="3" customFormat="1" x14ac:dyDescent="0.25">
      <c r="A240" s="79"/>
      <c r="D240" s="68"/>
      <c r="E240" s="68"/>
      <c r="W240" s="68"/>
      <c r="X240" s="68"/>
      <c r="Y240" s="68"/>
    </row>
    <row r="241" spans="1:25" s="3" customFormat="1" x14ac:dyDescent="0.25">
      <c r="A241" s="79"/>
      <c r="D241" s="68"/>
      <c r="E241" s="68"/>
      <c r="W241" s="68"/>
      <c r="X241" s="68"/>
      <c r="Y241" s="68"/>
    </row>
    <row r="242" spans="1:25" s="3" customFormat="1" x14ac:dyDescent="0.25">
      <c r="A242" s="79"/>
      <c r="D242" s="68"/>
      <c r="E242" s="68"/>
      <c r="W242" s="68"/>
      <c r="X242" s="68"/>
      <c r="Y242" s="68"/>
    </row>
    <row r="243" spans="1:25" s="3" customFormat="1" x14ac:dyDescent="0.25">
      <c r="A243" s="79"/>
      <c r="D243" s="68"/>
      <c r="E243" s="68"/>
      <c r="W243" s="68"/>
      <c r="X243" s="68"/>
      <c r="Y243" s="68"/>
    </row>
    <row r="244" spans="1:25" s="3" customFormat="1" x14ac:dyDescent="0.25">
      <c r="A244" s="79"/>
      <c r="D244" s="68"/>
      <c r="E244" s="68"/>
      <c r="W244" s="68"/>
      <c r="X244" s="68"/>
      <c r="Y244" s="68"/>
    </row>
    <row r="245" spans="1:25" s="3" customFormat="1" x14ac:dyDescent="0.25">
      <c r="A245" s="79"/>
      <c r="D245" s="68"/>
      <c r="E245" s="68"/>
      <c r="W245" s="68"/>
      <c r="X245" s="68"/>
      <c r="Y245" s="68"/>
    </row>
    <row r="246" spans="1:25" s="3" customFormat="1" x14ac:dyDescent="0.25">
      <c r="A246" s="79"/>
      <c r="D246" s="68"/>
      <c r="E246" s="68"/>
      <c r="W246" s="68"/>
      <c r="X246" s="68"/>
      <c r="Y246" s="68"/>
    </row>
    <row r="247" spans="1:25" s="3" customFormat="1" x14ac:dyDescent="0.25">
      <c r="A247" s="79"/>
      <c r="D247" s="68"/>
      <c r="E247" s="68"/>
      <c r="W247" s="68"/>
      <c r="X247" s="68"/>
      <c r="Y247" s="68"/>
    </row>
    <row r="248" spans="1:25" s="3" customFormat="1" x14ac:dyDescent="0.25">
      <c r="A248" s="79"/>
      <c r="D248" s="68"/>
      <c r="E248" s="68"/>
      <c r="W248" s="68"/>
      <c r="X248" s="68"/>
      <c r="Y248" s="68"/>
    </row>
    <row r="249" spans="1:25" s="3" customFormat="1" x14ac:dyDescent="0.25">
      <c r="A249" s="79"/>
      <c r="D249" s="68"/>
      <c r="E249" s="68"/>
      <c r="W249" s="68"/>
      <c r="X249" s="68"/>
      <c r="Y249" s="68"/>
    </row>
    <row r="250" spans="1:25" s="3" customFormat="1" x14ac:dyDescent="0.25">
      <c r="A250" s="79"/>
      <c r="D250" s="68"/>
      <c r="E250" s="68"/>
      <c r="W250" s="68"/>
      <c r="X250" s="68"/>
      <c r="Y250" s="68"/>
    </row>
    <row r="251" spans="1:25" s="3" customFormat="1" x14ac:dyDescent="0.25">
      <c r="A251" s="79"/>
      <c r="D251" s="68"/>
      <c r="E251" s="68"/>
      <c r="W251" s="68"/>
      <c r="X251" s="68"/>
      <c r="Y251" s="68"/>
    </row>
    <row r="252" spans="1:25" s="3" customFormat="1" x14ac:dyDescent="0.25">
      <c r="A252" s="79"/>
      <c r="D252" s="68"/>
      <c r="E252" s="68"/>
      <c r="W252" s="68"/>
      <c r="X252" s="68"/>
      <c r="Y252" s="68"/>
    </row>
    <row r="253" spans="1:25" s="3" customFormat="1" x14ac:dyDescent="0.25">
      <c r="A253" s="79"/>
      <c r="D253" s="68"/>
      <c r="E253" s="68"/>
      <c r="W253" s="68"/>
      <c r="X253" s="68"/>
      <c r="Y253" s="68"/>
    </row>
    <row r="254" spans="1:25" s="3" customFormat="1" x14ac:dyDescent="0.25">
      <c r="A254" s="79"/>
      <c r="D254" s="68"/>
      <c r="E254" s="68"/>
      <c r="W254" s="68"/>
      <c r="X254" s="68"/>
      <c r="Y254" s="68"/>
    </row>
    <row r="255" spans="1:25" s="3" customFormat="1" x14ac:dyDescent="0.25">
      <c r="A255" s="79"/>
      <c r="D255" s="68"/>
      <c r="E255" s="68"/>
      <c r="W255" s="68"/>
      <c r="X255" s="68"/>
      <c r="Y255" s="68"/>
    </row>
    <row r="256" spans="1:25" s="3" customFormat="1" x14ac:dyDescent="0.25">
      <c r="A256" s="79"/>
      <c r="D256" s="68"/>
      <c r="E256" s="68"/>
      <c r="W256" s="68"/>
      <c r="X256" s="68"/>
      <c r="Y256" s="68"/>
    </row>
    <row r="257" spans="1:25" s="3" customFormat="1" x14ac:dyDescent="0.25">
      <c r="A257" s="79"/>
      <c r="D257" s="68"/>
      <c r="E257" s="68"/>
      <c r="W257" s="68"/>
      <c r="X257" s="68"/>
      <c r="Y257" s="68"/>
    </row>
    <row r="258" spans="1:25" s="3" customFormat="1" x14ac:dyDescent="0.25">
      <c r="A258" s="79"/>
      <c r="D258" s="68"/>
      <c r="E258" s="68"/>
      <c r="W258" s="68"/>
      <c r="X258" s="68"/>
      <c r="Y258" s="68"/>
    </row>
    <row r="259" spans="1:25" s="3" customFormat="1" x14ac:dyDescent="0.25">
      <c r="A259" s="79"/>
      <c r="D259" s="68"/>
      <c r="E259" s="68"/>
      <c r="W259" s="68"/>
      <c r="X259" s="68"/>
      <c r="Y259" s="68"/>
    </row>
    <row r="260" spans="1:25" s="3" customFormat="1" x14ac:dyDescent="0.25">
      <c r="A260" s="79"/>
      <c r="D260" s="68"/>
      <c r="E260" s="68"/>
      <c r="W260" s="68"/>
      <c r="X260" s="68"/>
      <c r="Y260" s="68"/>
    </row>
    <row r="261" spans="1:25" s="3" customFormat="1" x14ac:dyDescent="0.25">
      <c r="A261" s="79"/>
      <c r="D261" s="68"/>
      <c r="E261" s="68"/>
      <c r="W261" s="68"/>
      <c r="X261" s="68"/>
      <c r="Y261" s="68"/>
    </row>
    <row r="262" spans="1:25" s="3" customFormat="1" x14ac:dyDescent="0.25">
      <c r="A262" s="79"/>
      <c r="D262" s="68"/>
      <c r="E262" s="68"/>
      <c r="W262" s="68"/>
      <c r="X262" s="68"/>
      <c r="Y262" s="68"/>
    </row>
    <row r="263" spans="1:25" s="3" customFormat="1" x14ac:dyDescent="0.25">
      <c r="A263" s="79"/>
      <c r="D263" s="68"/>
      <c r="E263" s="68"/>
      <c r="W263" s="68"/>
      <c r="X263" s="68"/>
      <c r="Y263" s="68"/>
    </row>
    <row r="264" spans="1:25" s="3" customFormat="1" x14ac:dyDescent="0.25">
      <c r="A264" s="79"/>
      <c r="D264" s="68"/>
      <c r="E264" s="68"/>
      <c r="W264" s="68"/>
      <c r="X264" s="68"/>
      <c r="Y264" s="68"/>
    </row>
    <row r="265" spans="1:25" s="3" customFormat="1" x14ac:dyDescent="0.25">
      <c r="A265" s="79"/>
      <c r="D265" s="68"/>
      <c r="E265" s="68"/>
      <c r="W265" s="68"/>
      <c r="X265" s="68"/>
      <c r="Y265" s="68"/>
    </row>
    <row r="266" spans="1:25" s="3" customFormat="1" x14ac:dyDescent="0.25">
      <c r="A266" s="79"/>
      <c r="D266" s="68"/>
      <c r="E266" s="68"/>
      <c r="W266" s="68"/>
      <c r="X266" s="68"/>
      <c r="Y266" s="68"/>
    </row>
    <row r="267" spans="1:25" s="3" customFormat="1" x14ac:dyDescent="0.25">
      <c r="A267" s="79"/>
      <c r="D267" s="68"/>
      <c r="E267" s="68"/>
      <c r="W267" s="68"/>
      <c r="X267" s="68"/>
      <c r="Y267" s="68"/>
    </row>
    <row r="268" spans="1:25" s="3" customFormat="1" x14ac:dyDescent="0.25">
      <c r="A268" s="79"/>
      <c r="D268" s="68"/>
      <c r="E268" s="68"/>
      <c r="W268" s="68"/>
      <c r="X268" s="68"/>
      <c r="Y268" s="68"/>
    </row>
    <row r="269" spans="1:25" s="3" customFormat="1" x14ac:dyDescent="0.25">
      <c r="A269" s="79"/>
      <c r="D269" s="68"/>
      <c r="E269" s="68"/>
      <c r="W269" s="68"/>
      <c r="X269" s="68"/>
      <c r="Y269" s="68"/>
    </row>
    <row r="270" spans="1:25" s="3" customFormat="1" x14ac:dyDescent="0.25">
      <c r="A270" s="79"/>
      <c r="D270" s="68"/>
      <c r="E270" s="68"/>
      <c r="W270" s="68"/>
      <c r="X270" s="68"/>
      <c r="Y270" s="68"/>
    </row>
    <row r="271" spans="1:25" s="3" customFormat="1" x14ac:dyDescent="0.25">
      <c r="A271" s="79"/>
      <c r="D271" s="68"/>
      <c r="E271" s="68"/>
      <c r="W271" s="68"/>
      <c r="X271" s="68"/>
      <c r="Y271" s="68"/>
    </row>
    <row r="272" spans="1:25" s="3" customFormat="1" x14ac:dyDescent="0.25">
      <c r="A272" s="79"/>
      <c r="D272" s="68"/>
      <c r="E272" s="68"/>
      <c r="W272" s="68"/>
      <c r="X272" s="68"/>
      <c r="Y272" s="68"/>
    </row>
    <row r="273" spans="1:25" s="3" customFormat="1" x14ac:dyDescent="0.25">
      <c r="A273" s="79"/>
      <c r="D273" s="68"/>
      <c r="E273" s="68"/>
      <c r="W273" s="68"/>
      <c r="X273" s="68"/>
      <c r="Y273" s="68"/>
    </row>
    <row r="274" spans="1:25" s="3" customFormat="1" x14ac:dyDescent="0.25">
      <c r="A274" s="79"/>
      <c r="D274" s="68"/>
      <c r="E274" s="68"/>
      <c r="W274" s="68"/>
      <c r="X274" s="68"/>
      <c r="Y274" s="68"/>
    </row>
    <row r="275" spans="1:25" s="3" customFormat="1" x14ac:dyDescent="0.25">
      <c r="A275" s="79"/>
      <c r="D275" s="68"/>
      <c r="E275" s="68"/>
      <c r="W275" s="68"/>
      <c r="X275" s="68"/>
      <c r="Y275" s="68"/>
    </row>
    <row r="276" spans="1:25" s="3" customFormat="1" x14ac:dyDescent="0.25">
      <c r="A276" s="79"/>
      <c r="D276" s="68"/>
      <c r="E276" s="68"/>
      <c r="W276" s="68"/>
      <c r="X276" s="68"/>
      <c r="Y276" s="68"/>
    </row>
    <row r="277" spans="1:25" s="3" customFormat="1" x14ac:dyDescent="0.25">
      <c r="A277" s="79"/>
      <c r="D277" s="68"/>
      <c r="E277" s="68"/>
      <c r="W277" s="68"/>
      <c r="X277" s="68"/>
      <c r="Y277" s="68"/>
    </row>
    <row r="278" spans="1:25" s="3" customFormat="1" x14ac:dyDescent="0.25">
      <c r="A278" s="79"/>
      <c r="D278" s="68"/>
      <c r="E278" s="68"/>
      <c r="W278" s="68"/>
      <c r="X278" s="68"/>
      <c r="Y278" s="68"/>
    </row>
    <row r="279" spans="1:25" s="3" customFormat="1" x14ac:dyDescent="0.25">
      <c r="A279" s="79"/>
      <c r="D279" s="68"/>
      <c r="E279" s="68"/>
      <c r="W279" s="68"/>
      <c r="X279" s="68"/>
      <c r="Y279" s="68"/>
    </row>
    <row r="280" spans="1:25" s="3" customFormat="1" x14ac:dyDescent="0.25">
      <c r="A280" s="79"/>
      <c r="D280" s="68"/>
      <c r="E280" s="68"/>
      <c r="W280" s="68"/>
      <c r="X280" s="68"/>
      <c r="Y280" s="68"/>
    </row>
    <row r="281" spans="1:25" s="3" customFormat="1" x14ac:dyDescent="0.25">
      <c r="A281" s="79"/>
      <c r="D281" s="68"/>
      <c r="E281" s="68"/>
      <c r="W281" s="68"/>
      <c r="X281" s="68"/>
      <c r="Y281" s="68"/>
    </row>
    <row r="282" spans="1:25" s="3" customFormat="1" x14ac:dyDescent="0.25">
      <c r="A282" s="79"/>
      <c r="D282" s="68"/>
      <c r="E282" s="68"/>
      <c r="W282" s="68"/>
      <c r="X282" s="68"/>
      <c r="Y282" s="68"/>
    </row>
    <row r="283" spans="1:25" s="3" customFormat="1" x14ac:dyDescent="0.25">
      <c r="A283" s="79"/>
      <c r="D283" s="68"/>
      <c r="E283" s="68"/>
      <c r="W283" s="68"/>
      <c r="X283" s="68"/>
      <c r="Y283" s="68"/>
    </row>
    <row r="284" spans="1:25" s="3" customFormat="1" x14ac:dyDescent="0.25">
      <c r="A284" s="79"/>
      <c r="D284" s="68"/>
      <c r="E284" s="68"/>
      <c r="W284" s="68"/>
      <c r="X284" s="68"/>
      <c r="Y284" s="68"/>
    </row>
    <row r="285" spans="1:25" s="3" customFormat="1" x14ac:dyDescent="0.25">
      <c r="A285" s="79"/>
      <c r="D285" s="68"/>
      <c r="E285" s="68"/>
      <c r="W285" s="68"/>
      <c r="X285" s="68"/>
      <c r="Y285" s="68"/>
    </row>
    <row r="286" spans="1:25" s="3" customFormat="1" x14ac:dyDescent="0.25">
      <c r="A286" s="79"/>
      <c r="D286" s="68"/>
      <c r="E286" s="68"/>
      <c r="W286" s="68"/>
      <c r="X286" s="68"/>
      <c r="Y286" s="68"/>
    </row>
    <row r="287" spans="1:25" s="3" customFormat="1" x14ac:dyDescent="0.25">
      <c r="A287" s="79"/>
      <c r="D287" s="68"/>
      <c r="E287" s="68"/>
      <c r="W287" s="68"/>
      <c r="X287" s="68"/>
      <c r="Y287" s="68"/>
    </row>
    <row r="288" spans="1:25" s="3" customFormat="1" x14ac:dyDescent="0.25">
      <c r="A288" s="79"/>
      <c r="D288" s="68"/>
      <c r="E288" s="68"/>
      <c r="W288" s="68"/>
      <c r="X288" s="68"/>
      <c r="Y288" s="68"/>
    </row>
    <row r="289" spans="1:25" s="3" customFormat="1" x14ac:dyDescent="0.25">
      <c r="A289" s="79"/>
      <c r="D289" s="68"/>
      <c r="E289" s="68"/>
      <c r="W289" s="68"/>
      <c r="X289" s="68"/>
      <c r="Y289" s="68"/>
    </row>
    <row r="290" spans="1:25" s="3" customFormat="1" x14ac:dyDescent="0.25">
      <c r="A290" s="79"/>
      <c r="D290" s="68"/>
      <c r="E290" s="68"/>
      <c r="W290" s="68"/>
      <c r="X290" s="68"/>
      <c r="Y290" s="68"/>
    </row>
    <row r="291" spans="1:25" s="3" customFormat="1" x14ac:dyDescent="0.25">
      <c r="A291" s="79"/>
      <c r="D291" s="68"/>
      <c r="E291" s="68"/>
      <c r="W291" s="68"/>
      <c r="X291" s="68"/>
      <c r="Y291" s="68"/>
    </row>
    <row r="292" spans="1:25" s="3" customFormat="1" x14ac:dyDescent="0.25">
      <c r="A292" s="79"/>
      <c r="D292" s="68"/>
      <c r="E292" s="68"/>
      <c r="W292" s="68"/>
      <c r="X292" s="68"/>
      <c r="Y292" s="68"/>
    </row>
    <row r="293" spans="1:25" s="3" customFormat="1" x14ac:dyDescent="0.25">
      <c r="A293" s="79"/>
      <c r="D293" s="68"/>
      <c r="E293" s="68"/>
      <c r="W293" s="68"/>
      <c r="X293" s="68"/>
      <c r="Y293" s="68"/>
    </row>
    <row r="294" spans="1:25" s="3" customFormat="1" x14ac:dyDescent="0.25">
      <c r="A294" s="79"/>
      <c r="D294" s="68"/>
      <c r="E294" s="68"/>
      <c r="W294" s="68"/>
      <c r="X294" s="68"/>
      <c r="Y294" s="68"/>
    </row>
    <row r="295" spans="1:25" s="3" customFormat="1" x14ac:dyDescent="0.25">
      <c r="A295" s="79"/>
      <c r="D295" s="68"/>
      <c r="E295" s="68"/>
      <c r="W295" s="68"/>
      <c r="X295" s="68"/>
      <c r="Y295" s="68"/>
    </row>
    <row r="296" spans="1:25" s="3" customFormat="1" x14ac:dyDescent="0.25">
      <c r="A296" s="79"/>
      <c r="D296" s="68"/>
      <c r="E296" s="68"/>
      <c r="W296" s="68"/>
      <c r="X296" s="68"/>
      <c r="Y296" s="68"/>
    </row>
    <row r="297" spans="1:25" s="3" customFormat="1" x14ac:dyDescent="0.25">
      <c r="A297" s="79"/>
      <c r="D297" s="68"/>
      <c r="E297" s="68"/>
      <c r="W297" s="68"/>
      <c r="X297" s="68"/>
      <c r="Y297" s="68"/>
    </row>
    <row r="298" spans="1:25" s="3" customFormat="1" x14ac:dyDescent="0.25">
      <c r="A298" s="79"/>
      <c r="D298" s="68"/>
      <c r="E298" s="68"/>
      <c r="W298" s="68"/>
      <c r="X298" s="68"/>
      <c r="Y298" s="68"/>
    </row>
    <row r="299" spans="1:25" s="3" customFormat="1" x14ac:dyDescent="0.25">
      <c r="A299" s="79"/>
      <c r="D299" s="68"/>
      <c r="E299" s="68"/>
      <c r="W299" s="68"/>
      <c r="X299" s="68"/>
      <c r="Y299" s="68"/>
    </row>
    <row r="300" spans="1:25" s="3" customFormat="1" x14ac:dyDescent="0.25">
      <c r="A300" s="79"/>
      <c r="D300" s="68"/>
      <c r="E300" s="68"/>
      <c r="W300" s="68"/>
      <c r="X300" s="68"/>
      <c r="Y300" s="68"/>
    </row>
    <row r="301" spans="1:25" s="3" customFormat="1" x14ac:dyDescent="0.25">
      <c r="A301" s="79"/>
      <c r="D301" s="68"/>
      <c r="E301" s="68"/>
      <c r="W301" s="68"/>
      <c r="X301" s="68"/>
      <c r="Y301" s="68"/>
    </row>
    <row r="302" spans="1:25" s="3" customFormat="1" x14ac:dyDescent="0.25">
      <c r="A302" s="79"/>
      <c r="D302" s="68"/>
      <c r="E302" s="68"/>
      <c r="W302" s="68"/>
      <c r="X302" s="68"/>
      <c r="Y302" s="68"/>
    </row>
    <row r="303" spans="1:25" s="3" customFormat="1" x14ac:dyDescent="0.25">
      <c r="A303" s="79"/>
      <c r="D303" s="68"/>
      <c r="E303" s="68"/>
      <c r="W303" s="68"/>
      <c r="X303" s="68"/>
      <c r="Y303" s="68"/>
    </row>
    <row r="304" spans="1:25" s="3" customFormat="1" x14ac:dyDescent="0.25">
      <c r="A304" s="79"/>
      <c r="D304" s="68"/>
      <c r="E304" s="68"/>
      <c r="W304" s="68"/>
      <c r="X304" s="68"/>
      <c r="Y304" s="68"/>
    </row>
    <row r="305" spans="1:25" s="3" customFormat="1" x14ac:dyDescent="0.25">
      <c r="A305" s="79"/>
      <c r="D305" s="68"/>
      <c r="E305" s="68"/>
      <c r="W305" s="68"/>
      <c r="X305" s="68"/>
      <c r="Y305" s="68"/>
    </row>
    <row r="306" spans="1:25" s="3" customFormat="1" x14ac:dyDescent="0.25">
      <c r="A306" s="79"/>
      <c r="D306" s="68"/>
      <c r="E306" s="68"/>
      <c r="W306" s="68"/>
      <c r="X306" s="68"/>
      <c r="Y306" s="68"/>
    </row>
    <row r="307" spans="1:25" s="3" customFormat="1" x14ac:dyDescent="0.25">
      <c r="A307" s="79"/>
      <c r="D307" s="68"/>
      <c r="E307" s="68"/>
      <c r="W307" s="68"/>
      <c r="X307" s="68"/>
      <c r="Y307" s="68"/>
    </row>
    <row r="308" spans="1:25" s="3" customFormat="1" x14ac:dyDescent="0.25">
      <c r="A308" s="79"/>
      <c r="D308" s="68"/>
      <c r="E308" s="68"/>
      <c r="W308" s="68"/>
      <c r="X308" s="68"/>
      <c r="Y308" s="68"/>
    </row>
    <row r="309" spans="1:25" s="3" customFormat="1" x14ac:dyDescent="0.25">
      <c r="A309" s="79"/>
      <c r="D309" s="68"/>
      <c r="E309" s="68"/>
      <c r="W309" s="68"/>
      <c r="X309" s="68"/>
      <c r="Y309" s="68"/>
    </row>
    <row r="310" spans="1:25" s="3" customFormat="1" x14ac:dyDescent="0.25">
      <c r="A310" s="79"/>
      <c r="D310" s="68"/>
      <c r="E310" s="68"/>
      <c r="W310" s="68"/>
      <c r="X310" s="68"/>
      <c r="Y310" s="68"/>
    </row>
    <row r="311" spans="1:25" s="3" customFormat="1" x14ac:dyDescent="0.25">
      <c r="A311" s="79"/>
      <c r="D311" s="68"/>
      <c r="E311" s="68"/>
      <c r="W311" s="68"/>
      <c r="X311" s="68"/>
      <c r="Y311" s="68"/>
    </row>
    <row r="312" spans="1:25" s="3" customFormat="1" x14ac:dyDescent="0.25">
      <c r="A312" s="79"/>
      <c r="D312" s="68"/>
      <c r="E312" s="68"/>
      <c r="W312" s="68"/>
      <c r="X312" s="68"/>
      <c r="Y312" s="68"/>
    </row>
    <row r="313" spans="1:25" s="3" customFormat="1" x14ac:dyDescent="0.25">
      <c r="A313" s="79"/>
      <c r="D313" s="68"/>
      <c r="E313" s="68"/>
      <c r="W313" s="68"/>
      <c r="X313" s="68"/>
      <c r="Y313" s="68"/>
    </row>
    <row r="314" spans="1:25" s="3" customFormat="1" x14ac:dyDescent="0.25">
      <c r="A314" s="79"/>
      <c r="D314" s="68"/>
      <c r="E314" s="68"/>
      <c r="W314" s="68"/>
      <c r="X314" s="68"/>
      <c r="Y314" s="68"/>
    </row>
    <row r="315" spans="1:25" s="3" customFormat="1" x14ac:dyDescent="0.25">
      <c r="A315" s="79"/>
      <c r="D315" s="68"/>
      <c r="E315" s="68"/>
      <c r="W315" s="68"/>
      <c r="X315" s="68"/>
      <c r="Y315" s="68"/>
    </row>
    <row r="316" spans="1:25" s="3" customFormat="1" x14ac:dyDescent="0.25">
      <c r="A316" s="79"/>
      <c r="D316" s="68"/>
      <c r="E316" s="68"/>
      <c r="W316" s="68"/>
      <c r="X316" s="68"/>
      <c r="Y316" s="68"/>
    </row>
    <row r="317" spans="1:25" s="3" customFormat="1" x14ac:dyDescent="0.25">
      <c r="A317" s="79"/>
      <c r="D317" s="68"/>
      <c r="E317" s="68"/>
      <c r="W317" s="68"/>
      <c r="X317" s="68"/>
      <c r="Y317" s="68"/>
    </row>
    <row r="318" spans="1:25" s="3" customFormat="1" x14ac:dyDescent="0.25">
      <c r="A318" s="79"/>
      <c r="D318" s="68"/>
      <c r="E318" s="68"/>
      <c r="W318" s="68"/>
      <c r="X318" s="68"/>
      <c r="Y318" s="68"/>
    </row>
    <row r="319" spans="1:25" s="3" customFormat="1" x14ac:dyDescent="0.25">
      <c r="A319" s="79"/>
      <c r="D319" s="68"/>
      <c r="E319" s="68"/>
      <c r="W319" s="68"/>
      <c r="X319" s="68"/>
      <c r="Y319" s="68"/>
    </row>
    <row r="320" spans="1:25" s="3" customFormat="1" x14ac:dyDescent="0.25">
      <c r="A320" s="79"/>
      <c r="D320" s="68"/>
      <c r="E320" s="68"/>
      <c r="W320" s="68"/>
      <c r="X320" s="68"/>
      <c r="Y320" s="68"/>
    </row>
    <row r="321" spans="1:25" s="3" customFormat="1" x14ac:dyDescent="0.25">
      <c r="A321" s="79"/>
      <c r="D321" s="68"/>
      <c r="E321" s="68"/>
      <c r="W321" s="68"/>
      <c r="X321" s="68"/>
      <c r="Y321" s="68"/>
    </row>
    <row r="322" spans="1:25" s="3" customFormat="1" x14ac:dyDescent="0.25">
      <c r="A322" s="79"/>
      <c r="D322" s="68"/>
      <c r="E322" s="68"/>
      <c r="W322" s="68"/>
      <c r="X322" s="68"/>
      <c r="Y322" s="68"/>
    </row>
    <row r="323" spans="1:25" s="3" customFormat="1" x14ac:dyDescent="0.25">
      <c r="A323" s="79"/>
      <c r="D323" s="68"/>
      <c r="E323" s="68"/>
      <c r="W323" s="68"/>
      <c r="X323" s="68"/>
      <c r="Y323" s="68"/>
    </row>
    <row r="324" spans="1:25" s="3" customFormat="1" x14ac:dyDescent="0.25">
      <c r="A324" s="79"/>
      <c r="D324" s="68"/>
      <c r="E324" s="68"/>
      <c r="W324" s="68"/>
      <c r="X324" s="68"/>
      <c r="Y324" s="68"/>
    </row>
    <row r="325" spans="1:25" s="3" customFormat="1" x14ac:dyDescent="0.25">
      <c r="A325" s="79"/>
      <c r="D325" s="68"/>
      <c r="E325" s="68"/>
      <c r="W325" s="68"/>
      <c r="X325" s="68"/>
      <c r="Y325" s="68"/>
    </row>
    <row r="326" spans="1:25" s="3" customFormat="1" x14ac:dyDescent="0.25">
      <c r="A326" s="79"/>
      <c r="D326" s="68"/>
      <c r="E326" s="68"/>
      <c r="W326" s="68"/>
      <c r="X326" s="68"/>
      <c r="Y326" s="68"/>
    </row>
    <row r="327" spans="1:25" s="3" customFormat="1" x14ac:dyDescent="0.25">
      <c r="A327" s="79"/>
      <c r="D327" s="68"/>
      <c r="E327" s="68"/>
      <c r="W327" s="68"/>
      <c r="X327" s="68"/>
      <c r="Y327" s="68"/>
    </row>
    <row r="328" spans="1:25" s="3" customFormat="1" x14ac:dyDescent="0.25">
      <c r="A328" s="79"/>
      <c r="D328" s="68"/>
      <c r="E328" s="68"/>
      <c r="W328" s="68"/>
      <c r="X328" s="68"/>
      <c r="Y328" s="68"/>
    </row>
    <row r="329" spans="1:25" s="3" customFormat="1" x14ac:dyDescent="0.25">
      <c r="A329" s="79"/>
      <c r="D329" s="68"/>
      <c r="E329" s="68"/>
      <c r="W329" s="68"/>
      <c r="X329" s="68"/>
      <c r="Y329" s="68"/>
    </row>
    <row r="330" spans="1:25" s="3" customFormat="1" x14ac:dyDescent="0.25">
      <c r="A330" s="79"/>
      <c r="D330" s="68"/>
      <c r="E330" s="68"/>
      <c r="W330" s="68"/>
      <c r="X330" s="68"/>
      <c r="Y330" s="68"/>
    </row>
    <row r="331" spans="1:25" s="3" customFormat="1" x14ac:dyDescent="0.25">
      <c r="A331" s="79"/>
      <c r="D331" s="68"/>
      <c r="E331" s="68"/>
      <c r="W331" s="68"/>
      <c r="X331" s="68"/>
      <c r="Y331" s="68"/>
    </row>
    <row r="332" spans="1:25" s="3" customFormat="1" x14ac:dyDescent="0.25">
      <c r="A332" s="79"/>
      <c r="D332" s="68"/>
      <c r="E332" s="68"/>
      <c r="W332" s="68"/>
      <c r="X332" s="68"/>
      <c r="Y332" s="68"/>
    </row>
    <row r="333" spans="1:25" s="3" customFormat="1" x14ac:dyDescent="0.25">
      <c r="A333" s="79"/>
      <c r="D333" s="68"/>
      <c r="E333" s="68"/>
      <c r="W333" s="68"/>
      <c r="X333" s="68"/>
      <c r="Y333" s="68"/>
    </row>
    <row r="334" spans="1:25" s="3" customFormat="1" x14ac:dyDescent="0.25">
      <c r="A334" s="79"/>
      <c r="D334" s="68"/>
      <c r="E334" s="68"/>
      <c r="W334" s="68"/>
      <c r="X334" s="68"/>
      <c r="Y334" s="68"/>
    </row>
    <row r="335" spans="1:25" s="3" customFormat="1" x14ac:dyDescent="0.25">
      <c r="A335" s="79"/>
      <c r="D335" s="68"/>
      <c r="E335" s="68"/>
      <c r="W335" s="68"/>
      <c r="X335" s="68"/>
      <c r="Y335" s="68"/>
    </row>
    <row r="336" spans="1:25" s="3" customFormat="1" x14ac:dyDescent="0.25">
      <c r="A336" s="79"/>
      <c r="D336" s="68"/>
      <c r="E336" s="68"/>
      <c r="W336" s="68"/>
      <c r="X336" s="68"/>
      <c r="Y336" s="68"/>
    </row>
    <row r="337" spans="1:25" s="3" customFormat="1" x14ac:dyDescent="0.25">
      <c r="A337" s="79"/>
      <c r="D337" s="68"/>
      <c r="E337" s="68"/>
      <c r="W337" s="68"/>
      <c r="X337" s="68"/>
      <c r="Y337" s="68"/>
    </row>
    <row r="338" spans="1:25" s="3" customFormat="1" x14ac:dyDescent="0.25">
      <c r="A338" s="79"/>
      <c r="D338" s="68"/>
      <c r="E338" s="68"/>
      <c r="W338" s="68"/>
      <c r="X338" s="68"/>
      <c r="Y338" s="68"/>
    </row>
    <row r="339" spans="1:25" s="3" customFormat="1" x14ac:dyDescent="0.25">
      <c r="A339" s="79"/>
      <c r="D339" s="68"/>
      <c r="E339" s="68"/>
      <c r="W339" s="68"/>
      <c r="X339" s="68"/>
      <c r="Y339" s="68"/>
    </row>
    <row r="340" spans="1:25" s="3" customFormat="1" x14ac:dyDescent="0.25">
      <c r="A340" s="79"/>
      <c r="D340" s="68"/>
      <c r="E340" s="68"/>
      <c r="W340" s="68"/>
      <c r="X340" s="68"/>
      <c r="Y340" s="68"/>
    </row>
    <row r="341" spans="1:25" s="3" customFormat="1" x14ac:dyDescent="0.25">
      <c r="A341" s="79"/>
      <c r="D341" s="68"/>
      <c r="E341" s="68"/>
      <c r="W341" s="68"/>
      <c r="X341" s="68"/>
      <c r="Y341" s="68"/>
    </row>
    <row r="342" spans="1:25" s="3" customFormat="1" x14ac:dyDescent="0.25">
      <c r="A342" s="79"/>
      <c r="D342" s="68"/>
      <c r="E342" s="68"/>
      <c r="W342" s="68"/>
      <c r="X342" s="68"/>
      <c r="Y342" s="68"/>
    </row>
    <row r="343" spans="1:25" s="3" customFormat="1" x14ac:dyDescent="0.25">
      <c r="A343" s="79"/>
      <c r="D343" s="68"/>
      <c r="E343" s="68"/>
      <c r="W343" s="68"/>
      <c r="X343" s="68"/>
      <c r="Y343" s="68"/>
    </row>
    <row r="344" spans="1:25" s="3" customFormat="1" x14ac:dyDescent="0.25">
      <c r="A344" s="79"/>
      <c r="D344" s="68"/>
      <c r="E344" s="68"/>
      <c r="W344" s="68"/>
      <c r="X344" s="68"/>
      <c r="Y344" s="68"/>
    </row>
    <row r="345" spans="1:25" s="3" customFormat="1" x14ac:dyDescent="0.25">
      <c r="A345" s="79"/>
      <c r="D345" s="68"/>
      <c r="E345" s="68"/>
      <c r="W345" s="68"/>
      <c r="X345" s="68"/>
      <c r="Y345" s="68"/>
    </row>
    <row r="346" spans="1:25" s="3" customFormat="1" x14ac:dyDescent="0.25">
      <c r="A346" s="79"/>
      <c r="D346" s="68"/>
      <c r="E346" s="68"/>
      <c r="W346" s="68"/>
      <c r="X346" s="68"/>
      <c r="Y346" s="68"/>
    </row>
    <row r="347" spans="1:25" s="3" customFormat="1" x14ac:dyDescent="0.25">
      <c r="A347" s="79"/>
      <c r="D347" s="68"/>
      <c r="E347" s="68"/>
      <c r="W347" s="68"/>
      <c r="X347" s="68"/>
      <c r="Y347" s="68"/>
    </row>
    <row r="348" spans="1:25" s="3" customFormat="1" x14ac:dyDescent="0.25">
      <c r="A348" s="79"/>
      <c r="D348" s="68"/>
      <c r="E348" s="68"/>
      <c r="W348" s="68"/>
      <c r="X348" s="68"/>
      <c r="Y348" s="68"/>
    </row>
    <row r="349" spans="1:25" s="3" customFormat="1" x14ac:dyDescent="0.25">
      <c r="A349" s="79"/>
      <c r="D349" s="68"/>
      <c r="E349" s="68"/>
      <c r="W349" s="68"/>
      <c r="X349" s="68"/>
      <c r="Y349" s="68"/>
    </row>
    <row r="350" spans="1:25" s="3" customFormat="1" x14ac:dyDescent="0.25">
      <c r="A350" s="79"/>
      <c r="D350" s="68"/>
      <c r="E350" s="68"/>
      <c r="W350" s="68"/>
      <c r="X350" s="68"/>
      <c r="Y350" s="68"/>
    </row>
    <row r="351" spans="1:25" s="3" customFormat="1" x14ac:dyDescent="0.25">
      <c r="A351" s="79"/>
      <c r="D351" s="68"/>
      <c r="E351" s="68"/>
      <c r="W351" s="68"/>
      <c r="X351" s="68"/>
      <c r="Y351" s="68"/>
    </row>
    <row r="352" spans="1:25" s="3" customFormat="1" x14ac:dyDescent="0.25">
      <c r="A352" s="79"/>
      <c r="D352" s="68"/>
      <c r="E352" s="68"/>
      <c r="W352" s="68"/>
      <c r="X352" s="68"/>
      <c r="Y352" s="68"/>
    </row>
    <row r="353" spans="1:25" s="3" customFormat="1" x14ac:dyDescent="0.25">
      <c r="A353" s="79"/>
      <c r="D353" s="68"/>
      <c r="E353" s="68"/>
      <c r="W353" s="68"/>
      <c r="X353" s="68"/>
      <c r="Y353" s="68"/>
    </row>
    <row r="354" spans="1:25" s="3" customFormat="1" x14ac:dyDescent="0.25">
      <c r="A354" s="79"/>
      <c r="D354" s="68"/>
      <c r="E354" s="68"/>
      <c r="W354" s="68"/>
      <c r="X354" s="68"/>
      <c r="Y354" s="68"/>
    </row>
    <row r="355" spans="1:25" s="3" customFormat="1" x14ac:dyDescent="0.25">
      <c r="A355" s="79"/>
      <c r="D355" s="68"/>
      <c r="E355" s="68"/>
      <c r="W355" s="68"/>
      <c r="X355" s="68"/>
      <c r="Y355" s="68"/>
    </row>
    <row r="356" spans="1:25" s="3" customFormat="1" x14ac:dyDescent="0.25">
      <c r="A356" s="79"/>
      <c r="D356" s="68"/>
      <c r="E356" s="68"/>
      <c r="W356" s="68"/>
      <c r="X356" s="68"/>
      <c r="Y356" s="68"/>
    </row>
    <row r="357" spans="1:25" s="3" customFormat="1" x14ac:dyDescent="0.25">
      <c r="A357" s="79"/>
      <c r="D357" s="68"/>
      <c r="E357" s="68"/>
      <c r="W357" s="68"/>
      <c r="X357" s="68"/>
      <c r="Y357" s="68"/>
    </row>
    <row r="358" spans="1:25" s="3" customFormat="1" x14ac:dyDescent="0.25">
      <c r="A358" s="79"/>
      <c r="D358" s="68"/>
      <c r="E358" s="68"/>
      <c r="W358" s="68"/>
      <c r="X358" s="68"/>
      <c r="Y358" s="68"/>
    </row>
    <row r="359" spans="1:25" s="3" customFormat="1" x14ac:dyDescent="0.25">
      <c r="A359" s="79"/>
      <c r="D359" s="68"/>
      <c r="E359" s="68"/>
      <c r="W359" s="68"/>
      <c r="X359" s="68"/>
      <c r="Y359" s="68"/>
    </row>
    <row r="360" spans="1:25" s="3" customFormat="1" x14ac:dyDescent="0.25">
      <c r="A360" s="79"/>
      <c r="D360" s="68"/>
      <c r="E360" s="68"/>
      <c r="W360" s="68"/>
      <c r="X360" s="68"/>
      <c r="Y360" s="68"/>
    </row>
    <row r="361" spans="1:25" s="3" customFormat="1" x14ac:dyDescent="0.25">
      <c r="A361" s="79"/>
      <c r="D361" s="68"/>
      <c r="E361" s="68"/>
      <c r="W361" s="68"/>
      <c r="X361" s="68"/>
      <c r="Y361" s="68"/>
    </row>
    <row r="362" spans="1:25" s="3" customFormat="1" x14ac:dyDescent="0.25">
      <c r="A362" s="79"/>
      <c r="D362" s="68"/>
      <c r="E362" s="68"/>
      <c r="W362" s="68"/>
      <c r="X362" s="68"/>
      <c r="Y362" s="68"/>
    </row>
    <row r="363" spans="1:25" s="3" customFormat="1" x14ac:dyDescent="0.25">
      <c r="A363" s="79"/>
      <c r="D363" s="68"/>
      <c r="E363" s="68"/>
      <c r="W363" s="68"/>
      <c r="X363" s="68"/>
      <c r="Y363" s="68"/>
    </row>
    <row r="364" spans="1:25" s="3" customFormat="1" x14ac:dyDescent="0.25">
      <c r="A364" s="79"/>
      <c r="D364" s="68"/>
      <c r="E364" s="68"/>
      <c r="W364" s="68"/>
      <c r="X364" s="68"/>
      <c r="Y364" s="68"/>
    </row>
    <row r="365" spans="1:25" s="3" customFormat="1" x14ac:dyDescent="0.25">
      <c r="A365" s="79"/>
      <c r="D365" s="68"/>
      <c r="E365" s="68"/>
      <c r="W365" s="68"/>
      <c r="X365" s="68"/>
      <c r="Y365" s="68"/>
    </row>
    <row r="366" spans="1:25" s="3" customFormat="1" x14ac:dyDescent="0.25">
      <c r="A366" s="79"/>
      <c r="D366" s="68"/>
      <c r="E366" s="68"/>
      <c r="W366" s="68"/>
      <c r="X366" s="68"/>
      <c r="Y366" s="68"/>
    </row>
    <row r="367" spans="1:25" s="3" customFormat="1" x14ac:dyDescent="0.25">
      <c r="A367" s="79"/>
      <c r="D367" s="68"/>
      <c r="E367" s="68"/>
      <c r="W367" s="68"/>
      <c r="X367" s="68"/>
      <c r="Y367" s="68"/>
    </row>
    <row r="368" spans="1:25" s="3" customFormat="1" x14ac:dyDescent="0.25">
      <c r="A368" s="79"/>
      <c r="D368" s="68"/>
      <c r="E368" s="68"/>
      <c r="W368" s="68"/>
      <c r="X368" s="68"/>
      <c r="Y368" s="68"/>
    </row>
    <row r="369" spans="1:25" s="3" customFormat="1" x14ac:dyDescent="0.25">
      <c r="A369" s="79"/>
      <c r="D369" s="68"/>
      <c r="E369" s="68"/>
      <c r="W369" s="68"/>
      <c r="X369" s="68"/>
      <c r="Y369" s="68"/>
    </row>
    <row r="370" spans="1:25" s="3" customFormat="1" x14ac:dyDescent="0.25">
      <c r="A370" s="79"/>
      <c r="D370" s="68"/>
      <c r="E370" s="68"/>
      <c r="W370" s="68"/>
      <c r="X370" s="68"/>
      <c r="Y370" s="68"/>
    </row>
    <row r="371" spans="1:25" s="3" customFormat="1" x14ac:dyDescent="0.25">
      <c r="A371" s="79"/>
      <c r="D371" s="68"/>
      <c r="E371" s="68"/>
      <c r="W371" s="68"/>
      <c r="X371" s="68"/>
      <c r="Y371" s="68"/>
    </row>
    <row r="372" spans="1:25" s="3" customFormat="1" x14ac:dyDescent="0.25">
      <c r="A372" s="79"/>
      <c r="D372" s="68"/>
      <c r="E372" s="68"/>
      <c r="W372" s="68"/>
      <c r="X372" s="68"/>
      <c r="Y372" s="68"/>
    </row>
    <row r="373" spans="1:25" s="3" customFormat="1" x14ac:dyDescent="0.25">
      <c r="A373" s="79"/>
      <c r="D373" s="68"/>
      <c r="E373" s="68"/>
      <c r="W373" s="68"/>
      <c r="X373" s="68"/>
      <c r="Y373" s="68"/>
    </row>
    <row r="374" spans="1:25" s="3" customFormat="1" x14ac:dyDescent="0.25">
      <c r="A374" s="79"/>
      <c r="D374" s="68"/>
      <c r="E374" s="68"/>
      <c r="W374" s="68"/>
      <c r="X374" s="68"/>
      <c r="Y374" s="68"/>
    </row>
    <row r="375" spans="1:25" s="3" customFormat="1" x14ac:dyDescent="0.25">
      <c r="A375" s="79"/>
      <c r="D375" s="68"/>
      <c r="E375" s="68"/>
      <c r="W375" s="68"/>
      <c r="X375" s="68"/>
      <c r="Y375" s="68"/>
    </row>
    <row r="376" spans="1:25" s="3" customFormat="1" x14ac:dyDescent="0.25">
      <c r="A376" s="79"/>
      <c r="D376" s="68"/>
      <c r="E376" s="68"/>
      <c r="W376" s="68"/>
      <c r="X376" s="68"/>
      <c r="Y376" s="68"/>
    </row>
    <row r="377" spans="1:25" s="3" customFormat="1" x14ac:dyDescent="0.25">
      <c r="A377" s="79"/>
      <c r="D377" s="68"/>
      <c r="E377" s="68"/>
      <c r="W377" s="68"/>
      <c r="X377" s="68"/>
      <c r="Y377" s="68"/>
    </row>
    <row r="378" spans="1:25" s="3" customFormat="1" x14ac:dyDescent="0.25">
      <c r="A378" s="79"/>
      <c r="D378" s="68"/>
      <c r="E378" s="68"/>
      <c r="W378" s="68"/>
      <c r="X378" s="68"/>
      <c r="Y378" s="68"/>
    </row>
    <row r="379" spans="1:25" s="3" customFormat="1" x14ac:dyDescent="0.25">
      <c r="A379" s="79"/>
      <c r="D379" s="68"/>
      <c r="E379" s="68"/>
      <c r="W379" s="68"/>
      <c r="X379" s="68"/>
      <c r="Y379" s="68"/>
    </row>
    <row r="380" spans="1:25" s="3" customFormat="1" x14ac:dyDescent="0.25">
      <c r="A380" s="79"/>
      <c r="D380" s="68"/>
      <c r="E380" s="68"/>
      <c r="W380" s="68"/>
      <c r="X380" s="68"/>
      <c r="Y380" s="68"/>
    </row>
    <row r="381" spans="1:25" s="3" customFormat="1" x14ac:dyDescent="0.25">
      <c r="A381" s="79"/>
      <c r="D381" s="68"/>
      <c r="E381" s="68"/>
      <c r="W381" s="68"/>
      <c r="X381" s="68"/>
      <c r="Y381" s="68"/>
    </row>
    <row r="382" spans="1:25" s="3" customFormat="1" x14ac:dyDescent="0.25">
      <c r="A382" s="79"/>
      <c r="D382" s="68"/>
      <c r="E382" s="68"/>
      <c r="W382" s="68"/>
      <c r="X382" s="68"/>
      <c r="Y382" s="68"/>
    </row>
    <row r="383" spans="1:25" s="3" customFormat="1" x14ac:dyDescent="0.25">
      <c r="A383" s="79"/>
      <c r="D383" s="68"/>
      <c r="E383" s="68"/>
      <c r="W383" s="68"/>
      <c r="X383" s="68"/>
      <c r="Y383" s="68"/>
    </row>
    <row r="384" spans="1:25" s="3" customFormat="1" x14ac:dyDescent="0.25">
      <c r="A384" s="79"/>
      <c r="D384" s="68"/>
      <c r="E384" s="68"/>
      <c r="W384" s="68"/>
      <c r="X384" s="68"/>
      <c r="Y384" s="68"/>
    </row>
    <row r="385" spans="1:25" s="3" customFormat="1" x14ac:dyDescent="0.25">
      <c r="A385" s="79"/>
      <c r="D385" s="68"/>
      <c r="E385" s="68"/>
      <c r="W385" s="68"/>
      <c r="X385" s="68"/>
      <c r="Y385" s="68"/>
    </row>
    <row r="386" spans="1:25" s="3" customFormat="1" x14ac:dyDescent="0.25">
      <c r="A386" s="79"/>
      <c r="D386" s="68"/>
      <c r="E386" s="68"/>
      <c r="W386" s="68"/>
      <c r="X386" s="68"/>
      <c r="Y386" s="68"/>
    </row>
    <row r="387" spans="1:25" s="3" customFormat="1" x14ac:dyDescent="0.25">
      <c r="A387" s="79"/>
      <c r="D387" s="68"/>
      <c r="E387" s="68"/>
      <c r="W387" s="68"/>
      <c r="X387" s="68"/>
      <c r="Y387" s="68"/>
    </row>
    <row r="388" spans="1:25" s="3" customFormat="1" x14ac:dyDescent="0.25">
      <c r="A388" s="79"/>
      <c r="D388" s="68"/>
      <c r="E388" s="68"/>
      <c r="W388" s="68"/>
      <c r="X388" s="68"/>
      <c r="Y388" s="68"/>
    </row>
    <row r="389" spans="1:25" s="3" customFormat="1" x14ac:dyDescent="0.25">
      <c r="A389" s="79"/>
      <c r="D389" s="68"/>
      <c r="E389" s="68"/>
      <c r="W389" s="68"/>
      <c r="X389" s="68"/>
      <c r="Y389" s="68"/>
    </row>
    <row r="390" spans="1:25" s="3" customFormat="1" x14ac:dyDescent="0.25">
      <c r="A390" s="79"/>
      <c r="D390" s="68"/>
      <c r="E390" s="68"/>
      <c r="W390" s="68"/>
      <c r="X390" s="68"/>
      <c r="Y390" s="68"/>
    </row>
    <row r="391" spans="1:25" s="3" customFormat="1" x14ac:dyDescent="0.25">
      <c r="A391" s="79"/>
      <c r="D391" s="68"/>
      <c r="E391" s="68"/>
      <c r="W391" s="68"/>
      <c r="X391" s="68"/>
      <c r="Y391" s="68"/>
    </row>
    <row r="392" spans="1:25" s="3" customFormat="1" x14ac:dyDescent="0.25">
      <c r="A392" s="79"/>
      <c r="D392" s="68"/>
      <c r="E392" s="68"/>
      <c r="W392" s="68"/>
      <c r="X392" s="68"/>
      <c r="Y392" s="68"/>
    </row>
    <row r="393" spans="1:25" s="3" customFormat="1" x14ac:dyDescent="0.25">
      <c r="A393" s="79"/>
      <c r="D393" s="68"/>
      <c r="E393" s="68"/>
      <c r="W393" s="68"/>
      <c r="X393" s="68"/>
      <c r="Y393" s="68"/>
    </row>
    <row r="394" spans="1:25" s="3" customFormat="1" x14ac:dyDescent="0.25">
      <c r="A394" s="79"/>
      <c r="D394" s="68"/>
      <c r="E394" s="68"/>
      <c r="W394" s="68"/>
      <c r="X394" s="68"/>
      <c r="Y394" s="68"/>
    </row>
    <row r="395" spans="1:25" s="3" customFormat="1" x14ac:dyDescent="0.25">
      <c r="A395" s="79"/>
      <c r="D395" s="68"/>
      <c r="E395" s="68"/>
      <c r="W395" s="68"/>
      <c r="X395" s="68"/>
      <c r="Y395" s="68"/>
    </row>
    <row r="396" spans="1:25" s="3" customFormat="1" x14ac:dyDescent="0.25">
      <c r="A396" s="79"/>
      <c r="D396" s="68"/>
      <c r="E396" s="68"/>
      <c r="W396" s="68"/>
      <c r="X396" s="68"/>
      <c r="Y396" s="68"/>
    </row>
    <row r="397" spans="1:25" s="3" customFormat="1" x14ac:dyDescent="0.25">
      <c r="A397" s="79"/>
      <c r="D397" s="68"/>
      <c r="E397" s="68"/>
      <c r="W397" s="68"/>
      <c r="X397" s="68"/>
      <c r="Y397" s="68"/>
    </row>
    <row r="398" spans="1:25" s="3" customFormat="1" x14ac:dyDescent="0.25">
      <c r="A398" s="79"/>
      <c r="D398" s="68"/>
      <c r="E398" s="68"/>
      <c r="W398" s="68"/>
      <c r="X398" s="68"/>
      <c r="Y398" s="68"/>
    </row>
    <row r="399" spans="1:25" s="3" customFormat="1" x14ac:dyDescent="0.25">
      <c r="A399" s="79"/>
      <c r="D399" s="68"/>
      <c r="E399" s="68"/>
      <c r="W399" s="68"/>
      <c r="X399" s="68"/>
      <c r="Y399" s="68"/>
    </row>
    <row r="400" spans="1:25" s="3" customFormat="1" x14ac:dyDescent="0.25">
      <c r="A400" s="79"/>
      <c r="D400" s="68"/>
      <c r="E400" s="68"/>
      <c r="W400" s="68"/>
      <c r="X400" s="68"/>
      <c r="Y400" s="68"/>
    </row>
    <row r="401" spans="1:25" s="3" customFormat="1" x14ac:dyDescent="0.25">
      <c r="A401" s="79"/>
      <c r="D401" s="68"/>
      <c r="E401" s="68"/>
      <c r="W401" s="68"/>
      <c r="X401" s="68"/>
      <c r="Y401" s="68"/>
    </row>
    <row r="402" spans="1:25" s="3" customFormat="1" x14ac:dyDescent="0.25">
      <c r="A402" s="79"/>
      <c r="D402" s="68"/>
      <c r="E402" s="68"/>
      <c r="W402" s="68"/>
      <c r="X402" s="68"/>
      <c r="Y402" s="68"/>
    </row>
    <row r="403" spans="1:25" s="3" customFormat="1" x14ac:dyDescent="0.25">
      <c r="A403" s="79"/>
      <c r="D403" s="68"/>
      <c r="E403" s="68"/>
      <c r="W403" s="68"/>
      <c r="X403" s="68"/>
      <c r="Y403" s="68"/>
    </row>
    <row r="404" spans="1:25" s="3" customFormat="1" x14ac:dyDescent="0.25">
      <c r="A404" s="79"/>
      <c r="D404" s="68"/>
      <c r="E404" s="68"/>
      <c r="W404" s="68"/>
      <c r="X404" s="68"/>
      <c r="Y404" s="68"/>
    </row>
    <row r="405" spans="1:25" s="3" customFormat="1" x14ac:dyDescent="0.25">
      <c r="A405" s="79"/>
      <c r="D405" s="68"/>
      <c r="E405" s="68"/>
      <c r="W405" s="68"/>
      <c r="X405" s="68"/>
      <c r="Y405" s="68"/>
    </row>
    <row r="406" spans="1:25" s="3" customFormat="1" x14ac:dyDescent="0.25">
      <c r="A406" s="79"/>
      <c r="D406" s="68"/>
      <c r="E406" s="68"/>
      <c r="W406" s="68"/>
      <c r="X406" s="68"/>
      <c r="Y406" s="68"/>
    </row>
    <row r="407" spans="1:25" s="3" customFormat="1" x14ac:dyDescent="0.25">
      <c r="A407" s="79"/>
      <c r="D407" s="68"/>
      <c r="E407" s="68"/>
      <c r="W407" s="68"/>
      <c r="X407" s="68"/>
      <c r="Y407" s="68"/>
    </row>
    <row r="408" spans="1:25" s="3" customFormat="1" x14ac:dyDescent="0.25">
      <c r="A408" s="79"/>
      <c r="D408" s="68"/>
      <c r="E408" s="68"/>
      <c r="W408" s="68"/>
      <c r="X408" s="68"/>
      <c r="Y408" s="68"/>
    </row>
    <row r="409" spans="1:25" s="3" customFormat="1" x14ac:dyDescent="0.25">
      <c r="A409" s="79"/>
      <c r="D409" s="68"/>
      <c r="E409" s="68"/>
      <c r="W409" s="68"/>
      <c r="X409" s="68"/>
      <c r="Y409" s="68"/>
    </row>
    <row r="410" spans="1:25" s="3" customFormat="1" x14ac:dyDescent="0.25">
      <c r="A410" s="79"/>
      <c r="D410" s="68"/>
      <c r="E410" s="68"/>
      <c r="W410" s="68"/>
      <c r="X410" s="68"/>
      <c r="Y410" s="68"/>
    </row>
    <row r="411" spans="1:25" s="3" customFormat="1" x14ac:dyDescent="0.25">
      <c r="A411" s="79"/>
      <c r="D411" s="68"/>
      <c r="E411" s="68"/>
      <c r="W411" s="68"/>
      <c r="X411" s="68"/>
      <c r="Y411" s="68"/>
    </row>
    <row r="412" spans="1:25" s="3" customFormat="1" x14ac:dyDescent="0.25">
      <c r="A412" s="79"/>
      <c r="D412" s="68"/>
      <c r="E412" s="68"/>
      <c r="W412" s="68"/>
      <c r="X412" s="68"/>
      <c r="Y412" s="68"/>
    </row>
    <row r="413" spans="1:25" s="3" customFormat="1" x14ac:dyDescent="0.25">
      <c r="A413" s="79"/>
      <c r="D413" s="68"/>
      <c r="E413" s="68"/>
      <c r="W413" s="68"/>
      <c r="X413" s="68"/>
      <c r="Y413" s="68"/>
    </row>
    <row r="414" spans="1:25" s="3" customFormat="1" x14ac:dyDescent="0.25">
      <c r="A414" s="79"/>
      <c r="D414" s="68"/>
      <c r="E414" s="68"/>
      <c r="W414" s="68"/>
      <c r="X414" s="68"/>
      <c r="Y414" s="68"/>
    </row>
    <row r="415" spans="1:25" s="3" customFormat="1" x14ac:dyDescent="0.25">
      <c r="A415" s="79"/>
      <c r="D415" s="68"/>
      <c r="E415" s="68"/>
      <c r="W415" s="68"/>
      <c r="X415" s="68"/>
      <c r="Y415" s="68"/>
    </row>
    <row r="416" spans="1:25" s="3" customFormat="1" x14ac:dyDescent="0.25">
      <c r="A416" s="79"/>
      <c r="D416" s="68"/>
      <c r="E416" s="68"/>
      <c r="W416" s="68"/>
      <c r="X416" s="68"/>
      <c r="Y416" s="68"/>
    </row>
    <row r="417" spans="1:25" s="3" customFormat="1" x14ac:dyDescent="0.25">
      <c r="A417" s="79"/>
      <c r="D417" s="68"/>
      <c r="E417" s="68"/>
      <c r="W417" s="68"/>
      <c r="X417" s="68"/>
      <c r="Y417" s="68"/>
    </row>
    <row r="418" spans="1:25" s="3" customFormat="1" x14ac:dyDescent="0.25">
      <c r="A418" s="79"/>
      <c r="D418" s="68"/>
      <c r="E418" s="68"/>
      <c r="W418" s="68"/>
      <c r="X418" s="68"/>
      <c r="Y418" s="68"/>
    </row>
    <row r="419" spans="1:25" s="3" customFormat="1" x14ac:dyDescent="0.25">
      <c r="A419" s="79"/>
      <c r="D419" s="68"/>
      <c r="E419" s="68"/>
      <c r="W419" s="68"/>
      <c r="X419" s="68"/>
      <c r="Y419" s="68"/>
    </row>
    <row r="420" spans="1:25" s="3" customFormat="1" x14ac:dyDescent="0.25">
      <c r="A420" s="79"/>
      <c r="D420" s="68"/>
      <c r="E420" s="68"/>
      <c r="W420" s="68"/>
      <c r="X420" s="68"/>
      <c r="Y420" s="68"/>
    </row>
    <row r="421" spans="1:25" s="3" customFormat="1" x14ac:dyDescent="0.25">
      <c r="A421" s="79"/>
      <c r="D421" s="68"/>
      <c r="E421" s="68"/>
      <c r="W421" s="68"/>
      <c r="X421" s="68"/>
      <c r="Y421" s="68"/>
    </row>
    <row r="422" spans="1:25" s="3" customFormat="1" x14ac:dyDescent="0.25">
      <c r="A422" s="79"/>
      <c r="D422" s="68"/>
      <c r="E422" s="68"/>
      <c r="W422" s="68"/>
      <c r="X422" s="68"/>
      <c r="Y422" s="68"/>
    </row>
    <row r="423" spans="1:25" s="3" customFormat="1" x14ac:dyDescent="0.25">
      <c r="A423" s="79"/>
      <c r="D423" s="68"/>
      <c r="E423" s="68"/>
      <c r="W423" s="68"/>
      <c r="X423" s="68"/>
      <c r="Y423" s="68"/>
    </row>
    <row r="424" spans="1:25" s="3" customFormat="1" x14ac:dyDescent="0.25">
      <c r="A424" s="79"/>
      <c r="D424" s="68"/>
      <c r="E424" s="68"/>
      <c r="W424" s="68"/>
      <c r="X424" s="68"/>
      <c r="Y424" s="68"/>
    </row>
    <row r="425" spans="1:25" s="3" customFormat="1" x14ac:dyDescent="0.25">
      <c r="A425" s="79"/>
      <c r="D425" s="68"/>
      <c r="E425" s="68"/>
      <c r="W425" s="68"/>
      <c r="X425" s="68"/>
      <c r="Y425" s="68"/>
    </row>
    <row r="426" spans="1:25" s="3" customFormat="1" x14ac:dyDescent="0.25">
      <c r="A426" s="79"/>
      <c r="D426" s="68"/>
      <c r="E426" s="68"/>
      <c r="W426" s="68"/>
      <c r="X426" s="68"/>
      <c r="Y426" s="68"/>
    </row>
    <row r="427" spans="1:25" s="3" customFormat="1" x14ac:dyDescent="0.25">
      <c r="A427" s="79"/>
      <c r="D427" s="68"/>
      <c r="E427" s="68"/>
      <c r="W427" s="68"/>
      <c r="X427" s="68"/>
      <c r="Y427" s="68"/>
    </row>
    <row r="428" spans="1:25" s="3" customFormat="1" x14ac:dyDescent="0.25">
      <c r="A428" s="79"/>
      <c r="D428" s="68"/>
      <c r="E428" s="68"/>
      <c r="W428" s="68"/>
      <c r="X428" s="68"/>
      <c r="Y428" s="68"/>
    </row>
    <row r="429" spans="1:25" s="3" customFormat="1" x14ac:dyDescent="0.25">
      <c r="A429" s="79"/>
      <c r="D429" s="68"/>
      <c r="E429" s="68"/>
      <c r="W429" s="68"/>
      <c r="X429" s="68"/>
      <c r="Y429" s="68"/>
    </row>
    <row r="430" spans="1:25" s="3" customFormat="1" x14ac:dyDescent="0.25">
      <c r="A430" s="79"/>
      <c r="D430" s="68"/>
      <c r="E430" s="68"/>
      <c r="W430" s="68"/>
      <c r="X430" s="68"/>
      <c r="Y430" s="68"/>
    </row>
    <row r="431" spans="1:25" s="3" customFormat="1" x14ac:dyDescent="0.25">
      <c r="A431" s="79"/>
      <c r="D431" s="68"/>
      <c r="E431" s="68"/>
      <c r="W431" s="68"/>
      <c r="X431" s="68"/>
      <c r="Y431" s="68"/>
    </row>
    <row r="432" spans="1:25" s="3" customFormat="1" x14ac:dyDescent="0.25">
      <c r="A432" s="79"/>
      <c r="D432" s="68"/>
      <c r="E432" s="68"/>
      <c r="W432" s="68"/>
      <c r="X432" s="68"/>
      <c r="Y432" s="68"/>
    </row>
    <row r="433" spans="1:25" s="3" customFormat="1" x14ac:dyDescent="0.25">
      <c r="A433" s="79"/>
      <c r="D433" s="68"/>
      <c r="E433" s="68"/>
      <c r="W433" s="68"/>
      <c r="X433" s="68"/>
      <c r="Y433" s="68"/>
    </row>
    <row r="434" spans="1:25" s="3" customFormat="1" x14ac:dyDescent="0.25">
      <c r="A434" s="79"/>
      <c r="D434" s="68"/>
      <c r="E434" s="68"/>
      <c r="W434" s="68"/>
      <c r="X434" s="68"/>
      <c r="Y434" s="68"/>
    </row>
    <row r="435" spans="1:25" s="3" customFormat="1" x14ac:dyDescent="0.25">
      <c r="A435" s="79"/>
      <c r="D435" s="68"/>
      <c r="E435" s="68"/>
      <c r="W435" s="68"/>
      <c r="X435" s="68"/>
      <c r="Y435" s="68"/>
    </row>
    <row r="436" spans="1:25" s="3" customFormat="1" x14ac:dyDescent="0.25">
      <c r="A436" s="79"/>
      <c r="D436" s="68"/>
      <c r="E436" s="68"/>
      <c r="W436" s="68"/>
      <c r="X436" s="68"/>
      <c r="Y436" s="68"/>
    </row>
    <row r="437" spans="1:25" s="3" customFormat="1" x14ac:dyDescent="0.25">
      <c r="A437" s="79"/>
      <c r="D437" s="68"/>
      <c r="E437" s="68"/>
      <c r="W437" s="68"/>
      <c r="X437" s="68"/>
      <c r="Y437" s="68"/>
    </row>
    <row r="438" spans="1:25" s="3" customFormat="1" x14ac:dyDescent="0.25">
      <c r="A438" s="79"/>
      <c r="D438" s="68"/>
      <c r="E438" s="68"/>
      <c r="W438" s="68"/>
      <c r="X438" s="68"/>
      <c r="Y438" s="68"/>
    </row>
    <row r="439" spans="1:25" s="3" customFormat="1" x14ac:dyDescent="0.25">
      <c r="A439" s="79"/>
      <c r="D439" s="68"/>
      <c r="E439" s="68"/>
      <c r="W439" s="68"/>
      <c r="X439" s="68"/>
      <c r="Y439" s="68"/>
    </row>
    <row r="440" spans="1:25" s="3" customFormat="1" x14ac:dyDescent="0.25">
      <c r="A440" s="79"/>
      <c r="D440" s="68"/>
      <c r="E440" s="68"/>
      <c r="W440" s="68"/>
      <c r="X440" s="68"/>
      <c r="Y440" s="68"/>
    </row>
    <row r="441" spans="1:25" s="3" customFormat="1" x14ac:dyDescent="0.25">
      <c r="A441" s="79"/>
      <c r="D441" s="68"/>
      <c r="E441" s="68"/>
      <c r="W441" s="68"/>
      <c r="X441" s="68"/>
      <c r="Y441" s="68"/>
    </row>
    <row r="442" spans="1:25" s="3" customFormat="1" x14ac:dyDescent="0.25">
      <c r="A442" s="79"/>
      <c r="D442" s="68"/>
      <c r="E442" s="68"/>
      <c r="W442" s="68"/>
      <c r="X442" s="68"/>
      <c r="Y442" s="68"/>
    </row>
    <row r="443" spans="1:25" s="3" customFormat="1" x14ac:dyDescent="0.25">
      <c r="A443" s="79"/>
      <c r="D443" s="68"/>
      <c r="E443" s="68"/>
      <c r="W443" s="68"/>
      <c r="X443" s="68"/>
      <c r="Y443" s="68"/>
    </row>
    <row r="444" spans="1:25" s="3" customFormat="1" x14ac:dyDescent="0.25">
      <c r="A444" s="79"/>
      <c r="D444" s="68"/>
      <c r="E444" s="68"/>
      <c r="W444" s="68"/>
      <c r="X444" s="68"/>
      <c r="Y444" s="68"/>
    </row>
    <row r="445" spans="1:25" s="3" customFormat="1" x14ac:dyDescent="0.25">
      <c r="A445" s="79"/>
      <c r="D445" s="68"/>
      <c r="E445" s="68"/>
      <c r="W445" s="68"/>
      <c r="X445" s="68"/>
      <c r="Y445" s="68"/>
    </row>
    <row r="446" spans="1:25" s="3" customFormat="1" x14ac:dyDescent="0.25">
      <c r="A446" s="79"/>
      <c r="D446" s="68"/>
      <c r="E446" s="68"/>
      <c r="W446" s="68"/>
      <c r="X446" s="68"/>
      <c r="Y446" s="68"/>
    </row>
    <row r="447" spans="1:25" s="3" customFormat="1" x14ac:dyDescent="0.25">
      <c r="A447" s="79"/>
      <c r="D447" s="68"/>
      <c r="E447" s="68"/>
      <c r="W447" s="68"/>
      <c r="X447" s="68"/>
      <c r="Y447" s="68"/>
    </row>
    <row r="448" spans="1:25" s="3" customFormat="1" x14ac:dyDescent="0.25">
      <c r="A448" s="79"/>
      <c r="D448" s="68"/>
      <c r="E448" s="68"/>
      <c r="W448" s="68"/>
      <c r="X448" s="68"/>
      <c r="Y448" s="68"/>
    </row>
    <row r="449" spans="1:25" s="3" customFormat="1" x14ac:dyDescent="0.25">
      <c r="A449" s="79"/>
      <c r="D449" s="68"/>
      <c r="E449" s="68"/>
      <c r="W449" s="68"/>
      <c r="X449" s="68"/>
      <c r="Y449" s="68"/>
    </row>
    <row r="450" spans="1:25" s="3" customFormat="1" x14ac:dyDescent="0.25">
      <c r="A450" s="79"/>
      <c r="D450" s="68"/>
      <c r="E450" s="68"/>
      <c r="W450" s="68"/>
      <c r="X450" s="68"/>
      <c r="Y450" s="68"/>
    </row>
    <row r="451" spans="1:25" s="3" customFormat="1" x14ac:dyDescent="0.25">
      <c r="A451" s="79"/>
      <c r="D451" s="68"/>
      <c r="E451" s="68"/>
      <c r="W451" s="68"/>
      <c r="X451" s="68"/>
      <c r="Y451" s="68"/>
    </row>
    <row r="452" spans="1:25" s="3" customFormat="1" x14ac:dyDescent="0.25">
      <c r="A452" s="79"/>
      <c r="D452" s="68"/>
      <c r="E452" s="68"/>
      <c r="W452" s="68"/>
      <c r="X452" s="68"/>
      <c r="Y452" s="68"/>
    </row>
    <row r="453" spans="1:25" s="3" customFormat="1" x14ac:dyDescent="0.25">
      <c r="A453" s="79"/>
      <c r="D453" s="68"/>
      <c r="E453" s="68"/>
      <c r="W453" s="68"/>
      <c r="X453" s="68"/>
      <c r="Y453" s="68"/>
    </row>
    <row r="454" spans="1:25" s="3" customFormat="1" x14ac:dyDescent="0.25">
      <c r="A454" s="79"/>
      <c r="D454" s="68"/>
      <c r="E454" s="68"/>
      <c r="W454" s="68"/>
      <c r="X454" s="68"/>
      <c r="Y454" s="68"/>
    </row>
    <row r="455" spans="1:25" s="3" customFormat="1" x14ac:dyDescent="0.25">
      <c r="A455" s="79"/>
      <c r="D455" s="68"/>
      <c r="E455" s="68"/>
      <c r="W455" s="68"/>
      <c r="X455" s="68"/>
      <c r="Y455" s="68"/>
    </row>
    <row r="456" spans="1:25" s="3" customFormat="1" x14ac:dyDescent="0.25">
      <c r="A456" s="79"/>
      <c r="D456" s="68"/>
      <c r="E456" s="68"/>
      <c r="W456" s="68"/>
      <c r="X456" s="68"/>
      <c r="Y456" s="68"/>
    </row>
    <row r="457" spans="1:25" s="3" customFormat="1" x14ac:dyDescent="0.25">
      <c r="A457" s="79"/>
      <c r="D457" s="68"/>
      <c r="E457" s="68"/>
      <c r="W457" s="68"/>
      <c r="X457" s="68"/>
      <c r="Y457" s="68"/>
    </row>
    <row r="458" spans="1:25" s="3" customFormat="1" x14ac:dyDescent="0.25">
      <c r="A458" s="79"/>
      <c r="D458" s="68"/>
      <c r="E458" s="68"/>
      <c r="W458" s="68"/>
      <c r="X458" s="68"/>
      <c r="Y458" s="68"/>
    </row>
    <row r="459" spans="1:25" s="3" customFormat="1" x14ac:dyDescent="0.25">
      <c r="A459" s="79"/>
      <c r="D459" s="68"/>
      <c r="E459" s="68"/>
      <c r="W459" s="68"/>
      <c r="X459" s="68"/>
      <c r="Y459" s="68"/>
    </row>
    <row r="460" spans="1:25" s="3" customFormat="1" x14ac:dyDescent="0.25">
      <c r="A460" s="79"/>
      <c r="D460" s="68"/>
      <c r="E460" s="68"/>
      <c r="W460" s="68"/>
      <c r="X460" s="68"/>
      <c r="Y460" s="68"/>
    </row>
    <row r="461" spans="1:25" s="3" customFormat="1" x14ac:dyDescent="0.25">
      <c r="A461" s="79"/>
      <c r="D461" s="68"/>
      <c r="E461" s="68"/>
      <c r="W461" s="68"/>
      <c r="X461" s="68"/>
      <c r="Y461" s="68"/>
    </row>
    <row r="462" spans="1:25" s="3" customFormat="1" x14ac:dyDescent="0.25">
      <c r="A462" s="79"/>
      <c r="D462" s="68"/>
      <c r="E462" s="68"/>
      <c r="W462" s="68"/>
      <c r="X462" s="68"/>
      <c r="Y462" s="68"/>
    </row>
    <row r="463" spans="1:25" s="3" customFormat="1" x14ac:dyDescent="0.25">
      <c r="A463" s="79"/>
      <c r="D463" s="68"/>
      <c r="E463" s="68"/>
      <c r="W463" s="68"/>
      <c r="X463" s="68"/>
      <c r="Y463" s="68"/>
    </row>
    <row r="464" spans="1:25" s="3" customFormat="1" x14ac:dyDescent="0.25">
      <c r="A464" s="79"/>
      <c r="D464" s="68"/>
      <c r="E464" s="68"/>
      <c r="W464" s="68"/>
      <c r="X464" s="68"/>
      <c r="Y464" s="68"/>
    </row>
    <row r="465" spans="1:25" s="3" customFormat="1" x14ac:dyDescent="0.25">
      <c r="A465" s="79"/>
      <c r="D465" s="68"/>
      <c r="E465" s="68"/>
      <c r="W465" s="68"/>
      <c r="X465" s="68"/>
      <c r="Y465" s="68"/>
    </row>
    <row r="466" spans="1:25" s="3" customFormat="1" x14ac:dyDescent="0.25">
      <c r="A466" s="79"/>
      <c r="D466" s="68"/>
      <c r="E466" s="68"/>
      <c r="W466" s="68"/>
      <c r="X466" s="68"/>
      <c r="Y466" s="68"/>
    </row>
    <row r="467" spans="1:25" s="3" customFormat="1" x14ac:dyDescent="0.25">
      <c r="A467" s="79"/>
      <c r="D467" s="68"/>
      <c r="E467" s="68"/>
      <c r="W467" s="68"/>
      <c r="X467" s="68"/>
      <c r="Y467" s="68"/>
    </row>
    <row r="468" spans="1:25" s="3" customFormat="1" x14ac:dyDescent="0.25">
      <c r="A468" s="79"/>
      <c r="D468" s="68"/>
      <c r="E468" s="68"/>
      <c r="W468" s="68"/>
      <c r="X468" s="68"/>
      <c r="Y468" s="68"/>
    </row>
    <row r="469" spans="1:25" s="3" customFormat="1" x14ac:dyDescent="0.25">
      <c r="A469" s="79"/>
      <c r="D469" s="68"/>
      <c r="E469" s="68"/>
      <c r="W469" s="68"/>
      <c r="X469" s="68"/>
      <c r="Y469" s="68"/>
    </row>
    <row r="470" spans="1:25" s="3" customFormat="1" x14ac:dyDescent="0.25">
      <c r="A470" s="79"/>
      <c r="D470" s="68"/>
      <c r="E470" s="68"/>
      <c r="W470" s="68"/>
      <c r="X470" s="68"/>
      <c r="Y470" s="68"/>
    </row>
    <row r="471" spans="1:25" s="3" customFormat="1" x14ac:dyDescent="0.25">
      <c r="A471" s="79"/>
      <c r="D471" s="68"/>
      <c r="E471" s="68"/>
      <c r="W471" s="68"/>
      <c r="X471" s="68"/>
      <c r="Y471" s="68"/>
    </row>
    <row r="472" spans="1:25" s="3" customFormat="1" x14ac:dyDescent="0.25">
      <c r="A472" s="79"/>
      <c r="D472" s="68"/>
      <c r="E472" s="68"/>
      <c r="W472" s="68"/>
      <c r="X472" s="68"/>
      <c r="Y472" s="68"/>
    </row>
    <row r="473" spans="1:25" s="3" customFormat="1" x14ac:dyDescent="0.25">
      <c r="A473" s="79"/>
      <c r="D473" s="68"/>
      <c r="E473" s="68"/>
      <c r="W473" s="68"/>
      <c r="X473" s="68"/>
      <c r="Y473" s="68"/>
    </row>
    <row r="474" spans="1:25" s="3" customFormat="1" x14ac:dyDescent="0.25">
      <c r="A474" s="79"/>
      <c r="D474" s="68"/>
      <c r="E474" s="68"/>
      <c r="W474" s="68"/>
      <c r="X474" s="68"/>
      <c r="Y474" s="68"/>
    </row>
    <row r="475" spans="1:25" s="3" customFormat="1" x14ac:dyDescent="0.25">
      <c r="A475" s="79"/>
      <c r="D475" s="68"/>
      <c r="E475" s="68"/>
      <c r="W475" s="68"/>
      <c r="X475" s="68"/>
      <c r="Y475" s="68"/>
    </row>
    <row r="476" spans="1:25" s="3" customFormat="1" x14ac:dyDescent="0.25">
      <c r="A476" s="79"/>
      <c r="D476" s="68"/>
      <c r="E476" s="68"/>
      <c r="W476" s="68"/>
      <c r="X476" s="68"/>
      <c r="Y476" s="68"/>
    </row>
    <row r="477" spans="1:25" s="3" customFormat="1" x14ac:dyDescent="0.25">
      <c r="A477" s="79"/>
      <c r="D477" s="68"/>
      <c r="E477" s="68"/>
      <c r="W477" s="68"/>
      <c r="X477" s="68"/>
      <c r="Y477" s="68"/>
    </row>
    <row r="478" spans="1:25" s="3" customFormat="1" x14ac:dyDescent="0.25">
      <c r="A478" s="79"/>
      <c r="D478" s="68"/>
      <c r="E478" s="68"/>
      <c r="W478" s="68"/>
      <c r="X478" s="68"/>
      <c r="Y478" s="68"/>
    </row>
    <row r="479" spans="1:25" s="3" customFormat="1" x14ac:dyDescent="0.25">
      <c r="A479" s="79"/>
      <c r="D479" s="68"/>
      <c r="E479" s="68"/>
      <c r="W479" s="68"/>
      <c r="X479" s="68"/>
      <c r="Y479" s="68"/>
    </row>
    <row r="480" spans="1:25" s="3" customFormat="1" x14ac:dyDescent="0.25">
      <c r="A480" s="79"/>
      <c r="D480" s="68"/>
      <c r="E480" s="68"/>
      <c r="W480" s="68"/>
      <c r="X480" s="68"/>
      <c r="Y480" s="68"/>
    </row>
    <row r="481" spans="1:25" s="3" customFormat="1" x14ac:dyDescent="0.25">
      <c r="A481" s="79"/>
      <c r="D481" s="68"/>
      <c r="E481" s="68"/>
      <c r="W481" s="68"/>
      <c r="X481" s="68"/>
      <c r="Y481" s="68"/>
    </row>
    <row r="482" spans="1:25" s="3" customFormat="1" x14ac:dyDescent="0.25">
      <c r="A482" s="79"/>
      <c r="D482" s="68"/>
      <c r="E482" s="68"/>
      <c r="W482" s="68"/>
      <c r="X482" s="68"/>
      <c r="Y482" s="68"/>
    </row>
    <row r="483" spans="1:25" s="3" customFormat="1" x14ac:dyDescent="0.25">
      <c r="A483" s="79"/>
      <c r="D483" s="68"/>
      <c r="E483" s="68"/>
      <c r="W483" s="68"/>
      <c r="X483" s="68"/>
      <c r="Y483" s="68"/>
    </row>
    <row r="484" spans="1:25" s="3" customFormat="1" x14ac:dyDescent="0.25">
      <c r="A484" s="79"/>
      <c r="D484" s="68"/>
      <c r="E484" s="68"/>
      <c r="W484" s="68"/>
      <c r="X484" s="68"/>
      <c r="Y484" s="68"/>
    </row>
    <row r="485" spans="1:25" s="3" customFormat="1" x14ac:dyDescent="0.25">
      <c r="A485" s="79"/>
      <c r="D485" s="68"/>
      <c r="E485" s="68"/>
      <c r="W485" s="68"/>
      <c r="X485" s="68"/>
      <c r="Y485" s="68"/>
    </row>
    <row r="486" spans="1:25" s="3" customFormat="1" x14ac:dyDescent="0.25">
      <c r="A486" s="79"/>
      <c r="D486" s="68"/>
      <c r="E486" s="68"/>
      <c r="W486" s="68"/>
      <c r="X486" s="68"/>
      <c r="Y486" s="68"/>
    </row>
    <row r="487" spans="1:25" s="3" customFormat="1" x14ac:dyDescent="0.25">
      <c r="A487" s="79"/>
      <c r="D487" s="68"/>
      <c r="E487" s="68"/>
      <c r="W487" s="68"/>
      <c r="X487" s="68"/>
      <c r="Y487" s="68"/>
    </row>
    <row r="488" spans="1:25" s="3" customFormat="1" x14ac:dyDescent="0.25">
      <c r="A488" s="79"/>
      <c r="D488" s="68"/>
      <c r="E488" s="68"/>
      <c r="W488" s="68"/>
      <c r="X488" s="68"/>
      <c r="Y488" s="68"/>
    </row>
    <row r="489" spans="1:25" s="3" customFormat="1" x14ac:dyDescent="0.25">
      <c r="A489" s="79"/>
      <c r="D489" s="68"/>
      <c r="E489" s="68"/>
      <c r="W489" s="68"/>
      <c r="X489" s="68"/>
      <c r="Y489" s="68"/>
    </row>
    <row r="490" spans="1:25" s="3" customFormat="1" x14ac:dyDescent="0.25">
      <c r="A490" s="79"/>
      <c r="D490" s="68"/>
      <c r="E490" s="68"/>
      <c r="W490" s="68"/>
      <c r="X490" s="68"/>
      <c r="Y490" s="68"/>
    </row>
    <row r="491" spans="1:25" s="3" customFormat="1" x14ac:dyDescent="0.25">
      <c r="A491" s="79"/>
      <c r="D491" s="68"/>
      <c r="E491" s="68"/>
      <c r="W491" s="68"/>
      <c r="X491" s="68"/>
      <c r="Y491" s="68"/>
    </row>
    <row r="492" spans="1:25" s="3" customFormat="1" x14ac:dyDescent="0.25">
      <c r="A492" s="79"/>
      <c r="D492" s="68"/>
      <c r="E492" s="68"/>
      <c r="W492" s="68"/>
      <c r="X492" s="68"/>
      <c r="Y492" s="68"/>
    </row>
    <row r="493" spans="1:25" s="3" customFormat="1" x14ac:dyDescent="0.25">
      <c r="A493" s="79"/>
      <c r="D493" s="68"/>
      <c r="E493" s="68"/>
      <c r="W493" s="68"/>
      <c r="X493" s="68"/>
      <c r="Y493" s="68"/>
    </row>
    <row r="494" spans="1:25" s="3" customFormat="1" x14ac:dyDescent="0.25">
      <c r="A494" s="79"/>
      <c r="D494" s="68"/>
      <c r="E494" s="68"/>
      <c r="W494" s="68"/>
      <c r="X494" s="68"/>
      <c r="Y494" s="68"/>
    </row>
    <row r="495" spans="1:25" s="3" customFormat="1" x14ac:dyDescent="0.25">
      <c r="A495" s="79"/>
      <c r="D495" s="68"/>
      <c r="E495" s="68"/>
      <c r="W495" s="68"/>
      <c r="X495" s="68"/>
      <c r="Y495" s="68"/>
    </row>
    <row r="496" spans="1:25" s="3" customFormat="1" x14ac:dyDescent="0.25">
      <c r="A496" s="79"/>
      <c r="D496" s="68"/>
      <c r="E496" s="68"/>
      <c r="W496" s="68"/>
      <c r="X496" s="68"/>
      <c r="Y496" s="68"/>
    </row>
    <row r="497" spans="1:25" s="3" customFormat="1" x14ac:dyDescent="0.25">
      <c r="A497" s="79"/>
      <c r="D497" s="68"/>
      <c r="E497" s="68"/>
      <c r="W497" s="68"/>
      <c r="X497" s="68"/>
      <c r="Y497" s="68"/>
    </row>
    <row r="498" spans="1:25" s="3" customFormat="1" x14ac:dyDescent="0.25">
      <c r="A498" s="79"/>
      <c r="D498" s="68"/>
      <c r="E498" s="68"/>
      <c r="W498" s="68"/>
      <c r="X498" s="68"/>
      <c r="Y498" s="68"/>
    </row>
    <row r="499" spans="1:25" s="3" customFormat="1" x14ac:dyDescent="0.25">
      <c r="A499" s="79"/>
      <c r="D499" s="68"/>
      <c r="E499" s="68"/>
      <c r="W499" s="68"/>
      <c r="X499" s="68"/>
      <c r="Y499" s="68"/>
    </row>
    <row r="500" spans="1:25" s="3" customFormat="1" x14ac:dyDescent="0.25">
      <c r="A500" s="79"/>
      <c r="D500" s="68"/>
      <c r="E500" s="68"/>
      <c r="W500" s="68"/>
      <c r="X500" s="68"/>
      <c r="Y500" s="68"/>
    </row>
    <row r="501" spans="1:25" s="3" customFormat="1" x14ac:dyDescent="0.25">
      <c r="A501" s="79"/>
      <c r="D501" s="68"/>
      <c r="E501" s="68"/>
      <c r="W501" s="68"/>
      <c r="X501" s="68"/>
      <c r="Y501" s="68"/>
    </row>
    <row r="502" spans="1:25" s="3" customFormat="1" x14ac:dyDescent="0.25">
      <c r="A502" s="79"/>
      <c r="D502" s="68"/>
      <c r="E502" s="68"/>
      <c r="W502" s="68"/>
      <c r="X502" s="68"/>
      <c r="Y502" s="68"/>
    </row>
    <row r="503" spans="1:25" s="3" customFormat="1" x14ac:dyDescent="0.25">
      <c r="A503" s="79"/>
      <c r="D503" s="68"/>
      <c r="E503" s="68"/>
      <c r="W503" s="68"/>
      <c r="X503" s="68"/>
      <c r="Y503" s="68"/>
    </row>
    <row r="504" spans="1:25" s="3" customFormat="1" x14ac:dyDescent="0.25">
      <c r="A504" s="79"/>
      <c r="D504" s="68"/>
      <c r="E504" s="68"/>
      <c r="W504" s="68"/>
      <c r="X504" s="68"/>
      <c r="Y504" s="68"/>
    </row>
    <row r="505" spans="1:25" s="3" customFormat="1" x14ac:dyDescent="0.25">
      <c r="A505" s="79"/>
      <c r="D505" s="68"/>
      <c r="E505" s="68"/>
      <c r="W505" s="68"/>
      <c r="X505" s="68"/>
      <c r="Y505" s="68"/>
    </row>
    <row r="506" spans="1:25" s="3" customFormat="1" x14ac:dyDescent="0.25">
      <c r="A506" s="79"/>
      <c r="D506" s="68"/>
      <c r="E506" s="68"/>
      <c r="W506" s="68"/>
      <c r="X506" s="68"/>
      <c r="Y506" s="68"/>
    </row>
    <row r="507" spans="1:25" s="3" customFormat="1" x14ac:dyDescent="0.25">
      <c r="A507" s="79"/>
      <c r="D507" s="68"/>
      <c r="E507" s="68"/>
      <c r="W507" s="68"/>
      <c r="X507" s="68"/>
      <c r="Y507" s="68"/>
    </row>
    <row r="508" spans="1:25" s="3" customFormat="1" x14ac:dyDescent="0.25">
      <c r="A508" s="79"/>
      <c r="D508" s="68"/>
      <c r="E508" s="68"/>
      <c r="W508" s="68"/>
      <c r="X508" s="68"/>
      <c r="Y508" s="68"/>
    </row>
    <row r="509" spans="1:25" s="3" customFormat="1" x14ac:dyDescent="0.25">
      <c r="A509" s="79"/>
      <c r="D509" s="68"/>
      <c r="E509" s="68"/>
      <c r="W509" s="68"/>
      <c r="X509" s="68"/>
      <c r="Y509" s="68"/>
    </row>
    <row r="510" spans="1:25" s="3" customFormat="1" x14ac:dyDescent="0.25">
      <c r="A510" s="79"/>
      <c r="D510" s="68"/>
      <c r="E510" s="68"/>
      <c r="W510" s="68"/>
      <c r="X510" s="68"/>
      <c r="Y510" s="68"/>
    </row>
    <row r="511" spans="1:25" s="3" customFormat="1" x14ac:dyDescent="0.25">
      <c r="A511" s="79"/>
      <c r="D511" s="68"/>
      <c r="E511" s="68"/>
      <c r="W511" s="68"/>
      <c r="X511" s="68"/>
      <c r="Y511" s="68"/>
    </row>
    <row r="512" spans="1:25" s="3" customFormat="1" x14ac:dyDescent="0.25">
      <c r="A512" s="79"/>
      <c r="D512" s="68"/>
      <c r="E512" s="68"/>
      <c r="W512" s="68"/>
      <c r="X512" s="68"/>
      <c r="Y512" s="68"/>
    </row>
    <row r="513" spans="1:25" s="3" customFormat="1" x14ac:dyDescent="0.25">
      <c r="A513" s="79"/>
      <c r="D513" s="68"/>
      <c r="E513" s="68"/>
      <c r="W513" s="68"/>
      <c r="X513" s="68"/>
      <c r="Y513" s="68"/>
    </row>
    <row r="514" spans="1:25" s="3" customFormat="1" x14ac:dyDescent="0.25">
      <c r="A514" s="79"/>
      <c r="D514" s="68"/>
      <c r="E514" s="68"/>
      <c r="W514" s="68"/>
      <c r="X514" s="68"/>
      <c r="Y514" s="68"/>
    </row>
    <row r="515" spans="1:25" s="3" customFormat="1" x14ac:dyDescent="0.25">
      <c r="A515" s="79"/>
      <c r="D515" s="68"/>
      <c r="E515" s="68"/>
      <c r="W515" s="68"/>
      <c r="X515" s="68"/>
      <c r="Y515" s="68"/>
    </row>
    <row r="516" spans="1:25" s="3" customFormat="1" x14ac:dyDescent="0.25">
      <c r="A516" s="79"/>
      <c r="D516" s="68"/>
      <c r="E516" s="68"/>
      <c r="W516" s="68"/>
      <c r="X516" s="68"/>
      <c r="Y516" s="68"/>
    </row>
    <row r="517" spans="1:25" s="3" customFormat="1" x14ac:dyDescent="0.25">
      <c r="A517" s="79"/>
      <c r="D517" s="68"/>
      <c r="E517" s="68"/>
      <c r="W517" s="68"/>
      <c r="X517" s="68"/>
      <c r="Y517" s="68"/>
    </row>
    <row r="518" spans="1:25" s="3" customFormat="1" x14ac:dyDescent="0.25">
      <c r="A518" s="79"/>
      <c r="D518" s="68"/>
      <c r="E518" s="68"/>
      <c r="W518" s="68"/>
      <c r="X518" s="68"/>
      <c r="Y518" s="68"/>
    </row>
    <row r="519" spans="1:25" s="3" customFormat="1" x14ac:dyDescent="0.25">
      <c r="A519" s="79"/>
      <c r="D519" s="68"/>
      <c r="E519" s="68"/>
      <c r="W519" s="68"/>
      <c r="X519" s="68"/>
      <c r="Y519" s="68"/>
    </row>
    <row r="520" spans="1:25" s="3" customFormat="1" x14ac:dyDescent="0.25">
      <c r="A520" s="79"/>
      <c r="D520" s="68"/>
      <c r="E520" s="68"/>
      <c r="W520" s="68"/>
      <c r="X520" s="68"/>
      <c r="Y520" s="68"/>
    </row>
    <row r="521" spans="1:25" s="3" customFormat="1" x14ac:dyDescent="0.25">
      <c r="A521" s="79"/>
      <c r="D521" s="68"/>
      <c r="E521" s="68"/>
      <c r="W521" s="68"/>
      <c r="X521" s="68"/>
      <c r="Y521" s="68"/>
    </row>
    <row r="522" spans="1:25" s="3" customFormat="1" x14ac:dyDescent="0.25">
      <c r="A522" s="79"/>
      <c r="D522" s="68"/>
      <c r="E522" s="68"/>
      <c r="W522" s="68"/>
      <c r="X522" s="68"/>
      <c r="Y522" s="68"/>
    </row>
    <row r="523" spans="1:25" s="3" customFormat="1" x14ac:dyDescent="0.25">
      <c r="A523" s="79"/>
      <c r="D523" s="68"/>
      <c r="E523" s="68"/>
      <c r="W523" s="68"/>
      <c r="X523" s="68"/>
      <c r="Y523" s="68"/>
    </row>
    <row r="524" spans="1:25" s="3" customFormat="1" x14ac:dyDescent="0.25">
      <c r="A524" s="79"/>
      <c r="D524" s="68"/>
      <c r="E524" s="68"/>
      <c r="W524" s="68"/>
      <c r="X524" s="68"/>
      <c r="Y524" s="68"/>
    </row>
    <row r="525" spans="1:25" s="3" customFormat="1" x14ac:dyDescent="0.25">
      <c r="A525" s="79"/>
      <c r="D525" s="68"/>
      <c r="E525" s="68"/>
      <c r="W525" s="68"/>
      <c r="X525" s="68"/>
      <c r="Y525" s="68"/>
    </row>
    <row r="526" spans="1:25" s="3" customFormat="1" x14ac:dyDescent="0.25">
      <c r="A526" s="79"/>
      <c r="D526" s="68"/>
      <c r="E526" s="68"/>
      <c r="W526" s="68"/>
      <c r="X526" s="68"/>
      <c r="Y526" s="68"/>
    </row>
    <row r="527" spans="1:25" s="3" customFormat="1" x14ac:dyDescent="0.25">
      <c r="A527" s="79"/>
      <c r="D527" s="68"/>
      <c r="E527" s="68"/>
      <c r="W527" s="68"/>
      <c r="X527" s="68"/>
      <c r="Y527" s="68"/>
    </row>
    <row r="528" spans="1:25" s="3" customFormat="1" x14ac:dyDescent="0.25">
      <c r="A528" s="79"/>
      <c r="D528" s="68"/>
      <c r="E528" s="68"/>
      <c r="W528" s="68"/>
      <c r="X528" s="68"/>
      <c r="Y528" s="68"/>
    </row>
    <row r="529" spans="1:25" s="3" customFormat="1" x14ac:dyDescent="0.25">
      <c r="A529" s="79"/>
      <c r="D529" s="68"/>
      <c r="E529" s="68"/>
      <c r="W529" s="68"/>
      <c r="X529" s="68"/>
      <c r="Y529" s="68"/>
    </row>
    <row r="530" spans="1:25" s="3" customFormat="1" x14ac:dyDescent="0.25">
      <c r="A530" s="79"/>
      <c r="D530" s="68"/>
      <c r="E530" s="68"/>
      <c r="W530" s="68"/>
      <c r="X530" s="68"/>
      <c r="Y530" s="68"/>
    </row>
    <row r="531" spans="1:25" s="3" customFormat="1" x14ac:dyDescent="0.25">
      <c r="A531" s="79"/>
      <c r="D531" s="68"/>
      <c r="E531" s="68"/>
      <c r="W531" s="68"/>
      <c r="X531" s="68"/>
      <c r="Y531" s="68"/>
    </row>
    <row r="532" spans="1:25" s="3" customFormat="1" x14ac:dyDescent="0.25">
      <c r="A532" s="79"/>
      <c r="D532" s="68"/>
      <c r="E532" s="68"/>
      <c r="W532" s="68"/>
      <c r="X532" s="68"/>
      <c r="Y532" s="68"/>
    </row>
    <row r="533" spans="1:25" s="3" customFormat="1" x14ac:dyDescent="0.25">
      <c r="A533" s="79"/>
      <c r="D533" s="68"/>
      <c r="E533" s="68"/>
      <c r="W533" s="68"/>
      <c r="X533" s="68"/>
      <c r="Y533" s="68"/>
    </row>
    <row r="534" spans="1:25" s="3" customFormat="1" x14ac:dyDescent="0.25">
      <c r="A534" s="79"/>
      <c r="D534" s="68"/>
      <c r="E534" s="68"/>
      <c r="W534" s="68"/>
      <c r="X534" s="68"/>
      <c r="Y534" s="68"/>
    </row>
    <row r="535" spans="1:25" s="3" customFormat="1" x14ac:dyDescent="0.25">
      <c r="A535" s="79"/>
      <c r="D535" s="68"/>
      <c r="E535" s="68"/>
      <c r="W535" s="68"/>
      <c r="X535" s="68"/>
      <c r="Y535" s="68"/>
    </row>
    <row r="536" spans="1:25" s="3" customFormat="1" x14ac:dyDescent="0.25">
      <c r="A536" s="79"/>
      <c r="D536" s="68"/>
      <c r="E536" s="68"/>
      <c r="W536" s="68"/>
      <c r="X536" s="68"/>
      <c r="Y536" s="68"/>
    </row>
    <row r="537" spans="1:25" s="3" customFormat="1" x14ac:dyDescent="0.25">
      <c r="A537" s="79"/>
      <c r="D537" s="68"/>
      <c r="E537" s="68"/>
      <c r="W537" s="68"/>
      <c r="X537" s="68"/>
      <c r="Y537" s="68"/>
    </row>
    <row r="538" spans="1:25" s="3" customFormat="1" x14ac:dyDescent="0.25">
      <c r="A538" s="79"/>
      <c r="D538" s="68"/>
      <c r="E538" s="68"/>
      <c r="W538" s="68"/>
      <c r="X538" s="68"/>
      <c r="Y538" s="68"/>
    </row>
    <row r="539" spans="1:25" s="3" customFormat="1" x14ac:dyDescent="0.25">
      <c r="A539" s="79"/>
      <c r="D539" s="68"/>
      <c r="E539" s="68"/>
      <c r="W539" s="68"/>
      <c r="X539" s="68"/>
      <c r="Y539" s="68"/>
    </row>
    <row r="540" spans="1:25" s="3" customFormat="1" x14ac:dyDescent="0.25">
      <c r="A540" s="79"/>
      <c r="D540" s="68"/>
      <c r="E540" s="68"/>
      <c r="W540" s="68"/>
      <c r="X540" s="68"/>
      <c r="Y540" s="68"/>
    </row>
    <row r="541" spans="1:25" s="3" customFormat="1" x14ac:dyDescent="0.25">
      <c r="A541" s="79"/>
      <c r="D541" s="68"/>
      <c r="E541" s="68"/>
      <c r="W541" s="68"/>
      <c r="X541" s="68"/>
      <c r="Y541" s="68"/>
    </row>
    <row r="542" spans="1:25" s="3" customFormat="1" x14ac:dyDescent="0.25">
      <c r="A542" s="79"/>
      <c r="D542" s="68"/>
      <c r="E542" s="68"/>
      <c r="W542" s="68"/>
      <c r="X542" s="68"/>
      <c r="Y542" s="68"/>
    </row>
    <row r="543" spans="1:25" s="3" customFormat="1" x14ac:dyDescent="0.25">
      <c r="A543" s="79"/>
      <c r="D543" s="68"/>
      <c r="E543" s="68"/>
      <c r="W543" s="68"/>
      <c r="X543" s="68"/>
      <c r="Y543" s="68"/>
    </row>
    <row r="544" spans="1:25" s="3" customFormat="1" x14ac:dyDescent="0.25">
      <c r="A544" s="79"/>
      <c r="D544" s="68"/>
      <c r="E544" s="68"/>
      <c r="W544" s="68"/>
      <c r="X544" s="68"/>
      <c r="Y544" s="68"/>
    </row>
    <row r="545" spans="1:25" s="3" customFormat="1" x14ac:dyDescent="0.25">
      <c r="A545" s="79"/>
      <c r="D545" s="68"/>
      <c r="E545" s="68"/>
      <c r="W545" s="68"/>
      <c r="X545" s="68"/>
      <c r="Y545" s="68"/>
    </row>
    <row r="546" spans="1:25" s="3" customFormat="1" x14ac:dyDescent="0.25">
      <c r="A546" s="79"/>
      <c r="D546" s="68"/>
      <c r="E546" s="68"/>
      <c r="W546" s="68"/>
      <c r="X546" s="68"/>
      <c r="Y546" s="68"/>
    </row>
    <row r="547" spans="1:25" s="3" customFormat="1" x14ac:dyDescent="0.25">
      <c r="A547" s="79"/>
      <c r="D547" s="68"/>
      <c r="E547" s="68"/>
      <c r="W547" s="68"/>
      <c r="X547" s="68"/>
      <c r="Y547" s="68"/>
    </row>
    <row r="548" spans="1:25" s="3" customFormat="1" x14ac:dyDescent="0.25">
      <c r="A548" s="79"/>
      <c r="D548" s="68"/>
      <c r="E548" s="68"/>
      <c r="W548" s="68"/>
      <c r="X548" s="68"/>
      <c r="Y548" s="68"/>
    </row>
    <row r="549" spans="1:25" s="3" customFormat="1" x14ac:dyDescent="0.25">
      <c r="A549" s="79"/>
      <c r="D549" s="68"/>
      <c r="E549" s="68"/>
      <c r="W549" s="68"/>
      <c r="X549" s="68"/>
      <c r="Y549" s="68"/>
    </row>
    <row r="550" spans="1:25" s="3" customFormat="1" x14ac:dyDescent="0.25">
      <c r="A550" s="79"/>
      <c r="D550" s="68"/>
      <c r="E550" s="68"/>
      <c r="W550" s="68"/>
      <c r="X550" s="68"/>
      <c r="Y550" s="68"/>
    </row>
    <row r="551" spans="1:25" s="3" customFormat="1" x14ac:dyDescent="0.25">
      <c r="A551" s="79"/>
      <c r="D551" s="68"/>
      <c r="E551" s="68"/>
      <c r="W551" s="68"/>
      <c r="X551" s="68"/>
      <c r="Y551" s="68"/>
    </row>
    <row r="552" spans="1:25" s="3" customFormat="1" x14ac:dyDescent="0.25">
      <c r="A552" s="79"/>
      <c r="D552" s="68"/>
      <c r="E552" s="68"/>
      <c r="W552" s="68"/>
      <c r="X552" s="68"/>
      <c r="Y552" s="68"/>
    </row>
    <row r="553" spans="1:25" s="3" customFormat="1" x14ac:dyDescent="0.25">
      <c r="A553" s="79"/>
      <c r="D553" s="68"/>
      <c r="E553" s="68"/>
      <c r="W553" s="68"/>
      <c r="X553" s="68"/>
      <c r="Y553" s="68"/>
    </row>
    <row r="554" spans="1:25" s="3" customFormat="1" x14ac:dyDescent="0.25">
      <c r="A554" s="79"/>
      <c r="D554" s="68"/>
      <c r="E554" s="68"/>
      <c r="W554" s="68"/>
      <c r="X554" s="68"/>
      <c r="Y554" s="68"/>
    </row>
    <row r="555" spans="1:25" s="3" customFormat="1" x14ac:dyDescent="0.25">
      <c r="A555" s="79"/>
      <c r="D555" s="68"/>
      <c r="E555" s="68"/>
      <c r="W555" s="68"/>
      <c r="X555" s="68"/>
      <c r="Y555" s="68"/>
    </row>
    <row r="556" spans="1:25" s="3" customFormat="1" x14ac:dyDescent="0.25">
      <c r="A556" s="79"/>
      <c r="D556" s="68"/>
      <c r="E556" s="68"/>
      <c r="W556" s="68"/>
      <c r="X556" s="68"/>
      <c r="Y556" s="68"/>
    </row>
    <row r="557" spans="1:25" s="3" customFormat="1" x14ac:dyDescent="0.25">
      <c r="A557" s="79"/>
      <c r="D557" s="68"/>
      <c r="E557" s="68"/>
      <c r="W557" s="68"/>
      <c r="X557" s="68"/>
      <c r="Y557" s="68"/>
    </row>
    <row r="558" spans="1:25" s="3" customFormat="1" x14ac:dyDescent="0.25">
      <c r="A558" s="79"/>
      <c r="D558" s="68"/>
      <c r="E558" s="68"/>
      <c r="W558" s="68"/>
      <c r="X558" s="68"/>
      <c r="Y558" s="68"/>
    </row>
    <row r="559" spans="1:25" s="3" customFormat="1" x14ac:dyDescent="0.25">
      <c r="A559" s="79"/>
      <c r="D559" s="68"/>
      <c r="E559" s="68"/>
      <c r="W559" s="68"/>
      <c r="X559" s="68"/>
      <c r="Y559" s="68"/>
    </row>
    <row r="560" spans="1:25" s="3" customFormat="1" x14ac:dyDescent="0.25">
      <c r="A560" s="79"/>
      <c r="D560" s="68"/>
      <c r="E560" s="68"/>
      <c r="W560" s="68"/>
      <c r="X560" s="68"/>
      <c r="Y560" s="68"/>
    </row>
    <row r="561" spans="1:25" s="3" customFormat="1" x14ac:dyDescent="0.25">
      <c r="A561" s="79"/>
      <c r="D561" s="68"/>
      <c r="E561" s="68"/>
      <c r="W561" s="68"/>
      <c r="X561" s="68"/>
      <c r="Y561" s="68"/>
    </row>
    <row r="562" spans="1:25" s="3" customFormat="1" x14ac:dyDescent="0.25">
      <c r="A562" s="79"/>
      <c r="D562" s="68"/>
      <c r="E562" s="68"/>
      <c r="W562" s="68"/>
      <c r="X562" s="68"/>
      <c r="Y562" s="68"/>
    </row>
    <row r="563" spans="1:25" s="3" customFormat="1" x14ac:dyDescent="0.25">
      <c r="A563" s="79"/>
      <c r="D563" s="68"/>
      <c r="E563" s="68"/>
      <c r="W563" s="68"/>
      <c r="X563" s="68"/>
      <c r="Y563" s="68"/>
    </row>
    <row r="564" spans="1:25" s="3" customFormat="1" x14ac:dyDescent="0.25">
      <c r="A564" s="79"/>
      <c r="D564" s="68"/>
      <c r="E564" s="68"/>
      <c r="W564" s="68"/>
      <c r="X564" s="68"/>
      <c r="Y564" s="68"/>
    </row>
    <row r="565" spans="1:25" s="3" customFormat="1" x14ac:dyDescent="0.25">
      <c r="A565" s="79"/>
      <c r="D565" s="68"/>
      <c r="E565" s="68"/>
      <c r="W565" s="68"/>
      <c r="X565" s="68"/>
      <c r="Y565" s="68"/>
    </row>
    <row r="566" spans="1:25" s="3" customFormat="1" x14ac:dyDescent="0.25">
      <c r="A566" s="79"/>
      <c r="D566" s="68"/>
      <c r="E566" s="68"/>
      <c r="W566" s="68"/>
      <c r="X566" s="68"/>
      <c r="Y566" s="68"/>
    </row>
    <row r="567" spans="1:25" s="3" customFormat="1" x14ac:dyDescent="0.25">
      <c r="A567" s="79"/>
      <c r="D567" s="68"/>
      <c r="E567" s="68"/>
      <c r="W567" s="68"/>
      <c r="X567" s="68"/>
      <c r="Y567" s="68"/>
    </row>
    <row r="568" spans="1:25" s="3" customFormat="1" x14ac:dyDescent="0.25">
      <c r="A568" s="79"/>
      <c r="D568" s="68"/>
      <c r="E568" s="68"/>
      <c r="W568" s="68"/>
      <c r="X568" s="68"/>
      <c r="Y568" s="68"/>
    </row>
    <row r="569" spans="1:25" s="3" customFormat="1" x14ac:dyDescent="0.25">
      <c r="A569" s="79"/>
      <c r="D569" s="68"/>
      <c r="E569" s="68"/>
      <c r="W569" s="68"/>
      <c r="X569" s="68"/>
      <c r="Y569" s="68"/>
    </row>
    <row r="570" spans="1:25" s="3" customFormat="1" x14ac:dyDescent="0.25">
      <c r="A570" s="79"/>
      <c r="D570" s="68"/>
      <c r="E570" s="68"/>
      <c r="W570" s="68"/>
      <c r="X570" s="68"/>
      <c r="Y570" s="68"/>
    </row>
    <row r="571" spans="1:25" s="3" customFormat="1" x14ac:dyDescent="0.25">
      <c r="A571" s="79"/>
      <c r="D571" s="68"/>
      <c r="E571" s="68"/>
      <c r="W571" s="68"/>
      <c r="X571" s="68"/>
      <c r="Y571" s="68"/>
    </row>
    <row r="572" spans="1:25" s="3" customFormat="1" x14ac:dyDescent="0.25">
      <c r="A572" s="79"/>
      <c r="D572" s="68"/>
      <c r="E572" s="68"/>
      <c r="W572" s="68"/>
      <c r="X572" s="68"/>
      <c r="Y572" s="68"/>
    </row>
    <row r="573" spans="1:25" s="3" customFormat="1" x14ac:dyDescent="0.25">
      <c r="A573" s="79"/>
      <c r="D573" s="68"/>
      <c r="E573" s="68"/>
      <c r="W573" s="68"/>
      <c r="X573" s="68"/>
      <c r="Y573" s="68"/>
    </row>
    <row r="574" spans="1:25" s="3" customFormat="1" x14ac:dyDescent="0.25">
      <c r="A574" s="79"/>
      <c r="D574" s="68"/>
      <c r="E574" s="68"/>
      <c r="W574" s="68"/>
      <c r="X574" s="68"/>
      <c r="Y574" s="68"/>
    </row>
    <row r="575" spans="1:25" s="3" customFormat="1" x14ac:dyDescent="0.25">
      <c r="A575" s="79"/>
      <c r="D575" s="68"/>
      <c r="E575" s="68"/>
      <c r="W575" s="68"/>
      <c r="X575" s="68"/>
      <c r="Y575" s="68"/>
    </row>
    <row r="576" spans="1:25" s="3" customFormat="1" x14ac:dyDescent="0.25">
      <c r="A576" s="79"/>
      <c r="D576" s="68"/>
      <c r="E576" s="68"/>
      <c r="W576" s="68"/>
      <c r="X576" s="68"/>
      <c r="Y576" s="68"/>
    </row>
    <row r="577" spans="1:25" s="3" customFormat="1" x14ac:dyDescent="0.25">
      <c r="A577" s="79"/>
      <c r="D577" s="68"/>
      <c r="E577" s="68"/>
      <c r="W577" s="68"/>
      <c r="X577" s="68"/>
      <c r="Y577" s="68"/>
    </row>
    <row r="578" spans="1:25" s="3" customFormat="1" x14ac:dyDescent="0.25">
      <c r="A578" s="79"/>
      <c r="D578" s="68"/>
      <c r="E578" s="68"/>
      <c r="W578" s="68"/>
      <c r="X578" s="68"/>
      <c r="Y578" s="68"/>
    </row>
    <row r="579" spans="1:25" s="3" customFormat="1" x14ac:dyDescent="0.25">
      <c r="A579" s="79"/>
      <c r="D579" s="68"/>
      <c r="E579" s="68"/>
      <c r="W579" s="68"/>
      <c r="X579" s="68"/>
      <c r="Y579" s="68"/>
    </row>
    <row r="580" spans="1:25" s="3" customFormat="1" x14ac:dyDescent="0.25">
      <c r="A580" s="79"/>
      <c r="D580" s="68"/>
      <c r="E580" s="68"/>
      <c r="W580" s="68"/>
      <c r="X580" s="68"/>
      <c r="Y580" s="68"/>
    </row>
    <row r="581" spans="1:25" s="3" customFormat="1" x14ac:dyDescent="0.25">
      <c r="A581" s="79"/>
      <c r="D581" s="68"/>
      <c r="E581" s="68"/>
      <c r="W581" s="68"/>
      <c r="X581" s="68"/>
      <c r="Y581" s="68"/>
    </row>
    <row r="582" spans="1:25" s="3" customFormat="1" x14ac:dyDescent="0.25">
      <c r="A582" s="79"/>
      <c r="D582" s="68"/>
      <c r="E582" s="68"/>
      <c r="W582" s="68"/>
      <c r="X582" s="68"/>
      <c r="Y582" s="68"/>
    </row>
    <row r="583" spans="1:25" s="3" customFormat="1" x14ac:dyDescent="0.25">
      <c r="A583" s="79"/>
      <c r="D583" s="68"/>
      <c r="E583" s="68"/>
      <c r="W583" s="68"/>
      <c r="X583" s="68"/>
      <c r="Y583" s="68"/>
    </row>
    <row r="584" spans="1:25" s="3" customFormat="1" x14ac:dyDescent="0.25">
      <c r="A584" s="79"/>
      <c r="D584" s="68"/>
      <c r="E584" s="68"/>
      <c r="W584" s="68"/>
      <c r="X584" s="68"/>
      <c r="Y584" s="68"/>
    </row>
    <row r="585" spans="1:25" s="3" customFormat="1" x14ac:dyDescent="0.25">
      <c r="A585" s="79"/>
      <c r="D585" s="68"/>
      <c r="E585" s="68"/>
      <c r="W585" s="68"/>
      <c r="X585" s="68"/>
      <c r="Y585" s="68"/>
    </row>
    <row r="586" spans="1:25" s="3" customFormat="1" x14ac:dyDescent="0.25">
      <c r="A586" s="79"/>
      <c r="D586" s="68"/>
      <c r="E586" s="68"/>
      <c r="W586" s="68"/>
      <c r="X586" s="68"/>
      <c r="Y586" s="68"/>
    </row>
    <row r="587" spans="1:25" s="3" customFormat="1" x14ac:dyDescent="0.25">
      <c r="A587" s="79"/>
      <c r="D587" s="68"/>
      <c r="E587" s="68"/>
      <c r="W587" s="68"/>
      <c r="X587" s="68"/>
      <c r="Y587" s="68"/>
    </row>
    <row r="588" spans="1:25" s="3" customFormat="1" x14ac:dyDescent="0.25">
      <c r="A588" s="79"/>
      <c r="D588" s="68"/>
      <c r="E588" s="68"/>
      <c r="W588" s="68"/>
      <c r="X588" s="68"/>
      <c r="Y588" s="68"/>
    </row>
    <row r="589" spans="1:25" s="3" customFormat="1" x14ac:dyDescent="0.25">
      <c r="A589" s="79"/>
      <c r="D589" s="68"/>
      <c r="E589" s="68"/>
      <c r="W589" s="68"/>
      <c r="X589" s="68"/>
      <c r="Y589" s="68"/>
    </row>
    <row r="590" spans="1:25" s="3" customFormat="1" x14ac:dyDescent="0.25">
      <c r="A590" s="79"/>
      <c r="D590" s="68"/>
      <c r="E590" s="68"/>
      <c r="W590" s="68"/>
      <c r="X590" s="68"/>
      <c r="Y590" s="68"/>
    </row>
    <row r="591" spans="1:25" s="3" customFormat="1" x14ac:dyDescent="0.25">
      <c r="A591" s="79"/>
      <c r="D591" s="68"/>
      <c r="E591" s="68"/>
      <c r="W591" s="68"/>
      <c r="X591" s="68"/>
      <c r="Y591" s="68"/>
    </row>
    <row r="592" spans="1:25" s="3" customFormat="1" x14ac:dyDescent="0.25">
      <c r="A592" s="79"/>
      <c r="D592" s="68"/>
      <c r="E592" s="68"/>
      <c r="W592" s="68"/>
      <c r="X592" s="68"/>
      <c r="Y592" s="68"/>
    </row>
    <row r="593" spans="1:25" s="3" customFormat="1" x14ac:dyDescent="0.25">
      <c r="A593" s="79"/>
      <c r="D593" s="68"/>
      <c r="E593" s="68"/>
      <c r="W593" s="68"/>
      <c r="X593" s="68"/>
      <c r="Y593" s="68"/>
    </row>
    <row r="594" spans="1:25" s="3" customFormat="1" x14ac:dyDescent="0.25">
      <c r="A594" s="79"/>
      <c r="D594" s="68"/>
      <c r="E594" s="68"/>
      <c r="W594" s="68"/>
      <c r="X594" s="68"/>
      <c r="Y594" s="68"/>
    </row>
    <row r="595" spans="1:25" s="3" customFormat="1" x14ac:dyDescent="0.25">
      <c r="A595" s="79"/>
      <c r="D595" s="68"/>
      <c r="E595" s="68"/>
      <c r="W595" s="68"/>
      <c r="X595" s="68"/>
      <c r="Y595" s="68"/>
    </row>
    <row r="596" spans="1:25" s="3" customFormat="1" x14ac:dyDescent="0.25">
      <c r="A596" s="79"/>
      <c r="D596" s="68"/>
      <c r="E596" s="68"/>
      <c r="W596" s="68"/>
      <c r="X596" s="68"/>
      <c r="Y596" s="68"/>
    </row>
    <row r="597" spans="1:25" s="3" customFormat="1" x14ac:dyDescent="0.25">
      <c r="A597" s="79"/>
      <c r="D597" s="68"/>
      <c r="E597" s="68"/>
      <c r="W597" s="68"/>
      <c r="X597" s="68"/>
      <c r="Y597" s="68"/>
    </row>
    <row r="598" spans="1:25" s="3" customFormat="1" x14ac:dyDescent="0.25">
      <c r="A598" s="79"/>
      <c r="D598" s="68"/>
      <c r="E598" s="68"/>
      <c r="W598" s="68"/>
      <c r="X598" s="68"/>
      <c r="Y598" s="68"/>
    </row>
    <row r="599" spans="1:25" s="3" customFormat="1" x14ac:dyDescent="0.25">
      <c r="A599" s="79"/>
      <c r="D599" s="68"/>
      <c r="E599" s="68"/>
      <c r="W599" s="68"/>
      <c r="X599" s="68"/>
      <c r="Y599" s="68"/>
    </row>
    <row r="600" spans="1:25" s="3" customFormat="1" x14ac:dyDescent="0.25">
      <c r="A600" s="79"/>
      <c r="D600" s="68"/>
      <c r="E600" s="68"/>
      <c r="W600" s="68"/>
      <c r="X600" s="68"/>
      <c r="Y600" s="68"/>
    </row>
    <row r="601" spans="1:25" s="3" customFormat="1" x14ac:dyDescent="0.25">
      <c r="A601" s="79"/>
      <c r="D601" s="68"/>
      <c r="E601" s="68"/>
      <c r="W601" s="68"/>
      <c r="X601" s="68"/>
      <c r="Y601" s="68"/>
    </row>
    <row r="602" spans="1:25" s="3" customFormat="1" x14ac:dyDescent="0.25">
      <c r="A602" s="79"/>
      <c r="D602" s="68"/>
      <c r="E602" s="68"/>
      <c r="W602" s="68"/>
      <c r="X602" s="68"/>
      <c r="Y602" s="68"/>
    </row>
    <row r="603" spans="1:25" s="3" customFormat="1" x14ac:dyDescent="0.25">
      <c r="A603" s="79"/>
      <c r="D603" s="68"/>
      <c r="E603" s="68"/>
      <c r="W603" s="68"/>
      <c r="X603" s="68"/>
      <c r="Y603" s="68"/>
    </row>
    <row r="604" spans="1:25" s="3" customFormat="1" x14ac:dyDescent="0.25">
      <c r="A604" s="79"/>
      <c r="D604" s="68"/>
      <c r="E604" s="68"/>
      <c r="W604" s="68"/>
      <c r="X604" s="68"/>
      <c r="Y604" s="68"/>
    </row>
    <row r="605" spans="1:25" s="3" customFormat="1" x14ac:dyDescent="0.25">
      <c r="A605" s="79"/>
      <c r="D605" s="68"/>
      <c r="E605" s="68"/>
      <c r="W605" s="68"/>
      <c r="X605" s="68"/>
      <c r="Y605" s="68"/>
    </row>
    <row r="606" spans="1:25" s="3" customFormat="1" x14ac:dyDescent="0.25">
      <c r="A606" s="79"/>
      <c r="D606" s="68"/>
      <c r="E606" s="68"/>
      <c r="W606" s="68"/>
      <c r="X606" s="68"/>
      <c r="Y606" s="68"/>
    </row>
    <row r="607" spans="1:25" s="3" customFormat="1" x14ac:dyDescent="0.25">
      <c r="A607" s="79"/>
      <c r="D607" s="68"/>
      <c r="E607" s="68"/>
      <c r="W607" s="68"/>
      <c r="X607" s="68"/>
      <c r="Y607" s="68"/>
    </row>
    <row r="608" spans="1:25" s="3" customFormat="1" x14ac:dyDescent="0.25">
      <c r="A608" s="79"/>
      <c r="D608" s="68"/>
      <c r="E608" s="68"/>
      <c r="W608" s="68"/>
      <c r="X608" s="68"/>
      <c r="Y608" s="68"/>
    </row>
    <row r="609" spans="1:25" s="3" customFormat="1" x14ac:dyDescent="0.25">
      <c r="A609" s="79"/>
      <c r="D609" s="68"/>
      <c r="E609" s="68"/>
      <c r="W609" s="68"/>
      <c r="X609" s="68"/>
      <c r="Y609" s="68"/>
    </row>
    <row r="610" spans="1:25" s="3" customFormat="1" x14ac:dyDescent="0.25">
      <c r="A610" s="79"/>
      <c r="D610" s="68"/>
      <c r="E610" s="68"/>
      <c r="W610" s="68"/>
      <c r="X610" s="68"/>
      <c r="Y610" s="68"/>
    </row>
    <row r="611" spans="1:25" s="3" customFormat="1" x14ac:dyDescent="0.25">
      <c r="A611" s="79"/>
      <c r="D611" s="68"/>
      <c r="E611" s="68"/>
      <c r="W611" s="68"/>
      <c r="X611" s="68"/>
      <c r="Y611" s="68"/>
    </row>
    <row r="612" spans="1:25" s="3" customFormat="1" x14ac:dyDescent="0.25">
      <c r="A612" s="79"/>
      <c r="D612" s="68"/>
      <c r="E612" s="68"/>
      <c r="W612" s="68"/>
      <c r="X612" s="68"/>
      <c r="Y612" s="68"/>
    </row>
    <row r="613" spans="1:25" s="3" customFormat="1" x14ac:dyDescent="0.25">
      <c r="A613" s="79"/>
      <c r="D613" s="68"/>
      <c r="E613" s="68"/>
      <c r="W613" s="68"/>
      <c r="X613" s="68"/>
      <c r="Y613" s="68"/>
    </row>
    <row r="614" spans="1:25" s="3" customFormat="1" x14ac:dyDescent="0.25">
      <c r="A614" s="79"/>
      <c r="D614" s="68"/>
      <c r="E614" s="68"/>
      <c r="W614" s="68"/>
      <c r="X614" s="68"/>
      <c r="Y614" s="68"/>
    </row>
    <row r="615" spans="1:25" s="3" customFormat="1" x14ac:dyDescent="0.25">
      <c r="A615" s="79"/>
      <c r="D615" s="68"/>
      <c r="E615" s="68"/>
      <c r="W615" s="68"/>
      <c r="X615" s="68"/>
      <c r="Y615" s="68"/>
    </row>
    <row r="616" spans="1:25" s="3" customFormat="1" x14ac:dyDescent="0.25">
      <c r="A616" s="79"/>
      <c r="D616" s="68"/>
      <c r="E616" s="68"/>
      <c r="W616" s="68"/>
      <c r="X616" s="68"/>
      <c r="Y616" s="68"/>
    </row>
    <row r="617" spans="1:25" s="3" customFormat="1" x14ac:dyDescent="0.25">
      <c r="A617" s="79"/>
      <c r="D617" s="68"/>
      <c r="E617" s="68"/>
      <c r="W617" s="68"/>
      <c r="X617" s="68"/>
      <c r="Y617" s="68"/>
    </row>
    <row r="618" spans="1:25" s="3" customFormat="1" x14ac:dyDescent="0.25">
      <c r="A618" s="79"/>
      <c r="D618" s="68"/>
      <c r="E618" s="68"/>
      <c r="W618" s="68"/>
      <c r="X618" s="68"/>
      <c r="Y618" s="68"/>
    </row>
    <row r="619" spans="1:25" s="3" customFormat="1" x14ac:dyDescent="0.25">
      <c r="A619" s="79"/>
      <c r="D619" s="68"/>
      <c r="E619" s="68"/>
      <c r="W619" s="68"/>
      <c r="X619" s="68"/>
      <c r="Y619" s="68"/>
    </row>
    <row r="620" spans="1:25" s="3" customFormat="1" x14ac:dyDescent="0.25">
      <c r="A620" s="79"/>
      <c r="D620" s="68"/>
      <c r="E620" s="68"/>
      <c r="W620" s="68"/>
      <c r="X620" s="68"/>
      <c r="Y620" s="68"/>
    </row>
    <row r="621" spans="1:25" s="3" customFormat="1" x14ac:dyDescent="0.25">
      <c r="A621" s="79"/>
      <c r="D621" s="68"/>
      <c r="E621" s="68"/>
      <c r="W621" s="68"/>
      <c r="X621" s="68"/>
      <c r="Y621" s="68"/>
    </row>
    <row r="622" spans="1:25" s="3" customFormat="1" x14ac:dyDescent="0.25">
      <c r="A622" s="79"/>
      <c r="D622" s="68"/>
      <c r="E622" s="68"/>
      <c r="W622" s="68"/>
      <c r="X622" s="68"/>
      <c r="Y622" s="68"/>
    </row>
    <row r="623" spans="1:25" s="3" customFormat="1" x14ac:dyDescent="0.25">
      <c r="A623" s="79"/>
      <c r="D623" s="68"/>
      <c r="E623" s="68"/>
      <c r="W623" s="68"/>
      <c r="X623" s="68"/>
      <c r="Y623" s="68"/>
    </row>
    <row r="624" spans="1:25" s="3" customFormat="1" x14ac:dyDescent="0.25">
      <c r="A624" s="79"/>
      <c r="D624" s="68"/>
      <c r="E624" s="68"/>
      <c r="W624" s="68"/>
      <c r="X624" s="68"/>
      <c r="Y624" s="68"/>
    </row>
    <row r="625" spans="1:25" s="3" customFormat="1" x14ac:dyDescent="0.25">
      <c r="A625" s="79"/>
      <c r="D625" s="68"/>
      <c r="E625" s="68"/>
      <c r="W625" s="68"/>
      <c r="X625" s="68"/>
      <c r="Y625" s="68"/>
    </row>
    <row r="626" spans="1:25" s="3" customFormat="1" x14ac:dyDescent="0.25">
      <c r="A626" s="79"/>
      <c r="D626" s="68"/>
      <c r="E626" s="68"/>
      <c r="W626" s="68"/>
      <c r="X626" s="68"/>
      <c r="Y626" s="68"/>
    </row>
    <row r="627" spans="1:25" s="3" customFormat="1" x14ac:dyDescent="0.25">
      <c r="A627" s="79"/>
      <c r="D627" s="68"/>
      <c r="E627" s="68"/>
      <c r="W627" s="68"/>
      <c r="X627" s="68"/>
      <c r="Y627" s="68"/>
    </row>
    <row r="628" spans="1:25" s="3" customFormat="1" x14ac:dyDescent="0.25">
      <c r="A628" s="79"/>
      <c r="D628" s="68"/>
      <c r="E628" s="68"/>
      <c r="W628" s="68"/>
      <c r="X628" s="68"/>
      <c r="Y628" s="68"/>
    </row>
    <row r="629" spans="1:25" s="3" customFormat="1" x14ac:dyDescent="0.25">
      <c r="A629" s="79"/>
      <c r="D629" s="68"/>
      <c r="E629" s="68"/>
      <c r="W629" s="68"/>
      <c r="X629" s="68"/>
      <c r="Y629" s="68"/>
    </row>
    <row r="630" spans="1:25" s="3" customFormat="1" x14ac:dyDescent="0.25">
      <c r="A630" s="79"/>
      <c r="D630" s="68"/>
      <c r="E630" s="68"/>
      <c r="W630" s="68"/>
      <c r="X630" s="68"/>
      <c r="Y630" s="68"/>
    </row>
    <row r="631" spans="1:25" s="3" customFormat="1" x14ac:dyDescent="0.25">
      <c r="A631" s="79"/>
      <c r="D631" s="68"/>
      <c r="E631" s="68"/>
      <c r="W631" s="68"/>
      <c r="X631" s="68"/>
      <c r="Y631" s="68"/>
    </row>
    <row r="632" spans="1:25" s="3" customFormat="1" x14ac:dyDescent="0.25">
      <c r="A632" s="79"/>
      <c r="D632" s="68"/>
      <c r="E632" s="68"/>
      <c r="W632" s="68"/>
      <c r="X632" s="68"/>
      <c r="Y632" s="68"/>
    </row>
    <row r="633" spans="1:25" s="3" customFormat="1" x14ac:dyDescent="0.25">
      <c r="A633" s="79"/>
      <c r="D633" s="68"/>
      <c r="E633" s="68"/>
      <c r="W633" s="68"/>
      <c r="X633" s="68"/>
      <c r="Y633" s="68"/>
    </row>
    <row r="634" spans="1:25" s="3" customFormat="1" x14ac:dyDescent="0.25">
      <c r="A634" s="79"/>
      <c r="D634" s="68"/>
      <c r="E634" s="68"/>
      <c r="W634" s="68"/>
      <c r="X634" s="68"/>
      <c r="Y634" s="68"/>
    </row>
    <row r="635" spans="1:25" s="3" customFormat="1" x14ac:dyDescent="0.25">
      <c r="A635" s="79"/>
      <c r="D635" s="68"/>
      <c r="E635" s="68"/>
      <c r="W635" s="68"/>
      <c r="X635" s="68"/>
      <c r="Y635" s="68"/>
    </row>
    <row r="636" spans="1:25" s="3" customFormat="1" x14ac:dyDescent="0.25">
      <c r="A636" s="79"/>
      <c r="D636" s="68"/>
      <c r="E636" s="68"/>
      <c r="W636" s="68"/>
      <c r="X636" s="68"/>
      <c r="Y636" s="68"/>
    </row>
    <row r="637" spans="1:25" s="3" customFormat="1" x14ac:dyDescent="0.25">
      <c r="A637" s="79"/>
      <c r="D637" s="68"/>
      <c r="E637" s="68"/>
      <c r="W637" s="68"/>
      <c r="X637" s="68"/>
      <c r="Y637" s="68"/>
    </row>
    <row r="638" spans="1:25" s="3" customFormat="1" x14ac:dyDescent="0.25">
      <c r="A638" s="79"/>
      <c r="D638" s="68"/>
      <c r="E638" s="68"/>
      <c r="W638" s="68"/>
      <c r="X638" s="68"/>
      <c r="Y638" s="68"/>
    </row>
    <row r="639" spans="1:25" s="3" customFormat="1" x14ac:dyDescent="0.25">
      <c r="A639" s="79"/>
      <c r="D639" s="68"/>
      <c r="E639" s="68"/>
      <c r="W639" s="68"/>
      <c r="X639" s="68"/>
      <c r="Y639" s="68"/>
    </row>
    <row r="640" spans="1:25" s="3" customFormat="1" x14ac:dyDescent="0.25">
      <c r="A640" s="79"/>
      <c r="D640" s="68"/>
      <c r="E640" s="68"/>
      <c r="W640" s="68"/>
      <c r="X640" s="68"/>
      <c r="Y640" s="68"/>
    </row>
    <row r="641" spans="1:25" s="3" customFormat="1" x14ac:dyDescent="0.25">
      <c r="A641" s="79"/>
      <c r="D641" s="68"/>
      <c r="E641" s="68"/>
      <c r="W641" s="68"/>
      <c r="X641" s="68"/>
      <c r="Y641" s="68"/>
    </row>
    <row r="642" spans="1:25" s="3" customFormat="1" x14ac:dyDescent="0.25">
      <c r="A642" s="79"/>
      <c r="D642" s="68"/>
      <c r="E642" s="68"/>
      <c r="W642" s="68"/>
      <c r="X642" s="68"/>
      <c r="Y642" s="68"/>
    </row>
    <row r="643" spans="1:25" s="3" customFormat="1" x14ac:dyDescent="0.25">
      <c r="A643" s="79"/>
      <c r="D643" s="68"/>
      <c r="E643" s="68"/>
      <c r="W643" s="68"/>
      <c r="X643" s="68"/>
      <c r="Y643" s="68"/>
    </row>
    <row r="644" spans="1:25" s="3" customFormat="1" x14ac:dyDescent="0.25">
      <c r="A644" s="79"/>
      <c r="D644" s="68"/>
      <c r="E644" s="68"/>
      <c r="W644" s="68"/>
      <c r="X644" s="68"/>
      <c r="Y644" s="68"/>
    </row>
    <row r="645" spans="1:25" s="3" customFormat="1" x14ac:dyDescent="0.25">
      <c r="A645" s="79"/>
      <c r="D645" s="68"/>
      <c r="E645" s="68"/>
      <c r="W645" s="68"/>
      <c r="X645" s="68"/>
      <c r="Y645" s="68"/>
    </row>
    <row r="646" spans="1:25" s="3" customFormat="1" x14ac:dyDescent="0.25">
      <c r="A646" s="79"/>
      <c r="D646" s="68"/>
      <c r="E646" s="68"/>
      <c r="W646" s="68"/>
      <c r="X646" s="68"/>
      <c r="Y646" s="68"/>
    </row>
    <row r="647" spans="1:25" s="3" customFormat="1" x14ac:dyDescent="0.25">
      <c r="A647" s="79"/>
      <c r="D647" s="68"/>
      <c r="E647" s="68"/>
      <c r="W647" s="68"/>
      <c r="X647" s="68"/>
      <c r="Y647" s="68"/>
    </row>
    <row r="648" spans="1:25" s="3" customFormat="1" x14ac:dyDescent="0.25">
      <c r="A648" s="79"/>
      <c r="D648" s="68"/>
      <c r="E648" s="68"/>
      <c r="W648" s="68"/>
      <c r="X648" s="68"/>
      <c r="Y648" s="68"/>
    </row>
    <row r="649" spans="1:25" s="3" customFormat="1" x14ac:dyDescent="0.25">
      <c r="A649" s="79"/>
      <c r="D649" s="68"/>
      <c r="E649" s="68"/>
      <c r="W649" s="68"/>
      <c r="X649" s="68"/>
      <c r="Y649" s="68"/>
    </row>
    <row r="650" spans="1:25" s="3" customFormat="1" x14ac:dyDescent="0.25">
      <c r="A650" s="79"/>
      <c r="D650" s="68"/>
      <c r="E650" s="68"/>
      <c r="W650" s="68"/>
      <c r="X650" s="68"/>
      <c r="Y650" s="68"/>
    </row>
    <row r="651" spans="1:25" s="3" customFormat="1" x14ac:dyDescent="0.25">
      <c r="A651" s="79"/>
      <c r="D651" s="68"/>
      <c r="E651" s="68"/>
      <c r="W651" s="68"/>
      <c r="X651" s="68"/>
      <c r="Y651" s="68"/>
    </row>
    <row r="652" spans="1:25" s="3" customFormat="1" x14ac:dyDescent="0.25">
      <c r="A652" s="79"/>
      <c r="D652" s="68"/>
      <c r="E652" s="68"/>
      <c r="W652" s="68"/>
      <c r="X652" s="68"/>
      <c r="Y652" s="68"/>
    </row>
    <row r="653" spans="1:25" s="3" customFormat="1" x14ac:dyDescent="0.25">
      <c r="A653" s="79"/>
      <c r="D653" s="68"/>
      <c r="E653" s="68"/>
      <c r="W653" s="68"/>
      <c r="X653" s="68"/>
      <c r="Y653" s="68"/>
    </row>
    <row r="654" spans="1:25" s="3" customFormat="1" x14ac:dyDescent="0.25">
      <c r="A654" s="79"/>
      <c r="D654" s="68"/>
      <c r="E654" s="68"/>
      <c r="W654" s="68"/>
      <c r="X654" s="68"/>
      <c r="Y654" s="68"/>
    </row>
    <row r="655" spans="1:25" s="3" customFormat="1" x14ac:dyDescent="0.25">
      <c r="A655" s="79"/>
      <c r="D655" s="68"/>
      <c r="E655" s="68"/>
      <c r="W655" s="68"/>
      <c r="X655" s="68"/>
      <c r="Y655" s="68"/>
    </row>
    <row r="656" spans="1:25" s="3" customFormat="1" x14ac:dyDescent="0.25">
      <c r="A656" s="79"/>
      <c r="D656" s="68"/>
      <c r="E656" s="68"/>
      <c r="W656" s="68"/>
      <c r="X656" s="68"/>
      <c r="Y656" s="68"/>
    </row>
    <row r="657" spans="1:25" s="3" customFormat="1" x14ac:dyDescent="0.25">
      <c r="A657" s="79"/>
      <c r="D657" s="68"/>
      <c r="E657" s="68"/>
      <c r="W657" s="68"/>
      <c r="X657" s="68"/>
      <c r="Y657" s="68"/>
    </row>
    <row r="658" spans="1:25" s="3" customFormat="1" x14ac:dyDescent="0.25">
      <c r="A658" s="79"/>
      <c r="D658" s="68"/>
      <c r="E658" s="68"/>
      <c r="W658" s="68"/>
      <c r="X658" s="68"/>
      <c r="Y658" s="68"/>
    </row>
    <row r="659" spans="1:25" s="3" customFormat="1" x14ac:dyDescent="0.25">
      <c r="A659" s="79"/>
      <c r="D659" s="68"/>
      <c r="E659" s="68"/>
      <c r="W659" s="68"/>
      <c r="X659" s="68"/>
      <c r="Y659" s="68"/>
    </row>
    <row r="660" spans="1:25" s="3" customFormat="1" x14ac:dyDescent="0.25">
      <c r="A660" s="79"/>
      <c r="D660" s="68"/>
      <c r="E660" s="68"/>
      <c r="W660" s="68"/>
      <c r="X660" s="68"/>
      <c r="Y660" s="68"/>
    </row>
    <row r="661" spans="1:25" s="3" customFormat="1" x14ac:dyDescent="0.25">
      <c r="A661" s="79"/>
      <c r="D661" s="68"/>
      <c r="E661" s="68"/>
      <c r="W661" s="68"/>
      <c r="X661" s="68"/>
      <c r="Y661" s="68"/>
    </row>
    <row r="662" spans="1:25" s="3" customFormat="1" x14ac:dyDescent="0.25">
      <c r="A662" s="79"/>
      <c r="D662" s="68"/>
      <c r="E662" s="68"/>
      <c r="W662" s="68"/>
      <c r="X662" s="68"/>
      <c r="Y662" s="68"/>
    </row>
    <row r="663" spans="1:25" s="3" customFormat="1" x14ac:dyDescent="0.25">
      <c r="A663" s="79"/>
      <c r="D663" s="68"/>
      <c r="E663" s="68"/>
      <c r="W663" s="68"/>
      <c r="X663" s="68"/>
      <c r="Y663" s="68"/>
    </row>
    <row r="664" spans="1:25" s="3" customFormat="1" x14ac:dyDescent="0.25">
      <c r="A664" s="79"/>
      <c r="D664" s="68"/>
      <c r="E664" s="68"/>
      <c r="W664" s="68"/>
      <c r="X664" s="68"/>
      <c r="Y664" s="68"/>
    </row>
    <row r="665" spans="1:25" s="3" customFormat="1" x14ac:dyDescent="0.25">
      <c r="A665" s="79"/>
      <c r="D665" s="68"/>
      <c r="E665" s="68"/>
      <c r="W665" s="68"/>
      <c r="X665" s="68"/>
      <c r="Y665" s="68"/>
    </row>
    <row r="666" spans="1:25" s="3" customFormat="1" x14ac:dyDescent="0.25">
      <c r="A666" s="79"/>
      <c r="D666" s="68"/>
      <c r="E666" s="68"/>
      <c r="W666" s="68"/>
      <c r="X666" s="68"/>
      <c r="Y666" s="68"/>
    </row>
    <row r="667" spans="1:25" s="3" customFormat="1" x14ac:dyDescent="0.25">
      <c r="A667" s="79"/>
      <c r="D667" s="68"/>
      <c r="E667" s="68"/>
      <c r="W667" s="68"/>
      <c r="X667" s="68"/>
      <c r="Y667" s="68"/>
    </row>
    <row r="668" spans="1:25" s="3" customFormat="1" x14ac:dyDescent="0.25">
      <c r="A668" s="79"/>
      <c r="D668" s="68"/>
      <c r="E668" s="68"/>
      <c r="W668" s="68"/>
      <c r="X668" s="68"/>
      <c r="Y668" s="68"/>
    </row>
    <row r="669" spans="1:25" s="3" customFormat="1" x14ac:dyDescent="0.25">
      <c r="A669" s="79"/>
      <c r="D669" s="68"/>
      <c r="E669" s="68"/>
      <c r="W669" s="68"/>
      <c r="X669" s="68"/>
      <c r="Y669" s="68"/>
    </row>
    <row r="670" spans="1:25" s="3" customFormat="1" x14ac:dyDescent="0.25">
      <c r="A670" s="79"/>
      <c r="D670" s="68"/>
      <c r="E670" s="68"/>
      <c r="W670" s="68"/>
      <c r="X670" s="68"/>
      <c r="Y670" s="68"/>
    </row>
    <row r="671" spans="1:25" s="3" customFormat="1" x14ac:dyDescent="0.25">
      <c r="A671" s="79"/>
      <c r="D671" s="68"/>
      <c r="E671" s="68"/>
      <c r="W671" s="68"/>
      <c r="X671" s="68"/>
      <c r="Y671" s="68"/>
    </row>
    <row r="672" spans="1:25" s="3" customFormat="1" x14ac:dyDescent="0.25">
      <c r="A672" s="79"/>
      <c r="D672" s="68"/>
      <c r="E672" s="68"/>
      <c r="W672" s="68"/>
      <c r="X672" s="68"/>
      <c r="Y672" s="68"/>
    </row>
    <row r="673" spans="1:25" s="3" customFormat="1" x14ac:dyDescent="0.25">
      <c r="A673" s="79"/>
      <c r="D673" s="68"/>
      <c r="E673" s="68"/>
      <c r="W673" s="68"/>
      <c r="X673" s="68"/>
      <c r="Y673" s="68"/>
    </row>
    <row r="674" spans="1:25" s="3" customFormat="1" x14ac:dyDescent="0.25">
      <c r="A674" s="79"/>
      <c r="D674" s="68"/>
      <c r="E674" s="68"/>
      <c r="W674" s="68"/>
      <c r="X674" s="68"/>
      <c r="Y674" s="68"/>
    </row>
    <row r="675" spans="1:25" s="3" customFormat="1" x14ac:dyDescent="0.25">
      <c r="A675" s="79"/>
      <c r="D675" s="68"/>
      <c r="E675" s="68"/>
      <c r="W675" s="68"/>
      <c r="X675" s="68"/>
      <c r="Y675" s="68"/>
    </row>
    <row r="676" spans="1:25" s="3" customFormat="1" x14ac:dyDescent="0.25">
      <c r="A676" s="79"/>
      <c r="D676" s="68"/>
      <c r="E676" s="68"/>
      <c r="W676" s="68"/>
      <c r="X676" s="68"/>
      <c r="Y676" s="68"/>
    </row>
    <row r="677" spans="1:25" s="3" customFormat="1" x14ac:dyDescent="0.25">
      <c r="A677" s="79"/>
      <c r="D677" s="68"/>
      <c r="E677" s="68"/>
      <c r="W677" s="68"/>
      <c r="X677" s="68"/>
      <c r="Y677" s="68"/>
    </row>
    <row r="678" spans="1:25" s="3" customFormat="1" x14ac:dyDescent="0.25">
      <c r="A678" s="79"/>
      <c r="D678" s="68"/>
      <c r="E678" s="68"/>
      <c r="W678" s="68"/>
      <c r="X678" s="68"/>
      <c r="Y678" s="68"/>
    </row>
    <row r="679" spans="1:25" s="3" customFormat="1" x14ac:dyDescent="0.25">
      <c r="A679" s="79"/>
      <c r="D679" s="68"/>
      <c r="E679" s="68"/>
      <c r="W679" s="68"/>
      <c r="X679" s="68"/>
      <c r="Y679" s="68"/>
    </row>
    <row r="680" spans="1:25" s="3" customFormat="1" x14ac:dyDescent="0.25">
      <c r="A680" s="79"/>
      <c r="D680" s="68"/>
      <c r="E680" s="68"/>
      <c r="W680" s="68"/>
      <c r="X680" s="68"/>
      <c r="Y680" s="68"/>
    </row>
    <row r="681" spans="1:25" s="3" customFormat="1" x14ac:dyDescent="0.25">
      <c r="A681" s="79"/>
      <c r="D681" s="68"/>
      <c r="E681" s="68"/>
      <c r="W681" s="68"/>
      <c r="X681" s="68"/>
      <c r="Y681" s="68"/>
    </row>
    <row r="682" spans="1:25" s="3" customFormat="1" x14ac:dyDescent="0.25">
      <c r="A682" s="79"/>
      <c r="D682" s="68"/>
      <c r="E682" s="68"/>
      <c r="W682" s="68"/>
      <c r="X682" s="68"/>
      <c r="Y682" s="68"/>
    </row>
    <row r="683" spans="1:25" s="3" customFormat="1" x14ac:dyDescent="0.25">
      <c r="A683" s="79"/>
      <c r="D683" s="68"/>
      <c r="E683" s="68"/>
      <c r="W683" s="68"/>
      <c r="X683" s="68"/>
      <c r="Y683" s="68"/>
    </row>
    <row r="684" spans="1:25" s="3" customFormat="1" x14ac:dyDescent="0.25">
      <c r="A684" s="79"/>
      <c r="D684" s="68"/>
      <c r="E684" s="68"/>
      <c r="W684" s="68"/>
      <c r="X684" s="68"/>
      <c r="Y684" s="68"/>
    </row>
    <row r="685" spans="1:25" s="3" customFormat="1" x14ac:dyDescent="0.25">
      <c r="A685" s="79"/>
      <c r="D685" s="68"/>
      <c r="E685" s="68"/>
      <c r="W685" s="68"/>
      <c r="X685" s="68"/>
      <c r="Y685" s="68"/>
    </row>
    <row r="686" spans="1:25" s="3" customFormat="1" x14ac:dyDescent="0.25">
      <c r="A686" s="79"/>
      <c r="D686" s="68"/>
      <c r="E686" s="68"/>
      <c r="W686" s="68"/>
      <c r="X686" s="68"/>
      <c r="Y686" s="68"/>
    </row>
    <row r="687" spans="1:25" s="3" customFormat="1" x14ac:dyDescent="0.25">
      <c r="A687" s="79"/>
      <c r="D687" s="68"/>
      <c r="E687" s="68"/>
      <c r="W687" s="68"/>
      <c r="X687" s="68"/>
      <c r="Y687" s="68"/>
    </row>
    <row r="688" spans="1:25" s="3" customFormat="1" x14ac:dyDescent="0.25">
      <c r="A688" s="79"/>
      <c r="D688" s="68"/>
      <c r="E688" s="68"/>
      <c r="W688" s="68"/>
      <c r="X688" s="68"/>
      <c r="Y688" s="68"/>
    </row>
    <row r="689" spans="1:25" s="3" customFormat="1" x14ac:dyDescent="0.25">
      <c r="A689" s="79"/>
      <c r="D689" s="68"/>
      <c r="E689" s="68"/>
      <c r="W689" s="68"/>
      <c r="X689" s="68"/>
      <c r="Y689" s="68"/>
    </row>
    <row r="690" spans="1:25" s="3" customFormat="1" x14ac:dyDescent="0.25">
      <c r="A690" s="79"/>
      <c r="D690" s="68"/>
      <c r="E690" s="68"/>
      <c r="W690" s="68"/>
      <c r="X690" s="68"/>
      <c r="Y690" s="68"/>
    </row>
    <row r="691" spans="1:25" s="3" customFormat="1" x14ac:dyDescent="0.25">
      <c r="A691" s="79"/>
      <c r="D691" s="68"/>
      <c r="E691" s="68"/>
      <c r="W691" s="68"/>
      <c r="X691" s="68"/>
      <c r="Y691" s="68"/>
    </row>
    <row r="692" spans="1:25" s="3" customFormat="1" x14ac:dyDescent="0.25">
      <c r="A692" s="79"/>
      <c r="D692" s="68"/>
      <c r="E692" s="68"/>
      <c r="W692" s="68"/>
      <c r="X692" s="68"/>
      <c r="Y692" s="68"/>
    </row>
    <row r="693" spans="1:25" s="3" customFormat="1" x14ac:dyDescent="0.25">
      <c r="A693" s="79"/>
      <c r="D693" s="68"/>
      <c r="E693" s="68"/>
      <c r="W693" s="68"/>
      <c r="X693" s="68"/>
      <c r="Y693" s="68"/>
    </row>
    <row r="694" spans="1:25" s="3" customFormat="1" x14ac:dyDescent="0.25">
      <c r="A694" s="79"/>
      <c r="D694" s="68"/>
      <c r="E694" s="68"/>
      <c r="W694" s="68"/>
      <c r="X694" s="68"/>
      <c r="Y694" s="68"/>
    </row>
    <row r="695" spans="1:25" s="3" customFormat="1" x14ac:dyDescent="0.25">
      <c r="A695" s="79"/>
      <c r="D695" s="68"/>
      <c r="E695" s="68"/>
      <c r="W695" s="68"/>
      <c r="X695" s="68"/>
      <c r="Y695" s="68"/>
    </row>
    <row r="696" spans="1:25" s="3" customFormat="1" x14ac:dyDescent="0.25">
      <c r="A696" s="79"/>
      <c r="D696" s="68"/>
      <c r="E696" s="68"/>
      <c r="W696" s="68"/>
      <c r="X696" s="68"/>
      <c r="Y696" s="68"/>
    </row>
    <row r="697" spans="1:25" s="3" customFormat="1" x14ac:dyDescent="0.25">
      <c r="A697" s="79"/>
      <c r="D697" s="68"/>
      <c r="E697" s="68"/>
      <c r="W697" s="68"/>
      <c r="X697" s="68"/>
      <c r="Y697" s="68"/>
    </row>
    <row r="698" spans="1:25" s="3" customFormat="1" x14ac:dyDescent="0.25">
      <c r="A698" s="79"/>
      <c r="D698" s="68"/>
      <c r="E698" s="68"/>
      <c r="W698" s="68"/>
      <c r="X698" s="68"/>
      <c r="Y698" s="68"/>
    </row>
    <row r="699" spans="1:25" s="3" customFormat="1" x14ac:dyDescent="0.25">
      <c r="A699" s="79"/>
      <c r="D699" s="68"/>
      <c r="E699" s="68"/>
      <c r="W699" s="68"/>
      <c r="X699" s="68"/>
      <c r="Y699" s="68"/>
    </row>
    <row r="700" spans="1:25" s="3" customFormat="1" x14ac:dyDescent="0.25">
      <c r="A700" s="79"/>
      <c r="D700" s="68"/>
      <c r="E700" s="68"/>
      <c r="W700" s="68"/>
      <c r="X700" s="68"/>
      <c r="Y700" s="68"/>
    </row>
    <row r="701" spans="1:25" s="3" customFormat="1" x14ac:dyDescent="0.25">
      <c r="A701" s="79"/>
      <c r="D701" s="68"/>
      <c r="E701" s="68"/>
      <c r="W701" s="68"/>
      <c r="X701" s="68"/>
      <c r="Y701" s="68"/>
    </row>
    <row r="702" spans="1:25" s="3" customFormat="1" x14ac:dyDescent="0.25">
      <c r="A702" s="79"/>
      <c r="D702" s="68"/>
      <c r="E702" s="68"/>
      <c r="W702" s="68"/>
      <c r="X702" s="68"/>
      <c r="Y702" s="68"/>
    </row>
    <row r="703" spans="1:25" s="3" customFormat="1" x14ac:dyDescent="0.25">
      <c r="A703" s="79"/>
      <c r="D703" s="68"/>
      <c r="E703" s="68"/>
      <c r="W703" s="68"/>
      <c r="X703" s="68"/>
      <c r="Y703" s="68"/>
    </row>
    <row r="704" spans="1:25" s="3" customFormat="1" x14ac:dyDescent="0.25">
      <c r="A704" s="79"/>
      <c r="D704" s="68"/>
      <c r="E704" s="68"/>
      <c r="W704" s="68"/>
      <c r="X704" s="68"/>
      <c r="Y704" s="68"/>
    </row>
    <row r="705" spans="1:25" s="3" customFormat="1" x14ac:dyDescent="0.25">
      <c r="A705" s="79"/>
      <c r="D705" s="68"/>
      <c r="E705" s="68"/>
      <c r="W705" s="68"/>
      <c r="X705" s="68"/>
      <c r="Y705" s="68"/>
    </row>
    <row r="706" spans="1:25" s="3" customFormat="1" x14ac:dyDescent="0.25">
      <c r="A706" s="79"/>
      <c r="D706" s="68"/>
      <c r="E706" s="68"/>
      <c r="W706" s="68"/>
      <c r="X706" s="68"/>
      <c r="Y706" s="68"/>
    </row>
    <row r="707" spans="1:25" s="3" customFormat="1" x14ac:dyDescent="0.25">
      <c r="A707" s="79"/>
      <c r="D707" s="68"/>
      <c r="E707" s="68"/>
      <c r="W707" s="68"/>
      <c r="X707" s="68"/>
      <c r="Y707" s="68"/>
    </row>
    <row r="708" spans="1:25" s="3" customFormat="1" x14ac:dyDescent="0.25">
      <c r="A708" s="79"/>
      <c r="D708" s="68"/>
      <c r="E708" s="68"/>
      <c r="W708" s="68"/>
      <c r="X708" s="68"/>
      <c r="Y708" s="68"/>
    </row>
    <row r="709" spans="1:25" s="3" customFormat="1" x14ac:dyDescent="0.25">
      <c r="A709" s="79"/>
      <c r="D709" s="68"/>
      <c r="E709" s="68"/>
      <c r="W709" s="68"/>
      <c r="X709" s="68"/>
      <c r="Y709" s="68"/>
    </row>
    <row r="710" spans="1:25" s="3" customFormat="1" x14ac:dyDescent="0.25">
      <c r="A710" s="79"/>
      <c r="D710" s="68"/>
      <c r="E710" s="68"/>
      <c r="W710" s="68"/>
      <c r="X710" s="68"/>
      <c r="Y710" s="68"/>
    </row>
    <row r="711" spans="1:25" s="3" customFormat="1" x14ac:dyDescent="0.25">
      <c r="A711" s="79"/>
      <c r="D711" s="68"/>
      <c r="E711" s="68"/>
      <c r="W711" s="68"/>
      <c r="X711" s="68"/>
      <c r="Y711" s="68"/>
    </row>
    <row r="712" spans="1:25" s="3" customFormat="1" x14ac:dyDescent="0.25">
      <c r="A712" s="79"/>
      <c r="D712" s="68"/>
      <c r="E712" s="68"/>
      <c r="W712" s="68"/>
      <c r="X712" s="68"/>
      <c r="Y712" s="68"/>
    </row>
    <row r="713" spans="1:25" s="3" customFormat="1" x14ac:dyDescent="0.25">
      <c r="A713" s="79"/>
      <c r="D713" s="68"/>
      <c r="E713" s="68"/>
      <c r="W713" s="68"/>
      <c r="X713" s="68"/>
      <c r="Y713" s="68"/>
    </row>
    <row r="714" spans="1:25" s="3" customFormat="1" x14ac:dyDescent="0.25">
      <c r="A714" s="79"/>
      <c r="D714" s="68"/>
      <c r="E714" s="68"/>
      <c r="W714" s="68"/>
      <c r="X714" s="68"/>
      <c r="Y714" s="68"/>
    </row>
    <row r="715" spans="1:25" s="3" customFormat="1" x14ac:dyDescent="0.25">
      <c r="A715" s="79"/>
      <c r="D715" s="68"/>
      <c r="E715" s="68"/>
      <c r="W715" s="68"/>
      <c r="X715" s="68"/>
      <c r="Y715" s="68"/>
    </row>
    <row r="716" spans="1:25" s="3" customFormat="1" x14ac:dyDescent="0.25">
      <c r="A716" s="79"/>
      <c r="D716" s="68"/>
      <c r="E716" s="68"/>
      <c r="W716" s="68"/>
      <c r="X716" s="68"/>
      <c r="Y716" s="68"/>
    </row>
    <row r="717" spans="1:25" s="3" customFormat="1" x14ac:dyDescent="0.25">
      <c r="A717" s="79"/>
      <c r="D717" s="68"/>
      <c r="E717" s="68"/>
      <c r="W717" s="68"/>
      <c r="X717" s="68"/>
      <c r="Y717" s="68"/>
    </row>
    <row r="718" spans="1:25" s="3" customFormat="1" x14ac:dyDescent="0.25">
      <c r="A718" s="79"/>
      <c r="D718" s="68"/>
      <c r="E718" s="68"/>
      <c r="W718" s="68"/>
      <c r="X718" s="68"/>
      <c r="Y718" s="68"/>
    </row>
    <row r="719" spans="1:25" s="3" customFormat="1" x14ac:dyDescent="0.25">
      <c r="A719" s="79"/>
      <c r="D719" s="68"/>
      <c r="E719" s="68"/>
      <c r="W719" s="68"/>
      <c r="X719" s="68"/>
      <c r="Y719" s="68"/>
    </row>
    <row r="720" spans="1:25" s="3" customFormat="1" x14ac:dyDescent="0.25">
      <c r="A720" s="79"/>
      <c r="D720" s="68"/>
      <c r="E720" s="68"/>
      <c r="W720" s="68"/>
      <c r="X720" s="68"/>
      <c r="Y720" s="68"/>
    </row>
    <row r="721" spans="1:25" s="3" customFormat="1" x14ac:dyDescent="0.25">
      <c r="A721" s="79"/>
      <c r="D721" s="68"/>
      <c r="E721" s="68"/>
      <c r="W721" s="68"/>
      <c r="X721" s="68"/>
      <c r="Y721" s="68"/>
    </row>
    <row r="722" spans="1:25" s="3" customFormat="1" x14ac:dyDescent="0.25">
      <c r="A722" s="79"/>
      <c r="D722" s="68"/>
      <c r="E722" s="68"/>
      <c r="W722" s="68"/>
      <c r="X722" s="68"/>
      <c r="Y722" s="68"/>
    </row>
    <row r="723" spans="1:25" s="3" customFormat="1" x14ac:dyDescent="0.25">
      <c r="A723" s="79"/>
      <c r="D723" s="68"/>
      <c r="E723" s="68"/>
      <c r="W723" s="68"/>
      <c r="X723" s="68"/>
      <c r="Y723" s="68"/>
    </row>
    <row r="724" spans="1:25" s="3" customFormat="1" x14ac:dyDescent="0.25">
      <c r="A724" s="79"/>
      <c r="D724" s="68"/>
      <c r="E724" s="68"/>
      <c r="W724" s="68"/>
      <c r="X724" s="68"/>
      <c r="Y724" s="68"/>
    </row>
    <row r="725" spans="1:25" s="3" customFormat="1" x14ac:dyDescent="0.25">
      <c r="A725" s="79"/>
      <c r="D725" s="68"/>
      <c r="E725" s="68"/>
      <c r="W725" s="68"/>
      <c r="X725" s="68"/>
      <c r="Y725" s="68"/>
    </row>
    <row r="726" spans="1:25" s="3" customFormat="1" x14ac:dyDescent="0.25">
      <c r="A726" s="79"/>
      <c r="D726" s="68"/>
      <c r="E726" s="68"/>
      <c r="W726" s="68"/>
      <c r="X726" s="68"/>
      <c r="Y726" s="68"/>
    </row>
    <row r="727" spans="1:25" s="3" customFormat="1" x14ac:dyDescent="0.25">
      <c r="A727" s="79"/>
      <c r="D727" s="68"/>
      <c r="E727" s="68"/>
      <c r="W727" s="68"/>
      <c r="X727" s="68"/>
      <c r="Y727" s="68"/>
    </row>
    <row r="728" spans="1:25" s="3" customFormat="1" x14ac:dyDescent="0.25">
      <c r="A728" s="79"/>
      <c r="D728" s="68"/>
      <c r="E728" s="68"/>
      <c r="W728" s="68"/>
      <c r="X728" s="68"/>
      <c r="Y728" s="68"/>
    </row>
    <row r="729" spans="1:25" s="3" customFormat="1" x14ac:dyDescent="0.25">
      <c r="A729" s="79"/>
      <c r="D729" s="68"/>
      <c r="E729" s="68"/>
      <c r="W729" s="68"/>
      <c r="X729" s="68"/>
      <c r="Y729" s="68"/>
    </row>
    <row r="730" spans="1:25" s="3" customFormat="1" x14ac:dyDescent="0.25">
      <c r="A730" s="79"/>
      <c r="D730" s="68"/>
      <c r="E730" s="68"/>
      <c r="W730" s="68"/>
      <c r="X730" s="68"/>
      <c r="Y730" s="68"/>
    </row>
    <row r="731" spans="1:25" s="3" customFormat="1" x14ac:dyDescent="0.25">
      <c r="A731" s="79"/>
      <c r="D731" s="68"/>
      <c r="E731" s="68"/>
      <c r="W731" s="68"/>
      <c r="X731" s="68"/>
      <c r="Y731" s="68"/>
    </row>
    <row r="732" spans="1:25" s="3" customFormat="1" x14ac:dyDescent="0.25">
      <c r="A732" s="79"/>
      <c r="D732" s="68"/>
      <c r="E732" s="68"/>
      <c r="W732" s="68"/>
      <c r="X732" s="68"/>
      <c r="Y732" s="68"/>
    </row>
    <row r="733" spans="1:25" s="3" customFormat="1" x14ac:dyDescent="0.25">
      <c r="A733" s="79"/>
      <c r="D733" s="68"/>
      <c r="E733" s="68"/>
      <c r="W733" s="68"/>
      <c r="X733" s="68"/>
      <c r="Y733" s="68"/>
    </row>
    <row r="734" spans="1:25" s="3" customFormat="1" x14ac:dyDescent="0.25">
      <c r="A734" s="79"/>
      <c r="D734" s="68"/>
      <c r="E734" s="68"/>
      <c r="W734" s="68"/>
      <c r="X734" s="68"/>
      <c r="Y734" s="68"/>
    </row>
    <row r="735" spans="1:25" s="3" customFormat="1" x14ac:dyDescent="0.25">
      <c r="A735" s="79"/>
      <c r="D735" s="68"/>
      <c r="E735" s="68"/>
      <c r="W735" s="68"/>
      <c r="X735" s="68"/>
      <c r="Y735" s="68"/>
    </row>
    <row r="736" spans="1:25" s="3" customFormat="1" x14ac:dyDescent="0.25">
      <c r="A736" s="79"/>
      <c r="D736" s="68"/>
      <c r="E736" s="68"/>
      <c r="W736" s="68"/>
      <c r="X736" s="68"/>
      <c r="Y736" s="68"/>
    </row>
    <row r="737" spans="1:25" s="3" customFormat="1" x14ac:dyDescent="0.25">
      <c r="A737" s="79"/>
      <c r="D737" s="68"/>
      <c r="E737" s="68"/>
      <c r="W737" s="68"/>
      <c r="X737" s="68"/>
      <c r="Y737" s="68"/>
    </row>
    <row r="738" spans="1:25" s="3" customFormat="1" x14ac:dyDescent="0.25">
      <c r="A738" s="79"/>
      <c r="D738" s="68"/>
      <c r="E738" s="68"/>
      <c r="W738" s="68"/>
      <c r="X738" s="68"/>
      <c r="Y738" s="68"/>
    </row>
    <row r="739" spans="1:25" s="3" customFormat="1" x14ac:dyDescent="0.25">
      <c r="A739" s="79"/>
      <c r="D739" s="68"/>
      <c r="E739" s="68"/>
      <c r="W739" s="68"/>
      <c r="X739" s="68"/>
      <c r="Y739" s="68"/>
    </row>
    <row r="740" spans="1:25" s="3" customFormat="1" x14ac:dyDescent="0.25">
      <c r="A740" s="79"/>
      <c r="D740" s="68"/>
      <c r="E740" s="68"/>
      <c r="W740" s="68"/>
      <c r="X740" s="68"/>
      <c r="Y740" s="68"/>
    </row>
    <row r="741" spans="1:25" s="3" customFormat="1" x14ac:dyDescent="0.25">
      <c r="A741" s="79"/>
      <c r="D741" s="68"/>
      <c r="E741" s="68"/>
      <c r="W741" s="68"/>
      <c r="X741" s="68"/>
      <c r="Y741" s="68"/>
    </row>
    <row r="742" spans="1:25" s="3" customFormat="1" x14ac:dyDescent="0.25">
      <c r="A742" s="79"/>
      <c r="D742" s="68"/>
      <c r="E742" s="68"/>
      <c r="W742" s="68"/>
      <c r="X742" s="68"/>
      <c r="Y742" s="68"/>
    </row>
    <row r="743" spans="1:25" s="3" customFormat="1" x14ac:dyDescent="0.25">
      <c r="A743" s="79"/>
      <c r="D743" s="68"/>
      <c r="E743" s="68"/>
      <c r="W743" s="68"/>
      <c r="X743" s="68"/>
      <c r="Y743" s="68"/>
    </row>
    <row r="744" spans="1:25" s="3" customFormat="1" x14ac:dyDescent="0.25">
      <c r="A744" s="79"/>
      <c r="D744" s="68"/>
      <c r="E744" s="68"/>
      <c r="W744" s="68"/>
      <c r="X744" s="68"/>
      <c r="Y744" s="68"/>
    </row>
    <row r="745" spans="1:25" s="3" customFormat="1" x14ac:dyDescent="0.25">
      <c r="A745" s="79"/>
      <c r="D745" s="68"/>
      <c r="E745" s="68"/>
      <c r="W745" s="68"/>
      <c r="X745" s="68"/>
      <c r="Y745" s="68"/>
    </row>
    <row r="746" spans="1:25" s="3" customFormat="1" x14ac:dyDescent="0.25">
      <c r="A746" s="79"/>
      <c r="D746" s="68"/>
      <c r="E746" s="68"/>
      <c r="W746" s="68"/>
      <c r="X746" s="68"/>
      <c r="Y746" s="68"/>
    </row>
    <row r="747" spans="1:25" s="3" customFormat="1" x14ac:dyDescent="0.25">
      <c r="A747" s="79"/>
      <c r="D747" s="68"/>
      <c r="E747" s="68"/>
      <c r="W747" s="68"/>
      <c r="X747" s="68"/>
      <c r="Y747" s="68"/>
    </row>
    <row r="748" spans="1:25" s="3" customFormat="1" x14ac:dyDescent="0.25">
      <c r="A748" s="79"/>
      <c r="D748" s="68"/>
      <c r="E748" s="68"/>
      <c r="W748" s="68"/>
      <c r="X748" s="68"/>
      <c r="Y748" s="68"/>
    </row>
    <row r="749" spans="1:25" s="3" customFormat="1" x14ac:dyDescent="0.25">
      <c r="A749" s="79"/>
      <c r="D749" s="68"/>
      <c r="E749" s="68"/>
      <c r="W749" s="68"/>
      <c r="X749" s="68"/>
      <c r="Y749" s="68"/>
    </row>
    <row r="750" spans="1:25" s="3" customFormat="1" x14ac:dyDescent="0.25">
      <c r="A750" s="79"/>
      <c r="D750" s="68"/>
      <c r="E750" s="68"/>
      <c r="W750" s="68"/>
      <c r="X750" s="68"/>
      <c r="Y750" s="68"/>
    </row>
    <row r="751" spans="1:25" s="3" customFormat="1" x14ac:dyDescent="0.25">
      <c r="A751" s="79"/>
      <c r="D751" s="68"/>
      <c r="E751" s="68"/>
      <c r="W751" s="68"/>
      <c r="X751" s="68"/>
      <c r="Y751" s="68"/>
    </row>
    <row r="752" spans="1:25" s="3" customFormat="1" x14ac:dyDescent="0.25">
      <c r="A752" s="79"/>
      <c r="D752" s="68"/>
      <c r="E752" s="68"/>
      <c r="W752" s="68"/>
      <c r="X752" s="68"/>
      <c r="Y752" s="68"/>
    </row>
    <row r="753" spans="1:25" s="3" customFormat="1" x14ac:dyDescent="0.25">
      <c r="A753" s="79"/>
      <c r="D753" s="68"/>
      <c r="E753" s="68"/>
      <c r="W753" s="68"/>
      <c r="X753" s="68"/>
      <c r="Y753" s="68"/>
    </row>
    <row r="754" spans="1:25" s="3" customFormat="1" x14ac:dyDescent="0.25">
      <c r="A754" s="79"/>
      <c r="D754" s="68"/>
      <c r="E754" s="68"/>
      <c r="W754" s="68"/>
      <c r="X754" s="68"/>
      <c r="Y754" s="68"/>
    </row>
    <row r="755" spans="1:25" s="3" customFormat="1" x14ac:dyDescent="0.25">
      <c r="A755" s="79"/>
      <c r="D755" s="68"/>
      <c r="E755" s="68"/>
      <c r="W755" s="68"/>
      <c r="X755" s="68"/>
      <c r="Y755" s="68"/>
    </row>
    <row r="756" spans="1:25" s="3" customFormat="1" x14ac:dyDescent="0.25">
      <c r="A756" s="79"/>
      <c r="D756" s="68"/>
      <c r="E756" s="68"/>
      <c r="W756" s="68"/>
      <c r="X756" s="68"/>
      <c r="Y756" s="68"/>
    </row>
    <row r="757" spans="1:25" s="3" customFormat="1" x14ac:dyDescent="0.25">
      <c r="A757" s="79"/>
      <c r="D757" s="68"/>
      <c r="E757" s="68"/>
      <c r="W757" s="68"/>
      <c r="X757" s="68"/>
      <c r="Y757" s="68"/>
    </row>
    <row r="758" spans="1:25" s="3" customFormat="1" x14ac:dyDescent="0.25">
      <c r="A758" s="79"/>
      <c r="D758" s="68"/>
      <c r="E758" s="68"/>
      <c r="W758" s="68"/>
      <c r="X758" s="68"/>
      <c r="Y758" s="68"/>
    </row>
    <row r="759" spans="1:25" s="3" customFormat="1" x14ac:dyDescent="0.25">
      <c r="A759" s="79"/>
      <c r="D759" s="68"/>
      <c r="E759" s="68"/>
      <c r="W759" s="68"/>
      <c r="X759" s="68"/>
      <c r="Y759" s="68"/>
    </row>
    <row r="760" spans="1:25" s="3" customFormat="1" x14ac:dyDescent="0.25">
      <c r="A760" s="79"/>
      <c r="D760" s="68"/>
      <c r="E760" s="68"/>
      <c r="W760" s="68"/>
      <c r="X760" s="68"/>
      <c r="Y760" s="68"/>
    </row>
    <row r="761" spans="1:25" s="3" customFormat="1" x14ac:dyDescent="0.25">
      <c r="A761" s="79"/>
      <c r="D761" s="68"/>
      <c r="E761" s="68"/>
      <c r="W761" s="68"/>
      <c r="X761" s="68"/>
      <c r="Y761" s="68"/>
    </row>
    <row r="762" spans="1:25" s="3" customFormat="1" x14ac:dyDescent="0.25">
      <c r="A762" s="79"/>
      <c r="D762" s="68"/>
      <c r="E762" s="68"/>
      <c r="W762" s="68"/>
      <c r="X762" s="68"/>
      <c r="Y762" s="68"/>
    </row>
    <row r="763" spans="1:25" s="3" customFormat="1" x14ac:dyDescent="0.25">
      <c r="A763" s="79"/>
      <c r="D763" s="68"/>
      <c r="E763" s="68"/>
      <c r="W763" s="68"/>
      <c r="X763" s="68"/>
      <c r="Y763" s="68"/>
    </row>
    <row r="764" spans="1:25" s="3" customFormat="1" x14ac:dyDescent="0.25">
      <c r="A764" s="79"/>
      <c r="D764" s="68"/>
      <c r="E764" s="68"/>
      <c r="W764" s="68"/>
      <c r="X764" s="68"/>
      <c r="Y764" s="68"/>
    </row>
    <row r="765" spans="1:25" s="3" customFormat="1" x14ac:dyDescent="0.25">
      <c r="A765" s="79"/>
      <c r="D765" s="68"/>
      <c r="E765" s="68"/>
      <c r="W765" s="68"/>
      <c r="X765" s="68"/>
      <c r="Y765" s="68"/>
    </row>
    <row r="766" spans="1:25" s="3" customFormat="1" x14ac:dyDescent="0.25">
      <c r="A766" s="79"/>
      <c r="D766" s="68"/>
      <c r="E766" s="68"/>
      <c r="W766" s="68"/>
      <c r="X766" s="68"/>
      <c r="Y766" s="68"/>
    </row>
    <row r="767" spans="1:25" s="3" customFormat="1" x14ac:dyDescent="0.25">
      <c r="A767" s="79"/>
      <c r="D767" s="68"/>
      <c r="E767" s="68"/>
      <c r="W767" s="68"/>
      <c r="X767" s="68"/>
      <c r="Y767" s="68"/>
    </row>
    <row r="768" spans="1:25" s="3" customFormat="1" x14ac:dyDescent="0.25">
      <c r="A768" s="79"/>
      <c r="D768" s="68"/>
      <c r="E768" s="68"/>
      <c r="W768" s="68"/>
      <c r="X768" s="68"/>
      <c r="Y768" s="68"/>
    </row>
    <row r="769" spans="1:25" s="3" customFormat="1" x14ac:dyDescent="0.25">
      <c r="A769" s="79"/>
      <c r="D769" s="68"/>
      <c r="E769" s="68"/>
      <c r="W769" s="68"/>
      <c r="X769" s="68"/>
      <c r="Y769" s="68"/>
    </row>
    <row r="770" spans="1:25" s="3" customFormat="1" x14ac:dyDescent="0.25">
      <c r="A770" s="79"/>
      <c r="D770" s="68"/>
      <c r="E770" s="68"/>
      <c r="W770" s="68"/>
      <c r="X770" s="68"/>
      <c r="Y770" s="68"/>
    </row>
    <row r="771" spans="1:25" s="3" customFormat="1" x14ac:dyDescent="0.25">
      <c r="A771" s="79"/>
      <c r="D771" s="68"/>
      <c r="E771" s="68"/>
      <c r="W771" s="68"/>
      <c r="X771" s="68"/>
      <c r="Y771" s="68"/>
    </row>
    <row r="772" spans="1:25" s="3" customFormat="1" x14ac:dyDescent="0.25">
      <c r="A772" s="79"/>
      <c r="D772" s="68"/>
      <c r="E772" s="68"/>
      <c r="W772" s="68"/>
      <c r="X772" s="68"/>
      <c r="Y772" s="68"/>
    </row>
    <row r="773" spans="1:25" s="3" customFormat="1" x14ac:dyDescent="0.25">
      <c r="A773" s="79"/>
      <c r="D773" s="68"/>
      <c r="E773" s="68"/>
      <c r="W773" s="68"/>
      <c r="X773" s="68"/>
      <c r="Y773" s="68"/>
    </row>
    <row r="774" spans="1:25" s="3" customFormat="1" x14ac:dyDescent="0.25">
      <c r="A774" s="79"/>
      <c r="D774" s="68"/>
      <c r="E774" s="68"/>
      <c r="W774" s="68"/>
      <c r="X774" s="68"/>
      <c r="Y774" s="68"/>
    </row>
    <row r="775" spans="1:25" s="3" customFormat="1" x14ac:dyDescent="0.25">
      <c r="A775" s="79"/>
      <c r="D775" s="68"/>
      <c r="E775" s="68"/>
      <c r="W775" s="68"/>
      <c r="X775" s="68"/>
      <c r="Y775" s="68"/>
    </row>
    <row r="776" spans="1:25" s="3" customFormat="1" x14ac:dyDescent="0.25">
      <c r="A776" s="79"/>
      <c r="D776" s="68"/>
      <c r="E776" s="68"/>
      <c r="W776" s="68"/>
      <c r="X776" s="68"/>
      <c r="Y776" s="68"/>
    </row>
    <row r="777" spans="1:25" s="3" customFormat="1" x14ac:dyDescent="0.25">
      <c r="A777" s="79"/>
      <c r="D777" s="68"/>
      <c r="E777" s="68"/>
      <c r="W777" s="68"/>
      <c r="X777" s="68"/>
      <c r="Y777" s="68"/>
    </row>
    <row r="778" spans="1:25" s="3" customFormat="1" x14ac:dyDescent="0.25">
      <c r="A778" s="79"/>
      <c r="D778" s="68"/>
      <c r="E778" s="68"/>
      <c r="W778" s="68"/>
      <c r="X778" s="68"/>
      <c r="Y778" s="68"/>
    </row>
    <row r="779" spans="1:25" s="3" customFormat="1" x14ac:dyDescent="0.25">
      <c r="A779" s="79"/>
      <c r="D779" s="68"/>
      <c r="E779" s="68"/>
      <c r="W779" s="68"/>
      <c r="X779" s="68"/>
      <c r="Y779" s="68"/>
    </row>
    <row r="780" spans="1:25" s="3" customFormat="1" x14ac:dyDescent="0.25">
      <c r="A780" s="79"/>
      <c r="D780" s="68"/>
      <c r="E780" s="68"/>
      <c r="W780" s="68"/>
      <c r="X780" s="68"/>
      <c r="Y780" s="68"/>
    </row>
    <row r="781" spans="1:25" s="3" customFormat="1" x14ac:dyDescent="0.25">
      <c r="A781" s="79"/>
      <c r="D781" s="68"/>
      <c r="E781" s="68"/>
      <c r="W781" s="68"/>
      <c r="X781" s="68"/>
      <c r="Y781" s="68"/>
    </row>
    <row r="782" spans="1:25" s="3" customFormat="1" x14ac:dyDescent="0.25">
      <c r="A782" s="79"/>
      <c r="D782" s="68"/>
      <c r="E782" s="68"/>
      <c r="W782" s="68"/>
      <c r="X782" s="68"/>
      <c r="Y782" s="68"/>
    </row>
    <row r="783" spans="1:25" s="3" customFormat="1" x14ac:dyDescent="0.25">
      <c r="A783" s="79"/>
      <c r="D783" s="68"/>
      <c r="E783" s="68"/>
      <c r="W783" s="68"/>
      <c r="X783" s="68"/>
      <c r="Y783" s="68"/>
    </row>
    <row r="784" spans="1:25" s="3" customFormat="1" x14ac:dyDescent="0.25">
      <c r="A784" s="79"/>
      <c r="D784" s="68"/>
      <c r="E784" s="68"/>
      <c r="W784" s="68"/>
      <c r="X784" s="68"/>
      <c r="Y784" s="68"/>
    </row>
    <row r="785" spans="1:25" s="3" customFormat="1" x14ac:dyDescent="0.25">
      <c r="A785" s="79"/>
      <c r="D785" s="68"/>
      <c r="E785" s="68"/>
      <c r="W785" s="68"/>
      <c r="X785" s="68"/>
      <c r="Y785" s="68"/>
    </row>
    <row r="786" spans="1:25" s="3" customFormat="1" x14ac:dyDescent="0.25">
      <c r="A786" s="79"/>
      <c r="D786" s="68"/>
      <c r="E786" s="68"/>
      <c r="W786" s="68"/>
      <c r="X786" s="68"/>
      <c r="Y786" s="68"/>
    </row>
    <row r="787" spans="1:25" s="3" customFormat="1" x14ac:dyDescent="0.25">
      <c r="A787" s="79"/>
      <c r="D787" s="68"/>
      <c r="E787" s="68"/>
      <c r="W787" s="68"/>
      <c r="X787" s="68"/>
      <c r="Y787" s="68"/>
    </row>
    <row r="788" spans="1:25" s="3" customFormat="1" x14ac:dyDescent="0.25">
      <c r="A788" s="79"/>
      <c r="D788" s="68"/>
      <c r="E788" s="68"/>
      <c r="W788" s="68"/>
      <c r="X788" s="68"/>
      <c r="Y788" s="68"/>
    </row>
    <row r="789" spans="1:25" s="3" customFormat="1" x14ac:dyDescent="0.25">
      <c r="A789" s="79"/>
      <c r="D789" s="68"/>
      <c r="E789" s="68"/>
      <c r="W789" s="68"/>
      <c r="X789" s="68"/>
      <c r="Y789" s="68"/>
    </row>
    <row r="790" spans="1:25" s="3" customFormat="1" x14ac:dyDescent="0.25">
      <c r="A790" s="79"/>
      <c r="D790" s="68"/>
      <c r="E790" s="68"/>
      <c r="W790" s="68"/>
      <c r="X790" s="68"/>
      <c r="Y790" s="68"/>
    </row>
    <row r="791" spans="1:25" s="3" customFormat="1" x14ac:dyDescent="0.25">
      <c r="A791" s="79"/>
      <c r="D791" s="68"/>
      <c r="E791" s="68"/>
      <c r="W791" s="68"/>
      <c r="X791" s="68"/>
      <c r="Y791" s="68"/>
    </row>
    <row r="792" spans="1:25" s="3" customFormat="1" x14ac:dyDescent="0.25">
      <c r="A792" s="79"/>
      <c r="D792" s="68"/>
      <c r="E792" s="68"/>
      <c r="W792" s="68"/>
      <c r="X792" s="68"/>
      <c r="Y792" s="68"/>
    </row>
    <row r="793" spans="1:25" s="3" customFormat="1" x14ac:dyDescent="0.25">
      <c r="A793" s="79"/>
      <c r="D793" s="68"/>
      <c r="E793" s="68"/>
      <c r="W793" s="68"/>
      <c r="X793" s="68"/>
      <c r="Y793" s="68"/>
    </row>
    <row r="794" spans="1:25" s="3" customFormat="1" x14ac:dyDescent="0.25">
      <c r="A794" s="79"/>
      <c r="D794" s="68"/>
      <c r="E794" s="68"/>
      <c r="W794" s="68"/>
      <c r="X794" s="68"/>
      <c r="Y794" s="68"/>
    </row>
    <row r="795" spans="1:25" s="3" customFormat="1" x14ac:dyDescent="0.25">
      <c r="A795" s="79"/>
      <c r="D795" s="68"/>
      <c r="E795" s="68"/>
      <c r="W795" s="68"/>
      <c r="X795" s="68"/>
      <c r="Y795" s="68"/>
    </row>
    <row r="796" spans="1:25" s="3" customFormat="1" x14ac:dyDescent="0.25">
      <c r="A796" s="79"/>
      <c r="D796" s="68"/>
      <c r="E796" s="68"/>
      <c r="W796" s="68"/>
      <c r="X796" s="68"/>
      <c r="Y796" s="68"/>
    </row>
    <row r="797" spans="1:25" s="3" customFormat="1" x14ac:dyDescent="0.25">
      <c r="A797" s="79"/>
      <c r="D797" s="68"/>
      <c r="E797" s="68"/>
      <c r="W797" s="68"/>
      <c r="X797" s="68"/>
      <c r="Y797" s="68"/>
    </row>
    <row r="798" spans="1:25" s="3" customFormat="1" x14ac:dyDescent="0.25">
      <c r="A798" s="79"/>
      <c r="D798" s="68"/>
      <c r="E798" s="68"/>
      <c r="W798" s="68"/>
      <c r="X798" s="68"/>
      <c r="Y798" s="68"/>
    </row>
    <row r="799" spans="1:25" s="3" customFormat="1" x14ac:dyDescent="0.25">
      <c r="A799" s="79"/>
      <c r="D799" s="68"/>
      <c r="E799" s="68"/>
      <c r="W799" s="68"/>
      <c r="X799" s="68"/>
      <c r="Y799" s="68"/>
    </row>
    <row r="800" spans="1:25" s="3" customFormat="1" x14ac:dyDescent="0.25">
      <c r="A800" s="79"/>
      <c r="D800" s="68"/>
      <c r="E800" s="68"/>
      <c r="W800" s="68"/>
      <c r="X800" s="68"/>
      <c r="Y800" s="68"/>
    </row>
    <row r="801" spans="1:25" s="3" customFormat="1" x14ac:dyDescent="0.25">
      <c r="A801" s="79"/>
      <c r="D801" s="68"/>
      <c r="E801" s="68"/>
      <c r="W801" s="68"/>
      <c r="X801" s="68"/>
      <c r="Y801" s="68"/>
    </row>
    <row r="802" spans="1:25" s="3" customFormat="1" x14ac:dyDescent="0.25">
      <c r="A802" s="79"/>
      <c r="D802" s="68"/>
      <c r="E802" s="68"/>
      <c r="W802" s="68"/>
      <c r="X802" s="68"/>
      <c r="Y802" s="68"/>
    </row>
    <row r="803" spans="1:25" s="3" customFormat="1" x14ac:dyDescent="0.25">
      <c r="A803" s="79"/>
      <c r="D803" s="68"/>
      <c r="E803" s="68"/>
      <c r="W803" s="68"/>
      <c r="X803" s="68"/>
      <c r="Y803" s="68"/>
    </row>
    <row r="804" spans="1:25" s="3" customFormat="1" x14ac:dyDescent="0.25">
      <c r="A804" s="79"/>
      <c r="D804" s="68"/>
      <c r="E804" s="68"/>
      <c r="W804" s="68"/>
      <c r="X804" s="68"/>
      <c r="Y804" s="68"/>
    </row>
    <row r="805" spans="1:25" s="3" customFormat="1" x14ac:dyDescent="0.25">
      <c r="A805" s="79"/>
      <c r="D805" s="68"/>
      <c r="E805" s="68"/>
      <c r="W805" s="68"/>
      <c r="X805" s="68"/>
      <c r="Y805" s="68"/>
    </row>
    <row r="806" spans="1:25" s="3" customFormat="1" x14ac:dyDescent="0.25">
      <c r="A806" s="79"/>
      <c r="D806" s="68"/>
      <c r="E806" s="68"/>
      <c r="W806" s="68"/>
      <c r="X806" s="68"/>
      <c r="Y806" s="68"/>
    </row>
    <row r="807" spans="1:25" s="3" customFormat="1" x14ac:dyDescent="0.25">
      <c r="A807" s="79"/>
      <c r="D807" s="68"/>
      <c r="E807" s="68"/>
      <c r="W807" s="68"/>
      <c r="X807" s="68"/>
      <c r="Y807" s="68"/>
    </row>
    <row r="808" spans="1:25" s="3" customFormat="1" x14ac:dyDescent="0.25">
      <c r="A808" s="79"/>
      <c r="D808" s="68"/>
      <c r="E808" s="68"/>
      <c r="W808" s="68"/>
      <c r="X808" s="68"/>
      <c r="Y808" s="68"/>
    </row>
    <row r="809" spans="1:25" s="3" customFormat="1" x14ac:dyDescent="0.25">
      <c r="A809" s="79"/>
      <c r="D809" s="68"/>
      <c r="E809" s="68"/>
      <c r="W809" s="68"/>
      <c r="X809" s="68"/>
      <c r="Y809" s="68"/>
    </row>
    <row r="810" spans="1:25" s="3" customFormat="1" x14ac:dyDescent="0.25">
      <c r="A810" s="79"/>
      <c r="D810" s="68"/>
      <c r="E810" s="68"/>
      <c r="W810" s="68"/>
      <c r="X810" s="68"/>
      <c r="Y810" s="68"/>
    </row>
    <row r="811" spans="1:25" s="3" customFormat="1" x14ac:dyDescent="0.25">
      <c r="A811" s="79"/>
      <c r="D811" s="68"/>
      <c r="E811" s="68"/>
      <c r="W811" s="68"/>
      <c r="X811" s="68"/>
      <c r="Y811" s="68"/>
    </row>
    <row r="812" spans="1:25" s="3" customFormat="1" x14ac:dyDescent="0.25">
      <c r="A812" s="79"/>
      <c r="D812" s="68"/>
      <c r="E812" s="68"/>
      <c r="W812" s="68"/>
      <c r="X812" s="68"/>
      <c r="Y812" s="68"/>
    </row>
    <row r="813" spans="1:25" s="3" customFormat="1" x14ac:dyDescent="0.25">
      <c r="A813" s="79"/>
      <c r="D813" s="68"/>
      <c r="E813" s="68"/>
      <c r="W813" s="68"/>
      <c r="X813" s="68"/>
      <c r="Y813" s="68"/>
    </row>
    <row r="814" spans="1:25" s="3" customFormat="1" x14ac:dyDescent="0.25">
      <c r="A814" s="79"/>
      <c r="D814" s="68"/>
      <c r="E814" s="68"/>
      <c r="W814" s="68"/>
      <c r="X814" s="68"/>
      <c r="Y814" s="68"/>
    </row>
    <row r="815" spans="1:25" s="3" customFormat="1" x14ac:dyDescent="0.25">
      <c r="A815" s="79"/>
      <c r="D815" s="68"/>
      <c r="E815" s="68"/>
      <c r="W815" s="68"/>
      <c r="X815" s="68"/>
      <c r="Y815" s="68"/>
    </row>
    <row r="816" spans="1:25" s="3" customFormat="1" x14ac:dyDescent="0.25">
      <c r="A816" s="79"/>
      <c r="D816" s="68"/>
      <c r="E816" s="68"/>
      <c r="W816" s="68"/>
      <c r="X816" s="68"/>
      <c r="Y816" s="68"/>
    </row>
    <row r="817" spans="1:25" s="3" customFormat="1" x14ac:dyDescent="0.25">
      <c r="A817" s="79"/>
      <c r="D817" s="68"/>
      <c r="E817" s="68"/>
      <c r="W817" s="68"/>
      <c r="X817" s="68"/>
      <c r="Y817" s="68"/>
    </row>
    <row r="818" spans="1:25" s="3" customFormat="1" x14ac:dyDescent="0.25">
      <c r="A818" s="79"/>
      <c r="D818" s="68"/>
      <c r="E818" s="68"/>
      <c r="W818" s="68"/>
      <c r="X818" s="68"/>
      <c r="Y818" s="68"/>
    </row>
    <row r="819" spans="1:25" s="3" customFormat="1" x14ac:dyDescent="0.25">
      <c r="A819" s="79"/>
      <c r="D819" s="68"/>
      <c r="E819" s="68"/>
      <c r="W819" s="68"/>
      <c r="X819" s="68"/>
      <c r="Y819" s="68"/>
    </row>
    <row r="820" spans="1:25" s="3" customFormat="1" x14ac:dyDescent="0.25">
      <c r="A820" s="79"/>
      <c r="D820" s="68"/>
      <c r="E820" s="68"/>
      <c r="W820" s="68"/>
      <c r="X820" s="68"/>
      <c r="Y820" s="68"/>
    </row>
    <row r="821" spans="1:25" s="3" customFormat="1" x14ac:dyDescent="0.25">
      <c r="A821" s="79"/>
      <c r="D821" s="68"/>
      <c r="E821" s="68"/>
      <c r="W821" s="68"/>
      <c r="X821" s="68"/>
      <c r="Y821" s="68"/>
    </row>
    <row r="822" spans="1:25" s="3" customFormat="1" x14ac:dyDescent="0.25">
      <c r="A822" s="79"/>
      <c r="D822" s="68"/>
      <c r="E822" s="68"/>
      <c r="W822" s="68"/>
      <c r="X822" s="68"/>
      <c r="Y822" s="68"/>
    </row>
    <row r="823" spans="1:25" s="3" customFormat="1" x14ac:dyDescent="0.25">
      <c r="A823" s="79"/>
      <c r="D823" s="68"/>
      <c r="E823" s="68"/>
      <c r="W823" s="68"/>
      <c r="X823" s="68"/>
      <c r="Y823" s="68"/>
    </row>
    <row r="824" spans="1:25" s="3" customFormat="1" x14ac:dyDescent="0.25">
      <c r="A824" s="79"/>
      <c r="D824" s="68"/>
      <c r="E824" s="68"/>
      <c r="W824" s="68"/>
      <c r="X824" s="68"/>
      <c r="Y824" s="68"/>
    </row>
    <row r="825" spans="1:25" s="3" customFormat="1" x14ac:dyDescent="0.25">
      <c r="A825" s="79"/>
      <c r="D825" s="68"/>
      <c r="E825" s="68"/>
      <c r="W825" s="68"/>
      <c r="X825" s="68"/>
      <c r="Y825" s="68"/>
    </row>
    <row r="826" spans="1:25" s="3" customFormat="1" x14ac:dyDescent="0.25">
      <c r="A826" s="79"/>
      <c r="D826" s="68"/>
      <c r="E826" s="68"/>
      <c r="W826" s="68"/>
      <c r="X826" s="68"/>
      <c r="Y826" s="68"/>
    </row>
    <row r="827" spans="1:25" s="3" customFormat="1" x14ac:dyDescent="0.25">
      <c r="A827" s="79"/>
      <c r="D827" s="68"/>
      <c r="E827" s="68"/>
      <c r="W827" s="68"/>
      <c r="X827" s="68"/>
      <c r="Y827" s="68"/>
    </row>
    <row r="828" spans="1:25" s="3" customFormat="1" x14ac:dyDescent="0.25">
      <c r="A828" s="79"/>
      <c r="D828" s="68"/>
      <c r="E828" s="68"/>
      <c r="W828" s="68"/>
      <c r="X828" s="68"/>
      <c r="Y828" s="68"/>
    </row>
    <row r="829" spans="1:25" s="3" customFormat="1" x14ac:dyDescent="0.25">
      <c r="A829" s="79"/>
      <c r="D829" s="68"/>
      <c r="E829" s="68"/>
      <c r="W829" s="68"/>
      <c r="X829" s="68"/>
      <c r="Y829" s="68"/>
    </row>
    <row r="830" spans="1:25" s="3" customFormat="1" x14ac:dyDescent="0.25">
      <c r="A830" s="79"/>
      <c r="D830" s="68"/>
      <c r="E830" s="68"/>
      <c r="W830" s="68"/>
      <c r="X830" s="68"/>
      <c r="Y830" s="68"/>
    </row>
    <row r="831" spans="1:25" s="3" customFormat="1" x14ac:dyDescent="0.25">
      <c r="A831" s="79"/>
      <c r="D831" s="68"/>
      <c r="E831" s="68"/>
      <c r="W831" s="68"/>
      <c r="X831" s="68"/>
      <c r="Y831" s="68"/>
    </row>
    <row r="832" spans="1:25" s="3" customFormat="1" x14ac:dyDescent="0.25">
      <c r="A832" s="79"/>
      <c r="D832" s="68"/>
      <c r="E832" s="68"/>
      <c r="W832" s="68"/>
      <c r="X832" s="68"/>
      <c r="Y832" s="68"/>
    </row>
    <row r="833" spans="1:25" s="3" customFormat="1" x14ac:dyDescent="0.25">
      <c r="A833" s="79"/>
      <c r="D833" s="68"/>
      <c r="E833" s="68"/>
      <c r="W833" s="68"/>
      <c r="X833" s="68"/>
      <c r="Y833" s="68"/>
    </row>
    <row r="834" spans="1:25" s="3" customFormat="1" x14ac:dyDescent="0.25">
      <c r="A834" s="79"/>
      <c r="D834" s="68"/>
      <c r="E834" s="68"/>
      <c r="W834" s="68"/>
      <c r="X834" s="68"/>
      <c r="Y834" s="68"/>
    </row>
    <row r="835" spans="1:25" s="3" customFormat="1" x14ac:dyDescent="0.25">
      <c r="A835" s="79"/>
      <c r="D835" s="68"/>
      <c r="E835" s="68"/>
      <c r="W835" s="68"/>
      <c r="X835" s="68"/>
      <c r="Y835" s="68"/>
    </row>
    <row r="836" spans="1:25" s="3" customFormat="1" x14ac:dyDescent="0.25">
      <c r="A836" s="79"/>
      <c r="D836" s="68"/>
      <c r="E836" s="68"/>
      <c r="W836" s="68"/>
      <c r="X836" s="68"/>
      <c r="Y836" s="68"/>
    </row>
    <row r="837" spans="1:25" s="3" customFormat="1" x14ac:dyDescent="0.25">
      <c r="A837" s="79"/>
      <c r="D837" s="68"/>
      <c r="E837" s="68"/>
      <c r="W837" s="68"/>
      <c r="X837" s="68"/>
      <c r="Y837" s="68"/>
    </row>
    <row r="838" spans="1:25" s="3" customFormat="1" x14ac:dyDescent="0.25">
      <c r="A838" s="79"/>
      <c r="D838" s="68"/>
      <c r="E838" s="68"/>
      <c r="W838" s="68"/>
      <c r="X838" s="68"/>
      <c r="Y838" s="68"/>
    </row>
    <row r="839" spans="1:25" s="3" customFormat="1" x14ac:dyDescent="0.25">
      <c r="A839" s="79"/>
      <c r="D839" s="68"/>
      <c r="E839" s="68"/>
      <c r="W839" s="68"/>
      <c r="X839" s="68"/>
      <c r="Y839" s="68"/>
    </row>
    <row r="840" spans="1:25" s="3" customFormat="1" x14ac:dyDescent="0.25">
      <c r="A840" s="79"/>
      <c r="D840" s="68"/>
      <c r="E840" s="68"/>
      <c r="W840" s="68"/>
      <c r="X840" s="68"/>
      <c r="Y840" s="68"/>
    </row>
    <row r="841" spans="1:25" s="3" customFormat="1" x14ac:dyDescent="0.25">
      <c r="A841" s="79"/>
      <c r="D841" s="68"/>
      <c r="E841" s="68"/>
      <c r="W841" s="68"/>
      <c r="X841" s="68"/>
      <c r="Y841" s="68"/>
    </row>
    <row r="842" spans="1:25" s="3" customFormat="1" x14ac:dyDescent="0.25">
      <c r="A842" s="79"/>
      <c r="D842" s="68"/>
      <c r="E842" s="68"/>
      <c r="W842" s="68"/>
      <c r="X842" s="68"/>
      <c r="Y842" s="68"/>
    </row>
    <row r="843" spans="1:25" s="3" customFormat="1" x14ac:dyDescent="0.25">
      <c r="A843" s="79"/>
      <c r="D843" s="68"/>
      <c r="E843" s="68"/>
      <c r="W843" s="68"/>
      <c r="X843" s="68"/>
      <c r="Y843" s="68"/>
    </row>
    <row r="844" spans="1:25" s="3" customFormat="1" x14ac:dyDescent="0.25">
      <c r="A844" s="79"/>
      <c r="D844" s="68"/>
      <c r="E844" s="68"/>
      <c r="W844" s="68"/>
      <c r="X844" s="68"/>
      <c r="Y844" s="68"/>
    </row>
    <row r="845" spans="1:25" s="3" customFormat="1" x14ac:dyDescent="0.25">
      <c r="A845" s="79"/>
      <c r="D845" s="68"/>
      <c r="E845" s="68"/>
      <c r="W845" s="68"/>
      <c r="X845" s="68"/>
      <c r="Y845" s="68"/>
    </row>
    <row r="846" spans="1:25" s="3" customFormat="1" x14ac:dyDescent="0.25">
      <c r="A846" s="79"/>
      <c r="D846" s="68"/>
      <c r="E846" s="68"/>
      <c r="W846" s="68"/>
      <c r="X846" s="68"/>
      <c r="Y846" s="68"/>
    </row>
    <row r="847" spans="1:25" s="3" customFormat="1" x14ac:dyDescent="0.25">
      <c r="A847" s="79"/>
      <c r="D847" s="68"/>
      <c r="E847" s="68"/>
      <c r="W847" s="68"/>
      <c r="X847" s="68"/>
      <c r="Y847" s="68"/>
    </row>
    <row r="848" spans="1:25" s="3" customFormat="1" x14ac:dyDescent="0.25">
      <c r="A848" s="79"/>
      <c r="D848" s="68"/>
      <c r="E848" s="68"/>
      <c r="W848" s="68"/>
      <c r="X848" s="68"/>
      <c r="Y848" s="68"/>
    </row>
    <row r="849" spans="1:25" s="3" customFormat="1" x14ac:dyDescent="0.25">
      <c r="A849" s="79"/>
      <c r="D849" s="68"/>
      <c r="E849" s="68"/>
      <c r="W849" s="68"/>
      <c r="X849" s="68"/>
      <c r="Y849" s="68"/>
    </row>
    <row r="850" spans="1:25" s="3" customFormat="1" x14ac:dyDescent="0.25">
      <c r="A850" s="79"/>
      <c r="D850" s="68"/>
      <c r="E850" s="68"/>
      <c r="W850" s="68"/>
      <c r="X850" s="68"/>
      <c r="Y850" s="68"/>
    </row>
    <row r="851" spans="1:25" s="3" customFormat="1" x14ac:dyDescent="0.25">
      <c r="A851" s="79"/>
      <c r="D851" s="68"/>
      <c r="E851" s="68"/>
      <c r="W851" s="68"/>
      <c r="X851" s="68"/>
      <c r="Y851" s="68"/>
    </row>
    <row r="852" spans="1:25" s="3" customFormat="1" x14ac:dyDescent="0.25">
      <c r="A852" s="79"/>
      <c r="D852" s="68"/>
      <c r="E852" s="68"/>
      <c r="W852" s="68"/>
      <c r="X852" s="68"/>
      <c r="Y852" s="68"/>
    </row>
    <row r="853" spans="1:25" s="3" customFormat="1" x14ac:dyDescent="0.25">
      <c r="A853" s="79"/>
      <c r="D853" s="68"/>
      <c r="E853" s="68"/>
      <c r="W853" s="68"/>
      <c r="X853" s="68"/>
      <c r="Y853" s="68"/>
    </row>
    <row r="854" spans="1:25" s="3" customFormat="1" x14ac:dyDescent="0.25">
      <c r="A854" s="79"/>
      <c r="D854" s="68"/>
      <c r="E854" s="68"/>
      <c r="W854" s="68"/>
      <c r="X854" s="68"/>
      <c r="Y854" s="68"/>
    </row>
    <row r="855" spans="1:25" s="3" customFormat="1" x14ac:dyDescent="0.25">
      <c r="A855" s="79"/>
      <c r="D855" s="68"/>
      <c r="E855" s="68"/>
      <c r="W855" s="68"/>
      <c r="X855" s="68"/>
      <c r="Y855" s="68"/>
    </row>
    <row r="856" spans="1:25" s="3" customFormat="1" x14ac:dyDescent="0.25">
      <c r="A856" s="79"/>
      <c r="D856" s="68"/>
      <c r="E856" s="68"/>
      <c r="W856" s="68"/>
      <c r="X856" s="68"/>
      <c r="Y856" s="68"/>
    </row>
    <row r="857" spans="1:25" s="3" customFormat="1" x14ac:dyDescent="0.25">
      <c r="A857" s="79"/>
      <c r="D857" s="68"/>
      <c r="E857" s="68"/>
      <c r="W857" s="68"/>
      <c r="X857" s="68"/>
      <c r="Y857" s="68"/>
    </row>
    <row r="858" spans="1:25" s="3" customFormat="1" x14ac:dyDescent="0.25">
      <c r="A858" s="79"/>
      <c r="D858" s="68"/>
      <c r="E858" s="68"/>
      <c r="W858" s="68"/>
      <c r="X858" s="68"/>
      <c r="Y858" s="68"/>
    </row>
    <row r="859" spans="1:25" s="3" customFormat="1" x14ac:dyDescent="0.25">
      <c r="A859" s="79"/>
      <c r="D859" s="68"/>
      <c r="E859" s="68"/>
      <c r="W859" s="68"/>
      <c r="X859" s="68"/>
      <c r="Y859" s="68"/>
    </row>
    <row r="860" spans="1:25" s="3" customFormat="1" x14ac:dyDescent="0.25">
      <c r="A860" s="79"/>
      <c r="D860" s="68"/>
      <c r="E860" s="68"/>
      <c r="W860" s="68"/>
      <c r="X860" s="68"/>
      <c r="Y860" s="68"/>
    </row>
    <row r="861" spans="1:25" s="3" customFormat="1" x14ac:dyDescent="0.25">
      <c r="A861" s="79"/>
      <c r="D861" s="68"/>
      <c r="E861" s="68"/>
      <c r="W861" s="68"/>
      <c r="X861" s="68"/>
      <c r="Y861" s="68"/>
    </row>
    <row r="862" spans="1:25" s="3" customFormat="1" x14ac:dyDescent="0.25">
      <c r="A862" s="79"/>
      <c r="D862" s="68"/>
      <c r="E862" s="68"/>
      <c r="W862" s="68"/>
      <c r="X862" s="68"/>
      <c r="Y862" s="68"/>
    </row>
    <row r="863" spans="1:25" s="3" customFormat="1" x14ac:dyDescent="0.25">
      <c r="A863" s="79"/>
      <c r="D863" s="68"/>
      <c r="E863" s="68"/>
      <c r="W863" s="68"/>
      <c r="X863" s="68"/>
      <c r="Y863" s="68"/>
    </row>
    <row r="864" spans="1:25" s="3" customFormat="1" x14ac:dyDescent="0.25">
      <c r="A864" s="79"/>
      <c r="D864" s="68"/>
      <c r="E864" s="68"/>
      <c r="W864" s="68"/>
      <c r="X864" s="68"/>
      <c r="Y864" s="68"/>
    </row>
    <row r="865" spans="1:25" s="3" customFormat="1" x14ac:dyDescent="0.25">
      <c r="A865" s="79"/>
      <c r="D865" s="68"/>
      <c r="E865" s="68"/>
      <c r="W865" s="68"/>
      <c r="X865" s="68"/>
      <c r="Y865" s="68"/>
    </row>
    <row r="866" spans="1:25" s="3" customFormat="1" x14ac:dyDescent="0.25">
      <c r="A866" s="79"/>
      <c r="D866" s="68"/>
      <c r="E866" s="68"/>
      <c r="W866" s="68"/>
      <c r="X866" s="68"/>
      <c r="Y866" s="68"/>
    </row>
    <row r="867" spans="1:25" s="3" customFormat="1" x14ac:dyDescent="0.25">
      <c r="A867" s="79"/>
      <c r="D867" s="68"/>
      <c r="E867" s="68"/>
      <c r="W867" s="68"/>
      <c r="X867" s="68"/>
      <c r="Y867" s="68"/>
    </row>
    <row r="868" spans="1:25" s="3" customFormat="1" x14ac:dyDescent="0.25">
      <c r="A868" s="79"/>
      <c r="D868" s="68"/>
      <c r="E868" s="68"/>
      <c r="W868" s="68"/>
      <c r="X868" s="68"/>
      <c r="Y868" s="68"/>
    </row>
    <row r="869" spans="1:25" s="3" customFormat="1" x14ac:dyDescent="0.25">
      <c r="A869" s="79"/>
      <c r="D869" s="68"/>
      <c r="E869" s="68"/>
      <c r="W869" s="68"/>
      <c r="X869" s="68"/>
      <c r="Y869" s="68"/>
    </row>
    <row r="870" spans="1:25" s="3" customFormat="1" x14ac:dyDescent="0.25">
      <c r="A870" s="79"/>
      <c r="D870" s="68"/>
      <c r="E870" s="68"/>
      <c r="W870" s="68"/>
      <c r="X870" s="68"/>
      <c r="Y870" s="68"/>
    </row>
    <row r="871" spans="1:25" s="3" customFormat="1" x14ac:dyDescent="0.25">
      <c r="A871" s="79"/>
      <c r="D871" s="68"/>
      <c r="E871" s="68"/>
      <c r="W871" s="68"/>
      <c r="X871" s="68"/>
      <c r="Y871" s="68"/>
    </row>
    <row r="872" spans="1:25" s="3" customFormat="1" x14ac:dyDescent="0.25">
      <c r="A872" s="79"/>
      <c r="D872" s="68"/>
      <c r="E872" s="68"/>
      <c r="W872" s="68"/>
      <c r="X872" s="68"/>
      <c r="Y872" s="68"/>
    </row>
    <row r="873" spans="1:25" s="3" customFormat="1" x14ac:dyDescent="0.25">
      <c r="A873" s="79"/>
      <c r="D873" s="68"/>
      <c r="E873" s="68"/>
      <c r="W873" s="68"/>
      <c r="X873" s="68"/>
      <c r="Y873" s="68"/>
    </row>
    <row r="874" spans="1:25" s="3" customFormat="1" x14ac:dyDescent="0.25">
      <c r="A874" s="79"/>
      <c r="D874" s="68"/>
      <c r="E874" s="68"/>
      <c r="W874" s="68"/>
      <c r="X874" s="68"/>
      <c r="Y874" s="68"/>
    </row>
    <row r="875" spans="1:25" s="3" customFormat="1" x14ac:dyDescent="0.25">
      <c r="A875" s="79"/>
      <c r="D875" s="68"/>
      <c r="E875" s="68"/>
      <c r="W875" s="68"/>
      <c r="X875" s="68"/>
      <c r="Y875" s="68"/>
    </row>
    <row r="876" spans="1:25" s="3" customFormat="1" x14ac:dyDescent="0.25">
      <c r="A876" s="79"/>
      <c r="D876" s="68"/>
      <c r="E876" s="68"/>
      <c r="W876" s="68"/>
      <c r="X876" s="68"/>
      <c r="Y876" s="68"/>
    </row>
    <row r="877" spans="1:25" s="3" customFormat="1" x14ac:dyDescent="0.25">
      <c r="A877" s="79"/>
      <c r="D877" s="68"/>
      <c r="E877" s="68"/>
      <c r="W877" s="68"/>
      <c r="X877" s="68"/>
      <c r="Y877" s="68"/>
    </row>
    <row r="878" spans="1:25" s="3" customFormat="1" x14ac:dyDescent="0.25">
      <c r="A878" s="79"/>
      <c r="D878" s="68"/>
      <c r="E878" s="68"/>
      <c r="W878" s="68"/>
      <c r="X878" s="68"/>
      <c r="Y878" s="68"/>
    </row>
    <row r="879" spans="1:25" s="3" customFormat="1" x14ac:dyDescent="0.25">
      <c r="A879" s="79"/>
      <c r="D879" s="68"/>
      <c r="E879" s="68"/>
      <c r="W879" s="68"/>
      <c r="X879" s="68"/>
      <c r="Y879" s="68"/>
    </row>
    <row r="880" spans="1:25" s="3" customFormat="1" x14ac:dyDescent="0.25">
      <c r="A880" s="79"/>
      <c r="D880" s="68"/>
      <c r="E880" s="68"/>
      <c r="W880" s="68"/>
      <c r="X880" s="68"/>
      <c r="Y880" s="68"/>
    </row>
    <row r="881" spans="1:25" s="3" customFormat="1" x14ac:dyDescent="0.25">
      <c r="A881" s="79"/>
      <c r="D881" s="68"/>
      <c r="E881" s="68"/>
      <c r="W881" s="68"/>
      <c r="X881" s="68"/>
      <c r="Y881" s="68"/>
    </row>
    <row r="882" spans="1:25" s="3" customFormat="1" x14ac:dyDescent="0.25">
      <c r="A882" s="79"/>
      <c r="D882" s="68"/>
      <c r="E882" s="68"/>
      <c r="W882" s="68"/>
      <c r="X882" s="68"/>
      <c r="Y882" s="68"/>
    </row>
    <row r="883" spans="1:25" s="3" customFormat="1" x14ac:dyDescent="0.25">
      <c r="A883" s="79"/>
      <c r="D883" s="68"/>
      <c r="E883" s="68"/>
      <c r="W883" s="68"/>
      <c r="X883" s="68"/>
      <c r="Y883" s="68"/>
    </row>
    <row r="884" spans="1:25" s="3" customFormat="1" x14ac:dyDescent="0.25">
      <c r="A884" s="79"/>
      <c r="D884" s="68"/>
      <c r="E884" s="68"/>
      <c r="W884" s="68"/>
      <c r="X884" s="68"/>
      <c r="Y884" s="68"/>
    </row>
    <row r="885" spans="1:25" s="3" customFormat="1" x14ac:dyDescent="0.25">
      <c r="A885" s="79"/>
      <c r="D885" s="68"/>
      <c r="E885" s="68"/>
      <c r="W885" s="68"/>
      <c r="X885" s="68"/>
      <c r="Y885" s="68"/>
    </row>
    <row r="886" spans="1:25" s="3" customFormat="1" x14ac:dyDescent="0.25">
      <c r="A886" s="79"/>
      <c r="D886" s="68"/>
      <c r="E886" s="68"/>
      <c r="W886" s="68"/>
      <c r="X886" s="68"/>
      <c r="Y886" s="68"/>
    </row>
    <row r="887" spans="1:25" s="3" customFormat="1" x14ac:dyDescent="0.25">
      <c r="A887" s="79"/>
      <c r="D887" s="68"/>
      <c r="E887" s="68"/>
      <c r="W887" s="68"/>
      <c r="X887" s="68"/>
      <c r="Y887" s="68"/>
    </row>
    <row r="888" spans="1:25" s="3" customFormat="1" x14ac:dyDescent="0.25">
      <c r="A888" s="79"/>
      <c r="D888" s="68"/>
      <c r="E888" s="68"/>
      <c r="W888" s="68"/>
      <c r="X888" s="68"/>
      <c r="Y888" s="68"/>
    </row>
    <row r="889" spans="1:25" s="3" customFormat="1" x14ac:dyDescent="0.25">
      <c r="A889" s="79"/>
      <c r="D889" s="68"/>
      <c r="E889" s="68"/>
      <c r="W889" s="68"/>
      <c r="X889" s="68"/>
      <c r="Y889" s="68"/>
    </row>
    <row r="890" spans="1:25" s="3" customFormat="1" x14ac:dyDescent="0.25">
      <c r="A890" s="79"/>
      <c r="D890" s="68"/>
      <c r="E890" s="68"/>
      <c r="W890" s="68"/>
      <c r="X890" s="68"/>
      <c r="Y890" s="68"/>
    </row>
    <row r="891" spans="1:25" s="3" customFormat="1" x14ac:dyDescent="0.25">
      <c r="A891" s="79"/>
      <c r="D891" s="68"/>
      <c r="E891" s="68"/>
      <c r="W891" s="68"/>
      <c r="X891" s="68"/>
      <c r="Y891" s="68"/>
    </row>
    <row r="892" spans="1:25" s="3" customFormat="1" x14ac:dyDescent="0.25">
      <c r="A892" s="79"/>
      <c r="D892" s="68"/>
      <c r="E892" s="68"/>
      <c r="W892" s="68"/>
      <c r="X892" s="68"/>
      <c r="Y892" s="68"/>
    </row>
    <row r="893" spans="1:25" s="3" customFormat="1" x14ac:dyDescent="0.25">
      <c r="A893" s="79"/>
      <c r="D893" s="68"/>
      <c r="E893" s="68"/>
      <c r="W893" s="68"/>
      <c r="X893" s="68"/>
      <c r="Y893" s="68"/>
    </row>
    <row r="894" spans="1:25" s="3" customFormat="1" x14ac:dyDescent="0.25">
      <c r="A894" s="79"/>
      <c r="D894" s="68"/>
      <c r="E894" s="68"/>
      <c r="W894" s="68"/>
      <c r="X894" s="68"/>
      <c r="Y894" s="68"/>
    </row>
    <row r="895" spans="1:25" s="3" customFormat="1" x14ac:dyDescent="0.25">
      <c r="A895" s="79"/>
      <c r="D895" s="68"/>
      <c r="E895" s="68"/>
      <c r="W895" s="68"/>
      <c r="X895" s="68"/>
      <c r="Y895" s="68"/>
    </row>
    <row r="896" spans="1:25" s="3" customFormat="1" x14ac:dyDescent="0.25">
      <c r="A896" s="79"/>
      <c r="D896" s="68"/>
      <c r="E896" s="68"/>
      <c r="W896" s="68"/>
      <c r="X896" s="68"/>
      <c r="Y896" s="68"/>
    </row>
    <row r="897" spans="1:25" s="3" customFormat="1" x14ac:dyDescent="0.25">
      <c r="A897" s="79"/>
      <c r="D897" s="68"/>
      <c r="E897" s="68"/>
      <c r="W897" s="68"/>
      <c r="X897" s="68"/>
      <c r="Y897" s="68"/>
    </row>
    <row r="898" spans="1:25" s="3" customFormat="1" x14ac:dyDescent="0.25">
      <c r="A898" s="79"/>
      <c r="D898" s="68"/>
      <c r="E898" s="68"/>
      <c r="W898" s="68"/>
      <c r="X898" s="68"/>
      <c r="Y898" s="68"/>
    </row>
    <row r="899" spans="1:25" s="3" customFormat="1" x14ac:dyDescent="0.25">
      <c r="A899" s="79"/>
      <c r="D899" s="68"/>
      <c r="E899" s="68"/>
      <c r="W899" s="68"/>
      <c r="X899" s="68"/>
      <c r="Y899" s="68"/>
    </row>
    <row r="900" spans="1:25" s="3" customFormat="1" x14ac:dyDescent="0.25">
      <c r="A900" s="79"/>
      <c r="D900" s="68"/>
      <c r="E900" s="68"/>
      <c r="W900" s="68"/>
      <c r="X900" s="68"/>
      <c r="Y900" s="68"/>
    </row>
    <row r="901" spans="1:25" s="3" customFormat="1" x14ac:dyDescent="0.25">
      <c r="A901" s="79"/>
      <c r="D901" s="68"/>
      <c r="E901" s="68"/>
      <c r="W901" s="68"/>
      <c r="X901" s="68"/>
      <c r="Y901" s="68"/>
    </row>
    <row r="902" spans="1:25" s="3" customFormat="1" x14ac:dyDescent="0.25">
      <c r="A902" s="79"/>
      <c r="D902" s="68"/>
      <c r="E902" s="68"/>
      <c r="W902" s="68"/>
      <c r="X902" s="68"/>
      <c r="Y902" s="68"/>
    </row>
    <row r="903" spans="1:25" s="3" customFormat="1" x14ac:dyDescent="0.25">
      <c r="A903" s="79"/>
      <c r="D903" s="68"/>
      <c r="E903" s="68"/>
      <c r="W903" s="68"/>
      <c r="X903" s="68"/>
      <c r="Y903" s="68"/>
    </row>
    <row r="904" spans="1:25" s="3" customFormat="1" x14ac:dyDescent="0.25">
      <c r="A904" s="79"/>
      <c r="D904" s="68"/>
      <c r="E904" s="68"/>
      <c r="W904" s="68"/>
      <c r="X904" s="68"/>
      <c r="Y904" s="68"/>
    </row>
    <row r="905" spans="1:25" s="3" customFormat="1" x14ac:dyDescent="0.25">
      <c r="A905" s="79"/>
      <c r="D905" s="68"/>
      <c r="E905" s="68"/>
      <c r="W905" s="68"/>
      <c r="X905" s="68"/>
      <c r="Y905" s="68"/>
    </row>
    <row r="906" spans="1:25" s="3" customFormat="1" x14ac:dyDescent="0.25">
      <c r="A906" s="79"/>
      <c r="D906" s="68"/>
      <c r="E906" s="68"/>
      <c r="W906" s="68"/>
      <c r="X906" s="68"/>
      <c r="Y906" s="68"/>
    </row>
    <row r="907" spans="1:25" s="3" customFormat="1" x14ac:dyDescent="0.25">
      <c r="A907" s="79"/>
      <c r="D907" s="68"/>
      <c r="E907" s="68"/>
      <c r="W907" s="68"/>
      <c r="X907" s="68"/>
      <c r="Y907" s="68"/>
    </row>
    <row r="908" spans="1:25" s="3" customFormat="1" x14ac:dyDescent="0.25">
      <c r="A908" s="79"/>
      <c r="D908" s="68"/>
      <c r="E908" s="68"/>
      <c r="W908" s="68"/>
      <c r="X908" s="68"/>
      <c r="Y908" s="68"/>
    </row>
    <row r="909" spans="1:25" s="3" customFormat="1" x14ac:dyDescent="0.25">
      <c r="A909" s="79"/>
      <c r="D909" s="68"/>
      <c r="E909" s="68"/>
      <c r="W909" s="68"/>
      <c r="X909" s="68"/>
      <c r="Y909" s="68"/>
    </row>
    <row r="910" spans="1:25" s="3" customFormat="1" x14ac:dyDescent="0.25">
      <c r="A910" s="79"/>
      <c r="D910" s="68"/>
      <c r="E910" s="68"/>
      <c r="W910" s="68"/>
      <c r="X910" s="68"/>
      <c r="Y910" s="68"/>
    </row>
    <row r="911" spans="1:25" s="3" customFormat="1" x14ac:dyDescent="0.25">
      <c r="A911" s="79"/>
      <c r="D911" s="68"/>
      <c r="E911" s="68"/>
      <c r="W911" s="68"/>
      <c r="X911" s="68"/>
      <c r="Y911" s="68"/>
    </row>
    <row r="912" spans="1:25" s="3" customFormat="1" x14ac:dyDescent="0.25">
      <c r="A912" s="79"/>
      <c r="D912" s="68"/>
      <c r="E912" s="68"/>
      <c r="W912" s="68"/>
      <c r="X912" s="68"/>
      <c r="Y912" s="68"/>
    </row>
    <row r="913" spans="1:25" s="3" customFormat="1" x14ac:dyDescent="0.25">
      <c r="A913" s="79"/>
      <c r="D913" s="68"/>
      <c r="E913" s="68"/>
      <c r="W913" s="68"/>
      <c r="X913" s="68"/>
      <c r="Y913" s="68"/>
    </row>
    <row r="914" spans="1:25" s="3" customFormat="1" x14ac:dyDescent="0.25">
      <c r="A914" s="79"/>
      <c r="D914" s="68"/>
      <c r="E914" s="68"/>
      <c r="W914" s="68"/>
      <c r="X914" s="68"/>
      <c r="Y914" s="68"/>
    </row>
    <row r="915" spans="1:25" s="3" customFormat="1" x14ac:dyDescent="0.25">
      <c r="A915" s="79"/>
      <c r="D915" s="68"/>
      <c r="E915" s="68"/>
      <c r="W915" s="68"/>
      <c r="X915" s="68"/>
      <c r="Y915" s="68"/>
    </row>
    <row r="916" spans="1:25" s="3" customFormat="1" x14ac:dyDescent="0.25">
      <c r="A916" s="79"/>
      <c r="D916" s="68"/>
      <c r="E916" s="68"/>
      <c r="W916" s="68"/>
      <c r="X916" s="68"/>
      <c r="Y916" s="68"/>
    </row>
    <row r="917" spans="1:25" s="3" customFormat="1" x14ac:dyDescent="0.25">
      <c r="A917" s="79"/>
      <c r="D917" s="68"/>
      <c r="E917" s="68"/>
      <c r="W917" s="68"/>
      <c r="X917" s="68"/>
      <c r="Y917" s="68"/>
    </row>
    <row r="918" spans="1:25" s="3" customFormat="1" x14ac:dyDescent="0.25">
      <c r="A918" s="79"/>
      <c r="D918" s="68"/>
      <c r="E918" s="68"/>
      <c r="W918" s="68"/>
      <c r="X918" s="68"/>
      <c r="Y918" s="68"/>
    </row>
    <row r="919" spans="1:25" s="3" customFormat="1" x14ac:dyDescent="0.25">
      <c r="A919" s="79"/>
      <c r="D919" s="68"/>
      <c r="E919" s="68"/>
      <c r="W919" s="68"/>
      <c r="X919" s="68"/>
      <c r="Y919" s="68"/>
    </row>
    <row r="920" spans="1:25" s="3" customFormat="1" x14ac:dyDescent="0.25">
      <c r="A920" s="79"/>
      <c r="D920" s="68"/>
      <c r="E920" s="68"/>
      <c r="W920" s="68"/>
      <c r="X920" s="68"/>
      <c r="Y920" s="68"/>
    </row>
    <row r="921" spans="1:25" s="3" customFormat="1" x14ac:dyDescent="0.25">
      <c r="A921" s="79"/>
      <c r="D921" s="68"/>
      <c r="E921" s="68"/>
      <c r="W921" s="68"/>
      <c r="X921" s="68"/>
      <c r="Y921" s="68"/>
    </row>
    <row r="922" spans="1:25" s="3" customFormat="1" x14ac:dyDescent="0.25">
      <c r="A922" s="79"/>
      <c r="D922" s="68"/>
      <c r="E922" s="68"/>
      <c r="W922" s="68"/>
      <c r="X922" s="68"/>
      <c r="Y922" s="68"/>
    </row>
    <row r="923" spans="1:25" s="3" customFormat="1" x14ac:dyDescent="0.25">
      <c r="A923" s="79"/>
      <c r="D923" s="68"/>
      <c r="E923" s="68"/>
      <c r="W923" s="68"/>
      <c r="X923" s="68"/>
      <c r="Y923" s="68"/>
    </row>
    <row r="924" spans="1:25" s="3" customFormat="1" x14ac:dyDescent="0.25">
      <c r="A924" s="79"/>
      <c r="D924" s="68"/>
      <c r="E924" s="68"/>
      <c r="W924" s="68"/>
      <c r="X924" s="68"/>
      <c r="Y924" s="68"/>
    </row>
    <row r="925" spans="1:25" s="3" customFormat="1" x14ac:dyDescent="0.25">
      <c r="A925" s="79"/>
      <c r="D925" s="68"/>
      <c r="E925" s="68"/>
      <c r="W925" s="68"/>
      <c r="X925" s="68"/>
      <c r="Y925" s="68"/>
    </row>
    <row r="926" spans="1:25" s="3" customFormat="1" x14ac:dyDescent="0.25">
      <c r="A926" s="79"/>
      <c r="D926" s="68"/>
      <c r="E926" s="68"/>
      <c r="W926" s="68"/>
      <c r="X926" s="68"/>
      <c r="Y926" s="68"/>
    </row>
    <row r="927" spans="1:25" s="3" customFormat="1" x14ac:dyDescent="0.25">
      <c r="A927" s="79"/>
      <c r="D927" s="68"/>
      <c r="E927" s="68"/>
      <c r="W927" s="68"/>
      <c r="X927" s="68"/>
      <c r="Y927" s="68"/>
    </row>
    <row r="928" spans="1:25" s="3" customFormat="1" x14ac:dyDescent="0.25">
      <c r="A928" s="79"/>
      <c r="D928" s="68"/>
      <c r="E928" s="68"/>
      <c r="W928" s="68"/>
      <c r="X928" s="68"/>
      <c r="Y928" s="68"/>
    </row>
    <row r="929" spans="1:25" s="3" customFormat="1" x14ac:dyDescent="0.25">
      <c r="A929" s="79"/>
      <c r="D929" s="68"/>
      <c r="E929" s="68"/>
      <c r="W929" s="68"/>
      <c r="X929" s="68"/>
      <c r="Y929" s="68"/>
    </row>
    <row r="930" spans="1:25" s="3" customFormat="1" x14ac:dyDescent="0.25">
      <c r="A930" s="79"/>
      <c r="D930" s="68"/>
      <c r="E930" s="68"/>
      <c r="W930" s="68"/>
      <c r="X930" s="68"/>
      <c r="Y930" s="68"/>
    </row>
    <row r="931" spans="1:25" s="3" customFormat="1" x14ac:dyDescent="0.25">
      <c r="A931" s="79"/>
      <c r="D931" s="68"/>
      <c r="E931" s="68"/>
      <c r="W931" s="68"/>
      <c r="X931" s="68"/>
      <c r="Y931" s="68"/>
    </row>
    <row r="932" spans="1:25" s="3" customFormat="1" x14ac:dyDescent="0.25">
      <c r="A932" s="79"/>
      <c r="D932" s="68"/>
      <c r="E932" s="68"/>
      <c r="W932" s="68"/>
      <c r="X932" s="68"/>
      <c r="Y932" s="68"/>
    </row>
    <row r="933" spans="1:25" s="3" customFormat="1" x14ac:dyDescent="0.25">
      <c r="A933" s="79"/>
      <c r="D933" s="68"/>
      <c r="E933" s="68"/>
      <c r="W933" s="68"/>
      <c r="X933" s="68"/>
      <c r="Y933" s="68"/>
    </row>
    <row r="934" spans="1:25" s="3" customFormat="1" x14ac:dyDescent="0.25">
      <c r="A934" s="79"/>
      <c r="D934" s="68"/>
      <c r="E934" s="68"/>
      <c r="W934" s="68"/>
      <c r="X934" s="68"/>
      <c r="Y934" s="68"/>
    </row>
    <row r="935" spans="1:25" s="3" customFormat="1" x14ac:dyDescent="0.25">
      <c r="A935" s="79"/>
      <c r="D935" s="68"/>
      <c r="E935" s="68"/>
      <c r="W935" s="68"/>
      <c r="X935" s="68"/>
      <c r="Y935" s="68"/>
    </row>
    <row r="936" spans="1:25" s="3" customFormat="1" x14ac:dyDescent="0.25">
      <c r="A936" s="79"/>
      <c r="D936" s="68"/>
      <c r="E936" s="68"/>
      <c r="W936" s="68"/>
      <c r="X936" s="68"/>
      <c r="Y936" s="68"/>
    </row>
    <row r="937" spans="1:25" s="3" customFormat="1" x14ac:dyDescent="0.25">
      <c r="A937" s="79"/>
      <c r="D937" s="68"/>
      <c r="E937" s="68"/>
      <c r="W937" s="68"/>
      <c r="X937" s="68"/>
      <c r="Y937" s="68"/>
    </row>
    <row r="938" spans="1:25" s="3" customFormat="1" x14ac:dyDescent="0.25">
      <c r="A938" s="79"/>
      <c r="D938" s="68"/>
      <c r="E938" s="68"/>
      <c r="W938" s="68"/>
      <c r="X938" s="68"/>
      <c r="Y938" s="68"/>
    </row>
    <row r="939" spans="1:25" s="3" customFormat="1" x14ac:dyDescent="0.25">
      <c r="A939" s="79"/>
      <c r="D939" s="68"/>
      <c r="E939" s="68"/>
      <c r="W939" s="68"/>
      <c r="X939" s="68"/>
      <c r="Y939" s="68"/>
    </row>
    <row r="940" spans="1:25" s="3" customFormat="1" x14ac:dyDescent="0.25">
      <c r="A940" s="79"/>
      <c r="D940" s="68"/>
      <c r="E940" s="68"/>
      <c r="W940" s="68"/>
      <c r="X940" s="68"/>
      <c r="Y940" s="68"/>
    </row>
    <row r="941" spans="1:25" s="3" customFormat="1" x14ac:dyDescent="0.25">
      <c r="A941" s="79"/>
      <c r="D941" s="68"/>
      <c r="E941" s="68"/>
      <c r="W941" s="68"/>
      <c r="X941" s="68"/>
      <c r="Y941" s="68"/>
    </row>
    <row r="942" spans="1:25" s="3" customFormat="1" x14ac:dyDescent="0.25">
      <c r="A942" s="79"/>
      <c r="D942" s="68"/>
      <c r="E942" s="68"/>
      <c r="W942" s="68"/>
      <c r="X942" s="68"/>
      <c r="Y942" s="68"/>
    </row>
    <row r="943" spans="1:25" s="3" customFormat="1" x14ac:dyDescent="0.25">
      <c r="A943" s="79"/>
      <c r="D943" s="68"/>
      <c r="E943" s="68"/>
      <c r="W943" s="68"/>
      <c r="X943" s="68"/>
      <c r="Y943" s="68"/>
    </row>
    <row r="944" spans="1:25" s="3" customFormat="1" x14ac:dyDescent="0.25">
      <c r="A944" s="79"/>
      <c r="D944" s="68"/>
      <c r="E944" s="68"/>
      <c r="W944" s="68"/>
      <c r="X944" s="68"/>
      <c r="Y944" s="68"/>
    </row>
    <row r="945" spans="1:25" s="3" customFormat="1" x14ac:dyDescent="0.25">
      <c r="A945" s="79"/>
      <c r="D945" s="68"/>
      <c r="E945" s="68"/>
      <c r="W945" s="68"/>
      <c r="X945" s="68"/>
      <c r="Y945" s="68"/>
    </row>
    <row r="946" spans="1:25" s="3" customFormat="1" x14ac:dyDescent="0.25">
      <c r="A946" s="79"/>
      <c r="D946" s="68"/>
      <c r="E946" s="68"/>
      <c r="W946" s="68"/>
      <c r="X946" s="68"/>
      <c r="Y946" s="68"/>
    </row>
    <row r="947" spans="1:25" s="3" customFormat="1" x14ac:dyDescent="0.25">
      <c r="A947" s="79"/>
      <c r="D947" s="68"/>
      <c r="E947" s="68"/>
      <c r="W947" s="68"/>
      <c r="X947" s="68"/>
      <c r="Y947" s="68"/>
    </row>
    <row r="948" spans="1:25" s="3" customFormat="1" x14ac:dyDescent="0.25">
      <c r="A948" s="79"/>
      <c r="D948" s="68"/>
      <c r="E948" s="68"/>
      <c r="W948" s="68"/>
      <c r="X948" s="68"/>
      <c r="Y948" s="68"/>
    </row>
    <row r="949" spans="1:25" s="3" customFormat="1" x14ac:dyDescent="0.25">
      <c r="A949" s="79"/>
      <c r="D949" s="68"/>
      <c r="E949" s="68"/>
      <c r="W949" s="68"/>
      <c r="X949" s="68"/>
      <c r="Y949" s="68"/>
    </row>
    <row r="950" spans="1:25" s="3" customFormat="1" x14ac:dyDescent="0.25">
      <c r="A950" s="79"/>
      <c r="D950" s="68"/>
      <c r="E950" s="68"/>
      <c r="W950" s="68"/>
      <c r="X950" s="68"/>
      <c r="Y950" s="68"/>
    </row>
    <row r="951" spans="1:25" s="3" customFormat="1" x14ac:dyDescent="0.25">
      <c r="A951" s="79"/>
      <c r="D951" s="68"/>
      <c r="E951" s="68"/>
      <c r="W951" s="68"/>
      <c r="X951" s="68"/>
      <c r="Y951" s="68"/>
    </row>
    <row r="952" spans="1:25" s="3" customFormat="1" x14ac:dyDescent="0.25">
      <c r="A952" s="79"/>
      <c r="D952" s="68"/>
      <c r="E952" s="68"/>
      <c r="W952" s="68"/>
      <c r="X952" s="68"/>
      <c r="Y952" s="68"/>
    </row>
    <row r="953" spans="1:25" s="3" customFormat="1" x14ac:dyDescent="0.25">
      <c r="A953" s="79"/>
      <c r="D953" s="68"/>
      <c r="E953" s="68"/>
      <c r="W953" s="68"/>
      <c r="X953" s="68"/>
      <c r="Y953" s="68"/>
    </row>
    <row r="954" spans="1:25" s="3" customFormat="1" x14ac:dyDescent="0.25">
      <c r="A954" s="79"/>
      <c r="D954" s="68"/>
      <c r="E954" s="68"/>
      <c r="W954" s="68"/>
      <c r="X954" s="68"/>
      <c r="Y954" s="68"/>
    </row>
    <row r="955" spans="1:25" s="3" customFormat="1" x14ac:dyDescent="0.25">
      <c r="A955" s="79"/>
      <c r="D955" s="68"/>
      <c r="E955" s="68"/>
      <c r="W955" s="68"/>
      <c r="X955" s="68"/>
      <c r="Y955" s="68"/>
    </row>
    <row r="956" spans="1:25" s="3" customFormat="1" x14ac:dyDescent="0.25">
      <c r="A956" s="79"/>
      <c r="D956" s="68"/>
      <c r="E956" s="68"/>
      <c r="W956" s="68"/>
      <c r="X956" s="68"/>
      <c r="Y956" s="68"/>
    </row>
    <row r="957" spans="1:25" s="3" customFormat="1" x14ac:dyDescent="0.25">
      <c r="A957" s="79"/>
      <c r="D957" s="68"/>
      <c r="E957" s="68"/>
      <c r="W957" s="68"/>
      <c r="X957" s="68"/>
      <c r="Y957" s="68"/>
    </row>
    <row r="958" spans="1:25" s="3" customFormat="1" x14ac:dyDescent="0.25">
      <c r="A958" s="79"/>
      <c r="D958" s="68"/>
      <c r="E958" s="68"/>
      <c r="W958" s="68"/>
      <c r="X958" s="68"/>
      <c r="Y958" s="68"/>
    </row>
    <row r="959" spans="1:25" s="3" customFormat="1" x14ac:dyDescent="0.25">
      <c r="A959" s="79"/>
      <c r="D959" s="68"/>
      <c r="E959" s="68"/>
      <c r="W959" s="68"/>
      <c r="X959" s="68"/>
      <c r="Y959" s="68"/>
    </row>
    <row r="960" spans="1:25" s="3" customFormat="1" x14ac:dyDescent="0.25">
      <c r="A960" s="79"/>
      <c r="D960" s="68"/>
      <c r="E960" s="68"/>
      <c r="W960" s="68"/>
      <c r="X960" s="68"/>
      <c r="Y960" s="68"/>
    </row>
    <row r="961" spans="1:25" s="3" customFormat="1" x14ac:dyDescent="0.25">
      <c r="A961" s="79"/>
      <c r="D961" s="68"/>
      <c r="E961" s="68"/>
      <c r="W961" s="68"/>
      <c r="X961" s="68"/>
      <c r="Y961" s="68"/>
    </row>
    <row r="962" spans="1:25" s="3" customFormat="1" x14ac:dyDescent="0.25">
      <c r="A962" s="79"/>
      <c r="D962" s="68"/>
      <c r="E962" s="68"/>
      <c r="W962" s="68"/>
      <c r="X962" s="68"/>
      <c r="Y962" s="68"/>
    </row>
    <row r="963" spans="1:25" s="3" customFormat="1" x14ac:dyDescent="0.25">
      <c r="A963" s="79"/>
      <c r="D963" s="68"/>
      <c r="E963" s="68"/>
      <c r="W963" s="68"/>
      <c r="X963" s="68"/>
      <c r="Y963" s="68"/>
    </row>
    <row r="964" spans="1:25" s="3" customFormat="1" x14ac:dyDescent="0.25">
      <c r="A964" s="79"/>
      <c r="D964" s="68"/>
      <c r="E964" s="68"/>
      <c r="W964" s="68"/>
      <c r="X964" s="68"/>
      <c r="Y964" s="68"/>
    </row>
    <row r="965" spans="1:25" s="3" customFormat="1" x14ac:dyDescent="0.25">
      <c r="A965" s="79"/>
      <c r="D965" s="68"/>
      <c r="E965" s="68"/>
      <c r="W965" s="68"/>
      <c r="X965" s="68"/>
      <c r="Y965" s="68"/>
    </row>
    <row r="966" spans="1:25" s="3" customFormat="1" x14ac:dyDescent="0.25">
      <c r="A966" s="79"/>
      <c r="D966" s="68"/>
      <c r="E966" s="68"/>
      <c r="W966" s="68"/>
      <c r="X966" s="68"/>
      <c r="Y966" s="68"/>
    </row>
    <row r="967" spans="1:25" s="3" customFormat="1" x14ac:dyDescent="0.25">
      <c r="A967" s="79"/>
      <c r="D967" s="68"/>
      <c r="E967" s="68"/>
      <c r="W967" s="68"/>
      <c r="X967" s="68"/>
      <c r="Y967" s="68"/>
    </row>
    <row r="968" spans="1:25" s="3" customFormat="1" x14ac:dyDescent="0.25">
      <c r="A968" s="79"/>
      <c r="D968" s="68"/>
      <c r="E968" s="68"/>
      <c r="W968" s="68"/>
      <c r="X968" s="68"/>
      <c r="Y968" s="68"/>
    </row>
    <row r="969" spans="1:25" s="3" customFormat="1" x14ac:dyDescent="0.25">
      <c r="A969" s="79"/>
      <c r="D969" s="68"/>
      <c r="E969" s="68"/>
      <c r="W969" s="68"/>
      <c r="X969" s="68"/>
      <c r="Y969" s="68"/>
    </row>
    <row r="970" spans="1:25" s="3" customFormat="1" x14ac:dyDescent="0.25">
      <c r="A970" s="79"/>
      <c r="D970" s="68"/>
      <c r="E970" s="68"/>
      <c r="W970" s="68"/>
      <c r="X970" s="68"/>
      <c r="Y970" s="68"/>
    </row>
    <row r="971" spans="1:25" s="3" customFormat="1" x14ac:dyDescent="0.25">
      <c r="A971" s="79"/>
      <c r="D971" s="68"/>
      <c r="E971" s="68"/>
      <c r="W971" s="68"/>
      <c r="X971" s="68"/>
      <c r="Y971" s="68"/>
    </row>
    <row r="972" spans="1:25" s="3" customFormat="1" x14ac:dyDescent="0.25">
      <c r="A972" s="79"/>
      <c r="D972" s="68"/>
      <c r="E972" s="68"/>
      <c r="W972" s="68"/>
      <c r="X972" s="68"/>
      <c r="Y972" s="68"/>
    </row>
    <row r="973" spans="1:25" s="3" customFormat="1" x14ac:dyDescent="0.25">
      <c r="A973" s="79"/>
      <c r="D973" s="68"/>
      <c r="E973" s="68"/>
      <c r="W973" s="68"/>
      <c r="X973" s="68"/>
      <c r="Y973" s="68"/>
    </row>
    <row r="974" spans="1:25" s="3" customFormat="1" x14ac:dyDescent="0.25">
      <c r="A974" s="79"/>
      <c r="D974" s="68"/>
      <c r="E974" s="68"/>
      <c r="W974" s="68"/>
      <c r="X974" s="68"/>
      <c r="Y974" s="68"/>
    </row>
    <row r="975" spans="1:25" s="3" customFormat="1" x14ac:dyDescent="0.25">
      <c r="A975" s="79"/>
      <c r="D975" s="68"/>
      <c r="E975" s="68"/>
      <c r="W975" s="68"/>
      <c r="X975" s="68"/>
      <c r="Y975" s="68"/>
    </row>
    <row r="976" spans="1:25" s="3" customFormat="1" x14ac:dyDescent="0.25">
      <c r="A976" s="79"/>
      <c r="D976" s="68"/>
      <c r="E976" s="68"/>
      <c r="W976" s="68"/>
      <c r="X976" s="68"/>
      <c r="Y976" s="68"/>
    </row>
    <row r="977" spans="1:25" s="3" customFormat="1" x14ac:dyDescent="0.25">
      <c r="A977" s="79"/>
      <c r="D977" s="68"/>
      <c r="E977" s="68"/>
      <c r="W977" s="68"/>
      <c r="X977" s="68"/>
      <c r="Y977" s="68"/>
    </row>
    <row r="978" spans="1:25" s="3" customFormat="1" x14ac:dyDescent="0.25">
      <c r="A978" s="79"/>
      <c r="D978" s="68"/>
      <c r="E978" s="68"/>
      <c r="W978" s="68"/>
      <c r="X978" s="68"/>
      <c r="Y978" s="68"/>
    </row>
    <row r="979" spans="1:25" s="3" customFormat="1" x14ac:dyDescent="0.25">
      <c r="A979" s="79"/>
      <c r="D979" s="68"/>
      <c r="E979" s="68"/>
      <c r="W979" s="68"/>
      <c r="X979" s="68"/>
      <c r="Y979" s="68"/>
    </row>
    <row r="980" spans="1:25" s="3" customFormat="1" x14ac:dyDescent="0.25">
      <c r="A980" s="79"/>
      <c r="D980" s="68"/>
      <c r="E980" s="68"/>
      <c r="W980" s="68"/>
      <c r="X980" s="68"/>
      <c r="Y980" s="68"/>
    </row>
    <row r="981" spans="1:25" s="3" customFormat="1" x14ac:dyDescent="0.25">
      <c r="A981" s="79"/>
      <c r="D981" s="68"/>
      <c r="E981" s="68"/>
      <c r="W981" s="68"/>
      <c r="X981" s="68"/>
      <c r="Y981" s="68"/>
    </row>
    <row r="982" spans="1:25" s="3" customFormat="1" x14ac:dyDescent="0.25">
      <c r="A982" s="79"/>
      <c r="D982" s="68"/>
      <c r="E982" s="68"/>
      <c r="W982" s="68"/>
      <c r="X982" s="68"/>
      <c r="Y982" s="68"/>
    </row>
    <row r="983" spans="1:25" s="3" customFormat="1" x14ac:dyDescent="0.25">
      <c r="A983" s="79"/>
      <c r="D983" s="68"/>
      <c r="E983" s="68"/>
      <c r="W983" s="68"/>
      <c r="X983" s="68"/>
      <c r="Y983" s="68"/>
    </row>
    <row r="984" spans="1:25" s="3" customFormat="1" x14ac:dyDescent="0.25">
      <c r="A984" s="79"/>
      <c r="D984" s="68"/>
      <c r="E984" s="68"/>
      <c r="W984" s="68"/>
      <c r="X984" s="68"/>
      <c r="Y984" s="68"/>
    </row>
    <row r="985" spans="1:25" s="3" customFormat="1" x14ac:dyDescent="0.25">
      <c r="A985" s="79"/>
      <c r="D985" s="68"/>
      <c r="E985" s="68"/>
      <c r="W985" s="68"/>
      <c r="X985" s="68"/>
      <c r="Y985" s="68"/>
    </row>
    <row r="986" spans="1:25" s="3" customFormat="1" x14ac:dyDescent="0.25">
      <c r="A986" s="79"/>
      <c r="D986" s="68"/>
      <c r="E986" s="68"/>
      <c r="W986" s="68"/>
      <c r="X986" s="68"/>
      <c r="Y986" s="68"/>
    </row>
    <row r="987" spans="1:25" s="3" customFormat="1" x14ac:dyDescent="0.25">
      <c r="A987" s="79"/>
      <c r="D987" s="68"/>
      <c r="E987" s="68"/>
      <c r="W987" s="68"/>
      <c r="X987" s="68"/>
      <c r="Y987" s="68"/>
    </row>
    <row r="988" spans="1:25" s="3" customFormat="1" x14ac:dyDescent="0.25">
      <c r="A988" s="79"/>
      <c r="D988" s="68"/>
      <c r="E988" s="68"/>
      <c r="W988" s="68"/>
      <c r="X988" s="68"/>
      <c r="Y988" s="68"/>
    </row>
    <row r="989" spans="1:25" s="3" customFormat="1" x14ac:dyDescent="0.25">
      <c r="A989" s="79"/>
      <c r="D989" s="68"/>
      <c r="E989" s="68"/>
      <c r="W989" s="68"/>
      <c r="X989" s="68"/>
      <c r="Y989" s="68"/>
    </row>
    <row r="990" spans="1:25" s="3" customFormat="1" x14ac:dyDescent="0.25">
      <c r="A990" s="79"/>
      <c r="D990" s="68"/>
      <c r="E990" s="68"/>
      <c r="W990" s="68"/>
      <c r="X990" s="68"/>
      <c r="Y990" s="68"/>
    </row>
    <row r="991" spans="1:25" s="3" customFormat="1" x14ac:dyDescent="0.25">
      <c r="A991" s="79"/>
      <c r="D991" s="68"/>
      <c r="E991" s="68"/>
      <c r="W991" s="68"/>
      <c r="X991" s="68"/>
      <c r="Y991" s="68"/>
    </row>
    <row r="992" spans="1:25" s="3" customFormat="1" x14ac:dyDescent="0.25">
      <c r="A992" s="79"/>
      <c r="D992" s="68"/>
      <c r="E992" s="68"/>
      <c r="W992" s="68"/>
      <c r="X992" s="68"/>
      <c r="Y992" s="68"/>
    </row>
    <row r="993" spans="1:25" s="3" customFormat="1" x14ac:dyDescent="0.25">
      <c r="A993" s="79"/>
      <c r="D993" s="68"/>
      <c r="E993" s="68"/>
      <c r="W993" s="68"/>
      <c r="X993" s="68"/>
      <c r="Y993" s="68"/>
    </row>
    <row r="994" spans="1:25" s="3" customFormat="1" x14ac:dyDescent="0.25">
      <c r="A994" s="79"/>
      <c r="D994" s="68"/>
      <c r="E994" s="68"/>
      <c r="W994" s="68"/>
      <c r="X994" s="68"/>
      <c r="Y994" s="68"/>
    </row>
    <row r="995" spans="1:25" s="3" customFormat="1" x14ac:dyDescent="0.25">
      <c r="A995" s="79"/>
      <c r="D995" s="68"/>
      <c r="E995" s="68"/>
      <c r="W995" s="68"/>
      <c r="X995" s="68"/>
      <c r="Y995" s="68"/>
    </row>
    <row r="996" spans="1:25" s="3" customFormat="1" x14ac:dyDescent="0.25">
      <c r="A996" s="79"/>
      <c r="D996" s="68"/>
      <c r="E996" s="68"/>
      <c r="W996" s="68"/>
      <c r="X996" s="68"/>
      <c r="Y996" s="68"/>
    </row>
    <row r="997" spans="1:25" s="3" customFormat="1" x14ac:dyDescent="0.25">
      <c r="A997" s="79"/>
      <c r="D997" s="68"/>
      <c r="E997" s="68"/>
      <c r="W997" s="68"/>
      <c r="X997" s="68"/>
      <c r="Y997" s="68"/>
    </row>
    <row r="998" spans="1:25" s="3" customFormat="1" x14ac:dyDescent="0.25">
      <c r="A998" s="79"/>
      <c r="D998" s="68"/>
      <c r="E998" s="68"/>
      <c r="W998" s="68"/>
      <c r="X998" s="68"/>
      <c r="Y998" s="68"/>
    </row>
    <row r="999" spans="1:25" s="3" customFormat="1" x14ac:dyDescent="0.25">
      <c r="A999" s="79"/>
      <c r="D999" s="68"/>
      <c r="E999" s="68"/>
      <c r="W999" s="68"/>
      <c r="X999" s="68"/>
      <c r="Y999" s="68"/>
    </row>
    <row r="1000" spans="1:25" s="3" customFormat="1" x14ac:dyDescent="0.25">
      <c r="A1000" s="79"/>
      <c r="D1000" s="68"/>
      <c r="E1000" s="68"/>
      <c r="W1000" s="68"/>
      <c r="X1000" s="68"/>
      <c r="Y1000" s="68"/>
    </row>
    <row r="1001" spans="1:25" s="3" customFormat="1" x14ac:dyDescent="0.25">
      <c r="A1001" s="79"/>
      <c r="D1001" s="68"/>
      <c r="E1001" s="68"/>
      <c r="W1001" s="68"/>
      <c r="X1001" s="68"/>
      <c r="Y1001" s="68"/>
    </row>
    <row r="1002" spans="1:25" s="3" customFormat="1" x14ac:dyDescent="0.25">
      <c r="A1002" s="79"/>
      <c r="D1002" s="68"/>
      <c r="E1002" s="68"/>
      <c r="W1002" s="68"/>
      <c r="X1002" s="68"/>
      <c r="Y1002" s="68"/>
    </row>
    <row r="1003" spans="1:25" s="3" customFormat="1" x14ac:dyDescent="0.25">
      <c r="A1003" s="79"/>
      <c r="D1003" s="68"/>
      <c r="E1003" s="68"/>
      <c r="W1003" s="68"/>
      <c r="X1003" s="68"/>
      <c r="Y1003" s="68"/>
    </row>
    <row r="1004" spans="1:25" s="3" customFormat="1" x14ac:dyDescent="0.25">
      <c r="A1004" s="79"/>
      <c r="D1004" s="68"/>
      <c r="E1004" s="68"/>
      <c r="W1004" s="68"/>
      <c r="X1004" s="68"/>
      <c r="Y1004" s="68"/>
    </row>
    <row r="1005" spans="1:25" s="3" customFormat="1" x14ac:dyDescent="0.25">
      <c r="A1005" s="79"/>
      <c r="D1005" s="68"/>
      <c r="E1005" s="68"/>
      <c r="W1005" s="68"/>
      <c r="X1005" s="68"/>
      <c r="Y1005" s="68"/>
    </row>
    <row r="1006" spans="1:25" s="3" customFormat="1" x14ac:dyDescent="0.25">
      <c r="A1006" s="79"/>
      <c r="D1006" s="68"/>
      <c r="E1006" s="68"/>
      <c r="W1006" s="68"/>
      <c r="X1006" s="68"/>
      <c r="Y1006" s="68"/>
    </row>
    <row r="1007" spans="1:25" s="3" customFormat="1" x14ac:dyDescent="0.25">
      <c r="A1007" s="79"/>
      <c r="D1007" s="68"/>
      <c r="E1007" s="68"/>
      <c r="W1007" s="68"/>
      <c r="X1007" s="68"/>
      <c r="Y1007" s="68"/>
    </row>
    <row r="1008" spans="1:25" s="3" customFormat="1" x14ac:dyDescent="0.25">
      <c r="A1008" s="79"/>
      <c r="D1008" s="68"/>
      <c r="E1008" s="68"/>
      <c r="W1008" s="68"/>
      <c r="X1008" s="68"/>
      <c r="Y1008" s="68"/>
    </row>
    <row r="1009" spans="1:25" s="3" customFormat="1" x14ac:dyDescent="0.25">
      <c r="A1009" s="79"/>
      <c r="D1009" s="68"/>
      <c r="E1009" s="68"/>
      <c r="W1009" s="68"/>
      <c r="X1009" s="68"/>
      <c r="Y1009" s="68"/>
    </row>
    <row r="1010" spans="1:25" s="3" customFormat="1" x14ac:dyDescent="0.25">
      <c r="A1010" s="79"/>
      <c r="D1010" s="68"/>
      <c r="E1010" s="68"/>
      <c r="W1010" s="68"/>
      <c r="X1010" s="68"/>
      <c r="Y1010" s="68"/>
    </row>
    <row r="1011" spans="1:25" s="3" customFormat="1" x14ac:dyDescent="0.25">
      <c r="A1011" s="79"/>
      <c r="D1011" s="68"/>
      <c r="E1011" s="68"/>
      <c r="W1011" s="68"/>
      <c r="X1011" s="68"/>
      <c r="Y1011" s="68"/>
    </row>
    <row r="1012" spans="1:25" s="3" customFormat="1" x14ac:dyDescent="0.25">
      <c r="A1012" s="79"/>
      <c r="D1012" s="68"/>
      <c r="E1012" s="68"/>
      <c r="W1012" s="68"/>
      <c r="X1012" s="68"/>
      <c r="Y1012" s="68"/>
    </row>
    <row r="1013" spans="1:25" s="3" customFormat="1" x14ac:dyDescent="0.25">
      <c r="A1013" s="79"/>
      <c r="D1013" s="68"/>
      <c r="E1013" s="68"/>
      <c r="W1013" s="68"/>
      <c r="X1013" s="68"/>
      <c r="Y1013" s="68"/>
    </row>
    <row r="1014" spans="1:25" s="3" customFormat="1" x14ac:dyDescent="0.25">
      <c r="A1014" s="79"/>
      <c r="D1014" s="68"/>
      <c r="E1014" s="68"/>
      <c r="W1014" s="68"/>
      <c r="X1014" s="68"/>
      <c r="Y1014" s="68"/>
    </row>
    <row r="1015" spans="1:25" s="3" customFormat="1" x14ac:dyDescent="0.25">
      <c r="A1015" s="79"/>
      <c r="D1015" s="68"/>
      <c r="E1015" s="68"/>
      <c r="W1015" s="68"/>
      <c r="X1015" s="68"/>
      <c r="Y1015" s="68"/>
    </row>
    <row r="1016" spans="1:25" s="3" customFormat="1" x14ac:dyDescent="0.25">
      <c r="A1016" s="79"/>
      <c r="D1016" s="68"/>
      <c r="E1016" s="68"/>
      <c r="W1016" s="68"/>
      <c r="X1016" s="68"/>
      <c r="Y1016" s="68"/>
    </row>
    <row r="1017" spans="1:25" s="3" customFormat="1" x14ac:dyDescent="0.25">
      <c r="A1017" s="79"/>
      <c r="D1017" s="68"/>
      <c r="E1017" s="68"/>
      <c r="W1017" s="68"/>
      <c r="X1017" s="68"/>
      <c r="Y1017" s="68"/>
    </row>
    <row r="1018" spans="1:25" s="3" customFormat="1" x14ac:dyDescent="0.25">
      <c r="A1018" s="79"/>
      <c r="D1018" s="68"/>
      <c r="E1018" s="68"/>
      <c r="W1018" s="68"/>
      <c r="X1018" s="68"/>
      <c r="Y1018" s="68"/>
    </row>
    <row r="1019" spans="1:25" s="3" customFormat="1" x14ac:dyDescent="0.25">
      <c r="A1019" s="79"/>
      <c r="D1019" s="68"/>
      <c r="E1019" s="68"/>
      <c r="W1019" s="68"/>
      <c r="X1019" s="68"/>
      <c r="Y1019" s="68"/>
    </row>
    <row r="1020" spans="1:25" s="3" customFormat="1" x14ac:dyDescent="0.25">
      <c r="A1020" s="79"/>
      <c r="D1020" s="68"/>
      <c r="E1020" s="68"/>
      <c r="W1020" s="68"/>
      <c r="X1020" s="68"/>
      <c r="Y1020" s="68"/>
    </row>
    <row r="1021" spans="1:25" s="3" customFormat="1" x14ac:dyDescent="0.25">
      <c r="A1021" s="79"/>
      <c r="D1021" s="68"/>
      <c r="E1021" s="68"/>
      <c r="W1021" s="68"/>
      <c r="X1021" s="68"/>
      <c r="Y1021" s="68"/>
    </row>
    <row r="1022" spans="1:25" s="3" customFormat="1" x14ac:dyDescent="0.25">
      <c r="A1022" s="79"/>
      <c r="D1022" s="68"/>
      <c r="E1022" s="68"/>
      <c r="W1022" s="68"/>
      <c r="X1022" s="68"/>
      <c r="Y1022" s="68"/>
    </row>
    <row r="1023" spans="1:25" s="3" customFormat="1" x14ac:dyDescent="0.25">
      <c r="A1023" s="79"/>
      <c r="D1023" s="68"/>
      <c r="E1023" s="68"/>
      <c r="W1023" s="68"/>
      <c r="X1023" s="68"/>
      <c r="Y1023" s="68"/>
    </row>
    <row r="1024" spans="1:25" s="3" customFormat="1" x14ac:dyDescent="0.25">
      <c r="A1024" s="79"/>
      <c r="D1024" s="68"/>
      <c r="E1024" s="68"/>
      <c r="W1024" s="68"/>
      <c r="X1024" s="68"/>
      <c r="Y1024" s="68"/>
    </row>
    <row r="1025" spans="1:25" s="3" customFormat="1" x14ac:dyDescent="0.25">
      <c r="A1025" s="79"/>
      <c r="D1025" s="68"/>
      <c r="E1025" s="68"/>
      <c r="W1025" s="68"/>
      <c r="X1025" s="68"/>
      <c r="Y1025" s="68"/>
    </row>
    <row r="1026" spans="1:25" s="3" customFormat="1" x14ac:dyDescent="0.25">
      <c r="A1026" s="79"/>
      <c r="D1026" s="68"/>
      <c r="E1026" s="68"/>
      <c r="W1026" s="68"/>
      <c r="X1026" s="68"/>
      <c r="Y1026" s="68"/>
    </row>
    <row r="1027" spans="1:25" s="3" customFormat="1" x14ac:dyDescent="0.25">
      <c r="A1027" s="79"/>
      <c r="D1027" s="68"/>
      <c r="E1027" s="68"/>
      <c r="W1027" s="68"/>
      <c r="X1027" s="68"/>
      <c r="Y1027" s="68"/>
    </row>
    <row r="1028" spans="1:25" s="3" customFormat="1" x14ac:dyDescent="0.25">
      <c r="A1028" s="79"/>
      <c r="D1028" s="68"/>
      <c r="E1028" s="68"/>
      <c r="W1028" s="68"/>
      <c r="X1028" s="68"/>
      <c r="Y1028" s="68"/>
    </row>
    <row r="1029" spans="1:25" s="3" customFormat="1" x14ac:dyDescent="0.25">
      <c r="A1029" s="79"/>
      <c r="D1029" s="68"/>
      <c r="E1029" s="68"/>
      <c r="W1029" s="68"/>
      <c r="X1029" s="68"/>
      <c r="Y1029" s="68"/>
    </row>
    <row r="1030" spans="1:25" s="3" customFormat="1" x14ac:dyDescent="0.25">
      <c r="A1030" s="79"/>
      <c r="D1030" s="68"/>
      <c r="E1030" s="68"/>
      <c r="W1030" s="68"/>
      <c r="X1030" s="68"/>
      <c r="Y1030" s="68"/>
    </row>
    <row r="1031" spans="1:25" s="3" customFormat="1" x14ac:dyDescent="0.25">
      <c r="A1031" s="79"/>
      <c r="D1031" s="68"/>
      <c r="E1031" s="68"/>
      <c r="W1031" s="68"/>
      <c r="X1031" s="68"/>
      <c r="Y1031" s="68"/>
    </row>
    <row r="1032" spans="1:25" s="3" customFormat="1" x14ac:dyDescent="0.25">
      <c r="A1032" s="79"/>
      <c r="D1032" s="68"/>
      <c r="E1032" s="68"/>
      <c r="W1032" s="68"/>
      <c r="X1032" s="68"/>
      <c r="Y1032" s="68"/>
    </row>
    <row r="1033" spans="1:25" s="3" customFormat="1" x14ac:dyDescent="0.25">
      <c r="A1033" s="79"/>
      <c r="D1033" s="68"/>
      <c r="E1033" s="68"/>
      <c r="W1033" s="68"/>
      <c r="X1033" s="68"/>
      <c r="Y1033" s="68"/>
    </row>
    <row r="1034" spans="1:25" s="3" customFormat="1" x14ac:dyDescent="0.25">
      <c r="A1034" s="79"/>
      <c r="D1034" s="68"/>
      <c r="E1034" s="68"/>
      <c r="W1034" s="68"/>
      <c r="X1034" s="68"/>
      <c r="Y1034" s="68"/>
    </row>
    <row r="1035" spans="1:25" s="3" customFormat="1" x14ac:dyDescent="0.25">
      <c r="A1035" s="79"/>
      <c r="D1035" s="68"/>
      <c r="E1035" s="68"/>
      <c r="W1035" s="68"/>
      <c r="X1035" s="68"/>
      <c r="Y1035" s="68"/>
    </row>
    <row r="1036" spans="1:25" s="3" customFormat="1" x14ac:dyDescent="0.25">
      <c r="A1036" s="79"/>
      <c r="D1036" s="68"/>
      <c r="E1036" s="68"/>
      <c r="W1036" s="68"/>
      <c r="X1036" s="68"/>
      <c r="Y1036" s="68"/>
    </row>
    <row r="1037" spans="1:25" s="3" customFormat="1" x14ac:dyDescent="0.25">
      <c r="A1037" s="79"/>
      <c r="D1037" s="68"/>
      <c r="E1037" s="68"/>
      <c r="W1037" s="68"/>
      <c r="X1037" s="68"/>
      <c r="Y1037" s="68"/>
    </row>
    <row r="1038" spans="1:25" s="3" customFormat="1" x14ac:dyDescent="0.25">
      <c r="A1038" s="79"/>
      <c r="D1038" s="68"/>
      <c r="E1038" s="68"/>
      <c r="W1038" s="68"/>
      <c r="X1038" s="68"/>
      <c r="Y1038" s="68"/>
    </row>
    <row r="1039" spans="1:25" s="3" customFormat="1" x14ac:dyDescent="0.25">
      <c r="A1039" s="79"/>
      <c r="D1039" s="68"/>
      <c r="E1039" s="68"/>
      <c r="W1039" s="68"/>
      <c r="X1039" s="68"/>
      <c r="Y1039" s="68"/>
    </row>
    <row r="1040" spans="1:25" s="3" customFormat="1" x14ac:dyDescent="0.25">
      <c r="A1040" s="79"/>
      <c r="D1040" s="68"/>
      <c r="E1040" s="68"/>
      <c r="W1040" s="68"/>
      <c r="X1040" s="68"/>
      <c r="Y1040" s="68"/>
    </row>
    <row r="1041" spans="1:25" s="3" customFormat="1" x14ac:dyDescent="0.25">
      <c r="A1041" s="79"/>
      <c r="D1041" s="68"/>
      <c r="E1041" s="68"/>
      <c r="W1041" s="68"/>
      <c r="X1041" s="68"/>
      <c r="Y1041" s="68"/>
    </row>
    <row r="1042" spans="1:25" s="3" customFormat="1" x14ac:dyDescent="0.25">
      <c r="A1042" s="79"/>
      <c r="D1042" s="68"/>
      <c r="E1042" s="68"/>
      <c r="W1042" s="68"/>
      <c r="X1042" s="68"/>
      <c r="Y1042" s="68"/>
    </row>
    <row r="1043" spans="1:25" s="3" customFormat="1" x14ac:dyDescent="0.25">
      <c r="A1043" s="79"/>
      <c r="D1043" s="68"/>
      <c r="E1043" s="68"/>
      <c r="W1043" s="68"/>
      <c r="X1043" s="68"/>
      <c r="Y1043" s="68"/>
    </row>
    <row r="1044" spans="1:25" s="3" customFormat="1" x14ac:dyDescent="0.25">
      <c r="A1044" s="79"/>
      <c r="D1044" s="68"/>
      <c r="E1044" s="68"/>
      <c r="W1044" s="68"/>
      <c r="X1044" s="68"/>
      <c r="Y1044" s="68"/>
    </row>
    <row r="1045" spans="1:25" s="3" customFormat="1" x14ac:dyDescent="0.25">
      <c r="A1045" s="79"/>
      <c r="D1045" s="68"/>
      <c r="E1045" s="68"/>
      <c r="W1045" s="68"/>
      <c r="X1045" s="68"/>
      <c r="Y1045" s="68"/>
    </row>
    <row r="1046" spans="1:25" s="3" customFormat="1" x14ac:dyDescent="0.25">
      <c r="A1046" s="79"/>
      <c r="D1046" s="68"/>
      <c r="E1046" s="68"/>
      <c r="W1046" s="68"/>
      <c r="X1046" s="68"/>
      <c r="Y1046" s="68"/>
    </row>
    <row r="1047" spans="1:25" s="3" customFormat="1" x14ac:dyDescent="0.25">
      <c r="A1047" s="79"/>
      <c r="D1047" s="68"/>
      <c r="E1047" s="68"/>
      <c r="W1047" s="68"/>
      <c r="X1047" s="68"/>
      <c r="Y1047" s="68"/>
    </row>
    <row r="1048" spans="1:25" s="3" customFormat="1" x14ac:dyDescent="0.25">
      <c r="A1048" s="79"/>
      <c r="D1048" s="68"/>
      <c r="E1048" s="68"/>
      <c r="W1048" s="68"/>
      <c r="X1048" s="68"/>
      <c r="Y1048" s="68"/>
    </row>
    <row r="1049" spans="1:25" s="3" customFormat="1" x14ac:dyDescent="0.25">
      <c r="A1049" s="79"/>
      <c r="D1049" s="68"/>
      <c r="E1049" s="68"/>
      <c r="W1049" s="68"/>
      <c r="X1049" s="68"/>
      <c r="Y1049" s="68"/>
    </row>
    <row r="1050" spans="1:25" s="3" customFormat="1" x14ac:dyDescent="0.25">
      <c r="A1050" s="79"/>
      <c r="D1050" s="68"/>
      <c r="E1050" s="68"/>
      <c r="W1050" s="68"/>
      <c r="X1050" s="68"/>
      <c r="Y1050" s="68"/>
    </row>
    <row r="1051" spans="1:25" s="3" customFormat="1" x14ac:dyDescent="0.25">
      <c r="A1051" s="79"/>
      <c r="D1051" s="68"/>
      <c r="E1051" s="68"/>
      <c r="W1051" s="68"/>
      <c r="X1051" s="68"/>
      <c r="Y1051" s="68"/>
    </row>
    <row r="1052" spans="1:25" s="3" customFormat="1" x14ac:dyDescent="0.25">
      <c r="A1052" s="79"/>
      <c r="D1052" s="68"/>
      <c r="E1052" s="68"/>
      <c r="W1052" s="68"/>
      <c r="X1052" s="68"/>
      <c r="Y1052" s="68"/>
    </row>
    <row r="1053" spans="1:25" s="3" customFormat="1" x14ac:dyDescent="0.25">
      <c r="A1053" s="79"/>
      <c r="D1053" s="68"/>
      <c r="E1053" s="68"/>
      <c r="W1053" s="68"/>
      <c r="X1053" s="68"/>
      <c r="Y1053" s="68"/>
    </row>
    <row r="1054" spans="1:25" s="3" customFormat="1" x14ac:dyDescent="0.25">
      <c r="A1054" s="79"/>
      <c r="D1054" s="68"/>
      <c r="E1054" s="68"/>
      <c r="W1054" s="68"/>
      <c r="X1054" s="68"/>
      <c r="Y1054" s="68"/>
    </row>
    <row r="1055" spans="1:25" s="3" customFormat="1" x14ac:dyDescent="0.25">
      <c r="A1055" s="79"/>
      <c r="D1055" s="68"/>
      <c r="E1055" s="68"/>
      <c r="W1055" s="68"/>
      <c r="X1055" s="68"/>
      <c r="Y1055" s="68"/>
    </row>
    <row r="1056" spans="1:25" s="3" customFormat="1" x14ac:dyDescent="0.25">
      <c r="A1056" s="79"/>
      <c r="D1056" s="68"/>
      <c r="E1056" s="68"/>
      <c r="W1056" s="68"/>
      <c r="X1056" s="68"/>
      <c r="Y1056" s="68"/>
    </row>
    <row r="1057" spans="1:25" s="3" customFormat="1" x14ac:dyDescent="0.25">
      <c r="A1057" s="79"/>
      <c r="D1057" s="68"/>
      <c r="E1057" s="68"/>
      <c r="W1057" s="68"/>
      <c r="X1057" s="68"/>
      <c r="Y1057" s="68"/>
    </row>
    <row r="1058" spans="1:25" s="3" customFormat="1" x14ac:dyDescent="0.25">
      <c r="A1058" s="79"/>
      <c r="D1058" s="68"/>
      <c r="E1058" s="68"/>
      <c r="W1058" s="68"/>
      <c r="X1058" s="68"/>
      <c r="Y1058" s="68"/>
    </row>
    <row r="1059" spans="1:25" s="3" customFormat="1" x14ac:dyDescent="0.25">
      <c r="A1059" s="79"/>
      <c r="D1059" s="68"/>
      <c r="E1059" s="68"/>
      <c r="W1059" s="68"/>
      <c r="X1059" s="68"/>
      <c r="Y1059" s="68"/>
    </row>
    <row r="1060" spans="1:25" s="3" customFormat="1" x14ac:dyDescent="0.25">
      <c r="A1060" s="79"/>
      <c r="D1060" s="68"/>
      <c r="E1060" s="68"/>
      <c r="W1060" s="68"/>
      <c r="X1060" s="68"/>
      <c r="Y1060" s="68"/>
    </row>
    <row r="1061" spans="1:25" s="3" customFormat="1" x14ac:dyDescent="0.25">
      <c r="A1061" s="79"/>
      <c r="D1061" s="68"/>
      <c r="E1061" s="68"/>
      <c r="W1061" s="68"/>
      <c r="X1061" s="68"/>
      <c r="Y1061" s="68"/>
    </row>
    <row r="1062" spans="1:25" s="3" customFormat="1" x14ac:dyDescent="0.25">
      <c r="A1062" s="79"/>
      <c r="D1062" s="68"/>
      <c r="E1062" s="68"/>
      <c r="W1062" s="68"/>
      <c r="X1062" s="68"/>
      <c r="Y1062" s="68"/>
    </row>
    <row r="1063" spans="1:25" s="3" customFormat="1" x14ac:dyDescent="0.25">
      <c r="A1063" s="79"/>
      <c r="D1063" s="68"/>
      <c r="E1063" s="68"/>
      <c r="W1063" s="68"/>
      <c r="X1063" s="68"/>
      <c r="Y1063" s="68"/>
    </row>
    <row r="1064" spans="1:25" s="3" customFormat="1" x14ac:dyDescent="0.25">
      <c r="A1064" s="79"/>
      <c r="D1064" s="68"/>
      <c r="E1064" s="68"/>
      <c r="W1064" s="68"/>
      <c r="X1064" s="68"/>
      <c r="Y1064" s="68"/>
    </row>
    <row r="1065" spans="1:25" s="3" customFormat="1" x14ac:dyDescent="0.25">
      <c r="A1065" s="79"/>
      <c r="D1065" s="68"/>
      <c r="E1065" s="68"/>
      <c r="W1065" s="68"/>
      <c r="X1065" s="68"/>
      <c r="Y1065" s="68"/>
    </row>
    <row r="1066" spans="1:25" s="3" customFormat="1" x14ac:dyDescent="0.25">
      <c r="A1066" s="79"/>
      <c r="D1066" s="68"/>
      <c r="E1066" s="68"/>
      <c r="W1066" s="68"/>
      <c r="X1066" s="68"/>
      <c r="Y1066" s="68"/>
    </row>
    <row r="1067" spans="1:25" s="3" customFormat="1" x14ac:dyDescent="0.25">
      <c r="A1067" s="79"/>
      <c r="D1067" s="68"/>
      <c r="E1067" s="68"/>
      <c r="W1067" s="68"/>
      <c r="X1067" s="68"/>
      <c r="Y1067" s="68"/>
    </row>
    <row r="1068" spans="1:25" s="3" customFormat="1" x14ac:dyDescent="0.25">
      <c r="A1068" s="79"/>
      <c r="D1068" s="68"/>
      <c r="E1068" s="68"/>
      <c r="W1068" s="68"/>
      <c r="X1068" s="68"/>
      <c r="Y1068" s="68"/>
    </row>
    <row r="1069" spans="1:25" s="3" customFormat="1" x14ac:dyDescent="0.25">
      <c r="A1069" s="79"/>
      <c r="D1069" s="68"/>
      <c r="E1069" s="68"/>
      <c r="W1069" s="68"/>
      <c r="X1069" s="68"/>
      <c r="Y1069" s="68"/>
    </row>
    <row r="1070" spans="1:25" s="3" customFormat="1" x14ac:dyDescent="0.25">
      <c r="A1070" s="79"/>
      <c r="D1070" s="68"/>
      <c r="E1070" s="68"/>
      <c r="W1070" s="68"/>
      <c r="X1070" s="68"/>
      <c r="Y1070" s="68"/>
    </row>
    <row r="1071" spans="1:25" s="3" customFormat="1" x14ac:dyDescent="0.25">
      <c r="A1071" s="79"/>
      <c r="D1071" s="68"/>
      <c r="E1071" s="68"/>
      <c r="W1071" s="68"/>
      <c r="X1071" s="68"/>
      <c r="Y1071" s="68"/>
    </row>
    <row r="1072" spans="1:25" s="3" customFormat="1" x14ac:dyDescent="0.25">
      <c r="A1072" s="79"/>
      <c r="D1072" s="68"/>
      <c r="E1072" s="68"/>
      <c r="W1072" s="68"/>
      <c r="X1072" s="68"/>
      <c r="Y1072" s="68"/>
    </row>
    <row r="1073" spans="1:25" s="3" customFormat="1" x14ac:dyDescent="0.25">
      <c r="A1073" s="79"/>
      <c r="D1073" s="68"/>
      <c r="E1073" s="68"/>
      <c r="W1073" s="68"/>
      <c r="X1073" s="68"/>
      <c r="Y1073" s="68"/>
    </row>
    <row r="1074" spans="1:25" s="3" customFormat="1" x14ac:dyDescent="0.25">
      <c r="A1074" s="79"/>
      <c r="D1074" s="68"/>
      <c r="E1074" s="68"/>
      <c r="W1074" s="68"/>
      <c r="X1074" s="68"/>
      <c r="Y1074" s="68"/>
    </row>
    <row r="1075" spans="1:25" s="3" customFormat="1" x14ac:dyDescent="0.25">
      <c r="A1075" s="79"/>
      <c r="D1075" s="68"/>
      <c r="E1075" s="68"/>
      <c r="W1075" s="68"/>
      <c r="X1075" s="68"/>
      <c r="Y1075" s="68"/>
    </row>
    <row r="1076" spans="1:25" s="3" customFormat="1" x14ac:dyDescent="0.25">
      <c r="A1076" s="79"/>
      <c r="D1076" s="68"/>
      <c r="E1076" s="68"/>
      <c r="W1076" s="68"/>
      <c r="X1076" s="68"/>
      <c r="Y1076" s="68"/>
    </row>
    <row r="1077" spans="1:25" s="3" customFormat="1" x14ac:dyDescent="0.25">
      <c r="A1077" s="79"/>
      <c r="D1077" s="68"/>
      <c r="E1077" s="68"/>
      <c r="W1077" s="68"/>
      <c r="X1077" s="68"/>
      <c r="Y1077" s="68"/>
    </row>
    <row r="1078" spans="1:25" s="3" customFormat="1" x14ac:dyDescent="0.25">
      <c r="A1078" s="79"/>
      <c r="D1078" s="68"/>
      <c r="E1078" s="68"/>
      <c r="W1078" s="68"/>
      <c r="X1078" s="68"/>
      <c r="Y1078" s="68"/>
    </row>
    <row r="1079" spans="1:25" s="3" customFormat="1" x14ac:dyDescent="0.25">
      <c r="A1079" s="79"/>
      <c r="D1079" s="68"/>
      <c r="E1079" s="68"/>
      <c r="W1079" s="68"/>
      <c r="X1079" s="68"/>
      <c r="Y1079" s="68"/>
    </row>
    <row r="1080" spans="1:25" s="3" customFormat="1" x14ac:dyDescent="0.25">
      <c r="A1080" s="79"/>
      <c r="D1080" s="68"/>
      <c r="E1080" s="68"/>
      <c r="W1080" s="68"/>
      <c r="X1080" s="68"/>
      <c r="Y1080" s="68"/>
    </row>
    <row r="1081" spans="1:25" s="3" customFormat="1" x14ac:dyDescent="0.25">
      <c r="A1081" s="79"/>
      <c r="D1081" s="68"/>
      <c r="E1081" s="68"/>
      <c r="W1081" s="68"/>
      <c r="X1081" s="68"/>
      <c r="Y1081" s="68"/>
    </row>
    <row r="1082" spans="1:25" s="3" customFormat="1" x14ac:dyDescent="0.25">
      <c r="A1082" s="79"/>
      <c r="D1082" s="68"/>
      <c r="E1082" s="68"/>
      <c r="W1082" s="68"/>
      <c r="X1082" s="68"/>
      <c r="Y1082" s="68"/>
    </row>
    <row r="1083" spans="1:25" s="3" customFormat="1" x14ac:dyDescent="0.25">
      <c r="A1083" s="79"/>
      <c r="D1083" s="68"/>
      <c r="E1083" s="68"/>
      <c r="W1083" s="68"/>
      <c r="X1083" s="68"/>
      <c r="Y1083" s="68"/>
    </row>
    <row r="1084" spans="1:25" s="3" customFormat="1" x14ac:dyDescent="0.25">
      <c r="A1084" s="79"/>
      <c r="D1084" s="68"/>
      <c r="E1084" s="68"/>
      <c r="W1084" s="68"/>
      <c r="X1084" s="68"/>
      <c r="Y1084" s="68"/>
    </row>
    <row r="1085" spans="1:25" s="3" customFormat="1" x14ac:dyDescent="0.25">
      <c r="A1085" s="79"/>
      <c r="D1085" s="68"/>
      <c r="E1085" s="68"/>
      <c r="W1085" s="68"/>
      <c r="X1085" s="68"/>
      <c r="Y1085" s="68"/>
    </row>
    <row r="1086" spans="1:25" s="3" customFormat="1" x14ac:dyDescent="0.25">
      <c r="A1086" s="79"/>
      <c r="D1086" s="68"/>
      <c r="E1086" s="68"/>
      <c r="W1086" s="68"/>
      <c r="X1086" s="68"/>
      <c r="Y1086" s="68"/>
    </row>
    <row r="1087" spans="1:25" s="3" customFormat="1" x14ac:dyDescent="0.25">
      <c r="A1087" s="79"/>
      <c r="D1087" s="68"/>
      <c r="E1087" s="68"/>
      <c r="W1087" s="68"/>
      <c r="X1087" s="68"/>
      <c r="Y1087" s="68"/>
    </row>
    <row r="1088" spans="1:25" s="3" customFormat="1" x14ac:dyDescent="0.25">
      <c r="A1088" s="79"/>
      <c r="D1088" s="68"/>
      <c r="E1088" s="68"/>
      <c r="W1088" s="68"/>
      <c r="X1088" s="68"/>
      <c r="Y1088" s="68"/>
    </row>
    <row r="1089" spans="1:25" s="3" customFormat="1" x14ac:dyDescent="0.25">
      <c r="A1089" s="79"/>
      <c r="D1089" s="68"/>
      <c r="E1089" s="68"/>
      <c r="W1089" s="68"/>
      <c r="X1089" s="68"/>
      <c r="Y1089" s="68"/>
    </row>
    <row r="1090" spans="1:25" s="3" customFormat="1" x14ac:dyDescent="0.25">
      <c r="A1090" s="79"/>
      <c r="D1090" s="68"/>
      <c r="E1090" s="68"/>
      <c r="W1090" s="68"/>
      <c r="X1090" s="68"/>
      <c r="Y1090" s="68"/>
    </row>
    <row r="1091" spans="1:25" s="3" customFormat="1" x14ac:dyDescent="0.25">
      <c r="A1091" s="79"/>
      <c r="D1091" s="68"/>
      <c r="E1091" s="68"/>
      <c r="W1091" s="68"/>
      <c r="X1091" s="68"/>
      <c r="Y1091" s="68"/>
    </row>
    <row r="1092" spans="1:25" s="3" customFormat="1" x14ac:dyDescent="0.25">
      <c r="A1092" s="79"/>
      <c r="D1092" s="68"/>
      <c r="E1092" s="68"/>
      <c r="W1092" s="68"/>
      <c r="X1092" s="68"/>
      <c r="Y1092" s="68"/>
    </row>
    <row r="1093" spans="1:25" s="3" customFormat="1" x14ac:dyDescent="0.25">
      <c r="A1093" s="79"/>
      <c r="D1093" s="68"/>
      <c r="E1093" s="68"/>
      <c r="W1093" s="68"/>
      <c r="X1093" s="68"/>
      <c r="Y1093" s="68"/>
    </row>
    <row r="1094" spans="1:25" s="3" customFormat="1" x14ac:dyDescent="0.25">
      <c r="A1094" s="79"/>
      <c r="D1094" s="68"/>
      <c r="E1094" s="68"/>
      <c r="W1094" s="68"/>
      <c r="X1094" s="68"/>
      <c r="Y1094" s="68"/>
    </row>
    <row r="1095" spans="1:25" s="3" customFormat="1" x14ac:dyDescent="0.25">
      <c r="A1095" s="79"/>
      <c r="D1095" s="68"/>
      <c r="E1095" s="68"/>
      <c r="W1095" s="68"/>
      <c r="X1095" s="68"/>
      <c r="Y1095" s="68"/>
    </row>
    <row r="1096" spans="1:25" s="3" customFormat="1" x14ac:dyDescent="0.25">
      <c r="A1096" s="79"/>
      <c r="D1096" s="68"/>
      <c r="E1096" s="68"/>
      <c r="W1096" s="68"/>
      <c r="X1096" s="68"/>
      <c r="Y1096" s="68"/>
    </row>
    <row r="1097" spans="1:25" s="3" customFormat="1" x14ac:dyDescent="0.25">
      <c r="A1097" s="79"/>
      <c r="D1097" s="68"/>
      <c r="E1097" s="68"/>
      <c r="W1097" s="68"/>
      <c r="X1097" s="68"/>
      <c r="Y1097" s="68"/>
    </row>
    <row r="1098" spans="1:25" s="3" customFormat="1" x14ac:dyDescent="0.25">
      <c r="A1098" s="79"/>
      <c r="D1098" s="68"/>
      <c r="E1098" s="68"/>
      <c r="W1098" s="68"/>
      <c r="X1098" s="68"/>
      <c r="Y1098" s="68"/>
    </row>
    <row r="1099" spans="1:25" s="3" customFormat="1" x14ac:dyDescent="0.25">
      <c r="A1099" s="79"/>
      <c r="D1099" s="68"/>
      <c r="E1099" s="68"/>
      <c r="W1099" s="68"/>
      <c r="X1099" s="68"/>
      <c r="Y1099" s="68"/>
    </row>
    <row r="1100" spans="1:25" s="3" customFormat="1" x14ac:dyDescent="0.25">
      <c r="A1100" s="79"/>
      <c r="D1100" s="68"/>
      <c r="E1100" s="68"/>
      <c r="W1100" s="68"/>
      <c r="X1100" s="68"/>
      <c r="Y1100" s="68"/>
    </row>
    <row r="1101" spans="1:25" s="3" customFormat="1" x14ac:dyDescent="0.25">
      <c r="A1101" s="79"/>
      <c r="D1101" s="68"/>
      <c r="E1101" s="68"/>
      <c r="W1101" s="68"/>
      <c r="X1101" s="68"/>
      <c r="Y1101" s="68"/>
    </row>
    <row r="1102" spans="1:25" s="3" customFormat="1" x14ac:dyDescent="0.25">
      <c r="A1102" s="79"/>
      <c r="D1102" s="68"/>
      <c r="E1102" s="68"/>
      <c r="W1102" s="68"/>
      <c r="X1102" s="68"/>
      <c r="Y1102" s="68"/>
    </row>
    <row r="1103" spans="1:25" s="3" customFormat="1" x14ac:dyDescent="0.25">
      <c r="A1103" s="79"/>
      <c r="D1103" s="68"/>
      <c r="E1103" s="68"/>
      <c r="W1103" s="68"/>
      <c r="X1103" s="68"/>
      <c r="Y1103" s="68"/>
    </row>
    <row r="1104" spans="1:25" s="3" customFormat="1" x14ac:dyDescent="0.25">
      <c r="A1104" s="79"/>
      <c r="D1104" s="68"/>
      <c r="E1104" s="68"/>
      <c r="W1104" s="68"/>
      <c r="X1104" s="68"/>
      <c r="Y1104" s="68"/>
    </row>
    <row r="1105" spans="1:25" s="3" customFormat="1" x14ac:dyDescent="0.25">
      <c r="A1105" s="79"/>
      <c r="D1105" s="68"/>
      <c r="E1105" s="68"/>
      <c r="W1105" s="68"/>
      <c r="X1105" s="68"/>
      <c r="Y1105" s="68"/>
    </row>
    <row r="1106" spans="1:25" s="3" customFormat="1" x14ac:dyDescent="0.25">
      <c r="A1106" s="79"/>
      <c r="D1106" s="68"/>
      <c r="E1106" s="68"/>
      <c r="W1106" s="68"/>
      <c r="X1106" s="68"/>
      <c r="Y1106" s="68"/>
    </row>
    <row r="1107" spans="1:25" s="3" customFormat="1" x14ac:dyDescent="0.25">
      <c r="A1107" s="79"/>
      <c r="D1107" s="68"/>
      <c r="E1107" s="68"/>
      <c r="W1107" s="68"/>
      <c r="X1107" s="68"/>
      <c r="Y1107" s="68"/>
    </row>
    <row r="1108" spans="1:25" s="3" customFormat="1" x14ac:dyDescent="0.25">
      <c r="A1108" s="79"/>
      <c r="D1108" s="68"/>
      <c r="E1108" s="68"/>
      <c r="W1108" s="68"/>
      <c r="X1108" s="68"/>
      <c r="Y1108" s="68"/>
    </row>
    <row r="1109" spans="1:25" s="3" customFormat="1" x14ac:dyDescent="0.25">
      <c r="A1109" s="79"/>
      <c r="D1109" s="68"/>
      <c r="E1109" s="68"/>
      <c r="W1109" s="68"/>
      <c r="X1109" s="68"/>
      <c r="Y1109" s="68"/>
    </row>
    <row r="1110" spans="1:25" s="3" customFormat="1" x14ac:dyDescent="0.25">
      <c r="A1110" s="79"/>
      <c r="D1110" s="68"/>
      <c r="E1110" s="68"/>
      <c r="W1110" s="68"/>
      <c r="X1110" s="68"/>
      <c r="Y1110" s="68"/>
    </row>
    <row r="1111" spans="1:25" s="3" customFormat="1" x14ac:dyDescent="0.25">
      <c r="A1111" s="79"/>
      <c r="D1111" s="68"/>
      <c r="E1111" s="68"/>
      <c r="W1111" s="68"/>
      <c r="X1111" s="68"/>
      <c r="Y1111" s="68"/>
    </row>
    <row r="1112" spans="1:25" s="3" customFormat="1" x14ac:dyDescent="0.25">
      <c r="A1112" s="79"/>
      <c r="D1112" s="68"/>
      <c r="E1112" s="68"/>
      <c r="W1112" s="68"/>
      <c r="X1112" s="68"/>
      <c r="Y1112" s="68"/>
    </row>
    <row r="1113" spans="1:25" s="3" customFormat="1" x14ac:dyDescent="0.25">
      <c r="A1113" s="79"/>
      <c r="D1113" s="68"/>
      <c r="E1113" s="68"/>
      <c r="W1113" s="68"/>
      <c r="X1113" s="68"/>
      <c r="Y1113" s="68"/>
    </row>
    <row r="1114" spans="1:25" s="3" customFormat="1" x14ac:dyDescent="0.25">
      <c r="A1114" s="79"/>
      <c r="D1114" s="68"/>
      <c r="E1114" s="68"/>
      <c r="W1114" s="68"/>
      <c r="X1114" s="68"/>
      <c r="Y1114" s="68"/>
    </row>
    <row r="1115" spans="1:25" s="3" customFormat="1" x14ac:dyDescent="0.25">
      <c r="A1115" s="79"/>
      <c r="D1115" s="68"/>
      <c r="E1115" s="68"/>
      <c r="W1115" s="68"/>
      <c r="X1115" s="68"/>
      <c r="Y1115" s="68"/>
    </row>
    <row r="1116" spans="1:25" s="3" customFormat="1" x14ac:dyDescent="0.25">
      <c r="A1116" s="79"/>
      <c r="D1116" s="68"/>
      <c r="E1116" s="68"/>
      <c r="W1116" s="68"/>
      <c r="X1116" s="68"/>
      <c r="Y1116" s="68"/>
    </row>
    <row r="1117" spans="1:25" s="3" customFormat="1" x14ac:dyDescent="0.25">
      <c r="A1117" s="79"/>
      <c r="D1117" s="68"/>
      <c r="E1117" s="68"/>
      <c r="W1117" s="68"/>
      <c r="X1117" s="68"/>
      <c r="Y1117" s="68"/>
    </row>
    <row r="1118" spans="1:25" s="3" customFormat="1" x14ac:dyDescent="0.25">
      <c r="A1118" s="79"/>
      <c r="D1118" s="68"/>
      <c r="E1118" s="68"/>
      <c r="W1118" s="68"/>
      <c r="X1118" s="68"/>
      <c r="Y1118" s="68"/>
    </row>
    <row r="1119" spans="1:25" s="3" customFormat="1" x14ac:dyDescent="0.25">
      <c r="A1119" s="79"/>
      <c r="D1119" s="68"/>
      <c r="E1119" s="68"/>
      <c r="W1119" s="68"/>
      <c r="X1119" s="68"/>
      <c r="Y1119" s="68"/>
    </row>
    <row r="1120" spans="1:25" s="3" customFormat="1" x14ac:dyDescent="0.25">
      <c r="A1120" s="79"/>
      <c r="D1120" s="68"/>
      <c r="E1120" s="68"/>
      <c r="W1120" s="68"/>
      <c r="X1120" s="68"/>
      <c r="Y1120" s="68"/>
    </row>
    <row r="1121" spans="1:25" s="3" customFormat="1" x14ac:dyDescent="0.25">
      <c r="A1121" s="79"/>
      <c r="D1121" s="68"/>
      <c r="E1121" s="68"/>
      <c r="W1121" s="68"/>
      <c r="X1121" s="68"/>
      <c r="Y1121" s="68"/>
    </row>
    <row r="1122" spans="1:25" s="3" customFormat="1" x14ac:dyDescent="0.25">
      <c r="A1122" s="79"/>
      <c r="D1122" s="68"/>
      <c r="E1122" s="68"/>
      <c r="W1122" s="68"/>
      <c r="X1122" s="68"/>
      <c r="Y1122" s="68"/>
    </row>
    <row r="1123" spans="1:25" s="3" customFormat="1" x14ac:dyDescent="0.25">
      <c r="A1123" s="79"/>
      <c r="D1123" s="68"/>
      <c r="E1123" s="68"/>
      <c r="W1123" s="68"/>
      <c r="X1123" s="68"/>
      <c r="Y1123" s="68"/>
    </row>
    <row r="1124" spans="1:25" s="3" customFormat="1" x14ac:dyDescent="0.25">
      <c r="A1124" s="79"/>
      <c r="D1124" s="68"/>
      <c r="E1124" s="68"/>
      <c r="W1124" s="68"/>
      <c r="X1124" s="68"/>
      <c r="Y1124" s="68"/>
    </row>
    <row r="1125" spans="1:25" s="3" customFormat="1" x14ac:dyDescent="0.25">
      <c r="A1125" s="79"/>
      <c r="D1125" s="68"/>
      <c r="E1125" s="68"/>
      <c r="W1125" s="68"/>
      <c r="X1125" s="68"/>
      <c r="Y1125" s="68"/>
    </row>
    <row r="1126" spans="1:25" s="3" customFormat="1" x14ac:dyDescent="0.25">
      <c r="A1126" s="79"/>
      <c r="D1126" s="68"/>
      <c r="E1126" s="68"/>
      <c r="W1126" s="68"/>
      <c r="X1126" s="68"/>
      <c r="Y1126" s="68"/>
    </row>
    <row r="1127" spans="1:25" s="3" customFormat="1" x14ac:dyDescent="0.25">
      <c r="A1127" s="79"/>
      <c r="D1127" s="68"/>
      <c r="E1127" s="68"/>
      <c r="W1127" s="68"/>
      <c r="X1127" s="68"/>
      <c r="Y1127" s="68"/>
    </row>
    <row r="1128" spans="1:25" s="3" customFormat="1" x14ac:dyDescent="0.25">
      <c r="A1128" s="79"/>
      <c r="D1128" s="68"/>
      <c r="E1128" s="68"/>
      <c r="W1128" s="68"/>
      <c r="X1128" s="68"/>
      <c r="Y1128" s="68"/>
    </row>
    <row r="1129" spans="1:25" s="3" customFormat="1" x14ac:dyDescent="0.25">
      <c r="A1129" s="79"/>
      <c r="D1129" s="68"/>
      <c r="E1129" s="68"/>
      <c r="W1129" s="68"/>
      <c r="X1129" s="68"/>
      <c r="Y1129" s="68"/>
    </row>
    <row r="1130" spans="1:25" s="3" customFormat="1" x14ac:dyDescent="0.25">
      <c r="A1130" s="79"/>
      <c r="D1130" s="68"/>
      <c r="E1130" s="68"/>
      <c r="W1130" s="68"/>
      <c r="X1130" s="68"/>
      <c r="Y1130" s="68"/>
    </row>
    <row r="1131" spans="1:25" s="3" customFormat="1" x14ac:dyDescent="0.25">
      <c r="A1131" s="79"/>
      <c r="D1131" s="68"/>
      <c r="E1131" s="68"/>
      <c r="W1131" s="68"/>
      <c r="X1131" s="68"/>
      <c r="Y1131" s="68"/>
    </row>
    <row r="1132" spans="1:25" s="3" customFormat="1" x14ac:dyDescent="0.25">
      <c r="A1132" s="79"/>
      <c r="D1132" s="68"/>
      <c r="E1132" s="68"/>
      <c r="W1132" s="68"/>
      <c r="X1132" s="68"/>
      <c r="Y1132" s="68"/>
    </row>
    <row r="1133" spans="1:25" s="3" customFormat="1" x14ac:dyDescent="0.25">
      <c r="A1133" s="79"/>
      <c r="D1133" s="68"/>
      <c r="E1133" s="68"/>
      <c r="W1133" s="68"/>
      <c r="X1133" s="68"/>
      <c r="Y1133" s="68"/>
    </row>
    <row r="1134" spans="1:25" s="3" customFormat="1" x14ac:dyDescent="0.25">
      <c r="A1134" s="79"/>
      <c r="D1134" s="68"/>
      <c r="E1134" s="68"/>
      <c r="W1134" s="68"/>
      <c r="X1134" s="68"/>
      <c r="Y1134" s="68"/>
    </row>
    <row r="1135" spans="1:25" s="3" customFormat="1" x14ac:dyDescent="0.25">
      <c r="A1135" s="79"/>
      <c r="D1135" s="68"/>
      <c r="E1135" s="68"/>
      <c r="W1135" s="68"/>
      <c r="X1135" s="68"/>
      <c r="Y1135" s="68"/>
    </row>
    <row r="1136" spans="1:25" s="3" customFormat="1" x14ac:dyDescent="0.25">
      <c r="A1136" s="79"/>
      <c r="D1136" s="68"/>
      <c r="E1136" s="68"/>
      <c r="W1136" s="68"/>
      <c r="X1136" s="68"/>
      <c r="Y1136" s="68"/>
    </row>
    <row r="1137" spans="1:25" s="3" customFormat="1" x14ac:dyDescent="0.25">
      <c r="A1137" s="79"/>
      <c r="D1137" s="68"/>
      <c r="E1137" s="68"/>
      <c r="W1137" s="68"/>
      <c r="X1137" s="68"/>
      <c r="Y1137" s="68"/>
    </row>
    <row r="1138" spans="1:25" s="3" customFormat="1" x14ac:dyDescent="0.25">
      <c r="A1138" s="79"/>
      <c r="D1138" s="68"/>
      <c r="E1138" s="68"/>
      <c r="W1138" s="68"/>
      <c r="X1138" s="68"/>
      <c r="Y1138" s="68"/>
    </row>
    <row r="1139" spans="1:25" s="3" customFormat="1" x14ac:dyDescent="0.25">
      <c r="A1139" s="79"/>
      <c r="D1139" s="68"/>
      <c r="E1139" s="68"/>
      <c r="W1139" s="68"/>
      <c r="X1139" s="68"/>
      <c r="Y1139" s="68"/>
    </row>
    <row r="1140" spans="1:25" s="3" customFormat="1" x14ac:dyDescent="0.25">
      <c r="A1140" s="79"/>
      <c r="D1140" s="68"/>
      <c r="E1140" s="68"/>
      <c r="W1140" s="68"/>
      <c r="X1140" s="68"/>
      <c r="Y1140" s="68"/>
    </row>
    <row r="1141" spans="1:25" s="3" customFormat="1" x14ac:dyDescent="0.25">
      <c r="A1141" s="79"/>
      <c r="D1141" s="68"/>
      <c r="E1141" s="68"/>
      <c r="W1141" s="68"/>
      <c r="X1141" s="68"/>
      <c r="Y1141" s="68"/>
    </row>
    <row r="1142" spans="1:25" s="3" customFormat="1" x14ac:dyDescent="0.25">
      <c r="A1142" s="79"/>
      <c r="D1142" s="68"/>
      <c r="E1142" s="68"/>
      <c r="W1142" s="68"/>
      <c r="X1142" s="68"/>
      <c r="Y1142" s="68"/>
    </row>
    <row r="1143" spans="1:25" s="3" customFormat="1" x14ac:dyDescent="0.25">
      <c r="A1143" s="79"/>
      <c r="D1143" s="68"/>
      <c r="E1143" s="68"/>
      <c r="W1143" s="68"/>
      <c r="X1143" s="68"/>
      <c r="Y1143" s="68"/>
    </row>
    <row r="1144" spans="1:25" s="3" customFormat="1" x14ac:dyDescent="0.25">
      <c r="A1144" s="79"/>
      <c r="D1144" s="68"/>
      <c r="E1144" s="68"/>
      <c r="W1144" s="68"/>
      <c r="X1144" s="68"/>
      <c r="Y1144" s="68"/>
    </row>
    <row r="1145" spans="1:25" s="3" customFormat="1" x14ac:dyDescent="0.25">
      <c r="A1145" s="79"/>
      <c r="D1145" s="68"/>
      <c r="E1145" s="68"/>
      <c r="W1145" s="68"/>
      <c r="X1145" s="68"/>
      <c r="Y1145" s="68"/>
    </row>
    <row r="1146" spans="1:25" s="3" customFormat="1" x14ac:dyDescent="0.25">
      <c r="A1146" s="79"/>
      <c r="D1146" s="68"/>
      <c r="E1146" s="68"/>
      <c r="W1146" s="68"/>
      <c r="X1146" s="68"/>
      <c r="Y1146" s="68"/>
    </row>
    <row r="1147" spans="1:25" s="3" customFormat="1" x14ac:dyDescent="0.25">
      <c r="A1147" s="79"/>
      <c r="D1147" s="68"/>
      <c r="E1147" s="68"/>
      <c r="W1147" s="68"/>
      <c r="X1147" s="68"/>
      <c r="Y1147" s="68"/>
    </row>
    <row r="1148" spans="1:25" s="3" customFormat="1" x14ac:dyDescent="0.25">
      <c r="A1148" s="79"/>
      <c r="D1148" s="68"/>
      <c r="E1148" s="68"/>
      <c r="W1148" s="68"/>
      <c r="X1148" s="68"/>
      <c r="Y1148" s="68"/>
    </row>
    <row r="1149" spans="1:25" s="3" customFormat="1" x14ac:dyDescent="0.25">
      <c r="A1149" s="79"/>
      <c r="D1149" s="68"/>
      <c r="E1149" s="68"/>
      <c r="W1149" s="68"/>
      <c r="X1149" s="68"/>
      <c r="Y1149" s="68"/>
    </row>
    <row r="1150" spans="1:25" s="3" customFormat="1" x14ac:dyDescent="0.25">
      <c r="A1150" s="79"/>
      <c r="D1150" s="68"/>
      <c r="E1150" s="68"/>
      <c r="W1150" s="68"/>
      <c r="X1150" s="68"/>
      <c r="Y1150" s="68"/>
    </row>
    <row r="1151" spans="1:25" s="3" customFormat="1" x14ac:dyDescent="0.25">
      <c r="A1151" s="79"/>
      <c r="D1151" s="68"/>
      <c r="E1151" s="68"/>
      <c r="W1151" s="68"/>
      <c r="X1151" s="68"/>
      <c r="Y1151" s="68"/>
    </row>
    <row r="1152" spans="1:25" s="3" customFormat="1" x14ac:dyDescent="0.25">
      <c r="A1152" s="79"/>
      <c r="D1152" s="68"/>
      <c r="E1152" s="68"/>
      <c r="W1152" s="68"/>
      <c r="X1152" s="68"/>
      <c r="Y1152" s="68"/>
    </row>
    <row r="1153" spans="1:25" s="3" customFormat="1" x14ac:dyDescent="0.25">
      <c r="A1153" s="79"/>
      <c r="D1153" s="68"/>
      <c r="E1153" s="68"/>
      <c r="W1153" s="68"/>
      <c r="X1153" s="68"/>
      <c r="Y1153" s="68"/>
    </row>
    <row r="1154" spans="1:25" s="3" customFormat="1" x14ac:dyDescent="0.25">
      <c r="A1154" s="79"/>
      <c r="D1154" s="68"/>
      <c r="E1154" s="68"/>
      <c r="W1154" s="68"/>
      <c r="X1154" s="68"/>
      <c r="Y1154" s="68"/>
    </row>
    <row r="1155" spans="1:25" s="3" customFormat="1" x14ac:dyDescent="0.25">
      <c r="A1155" s="79"/>
      <c r="D1155" s="68"/>
      <c r="E1155" s="68"/>
      <c r="W1155" s="68"/>
      <c r="X1155" s="68"/>
      <c r="Y1155" s="68"/>
    </row>
    <row r="1156" spans="1:25" s="3" customFormat="1" x14ac:dyDescent="0.25">
      <c r="A1156" s="79"/>
      <c r="D1156" s="68"/>
      <c r="E1156" s="68"/>
      <c r="W1156" s="68"/>
      <c r="X1156" s="68"/>
      <c r="Y1156" s="68"/>
    </row>
    <row r="1157" spans="1:25" s="3" customFormat="1" x14ac:dyDescent="0.25">
      <c r="A1157" s="79"/>
      <c r="D1157" s="68"/>
      <c r="E1157" s="68"/>
      <c r="W1157" s="68"/>
      <c r="X1157" s="68"/>
      <c r="Y1157" s="68"/>
    </row>
    <row r="1158" spans="1:25" s="3" customFormat="1" x14ac:dyDescent="0.25">
      <c r="A1158" s="79"/>
      <c r="D1158" s="68"/>
      <c r="E1158" s="68"/>
      <c r="W1158" s="68"/>
      <c r="X1158" s="68"/>
      <c r="Y1158" s="68"/>
    </row>
    <row r="1159" spans="1:25" s="3" customFormat="1" x14ac:dyDescent="0.25">
      <c r="A1159" s="79"/>
      <c r="D1159" s="68"/>
      <c r="E1159" s="68"/>
      <c r="W1159" s="68"/>
      <c r="X1159" s="68"/>
      <c r="Y1159" s="68"/>
    </row>
    <row r="1160" spans="1:25" s="3" customFormat="1" x14ac:dyDescent="0.25">
      <c r="A1160" s="79"/>
      <c r="D1160" s="68"/>
      <c r="E1160" s="68"/>
      <c r="W1160" s="68"/>
      <c r="X1160" s="68"/>
      <c r="Y1160" s="68"/>
    </row>
    <row r="1161" spans="1:25" s="3" customFormat="1" x14ac:dyDescent="0.25">
      <c r="A1161" s="79"/>
      <c r="D1161" s="68"/>
      <c r="E1161" s="68"/>
      <c r="W1161" s="68"/>
      <c r="X1161" s="68"/>
      <c r="Y1161" s="68"/>
    </row>
    <row r="1162" spans="1:25" s="3" customFormat="1" x14ac:dyDescent="0.25">
      <c r="A1162" s="79"/>
      <c r="D1162" s="68"/>
      <c r="E1162" s="68"/>
      <c r="W1162" s="68"/>
      <c r="X1162" s="68"/>
      <c r="Y1162" s="68"/>
    </row>
    <row r="1163" spans="1:25" s="3" customFormat="1" x14ac:dyDescent="0.25">
      <c r="A1163" s="79"/>
      <c r="D1163" s="68"/>
      <c r="E1163" s="68"/>
      <c r="W1163" s="68"/>
      <c r="X1163" s="68"/>
      <c r="Y1163" s="68"/>
    </row>
    <row r="1164" spans="1:25" s="3" customFormat="1" x14ac:dyDescent="0.25">
      <c r="A1164" s="79"/>
      <c r="D1164" s="68"/>
      <c r="E1164" s="68"/>
      <c r="W1164" s="68"/>
      <c r="X1164" s="68"/>
      <c r="Y1164" s="68"/>
    </row>
    <row r="1165" spans="1:25" s="3" customFormat="1" x14ac:dyDescent="0.25">
      <c r="A1165" s="79"/>
      <c r="D1165" s="68"/>
      <c r="E1165" s="68"/>
      <c r="W1165" s="68"/>
      <c r="X1165" s="68"/>
      <c r="Y1165" s="68"/>
    </row>
    <row r="1166" spans="1:25" s="3" customFormat="1" x14ac:dyDescent="0.25">
      <c r="A1166" s="79"/>
      <c r="D1166" s="68"/>
      <c r="E1166" s="68"/>
      <c r="W1166" s="68"/>
      <c r="X1166" s="68"/>
      <c r="Y1166" s="68"/>
    </row>
    <row r="1167" spans="1:25" s="3" customFormat="1" x14ac:dyDescent="0.25">
      <c r="A1167" s="79"/>
      <c r="D1167" s="68"/>
      <c r="E1167" s="68"/>
      <c r="W1167" s="68"/>
      <c r="X1167" s="68"/>
      <c r="Y1167" s="68"/>
    </row>
    <row r="1168" spans="1:25" s="3" customFormat="1" x14ac:dyDescent="0.25">
      <c r="A1168" s="79"/>
      <c r="D1168" s="68"/>
      <c r="E1168" s="68"/>
      <c r="W1168" s="68"/>
      <c r="X1168" s="68"/>
      <c r="Y1168" s="68"/>
    </row>
    <row r="1169" spans="1:25" s="3" customFormat="1" x14ac:dyDescent="0.25">
      <c r="A1169" s="79"/>
      <c r="D1169" s="68"/>
      <c r="E1169" s="68"/>
      <c r="W1169" s="68"/>
      <c r="X1169" s="68"/>
      <c r="Y1169" s="68"/>
    </row>
    <row r="1170" spans="1:25" s="3" customFormat="1" x14ac:dyDescent="0.25">
      <c r="A1170" s="79"/>
      <c r="D1170" s="68"/>
      <c r="E1170" s="68"/>
      <c r="W1170" s="68"/>
      <c r="X1170" s="68"/>
      <c r="Y1170" s="68"/>
    </row>
    <row r="1171" spans="1:25" s="3" customFormat="1" x14ac:dyDescent="0.25">
      <c r="A1171" s="79"/>
      <c r="D1171" s="68"/>
      <c r="E1171" s="68"/>
      <c r="W1171" s="68"/>
      <c r="X1171" s="68"/>
      <c r="Y1171" s="68"/>
    </row>
    <row r="1172" spans="1:25" s="3" customFormat="1" x14ac:dyDescent="0.25">
      <c r="A1172" s="79"/>
      <c r="D1172" s="68"/>
      <c r="E1172" s="68"/>
      <c r="W1172" s="68"/>
      <c r="X1172" s="68"/>
      <c r="Y1172" s="68"/>
    </row>
    <row r="1173" spans="1:25" s="3" customFormat="1" x14ac:dyDescent="0.25">
      <c r="A1173" s="79"/>
      <c r="D1173" s="68"/>
      <c r="E1173" s="68"/>
      <c r="W1173" s="68"/>
      <c r="X1173" s="68"/>
      <c r="Y1173" s="68"/>
    </row>
    <row r="1174" spans="1:25" s="3" customFormat="1" x14ac:dyDescent="0.25">
      <c r="A1174" s="79"/>
      <c r="D1174" s="68"/>
      <c r="E1174" s="68"/>
      <c r="W1174" s="68"/>
      <c r="X1174" s="68"/>
      <c r="Y1174" s="68"/>
    </row>
    <row r="1175" spans="1:25" s="3" customFormat="1" x14ac:dyDescent="0.25">
      <c r="A1175" s="79"/>
      <c r="D1175" s="68"/>
      <c r="E1175" s="68"/>
      <c r="W1175" s="68"/>
      <c r="X1175" s="68"/>
      <c r="Y1175" s="68"/>
    </row>
    <row r="1176" spans="1:25" s="3" customFormat="1" x14ac:dyDescent="0.25">
      <c r="A1176" s="79"/>
      <c r="D1176" s="68"/>
      <c r="E1176" s="68"/>
      <c r="W1176" s="68"/>
      <c r="X1176" s="68"/>
      <c r="Y1176" s="68"/>
    </row>
    <row r="1177" spans="1:25" s="3" customFormat="1" x14ac:dyDescent="0.25">
      <c r="A1177" s="79"/>
      <c r="D1177" s="68"/>
      <c r="E1177" s="68"/>
      <c r="W1177" s="68"/>
      <c r="X1177" s="68"/>
      <c r="Y1177" s="68"/>
    </row>
    <row r="1178" spans="1:25" s="3" customFormat="1" x14ac:dyDescent="0.25">
      <c r="A1178" s="79"/>
      <c r="D1178" s="68"/>
      <c r="E1178" s="68"/>
      <c r="W1178" s="68"/>
      <c r="X1178" s="68"/>
      <c r="Y1178" s="68"/>
    </row>
    <row r="1179" spans="1:25" s="3" customFormat="1" x14ac:dyDescent="0.25">
      <c r="A1179" s="79"/>
      <c r="D1179" s="68"/>
      <c r="E1179" s="68"/>
      <c r="W1179" s="68"/>
      <c r="X1179" s="68"/>
      <c r="Y1179" s="68"/>
    </row>
    <row r="1180" spans="1:25" s="3" customFormat="1" x14ac:dyDescent="0.25">
      <c r="A1180" s="79"/>
      <c r="D1180" s="68"/>
      <c r="E1180" s="68"/>
      <c r="W1180" s="68"/>
      <c r="X1180" s="68"/>
      <c r="Y1180" s="68"/>
    </row>
    <row r="1181" spans="1:25" s="3" customFormat="1" x14ac:dyDescent="0.25">
      <c r="A1181" s="79"/>
      <c r="D1181" s="68"/>
      <c r="E1181" s="68"/>
      <c r="W1181" s="68"/>
      <c r="X1181" s="68"/>
      <c r="Y1181" s="68"/>
    </row>
    <row r="1182" spans="1:25" s="3" customFormat="1" x14ac:dyDescent="0.25">
      <c r="A1182" s="79"/>
      <c r="D1182" s="68"/>
      <c r="E1182" s="68"/>
      <c r="W1182" s="68"/>
      <c r="X1182" s="68"/>
      <c r="Y1182" s="68"/>
    </row>
    <row r="1183" spans="1:25" s="3" customFormat="1" x14ac:dyDescent="0.25">
      <c r="A1183" s="79"/>
      <c r="D1183" s="68"/>
      <c r="E1183" s="68"/>
      <c r="W1183" s="68"/>
      <c r="X1183" s="68"/>
      <c r="Y1183" s="68"/>
    </row>
    <row r="1184" spans="1:25" s="3" customFormat="1" x14ac:dyDescent="0.25">
      <c r="A1184" s="79"/>
      <c r="D1184" s="68"/>
      <c r="E1184" s="68"/>
      <c r="W1184" s="68"/>
      <c r="X1184" s="68"/>
      <c r="Y1184" s="68"/>
    </row>
    <row r="1185" spans="1:25" s="3" customFormat="1" x14ac:dyDescent="0.25">
      <c r="A1185" s="79"/>
      <c r="D1185" s="68"/>
      <c r="E1185" s="68"/>
      <c r="W1185" s="68"/>
      <c r="X1185" s="68"/>
      <c r="Y1185" s="68"/>
    </row>
    <row r="1186" spans="1:25" s="3" customFormat="1" x14ac:dyDescent="0.25">
      <c r="A1186" s="79"/>
      <c r="D1186" s="68"/>
      <c r="E1186" s="68"/>
      <c r="W1186" s="68"/>
      <c r="X1186" s="68"/>
      <c r="Y1186" s="68"/>
    </row>
    <row r="1187" spans="1:25" s="3" customFormat="1" x14ac:dyDescent="0.25">
      <c r="A1187" s="79"/>
      <c r="D1187" s="68"/>
      <c r="E1187" s="68"/>
      <c r="W1187" s="68"/>
      <c r="X1187" s="68"/>
      <c r="Y1187" s="68"/>
    </row>
    <row r="1188" spans="1:25" s="3" customFormat="1" x14ac:dyDescent="0.25">
      <c r="A1188" s="79"/>
      <c r="D1188" s="68"/>
      <c r="E1188" s="68"/>
      <c r="W1188" s="68"/>
      <c r="X1188" s="68"/>
      <c r="Y1188" s="68"/>
    </row>
    <row r="1189" spans="1:25" s="3" customFormat="1" x14ac:dyDescent="0.25">
      <c r="A1189" s="79"/>
      <c r="D1189" s="68"/>
      <c r="E1189" s="68"/>
      <c r="W1189" s="68"/>
      <c r="X1189" s="68"/>
      <c r="Y1189" s="68"/>
    </row>
    <row r="1190" spans="1:25" s="3" customFormat="1" x14ac:dyDescent="0.25">
      <c r="A1190" s="79"/>
      <c r="D1190" s="68"/>
      <c r="E1190" s="68"/>
      <c r="W1190" s="68"/>
      <c r="X1190" s="68"/>
      <c r="Y1190" s="68"/>
    </row>
    <row r="1191" spans="1:25" s="3" customFormat="1" x14ac:dyDescent="0.25">
      <c r="A1191" s="79"/>
      <c r="D1191" s="68"/>
      <c r="E1191" s="68"/>
      <c r="W1191" s="68"/>
      <c r="X1191" s="68"/>
      <c r="Y1191" s="68"/>
    </row>
    <row r="1192" spans="1:25" s="3" customFormat="1" x14ac:dyDescent="0.25">
      <c r="A1192" s="79"/>
      <c r="D1192" s="68"/>
      <c r="E1192" s="68"/>
      <c r="W1192" s="68"/>
      <c r="X1192" s="68"/>
      <c r="Y1192" s="68"/>
    </row>
    <row r="1193" spans="1:25" s="3" customFormat="1" x14ac:dyDescent="0.25">
      <c r="A1193" s="79"/>
      <c r="D1193" s="68"/>
      <c r="E1193" s="68"/>
      <c r="W1193" s="68"/>
      <c r="X1193" s="68"/>
      <c r="Y1193" s="68"/>
    </row>
    <row r="1194" spans="1:25" s="3" customFormat="1" x14ac:dyDescent="0.25">
      <c r="A1194" s="79"/>
      <c r="D1194" s="68"/>
      <c r="E1194" s="68"/>
      <c r="W1194" s="68"/>
      <c r="X1194" s="68"/>
      <c r="Y1194" s="68"/>
    </row>
    <row r="1195" spans="1:25" s="3" customFormat="1" x14ac:dyDescent="0.25">
      <c r="A1195" s="79"/>
      <c r="D1195" s="68"/>
      <c r="E1195" s="68"/>
      <c r="W1195" s="68"/>
      <c r="X1195" s="68"/>
      <c r="Y1195" s="68"/>
    </row>
    <row r="1196" spans="1:25" s="3" customFormat="1" x14ac:dyDescent="0.25">
      <c r="A1196" s="79"/>
      <c r="D1196" s="68"/>
      <c r="E1196" s="68"/>
      <c r="W1196" s="68"/>
      <c r="X1196" s="68"/>
      <c r="Y1196" s="68"/>
    </row>
    <row r="1197" spans="1:25" s="3" customFormat="1" x14ac:dyDescent="0.25">
      <c r="A1197" s="79"/>
      <c r="D1197" s="68"/>
      <c r="E1197" s="68"/>
      <c r="W1197" s="68"/>
      <c r="X1197" s="68"/>
      <c r="Y1197" s="68"/>
    </row>
    <row r="1198" spans="1:25" s="3" customFormat="1" x14ac:dyDescent="0.25">
      <c r="A1198" s="79"/>
      <c r="D1198" s="68"/>
      <c r="E1198" s="68"/>
      <c r="W1198" s="68"/>
      <c r="X1198" s="68"/>
      <c r="Y1198" s="68"/>
    </row>
    <row r="1199" spans="1:25" s="3" customFormat="1" x14ac:dyDescent="0.25">
      <c r="A1199" s="79"/>
      <c r="D1199" s="68"/>
      <c r="E1199" s="68"/>
      <c r="W1199" s="68"/>
      <c r="X1199" s="68"/>
      <c r="Y1199" s="68"/>
    </row>
    <row r="1200" spans="1:25" s="3" customFormat="1" x14ac:dyDescent="0.25">
      <c r="A1200" s="79"/>
      <c r="D1200" s="68"/>
      <c r="E1200" s="68"/>
      <c r="W1200" s="68"/>
      <c r="X1200" s="68"/>
      <c r="Y1200" s="68"/>
    </row>
    <row r="1201" spans="1:25" s="3" customFormat="1" x14ac:dyDescent="0.25">
      <c r="A1201" s="79"/>
      <c r="D1201" s="68"/>
      <c r="E1201" s="68"/>
      <c r="W1201" s="68"/>
      <c r="X1201" s="68"/>
      <c r="Y1201" s="68"/>
    </row>
    <row r="1202" spans="1:25" s="3" customFormat="1" x14ac:dyDescent="0.25">
      <c r="A1202" s="79"/>
      <c r="D1202" s="68"/>
      <c r="E1202" s="68"/>
      <c r="W1202" s="68"/>
      <c r="X1202" s="68"/>
      <c r="Y1202" s="68"/>
    </row>
    <row r="1203" spans="1:25" s="3" customFormat="1" x14ac:dyDescent="0.25">
      <c r="A1203" s="79"/>
      <c r="D1203" s="68"/>
      <c r="E1203" s="68"/>
      <c r="W1203" s="68"/>
      <c r="X1203" s="68"/>
      <c r="Y1203" s="68"/>
    </row>
    <row r="1204" spans="1:25" s="3" customFormat="1" x14ac:dyDescent="0.25">
      <c r="A1204" s="79"/>
      <c r="D1204" s="68"/>
      <c r="E1204" s="68"/>
      <c r="W1204" s="68"/>
      <c r="X1204" s="68"/>
      <c r="Y1204" s="68"/>
    </row>
    <row r="1205" spans="1:25" s="3" customFormat="1" x14ac:dyDescent="0.25">
      <c r="A1205" s="79"/>
      <c r="D1205" s="68"/>
      <c r="E1205" s="68"/>
      <c r="W1205" s="68"/>
      <c r="X1205" s="68"/>
      <c r="Y1205" s="68"/>
    </row>
    <row r="1206" spans="1:25" s="3" customFormat="1" x14ac:dyDescent="0.25">
      <c r="A1206" s="79"/>
      <c r="D1206" s="68"/>
      <c r="E1206" s="68"/>
      <c r="W1206" s="68"/>
      <c r="X1206" s="68"/>
      <c r="Y1206" s="68"/>
    </row>
    <row r="1207" spans="1:25" s="3" customFormat="1" x14ac:dyDescent="0.25">
      <c r="A1207" s="79"/>
      <c r="D1207" s="68"/>
      <c r="E1207" s="68"/>
      <c r="W1207" s="68"/>
      <c r="X1207" s="68"/>
      <c r="Y1207" s="68"/>
    </row>
    <row r="1208" spans="1:25" s="3" customFormat="1" x14ac:dyDescent="0.25">
      <c r="A1208" s="79"/>
      <c r="D1208" s="68"/>
      <c r="E1208" s="68"/>
      <c r="W1208" s="68"/>
      <c r="X1208" s="68"/>
      <c r="Y1208" s="68"/>
    </row>
    <row r="1209" spans="1:25" s="3" customFormat="1" x14ac:dyDescent="0.25">
      <c r="A1209" s="79"/>
      <c r="D1209" s="68"/>
      <c r="E1209" s="68"/>
      <c r="W1209" s="68"/>
      <c r="X1209" s="68"/>
      <c r="Y1209" s="68"/>
    </row>
    <row r="1210" spans="1:25" s="3" customFormat="1" x14ac:dyDescent="0.25">
      <c r="A1210" s="79"/>
      <c r="D1210" s="68"/>
      <c r="E1210" s="68"/>
      <c r="W1210" s="68"/>
      <c r="X1210" s="68"/>
      <c r="Y1210" s="68"/>
    </row>
    <row r="1211" spans="1:25" s="3" customFormat="1" x14ac:dyDescent="0.25">
      <c r="A1211" s="79"/>
      <c r="D1211" s="68"/>
      <c r="E1211" s="68"/>
      <c r="W1211" s="68"/>
      <c r="X1211" s="68"/>
      <c r="Y1211" s="68"/>
    </row>
    <row r="1212" spans="1:25" s="3" customFormat="1" x14ac:dyDescent="0.25">
      <c r="A1212" s="79"/>
      <c r="D1212" s="68"/>
      <c r="E1212" s="68"/>
      <c r="W1212" s="68"/>
      <c r="X1212" s="68"/>
      <c r="Y1212" s="68"/>
    </row>
    <row r="1213" spans="1:25" s="3" customFormat="1" x14ac:dyDescent="0.25">
      <c r="A1213" s="79"/>
      <c r="D1213" s="68"/>
      <c r="E1213" s="68"/>
      <c r="W1213" s="68"/>
      <c r="X1213" s="68"/>
      <c r="Y1213" s="68"/>
    </row>
    <row r="1214" spans="1:25" s="3" customFormat="1" x14ac:dyDescent="0.25">
      <c r="A1214" s="79"/>
      <c r="D1214" s="68"/>
      <c r="E1214" s="68"/>
      <c r="W1214" s="68"/>
      <c r="X1214" s="68"/>
      <c r="Y1214" s="68"/>
    </row>
    <row r="1215" spans="1:25" s="3" customFormat="1" x14ac:dyDescent="0.25">
      <c r="A1215" s="79"/>
      <c r="D1215" s="68"/>
      <c r="E1215" s="68"/>
      <c r="W1215" s="68"/>
      <c r="X1215" s="68"/>
      <c r="Y1215" s="68"/>
    </row>
    <row r="1216" spans="1:25" s="3" customFormat="1" x14ac:dyDescent="0.25">
      <c r="A1216" s="79"/>
      <c r="D1216" s="68"/>
      <c r="E1216" s="68"/>
      <c r="W1216" s="68"/>
      <c r="X1216" s="68"/>
      <c r="Y1216" s="68"/>
    </row>
    <row r="1217" spans="1:25" s="3" customFormat="1" x14ac:dyDescent="0.25">
      <c r="A1217" s="79"/>
      <c r="D1217" s="68"/>
      <c r="E1217" s="68"/>
      <c r="W1217" s="68"/>
      <c r="X1217" s="68"/>
      <c r="Y1217" s="68"/>
    </row>
    <row r="1218" spans="1:25" s="3" customFormat="1" x14ac:dyDescent="0.25">
      <c r="A1218" s="79"/>
      <c r="D1218" s="68"/>
      <c r="E1218" s="68"/>
      <c r="W1218" s="68"/>
      <c r="X1218" s="68"/>
      <c r="Y1218" s="68"/>
    </row>
    <row r="1219" spans="1:25" s="3" customFormat="1" x14ac:dyDescent="0.25">
      <c r="A1219" s="79"/>
      <c r="D1219" s="68"/>
      <c r="E1219" s="68"/>
      <c r="W1219" s="68"/>
      <c r="X1219" s="68"/>
      <c r="Y1219" s="68"/>
    </row>
    <row r="1220" spans="1:25" s="3" customFormat="1" x14ac:dyDescent="0.25">
      <c r="A1220" s="79"/>
      <c r="D1220" s="68"/>
      <c r="E1220" s="68"/>
      <c r="W1220" s="68"/>
      <c r="X1220" s="68"/>
      <c r="Y1220" s="68"/>
    </row>
    <row r="1221" spans="1:25" s="3" customFormat="1" x14ac:dyDescent="0.25">
      <c r="A1221" s="79"/>
      <c r="D1221" s="68"/>
      <c r="E1221" s="68"/>
      <c r="W1221" s="68"/>
      <c r="X1221" s="68"/>
      <c r="Y1221" s="68"/>
    </row>
    <row r="1222" spans="1:25" s="3" customFormat="1" x14ac:dyDescent="0.25">
      <c r="A1222" s="79"/>
      <c r="D1222" s="68"/>
      <c r="E1222" s="68"/>
      <c r="W1222" s="68"/>
      <c r="X1222" s="68"/>
      <c r="Y1222" s="68"/>
    </row>
    <row r="1223" spans="1:25" s="3" customFormat="1" x14ac:dyDescent="0.25">
      <c r="A1223" s="79"/>
      <c r="D1223" s="68"/>
      <c r="E1223" s="68"/>
      <c r="W1223" s="68"/>
      <c r="X1223" s="68"/>
      <c r="Y1223" s="68"/>
    </row>
    <row r="1224" spans="1:25" s="3" customFormat="1" x14ac:dyDescent="0.25">
      <c r="A1224" s="79"/>
      <c r="D1224" s="68"/>
      <c r="E1224" s="68"/>
      <c r="W1224" s="68"/>
      <c r="X1224" s="68"/>
      <c r="Y1224" s="68"/>
    </row>
    <row r="1225" spans="1:25" s="3" customFormat="1" x14ac:dyDescent="0.25">
      <c r="A1225" s="79"/>
      <c r="D1225" s="68"/>
      <c r="E1225" s="68"/>
      <c r="W1225" s="68"/>
      <c r="X1225" s="68"/>
      <c r="Y1225" s="68"/>
    </row>
    <row r="1226" spans="1:25" s="3" customFormat="1" x14ac:dyDescent="0.25">
      <c r="A1226" s="79"/>
      <c r="D1226" s="68"/>
      <c r="E1226" s="68"/>
      <c r="W1226" s="68"/>
      <c r="X1226" s="68"/>
      <c r="Y1226" s="68"/>
    </row>
    <row r="1227" spans="1:25" s="3" customFormat="1" x14ac:dyDescent="0.25">
      <c r="A1227" s="79"/>
      <c r="D1227" s="68"/>
      <c r="E1227" s="68"/>
      <c r="W1227" s="68"/>
      <c r="X1227" s="68"/>
      <c r="Y1227" s="68"/>
    </row>
    <row r="1228" spans="1:25" s="3" customFormat="1" x14ac:dyDescent="0.25">
      <c r="A1228" s="79"/>
      <c r="D1228" s="68"/>
      <c r="E1228" s="68"/>
      <c r="W1228" s="68"/>
      <c r="X1228" s="68"/>
      <c r="Y1228" s="68"/>
    </row>
    <row r="1229" spans="1:25" s="3" customFormat="1" x14ac:dyDescent="0.25">
      <c r="A1229" s="79"/>
      <c r="D1229" s="68"/>
      <c r="E1229" s="68"/>
      <c r="W1229" s="68"/>
      <c r="X1229" s="68"/>
      <c r="Y1229" s="68"/>
    </row>
    <row r="1230" spans="1:25" s="3" customFormat="1" x14ac:dyDescent="0.25">
      <c r="A1230" s="79"/>
      <c r="D1230" s="68"/>
      <c r="E1230" s="68"/>
      <c r="W1230" s="68"/>
      <c r="X1230" s="68"/>
      <c r="Y1230" s="68"/>
    </row>
    <row r="1231" spans="1:25" s="3" customFormat="1" x14ac:dyDescent="0.25">
      <c r="A1231" s="79"/>
      <c r="D1231" s="68"/>
      <c r="E1231" s="68"/>
      <c r="W1231" s="68"/>
      <c r="X1231" s="68"/>
      <c r="Y1231" s="68"/>
    </row>
    <row r="1232" spans="1:25" s="3" customFormat="1" x14ac:dyDescent="0.25">
      <c r="A1232" s="79"/>
      <c r="D1232" s="68"/>
      <c r="E1232" s="68"/>
      <c r="W1232" s="68"/>
      <c r="X1232" s="68"/>
      <c r="Y1232" s="68"/>
    </row>
    <row r="1233" spans="1:25" s="3" customFormat="1" x14ac:dyDescent="0.25">
      <c r="A1233" s="79"/>
      <c r="D1233" s="68"/>
      <c r="E1233" s="68"/>
      <c r="W1233" s="68"/>
      <c r="X1233" s="68"/>
      <c r="Y1233" s="68"/>
    </row>
    <row r="1234" spans="1:25" s="3" customFormat="1" x14ac:dyDescent="0.25">
      <c r="A1234" s="79"/>
      <c r="D1234" s="68"/>
      <c r="E1234" s="68"/>
      <c r="W1234" s="68"/>
      <c r="X1234" s="68"/>
      <c r="Y1234" s="68"/>
    </row>
    <row r="1235" spans="1:25" s="3" customFormat="1" x14ac:dyDescent="0.25">
      <c r="A1235" s="79"/>
      <c r="D1235" s="68"/>
      <c r="E1235" s="68"/>
      <c r="W1235" s="68"/>
      <c r="X1235" s="68"/>
      <c r="Y1235" s="68"/>
    </row>
    <row r="1236" spans="1:25" s="3" customFormat="1" x14ac:dyDescent="0.25">
      <c r="A1236" s="79"/>
      <c r="D1236" s="68"/>
      <c r="E1236" s="68"/>
      <c r="W1236" s="68"/>
      <c r="X1236" s="68"/>
      <c r="Y1236" s="68"/>
    </row>
    <row r="1237" spans="1:25" s="3" customFormat="1" x14ac:dyDescent="0.25">
      <c r="A1237" s="79"/>
      <c r="D1237" s="68"/>
      <c r="E1237" s="68"/>
      <c r="W1237" s="68"/>
      <c r="X1237" s="68"/>
      <c r="Y1237" s="68"/>
    </row>
    <row r="1238" spans="1:25" s="3" customFormat="1" x14ac:dyDescent="0.25">
      <c r="A1238" s="79"/>
      <c r="D1238" s="68"/>
      <c r="E1238" s="68"/>
      <c r="W1238" s="68"/>
      <c r="X1238" s="68"/>
      <c r="Y1238" s="68"/>
    </row>
    <row r="1239" spans="1:25" s="3" customFormat="1" x14ac:dyDescent="0.25">
      <c r="A1239" s="79"/>
      <c r="D1239" s="68"/>
      <c r="E1239" s="68"/>
      <c r="W1239" s="68"/>
      <c r="X1239" s="68"/>
      <c r="Y1239" s="68"/>
    </row>
    <row r="1240" spans="1:25" s="3" customFormat="1" x14ac:dyDescent="0.25">
      <c r="A1240" s="79"/>
      <c r="D1240" s="68"/>
      <c r="E1240" s="68"/>
      <c r="W1240" s="68"/>
      <c r="X1240" s="68"/>
      <c r="Y1240" s="68"/>
    </row>
    <row r="1241" spans="1:25" s="3" customFormat="1" x14ac:dyDescent="0.25">
      <c r="A1241" s="79"/>
      <c r="D1241" s="68"/>
      <c r="E1241" s="68"/>
      <c r="W1241" s="68"/>
      <c r="X1241" s="68"/>
      <c r="Y1241" s="68"/>
    </row>
    <row r="1242" spans="1:25" s="3" customFormat="1" x14ac:dyDescent="0.25">
      <c r="A1242" s="79"/>
      <c r="D1242" s="68"/>
      <c r="E1242" s="68"/>
      <c r="W1242" s="68"/>
      <c r="X1242" s="68"/>
      <c r="Y1242" s="68"/>
    </row>
    <row r="1243" spans="1:25" s="3" customFormat="1" x14ac:dyDescent="0.25">
      <c r="A1243" s="79"/>
      <c r="D1243" s="68"/>
      <c r="E1243" s="68"/>
      <c r="W1243" s="68"/>
      <c r="X1243" s="68"/>
      <c r="Y1243" s="68"/>
    </row>
    <row r="1244" spans="1:25" s="3" customFormat="1" x14ac:dyDescent="0.25">
      <c r="A1244" s="79"/>
      <c r="D1244" s="68"/>
      <c r="E1244" s="68"/>
      <c r="W1244" s="68"/>
      <c r="X1244" s="68"/>
      <c r="Y1244" s="68"/>
    </row>
    <row r="1245" spans="1:25" s="3" customFormat="1" x14ac:dyDescent="0.25">
      <c r="A1245" s="79"/>
      <c r="D1245" s="68"/>
      <c r="E1245" s="68"/>
      <c r="W1245" s="68"/>
      <c r="X1245" s="68"/>
      <c r="Y1245" s="68"/>
    </row>
    <row r="1246" spans="1:25" s="3" customFormat="1" x14ac:dyDescent="0.25">
      <c r="A1246" s="79"/>
      <c r="D1246" s="68"/>
      <c r="E1246" s="68"/>
      <c r="W1246" s="68"/>
      <c r="X1246" s="68"/>
      <c r="Y1246" s="68"/>
    </row>
    <row r="1247" spans="1:25" s="3" customFormat="1" x14ac:dyDescent="0.25">
      <c r="A1247" s="79"/>
      <c r="D1247" s="68"/>
      <c r="E1247" s="68"/>
      <c r="W1247" s="68"/>
      <c r="X1247" s="68"/>
      <c r="Y1247" s="68"/>
    </row>
    <row r="1248" spans="1:25" s="3" customFormat="1" x14ac:dyDescent="0.25">
      <c r="A1248" s="79"/>
      <c r="D1248" s="68"/>
      <c r="E1248" s="68"/>
      <c r="W1248" s="68"/>
      <c r="X1248" s="68"/>
      <c r="Y1248" s="68"/>
    </row>
    <row r="1249" spans="1:25" s="3" customFormat="1" x14ac:dyDescent="0.25">
      <c r="A1249" s="79"/>
      <c r="D1249" s="68"/>
      <c r="E1249" s="68"/>
      <c r="W1249" s="68"/>
      <c r="X1249" s="68"/>
      <c r="Y1249" s="68"/>
    </row>
    <row r="1250" spans="1:25" s="3" customFormat="1" x14ac:dyDescent="0.25">
      <c r="A1250" s="79"/>
      <c r="D1250" s="68"/>
      <c r="E1250" s="68"/>
      <c r="W1250" s="68"/>
      <c r="X1250" s="68"/>
      <c r="Y1250" s="68"/>
    </row>
    <row r="1251" spans="1:25" s="3" customFormat="1" x14ac:dyDescent="0.25">
      <c r="A1251" s="79"/>
      <c r="D1251" s="68"/>
      <c r="E1251" s="68"/>
      <c r="W1251" s="68"/>
      <c r="X1251" s="68"/>
      <c r="Y1251" s="68"/>
    </row>
    <row r="1252" spans="1:25" s="3" customFormat="1" x14ac:dyDescent="0.25">
      <c r="A1252" s="79"/>
      <c r="D1252" s="68"/>
      <c r="E1252" s="68"/>
      <c r="W1252" s="68"/>
      <c r="X1252" s="68"/>
      <c r="Y1252" s="68"/>
    </row>
    <row r="1253" spans="1:25" s="3" customFormat="1" x14ac:dyDescent="0.25">
      <c r="A1253" s="79"/>
      <c r="D1253" s="68"/>
      <c r="E1253" s="68"/>
      <c r="W1253" s="68"/>
      <c r="X1253" s="68"/>
      <c r="Y1253" s="68"/>
    </row>
    <row r="1254" spans="1:25" s="3" customFormat="1" x14ac:dyDescent="0.25">
      <c r="A1254" s="79"/>
      <c r="D1254" s="68"/>
      <c r="E1254" s="68"/>
      <c r="W1254" s="68"/>
      <c r="X1254" s="68"/>
      <c r="Y1254" s="68"/>
    </row>
    <row r="1255" spans="1:25" s="3" customFormat="1" x14ac:dyDescent="0.25">
      <c r="A1255" s="79"/>
      <c r="D1255" s="68"/>
      <c r="E1255" s="68"/>
      <c r="W1255" s="68"/>
      <c r="X1255" s="68"/>
      <c r="Y1255" s="68"/>
    </row>
    <row r="1256" spans="1:25" s="3" customFormat="1" x14ac:dyDescent="0.25">
      <c r="A1256" s="79"/>
      <c r="D1256" s="68"/>
      <c r="E1256" s="68"/>
      <c r="W1256" s="68"/>
      <c r="X1256" s="68"/>
      <c r="Y1256" s="68"/>
    </row>
    <row r="1257" spans="1:25" s="3" customFormat="1" x14ac:dyDescent="0.25">
      <c r="A1257" s="79"/>
      <c r="D1257" s="68"/>
      <c r="E1257" s="68"/>
      <c r="W1257" s="68"/>
      <c r="X1257" s="68"/>
      <c r="Y1257" s="68"/>
    </row>
    <row r="1258" spans="1:25" s="3" customFormat="1" x14ac:dyDescent="0.25">
      <c r="A1258" s="79"/>
      <c r="D1258" s="68"/>
      <c r="E1258" s="68"/>
      <c r="W1258" s="68"/>
      <c r="X1258" s="68"/>
      <c r="Y1258" s="68"/>
    </row>
    <row r="1259" spans="1:25" s="3" customFormat="1" x14ac:dyDescent="0.25">
      <c r="A1259" s="79"/>
      <c r="D1259" s="68"/>
      <c r="E1259" s="68"/>
      <c r="W1259" s="68"/>
      <c r="X1259" s="68"/>
      <c r="Y1259" s="68"/>
    </row>
    <row r="1260" spans="1:25" s="3" customFormat="1" x14ac:dyDescent="0.25">
      <c r="A1260" s="79"/>
      <c r="D1260" s="68"/>
      <c r="E1260" s="68"/>
      <c r="W1260" s="68"/>
      <c r="X1260" s="68"/>
      <c r="Y1260" s="68"/>
    </row>
    <row r="1261" spans="1:25" s="3" customFormat="1" x14ac:dyDescent="0.25">
      <c r="A1261" s="79"/>
      <c r="D1261" s="68"/>
      <c r="E1261" s="68"/>
      <c r="W1261" s="68"/>
      <c r="X1261" s="68"/>
      <c r="Y1261" s="68"/>
    </row>
    <row r="1262" spans="1:25" s="3" customFormat="1" x14ac:dyDescent="0.25">
      <c r="A1262" s="79"/>
      <c r="D1262" s="68"/>
      <c r="E1262" s="68"/>
      <c r="W1262" s="68"/>
      <c r="X1262" s="68"/>
      <c r="Y1262" s="68"/>
    </row>
    <row r="1263" spans="1:25" s="3" customFormat="1" x14ac:dyDescent="0.25">
      <c r="A1263" s="79"/>
      <c r="D1263" s="68"/>
      <c r="E1263" s="68"/>
      <c r="W1263" s="68"/>
      <c r="X1263" s="68"/>
      <c r="Y1263" s="68"/>
    </row>
    <row r="1264" spans="1:25" s="3" customFormat="1" x14ac:dyDescent="0.25">
      <c r="A1264" s="79"/>
      <c r="D1264" s="68"/>
      <c r="E1264" s="68"/>
      <c r="W1264" s="68"/>
      <c r="X1264" s="68"/>
      <c r="Y1264" s="68"/>
    </row>
    <row r="1265" spans="1:25" s="3" customFormat="1" x14ac:dyDescent="0.25">
      <c r="A1265" s="79"/>
      <c r="D1265" s="68"/>
      <c r="E1265" s="68"/>
      <c r="W1265" s="68"/>
      <c r="X1265" s="68"/>
      <c r="Y1265" s="68"/>
    </row>
    <row r="1266" spans="1:25" s="3" customFormat="1" x14ac:dyDescent="0.25">
      <c r="A1266" s="79"/>
      <c r="D1266" s="68"/>
      <c r="E1266" s="68"/>
      <c r="W1266" s="68"/>
      <c r="X1266" s="68"/>
      <c r="Y1266" s="68"/>
    </row>
    <row r="1267" spans="1:25" s="3" customFormat="1" x14ac:dyDescent="0.25">
      <c r="A1267" s="79"/>
      <c r="D1267" s="68"/>
      <c r="E1267" s="68"/>
      <c r="W1267" s="68"/>
      <c r="X1267" s="68"/>
      <c r="Y1267" s="68"/>
    </row>
    <row r="1268" spans="1:25" s="3" customFormat="1" x14ac:dyDescent="0.25">
      <c r="A1268" s="79"/>
      <c r="D1268" s="68"/>
      <c r="E1268" s="68"/>
      <c r="W1268" s="68"/>
      <c r="X1268" s="68"/>
      <c r="Y1268" s="68"/>
    </row>
    <row r="1269" spans="1:25" s="3" customFormat="1" x14ac:dyDescent="0.25">
      <c r="A1269" s="79"/>
      <c r="D1269" s="68"/>
      <c r="E1269" s="68"/>
      <c r="W1269" s="68"/>
      <c r="X1269" s="68"/>
      <c r="Y1269" s="68"/>
    </row>
    <row r="1270" spans="1:25" s="3" customFormat="1" x14ac:dyDescent="0.25">
      <c r="A1270" s="79"/>
      <c r="D1270" s="68"/>
      <c r="E1270" s="68"/>
      <c r="W1270" s="68"/>
      <c r="X1270" s="68"/>
      <c r="Y1270" s="68"/>
    </row>
    <row r="1271" spans="1:25" s="3" customFormat="1" x14ac:dyDescent="0.25">
      <c r="A1271" s="79"/>
      <c r="D1271" s="68"/>
      <c r="E1271" s="68"/>
      <c r="W1271" s="68"/>
      <c r="X1271" s="68"/>
      <c r="Y1271" s="68"/>
    </row>
    <row r="1272" spans="1:25" s="3" customFormat="1" x14ac:dyDescent="0.25">
      <c r="A1272" s="79"/>
      <c r="D1272" s="68"/>
      <c r="E1272" s="68"/>
      <c r="W1272" s="68"/>
      <c r="X1272" s="68"/>
      <c r="Y1272" s="68"/>
    </row>
    <row r="1273" spans="1:25" s="3" customFormat="1" x14ac:dyDescent="0.25">
      <c r="A1273" s="79"/>
      <c r="D1273" s="68"/>
      <c r="E1273" s="68"/>
      <c r="W1273" s="68"/>
      <c r="X1273" s="68"/>
      <c r="Y1273" s="68"/>
    </row>
    <row r="1274" spans="1:25" s="3" customFormat="1" x14ac:dyDescent="0.25">
      <c r="A1274" s="79"/>
      <c r="D1274" s="68"/>
      <c r="E1274" s="68"/>
      <c r="W1274" s="68"/>
      <c r="X1274" s="68"/>
      <c r="Y1274" s="68"/>
    </row>
    <row r="1275" spans="1:25" s="3" customFormat="1" x14ac:dyDescent="0.25">
      <c r="A1275" s="79"/>
      <c r="D1275" s="68"/>
      <c r="E1275" s="68"/>
      <c r="W1275" s="68"/>
      <c r="X1275" s="68"/>
      <c r="Y1275" s="68"/>
    </row>
    <row r="1276" spans="1:25" s="3" customFormat="1" x14ac:dyDescent="0.25">
      <c r="A1276" s="79"/>
      <c r="D1276" s="68"/>
      <c r="E1276" s="68"/>
      <c r="W1276" s="68"/>
      <c r="X1276" s="68"/>
      <c r="Y1276" s="68"/>
    </row>
    <row r="1277" spans="1:25" s="3" customFormat="1" x14ac:dyDescent="0.25">
      <c r="A1277" s="79"/>
      <c r="D1277" s="68"/>
      <c r="E1277" s="68"/>
      <c r="W1277" s="68"/>
      <c r="X1277" s="68"/>
      <c r="Y1277" s="68"/>
    </row>
    <row r="1278" spans="1:25" s="3" customFormat="1" x14ac:dyDescent="0.25">
      <c r="A1278" s="79"/>
      <c r="D1278" s="68"/>
      <c r="E1278" s="68"/>
      <c r="W1278" s="68"/>
      <c r="X1278" s="68"/>
      <c r="Y1278" s="68"/>
    </row>
    <row r="1279" spans="1:25" s="3" customFormat="1" x14ac:dyDescent="0.25">
      <c r="A1279" s="79"/>
      <c r="D1279" s="68"/>
      <c r="E1279" s="68"/>
      <c r="W1279" s="68"/>
      <c r="X1279" s="68"/>
      <c r="Y1279" s="68"/>
    </row>
    <row r="1280" spans="1:25" s="3" customFormat="1" x14ac:dyDescent="0.25">
      <c r="A1280" s="79"/>
      <c r="D1280" s="68"/>
      <c r="E1280" s="68"/>
      <c r="W1280" s="68"/>
      <c r="X1280" s="68"/>
      <c r="Y1280" s="68"/>
    </row>
    <row r="1281" spans="1:25" s="3" customFormat="1" x14ac:dyDescent="0.25">
      <c r="A1281" s="79"/>
      <c r="D1281" s="68"/>
      <c r="E1281" s="68"/>
      <c r="W1281" s="68"/>
      <c r="X1281" s="68"/>
      <c r="Y1281" s="68"/>
    </row>
    <row r="1282" spans="1:25" s="3" customFormat="1" x14ac:dyDescent="0.25">
      <c r="A1282" s="79"/>
      <c r="D1282" s="68"/>
      <c r="E1282" s="68"/>
      <c r="W1282" s="68"/>
      <c r="X1282" s="68"/>
      <c r="Y1282" s="68"/>
    </row>
    <row r="1283" spans="1:25" s="3" customFormat="1" x14ac:dyDescent="0.25">
      <c r="A1283" s="79"/>
      <c r="D1283" s="68"/>
      <c r="E1283" s="68"/>
      <c r="W1283" s="68"/>
      <c r="X1283" s="68"/>
      <c r="Y1283" s="68"/>
    </row>
    <row r="1284" spans="1:25" s="3" customFormat="1" x14ac:dyDescent="0.25">
      <c r="A1284" s="79"/>
      <c r="D1284" s="68"/>
      <c r="E1284" s="68"/>
      <c r="W1284" s="68"/>
      <c r="X1284" s="68"/>
      <c r="Y1284" s="68"/>
    </row>
    <row r="1285" spans="1:25" s="3" customFormat="1" x14ac:dyDescent="0.25">
      <c r="A1285" s="79"/>
      <c r="D1285" s="68"/>
      <c r="E1285" s="68"/>
      <c r="W1285" s="68"/>
      <c r="X1285" s="68"/>
      <c r="Y1285" s="68"/>
    </row>
    <row r="1286" spans="1:25" s="3" customFormat="1" x14ac:dyDescent="0.25">
      <c r="A1286" s="79"/>
      <c r="D1286" s="68"/>
      <c r="E1286" s="68"/>
      <c r="W1286" s="68"/>
      <c r="X1286" s="68"/>
      <c r="Y1286" s="68"/>
    </row>
    <row r="1287" spans="1:25" s="3" customFormat="1" x14ac:dyDescent="0.25">
      <c r="A1287" s="79"/>
      <c r="D1287" s="68"/>
      <c r="E1287" s="68"/>
      <c r="W1287" s="68"/>
      <c r="X1287" s="68"/>
      <c r="Y1287" s="68"/>
    </row>
    <row r="1288" spans="1:25" s="3" customFormat="1" x14ac:dyDescent="0.25">
      <c r="A1288" s="79"/>
      <c r="D1288" s="68"/>
      <c r="E1288" s="68"/>
      <c r="W1288" s="68"/>
      <c r="X1288" s="68"/>
      <c r="Y1288" s="68"/>
    </row>
    <row r="1289" spans="1:25" s="3" customFormat="1" x14ac:dyDescent="0.25">
      <c r="A1289" s="79"/>
      <c r="D1289" s="68"/>
      <c r="E1289" s="68"/>
      <c r="W1289" s="68"/>
      <c r="X1289" s="68"/>
      <c r="Y1289" s="68"/>
    </row>
    <row r="1290" spans="1:25" s="3" customFormat="1" x14ac:dyDescent="0.25">
      <c r="A1290" s="79"/>
      <c r="D1290" s="68"/>
      <c r="E1290" s="68"/>
      <c r="W1290" s="68"/>
      <c r="X1290" s="68"/>
      <c r="Y1290" s="68"/>
    </row>
    <row r="1291" spans="1:25" s="3" customFormat="1" x14ac:dyDescent="0.25">
      <c r="A1291" s="79"/>
      <c r="D1291" s="68"/>
      <c r="E1291" s="68"/>
      <c r="W1291" s="68"/>
      <c r="X1291" s="68"/>
      <c r="Y1291" s="68"/>
    </row>
    <row r="1292" spans="1:25" s="3" customFormat="1" x14ac:dyDescent="0.25">
      <c r="A1292" s="79"/>
      <c r="D1292" s="68"/>
      <c r="E1292" s="68"/>
      <c r="W1292" s="68"/>
      <c r="X1292" s="68"/>
      <c r="Y1292" s="68"/>
    </row>
    <row r="1293" spans="1:25" s="3" customFormat="1" x14ac:dyDescent="0.25">
      <c r="A1293" s="79"/>
      <c r="D1293" s="68"/>
      <c r="E1293" s="68"/>
      <c r="W1293" s="68"/>
      <c r="X1293" s="68"/>
      <c r="Y1293" s="68"/>
    </row>
    <row r="1294" spans="1:25" s="3" customFormat="1" x14ac:dyDescent="0.25">
      <c r="A1294" s="79"/>
      <c r="D1294" s="68"/>
      <c r="E1294" s="68"/>
      <c r="W1294" s="68"/>
      <c r="X1294" s="68"/>
      <c r="Y1294" s="68"/>
    </row>
    <row r="1295" spans="1:25" s="3" customFormat="1" x14ac:dyDescent="0.25">
      <c r="A1295" s="79"/>
      <c r="D1295" s="68"/>
      <c r="E1295" s="68"/>
      <c r="W1295" s="68"/>
      <c r="X1295" s="68"/>
      <c r="Y1295" s="68"/>
    </row>
    <row r="1296" spans="1:25" s="3" customFormat="1" x14ac:dyDescent="0.25">
      <c r="A1296" s="79"/>
      <c r="D1296" s="68"/>
      <c r="E1296" s="68"/>
      <c r="W1296" s="68"/>
      <c r="X1296" s="68"/>
      <c r="Y1296" s="68"/>
    </row>
    <row r="1297" spans="1:25" s="3" customFormat="1" x14ac:dyDescent="0.25">
      <c r="A1297" s="79"/>
      <c r="D1297" s="68"/>
      <c r="E1297" s="68"/>
      <c r="W1297" s="68"/>
      <c r="X1297" s="68"/>
      <c r="Y1297" s="68"/>
    </row>
    <row r="1298" spans="1:25" s="3" customFormat="1" x14ac:dyDescent="0.25">
      <c r="A1298" s="79"/>
      <c r="D1298" s="68"/>
      <c r="E1298" s="68"/>
      <c r="W1298" s="68"/>
      <c r="X1298" s="68"/>
      <c r="Y1298" s="68"/>
    </row>
    <row r="1299" spans="1:25" s="3" customFormat="1" x14ac:dyDescent="0.25">
      <c r="A1299" s="79"/>
      <c r="D1299" s="68"/>
      <c r="E1299" s="68"/>
      <c r="W1299" s="68"/>
      <c r="X1299" s="68"/>
      <c r="Y1299" s="68"/>
    </row>
    <row r="1300" spans="1:25" s="3" customFormat="1" x14ac:dyDescent="0.25">
      <c r="A1300" s="79"/>
      <c r="D1300" s="68"/>
      <c r="E1300" s="68"/>
      <c r="W1300" s="68"/>
      <c r="X1300" s="68"/>
      <c r="Y1300" s="68"/>
    </row>
    <row r="1301" spans="1:25" s="3" customFormat="1" x14ac:dyDescent="0.25">
      <c r="A1301" s="79"/>
      <c r="D1301" s="68"/>
      <c r="E1301" s="68"/>
      <c r="W1301" s="68"/>
      <c r="X1301" s="68"/>
      <c r="Y1301" s="68"/>
    </row>
    <row r="1302" spans="1:25" s="3" customFormat="1" x14ac:dyDescent="0.25">
      <c r="A1302" s="79"/>
      <c r="D1302" s="68"/>
      <c r="E1302" s="68"/>
      <c r="W1302" s="68"/>
      <c r="X1302" s="68"/>
      <c r="Y1302" s="68"/>
    </row>
    <row r="1303" spans="1:25" s="3" customFormat="1" x14ac:dyDescent="0.25">
      <c r="A1303" s="79"/>
      <c r="D1303" s="68"/>
      <c r="E1303" s="68"/>
      <c r="W1303" s="68"/>
      <c r="X1303" s="68"/>
      <c r="Y1303" s="68"/>
    </row>
    <row r="1304" spans="1:25" s="3" customFormat="1" x14ac:dyDescent="0.25">
      <c r="A1304" s="79"/>
      <c r="D1304" s="68"/>
      <c r="E1304" s="68"/>
      <c r="W1304" s="68"/>
      <c r="X1304" s="68"/>
      <c r="Y1304" s="68"/>
    </row>
    <row r="1305" spans="1:25" s="3" customFormat="1" x14ac:dyDescent="0.25">
      <c r="A1305" s="79"/>
      <c r="D1305" s="68"/>
      <c r="E1305" s="68"/>
      <c r="W1305" s="68"/>
      <c r="X1305" s="68"/>
      <c r="Y1305" s="68"/>
    </row>
    <row r="1306" spans="1:25" s="3" customFormat="1" x14ac:dyDescent="0.25">
      <c r="A1306" s="79"/>
      <c r="D1306" s="68"/>
      <c r="E1306" s="68"/>
      <c r="W1306" s="68"/>
      <c r="X1306" s="68"/>
      <c r="Y1306" s="68"/>
    </row>
    <row r="1307" spans="1:25" s="3" customFormat="1" x14ac:dyDescent="0.25">
      <c r="A1307" s="79"/>
      <c r="D1307" s="68"/>
      <c r="E1307" s="68"/>
      <c r="W1307" s="68"/>
      <c r="X1307" s="68"/>
      <c r="Y1307" s="68"/>
    </row>
    <row r="1308" spans="1:25" s="3" customFormat="1" x14ac:dyDescent="0.25">
      <c r="A1308" s="79"/>
      <c r="D1308" s="68"/>
      <c r="E1308" s="68"/>
      <c r="W1308" s="68"/>
      <c r="X1308" s="68"/>
      <c r="Y1308" s="68"/>
    </row>
    <row r="1309" spans="1:25" s="3" customFormat="1" x14ac:dyDescent="0.25">
      <c r="A1309" s="79"/>
      <c r="D1309" s="68"/>
      <c r="E1309" s="68"/>
      <c r="W1309" s="68"/>
      <c r="X1309" s="68"/>
      <c r="Y1309" s="68"/>
    </row>
    <row r="1310" spans="1:25" s="3" customFormat="1" x14ac:dyDescent="0.25">
      <c r="A1310" s="79"/>
      <c r="D1310" s="68"/>
      <c r="E1310" s="68"/>
      <c r="W1310" s="68"/>
      <c r="X1310" s="68"/>
      <c r="Y1310" s="68"/>
    </row>
    <row r="1311" spans="1:25" s="3" customFormat="1" x14ac:dyDescent="0.25">
      <c r="A1311" s="79"/>
      <c r="D1311" s="68"/>
      <c r="E1311" s="68"/>
      <c r="W1311" s="68"/>
      <c r="X1311" s="68"/>
      <c r="Y1311" s="68"/>
    </row>
    <row r="1312" spans="1:25" s="3" customFormat="1" x14ac:dyDescent="0.25">
      <c r="A1312" s="79"/>
      <c r="D1312" s="68"/>
      <c r="E1312" s="68"/>
      <c r="W1312" s="68"/>
      <c r="X1312" s="68"/>
      <c r="Y1312" s="68"/>
    </row>
    <row r="1313" spans="1:25" s="3" customFormat="1" x14ac:dyDescent="0.25">
      <c r="A1313" s="79"/>
      <c r="D1313" s="68"/>
      <c r="E1313" s="68"/>
      <c r="W1313" s="68"/>
      <c r="X1313" s="68"/>
      <c r="Y1313" s="68"/>
    </row>
    <row r="1314" spans="1:25" s="3" customFormat="1" x14ac:dyDescent="0.25">
      <c r="A1314" s="79"/>
      <c r="D1314" s="68"/>
      <c r="E1314" s="68"/>
      <c r="W1314" s="68"/>
      <c r="X1314" s="68"/>
      <c r="Y1314" s="68"/>
    </row>
    <row r="1315" spans="1:25" s="3" customFormat="1" x14ac:dyDescent="0.25">
      <c r="A1315" s="79"/>
      <c r="D1315" s="68"/>
      <c r="E1315" s="68"/>
      <c r="W1315" s="68"/>
      <c r="X1315" s="68"/>
      <c r="Y1315" s="68"/>
    </row>
    <row r="1316" spans="1:25" s="3" customFormat="1" x14ac:dyDescent="0.25">
      <c r="A1316" s="79"/>
      <c r="D1316" s="68"/>
      <c r="E1316" s="68"/>
      <c r="W1316" s="68"/>
      <c r="X1316" s="68"/>
      <c r="Y1316" s="68"/>
    </row>
    <row r="1317" spans="1:25" s="3" customFormat="1" x14ac:dyDescent="0.25">
      <c r="A1317" s="79"/>
      <c r="D1317" s="68"/>
      <c r="E1317" s="68"/>
      <c r="W1317" s="68"/>
      <c r="X1317" s="68"/>
      <c r="Y1317" s="68"/>
    </row>
    <row r="1318" spans="1:25" s="3" customFormat="1" x14ac:dyDescent="0.25">
      <c r="A1318" s="79"/>
      <c r="D1318" s="68"/>
      <c r="E1318" s="68"/>
      <c r="W1318" s="68"/>
      <c r="X1318" s="68"/>
      <c r="Y1318" s="68"/>
    </row>
    <row r="1319" spans="1:25" s="3" customFormat="1" x14ac:dyDescent="0.25">
      <c r="A1319" s="79"/>
      <c r="D1319" s="68"/>
      <c r="E1319" s="68"/>
      <c r="W1319" s="68"/>
      <c r="X1319" s="68"/>
      <c r="Y1319" s="68"/>
    </row>
    <row r="1320" spans="1:25" s="3" customFormat="1" x14ac:dyDescent="0.25">
      <c r="A1320" s="79"/>
      <c r="D1320" s="68"/>
      <c r="E1320" s="68"/>
      <c r="W1320" s="68"/>
      <c r="X1320" s="68"/>
      <c r="Y1320" s="68"/>
    </row>
    <row r="1321" spans="1:25" s="3" customFormat="1" x14ac:dyDescent="0.25">
      <c r="A1321" s="79"/>
      <c r="D1321" s="68"/>
      <c r="E1321" s="68"/>
      <c r="W1321" s="68"/>
      <c r="X1321" s="68"/>
      <c r="Y1321" s="68"/>
    </row>
    <row r="1322" spans="1:25" s="3" customFormat="1" x14ac:dyDescent="0.25">
      <c r="A1322" s="79"/>
      <c r="D1322" s="68"/>
      <c r="E1322" s="68"/>
      <c r="W1322" s="68"/>
      <c r="X1322" s="68"/>
      <c r="Y1322" s="68"/>
    </row>
    <row r="1323" spans="1:25" s="3" customFormat="1" x14ac:dyDescent="0.25">
      <c r="A1323" s="79"/>
      <c r="D1323" s="68"/>
      <c r="E1323" s="68"/>
      <c r="W1323" s="68"/>
      <c r="X1323" s="68"/>
      <c r="Y1323" s="68"/>
    </row>
    <row r="1324" spans="1:25" s="3" customFormat="1" x14ac:dyDescent="0.25">
      <c r="A1324" s="79"/>
      <c r="D1324" s="68"/>
      <c r="E1324" s="68"/>
      <c r="W1324" s="68"/>
      <c r="X1324" s="68"/>
      <c r="Y1324" s="68"/>
    </row>
    <row r="1325" spans="1:25" s="3" customFormat="1" x14ac:dyDescent="0.25">
      <c r="A1325" s="79"/>
      <c r="D1325" s="68"/>
      <c r="E1325" s="68"/>
      <c r="W1325" s="68"/>
      <c r="X1325" s="68"/>
      <c r="Y1325" s="68"/>
    </row>
    <row r="1326" spans="1:25" s="3" customFormat="1" x14ac:dyDescent="0.25">
      <c r="A1326" s="79"/>
      <c r="D1326" s="68"/>
      <c r="E1326" s="68"/>
      <c r="W1326" s="68"/>
      <c r="X1326" s="68"/>
      <c r="Y1326" s="68"/>
    </row>
    <row r="1327" spans="1:25" s="3" customFormat="1" x14ac:dyDescent="0.25">
      <c r="A1327" s="79"/>
      <c r="D1327" s="68"/>
      <c r="E1327" s="68"/>
      <c r="W1327" s="68"/>
      <c r="X1327" s="68"/>
      <c r="Y1327" s="68"/>
    </row>
    <row r="1328" spans="1:25" s="3" customFormat="1" x14ac:dyDescent="0.25">
      <c r="A1328" s="79"/>
      <c r="D1328" s="68"/>
      <c r="E1328" s="68"/>
      <c r="W1328" s="68"/>
      <c r="X1328" s="68"/>
      <c r="Y1328" s="68"/>
    </row>
    <row r="1329" spans="1:25" s="3" customFormat="1" x14ac:dyDescent="0.25">
      <c r="A1329" s="79"/>
      <c r="D1329" s="68"/>
      <c r="E1329" s="68"/>
      <c r="W1329" s="68"/>
      <c r="X1329" s="68"/>
      <c r="Y1329" s="68"/>
    </row>
    <row r="1330" spans="1:25" s="3" customFormat="1" x14ac:dyDescent="0.25">
      <c r="A1330" s="79"/>
      <c r="D1330" s="68"/>
      <c r="E1330" s="68"/>
      <c r="W1330" s="68"/>
      <c r="X1330" s="68"/>
      <c r="Y1330" s="68"/>
    </row>
    <row r="1331" spans="1:25" s="3" customFormat="1" x14ac:dyDescent="0.25">
      <c r="A1331" s="79"/>
      <c r="D1331" s="68"/>
      <c r="E1331" s="68"/>
      <c r="W1331" s="68"/>
      <c r="X1331" s="68"/>
      <c r="Y1331" s="68"/>
    </row>
    <row r="1332" spans="1:25" s="3" customFormat="1" x14ac:dyDescent="0.25">
      <c r="A1332" s="79"/>
      <c r="D1332" s="68"/>
      <c r="E1332" s="68"/>
      <c r="W1332" s="68"/>
      <c r="X1332" s="68"/>
      <c r="Y1332" s="68"/>
    </row>
    <row r="1333" spans="1:25" s="3" customFormat="1" x14ac:dyDescent="0.25">
      <c r="A1333" s="79"/>
      <c r="D1333" s="68"/>
      <c r="E1333" s="68"/>
      <c r="W1333" s="68"/>
      <c r="X1333" s="68"/>
      <c r="Y1333" s="68"/>
    </row>
    <row r="1334" spans="1:25" s="3" customFormat="1" x14ac:dyDescent="0.25">
      <c r="A1334" s="79"/>
      <c r="D1334" s="68"/>
      <c r="E1334" s="68"/>
      <c r="W1334" s="68"/>
      <c r="X1334" s="68"/>
      <c r="Y1334" s="68"/>
    </row>
    <row r="1335" spans="1:25" s="3" customFormat="1" x14ac:dyDescent="0.25">
      <c r="A1335" s="79"/>
      <c r="D1335" s="68"/>
      <c r="E1335" s="68"/>
      <c r="W1335" s="68"/>
      <c r="X1335" s="68"/>
      <c r="Y1335" s="68"/>
    </row>
    <row r="1336" spans="1:25" s="3" customFormat="1" x14ac:dyDescent="0.25">
      <c r="A1336" s="79"/>
      <c r="D1336" s="68"/>
      <c r="E1336" s="68"/>
      <c r="W1336" s="68"/>
      <c r="X1336" s="68"/>
      <c r="Y1336" s="68"/>
    </row>
    <row r="1337" spans="1:25" s="3" customFormat="1" x14ac:dyDescent="0.25">
      <c r="A1337" s="79"/>
      <c r="D1337" s="68"/>
      <c r="E1337" s="68"/>
      <c r="W1337" s="68"/>
      <c r="X1337" s="68"/>
      <c r="Y1337" s="68"/>
    </row>
    <row r="1338" spans="1:25" s="3" customFormat="1" x14ac:dyDescent="0.25">
      <c r="A1338" s="79"/>
      <c r="D1338" s="68"/>
      <c r="E1338" s="68"/>
      <c r="W1338" s="68"/>
      <c r="X1338" s="68"/>
      <c r="Y1338" s="68"/>
    </row>
    <row r="1339" spans="1:25" s="3" customFormat="1" x14ac:dyDescent="0.25">
      <c r="A1339" s="79"/>
      <c r="D1339" s="68"/>
      <c r="E1339" s="68"/>
      <c r="W1339" s="68"/>
      <c r="X1339" s="68"/>
      <c r="Y1339" s="68"/>
    </row>
    <row r="1340" spans="1:25" s="3" customFormat="1" x14ac:dyDescent="0.25">
      <c r="A1340" s="79"/>
      <c r="D1340" s="68"/>
      <c r="E1340" s="68"/>
      <c r="W1340" s="68"/>
      <c r="X1340" s="68"/>
      <c r="Y1340" s="68"/>
    </row>
    <row r="1341" spans="1:25" s="3" customFormat="1" x14ac:dyDescent="0.25">
      <c r="A1341" s="79"/>
      <c r="D1341" s="68"/>
      <c r="E1341" s="68"/>
      <c r="W1341" s="68"/>
      <c r="X1341" s="68"/>
      <c r="Y1341" s="68"/>
    </row>
    <row r="1342" spans="1:25" s="3" customFormat="1" x14ac:dyDescent="0.25">
      <c r="A1342" s="79"/>
      <c r="D1342" s="68"/>
      <c r="E1342" s="68"/>
      <c r="W1342" s="68"/>
      <c r="X1342" s="68"/>
      <c r="Y1342" s="68"/>
    </row>
    <row r="1343" spans="1:25" s="3" customFormat="1" x14ac:dyDescent="0.25">
      <c r="A1343" s="79"/>
      <c r="D1343" s="68"/>
      <c r="E1343" s="68"/>
      <c r="W1343" s="68"/>
      <c r="X1343" s="68"/>
      <c r="Y1343" s="68"/>
    </row>
    <row r="1344" spans="1:25" s="3" customFormat="1" x14ac:dyDescent="0.25">
      <c r="A1344" s="79"/>
      <c r="D1344" s="68"/>
      <c r="E1344" s="68"/>
      <c r="W1344" s="68"/>
      <c r="X1344" s="68"/>
      <c r="Y1344" s="68"/>
    </row>
    <row r="1345" spans="1:25" s="3" customFormat="1" x14ac:dyDescent="0.25">
      <c r="A1345" s="79"/>
      <c r="D1345" s="68"/>
      <c r="E1345" s="68"/>
      <c r="W1345" s="68"/>
      <c r="X1345" s="68"/>
      <c r="Y1345" s="68"/>
    </row>
    <row r="1346" spans="1:25" s="3" customFormat="1" x14ac:dyDescent="0.25">
      <c r="A1346" s="79"/>
      <c r="D1346" s="68"/>
      <c r="E1346" s="68"/>
      <c r="W1346" s="68"/>
      <c r="X1346" s="68"/>
      <c r="Y1346" s="68"/>
    </row>
    <row r="1347" spans="1:25" s="3" customFormat="1" x14ac:dyDescent="0.25">
      <c r="A1347" s="79"/>
      <c r="D1347" s="68"/>
      <c r="E1347" s="68"/>
      <c r="W1347" s="68"/>
      <c r="X1347" s="68"/>
      <c r="Y1347" s="68"/>
    </row>
    <row r="1348" spans="1:25" s="3" customFormat="1" x14ac:dyDescent="0.25">
      <c r="A1348" s="79"/>
      <c r="D1348" s="68"/>
      <c r="E1348" s="68"/>
      <c r="W1348" s="68"/>
      <c r="X1348" s="68"/>
      <c r="Y1348" s="68"/>
    </row>
    <row r="1349" spans="1:25" s="3" customFormat="1" x14ac:dyDescent="0.25">
      <c r="A1349" s="79"/>
      <c r="D1349" s="68"/>
      <c r="E1349" s="68"/>
      <c r="W1349" s="68"/>
      <c r="X1349" s="68"/>
      <c r="Y1349" s="68"/>
    </row>
    <row r="1350" spans="1:25" s="3" customFormat="1" x14ac:dyDescent="0.25">
      <c r="A1350" s="79"/>
      <c r="D1350" s="68"/>
      <c r="E1350" s="68"/>
      <c r="W1350" s="68"/>
      <c r="X1350" s="68"/>
      <c r="Y1350" s="68"/>
    </row>
    <row r="1351" spans="1:25" s="3" customFormat="1" x14ac:dyDescent="0.25">
      <c r="A1351" s="79"/>
      <c r="D1351" s="68"/>
      <c r="E1351" s="68"/>
      <c r="W1351" s="68"/>
      <c r="X1351" s="68"/>
      <c r="Y1351" s="68"/>
    </row>
    <row r="1352" spans="1:25" s="3" customFormat="1" x14ac:dyDescent="0.25">
      <c r="A1352" s="79"/>
      <c r="D1352" s="68"/>
      <c r="E1352" s="68"/>
      <c r="W1352" s="68"/>
      <c r="X1352" s="68"/>
      <c r="Y1352" s="68"/>
    </row>
    <row r="1353" spans="1:25" s="3" customFormat="1" x14ac:dyDescent="0.25">
      <c r="A1353" s="79"/>
      <c r="D1353" s="68"/>
      <c r="E1353" s="68"/>
      <c r="W1353" s="68"/>
      <c r="X1353" s="68"/>
      <c r="Y1353" s="68"/>
    </row>
    <row r="1354" spans="1:25" s="3" customFormat="1" x14ac:dyDescent="0.25">
      <c r="A1354" s="79"/>
      <c r="D1354" s="68"/>
      <c r="E1354" s="68"/>
      <c r="W1354" s="68"/>
      <c r="X1354" s="68"/>
      <c r="Y1354" s="68"/>
    </row>
    <row r="1355" spans="1:25" s="3" customFormat="1" x14ac:dyDescent="0.25">
      <c r="A1355" s="79"/>
      <c r="D1355" s="68"/>
      <c r="E1355" s="68"/>
      <c r="W1355" s="68"/>
      <c r="X1355" s="68"/>
      <c r="Y1355" s="68"/>
    </row>
    <row r="1356" spans="1:25" s="3" customFormat="1" x14ac:dyDescent="0.25">
      <c r="A1356" s="79"/>
      <c r="D1356" s="68"/>
      <c r="E1356" s="68"/>
      <c r="W1356" s="68"/>
      <c r="X1356" s="68"/>
      <c r="Y1356" s="68"/>
    </row>
    <row r="1357" spans="1:25" s="3" customFormat="1" x14ac:dyDescent="0.25">
      <c r="A1357" s="79"/>
      <c r="D1357" s="68"/>
      <c r="E1357" s="68"/>
      <c r="W1357" s="68"/>
      <c r="X1357" s="68"/>
      <c r="Y1357" s="68"/>
    </row>
    <row r="1358" spans="1:25" s="3" customFormat="1" x14ac:dyDescent="0.25">
      <c r="A1358" s="79"/>
      <c r="D1358" s="68"/>
      <c r="E1358" s="68"/>
      <c r="W1358" s="68"/>
      <c r="X1358" s="68"/>
      <c r="Y1358" s="68"/>
    </row>
    <row r="1359" spans="1:25" s="3" customFormat="1" x14ac:dyDescent="0.25">
      <c r="A1359" s="79"/>
      <c r="D1359" s="68"/>
      <c r="E1359" s="68"/>
      <c r="W1359" s="68"/>
      <c r="X1359" s="68"/>
      <c r="Y1359" s="68"/>
    </row>
    <row r="1360" spans="1:25" s="3" customFormat="1" x14ac:dyDescent="0.25">
      <c r="A1360" s="79"/>
      <c r="D1360" s="68"/>
      <c r="E1360" s="68"/>
      <c r="W1360" s="68"/>
      <c r="X1360" s="68"/>
      <c r="Y1360" s="68"/>
    </row>
    <row r="1361" spans="1:25" s="3" customFormat="1" x14ac:dyDescent="0.25">
      <c r="A1361" s="79"/>
      <c r="D1361" s="68"/>
      <c r="E1361" s="68"/>
      <c r="W1361" s="68"/>
      <c r="X1361" s="68"/>
      <c r="Y1361" s="68"/>
    </row>
    <row r="1362" spans="1:25" s="3" customFormat="1" x14ac:dyDescent="0.25">
      <c r="A1362" s="79"/>
      <c r="D1362" s="68"/>
      <c r="E1362" s="68"/>
      <c r="W1362" s="68"/>
      <c r="X1362" s="68"/>
      <c r="Y1362" s="68"/>
    </row>
    <row r="1363" spans="1:25" s="3" customFormat="1" x14ac:dyDescent="0.25">
      <c r="A1363" s="79"/>
      <c r="D1363" s="68"/>
      <c r="E1363" s="68"/>
      <c r="W1363" s="68"/>
      <c r="X1363" s="68"/>
      <c r="Y1363" s="68"/>
    </row>
    <row r="1364" spans="1:25" s="3" customFormat="1" x14ac:dyDescent="0.25">
      <c r="A1364" s="79"/>
      <c r="D1364" s="68"/>
      <c r="E1364" s="68"/>
      <c r="W1364" s="68"/>
      <c r="X1364" s="68"/>
      <c r="Y1364" s="68"/>
    </row>
    <row r="1365" spans="1:25" s="3" customFormat="1" x14ac:dyDescent="0.25">
      <c r="A1365" s="79"/>
      <c r="D1365" s="68"/>
      <c r="E1365" s="68"/>
      <c r="W1365" s="68"/>
      <c r="X1365" s="68"/>
      <c r="Y1365" s="68"/>
    </row>
    <row r="1366" spans="1:25" s="3" customFormat="1" x14ac:dyDescent="0.25">
      <c r="A1366" s="79"/>
      <c r="D1366" s="68"/>
      <c r="E1366" s="68"/>
      <c r="W1366" s="68"/>
      <c r="X1366" s="68"/>
      <c r="Y1366" s="68"/>
    </row>
    <row r="1367" spans="1:25" s="3" customFormat="1" x14ac:dyDescent="0.25">
      <c r="A1367" s="79"/>
      <c r="D1367" s="68"/>
      <c r="E1367" s="68"/>
      <c r="W1367" s="68"/>
      <c r="X1367" s="68"/>
      <c r="Y1367" s="68"/>
    </row>
    <row r="1368" spans="1:25" s="3" customFormat="1" x14ac:dyDescent="0.25">
      <c r="A1368" s="79"/>
      <c r="D1368" s="68"/>
      <c r="E1368" s="68"/>
      <c r="W1368" s="68"/>
      <c r="X1368" s="68"/>
      <c r="Y1368" s="68"/>
    </row>
    <row r="1369" spans="1:25" s="3" customFormat="1" x14ac:dyDescent="0.25">
      <c r="A1369" s="79"/>
      <c r="D1369" s="68"/>
      <c r="E1369" s="68"/>
      <c r="W1369" s="68"/>
      <c r="X1369" s="68"/>
      <c r="Y1369" s="68"/>
    </row>
    <row r="1370" spans="1:25" s="3" customFormat="1" x14ac:dyDescent="0.25">
      <c r="A1370" s="79"/>
      <c r="D1370" s="68"/>
      <c r="E1370" s="68"/>
      <c r="W1370" s="68"/>
      <c r="X1370" s="68"/>
      <c r="Y1370" s="68"/>
    </row>
    <row r="1371" spans="1:25" s="3" customFormat="1" x14ac:dyDescent="0.25">
      <c r="A1371" s="79"/>
      <c r="D1371" s="68"/>
      <c r="E1371" s="68"/>
      <c r="W1371" s="68"/>
      <c r="X1371" s="68"/>
      <c r="Y1371" s="68"/>
    </row>
    <row r="1372" spans="1:25" s="3" customFormat="1" x14ac:dyDescent="0.25">
      <c r="A1372" s="79"/>
      <c r="D1372" s="68"/>
      <c r="E1372" s="68"/>
      <c r="W1372" s="68"/>
      <c r="X1372" s="68"/>
      <c r="Y1372" s="68"/>
    </row>
    <row r="1373" spans="1:25" s="3" customFormat="1" x14ac:dyDescent="0.25">
      <c r="A1373" s="79"/>
      <c r="D1373" s="68"/>
      <c r="E1373" s="68"/>
      <c r="W1373" s="68"/>
      <c r="X1373" s="68"/>
      <c r="Y1373" s="68"/>
    </row>
    <row r="1374" spans="1:25" s="3" customFormat="1" x14ac:dyDescent="0.25">
      <c r="A1374" s="79"/>
      <c r="D1374" s="68"/>
      <c r="E1374" s="68"/>
      <c r="W1374" s="68"/>
      <c r="X1374" s="68"/>
      <c r="Y1374" s="68"/>
    </row>
    <row r="1375" spans="1:25" s="3" customFormat="1" x14ac:dyDescent="0.25">
      <c r="A1375" s="79"/>
      <c r="D1375" s="68"/>
      <c r="E1375" s="68"/>
      <c r="W1375" s="68"/>
      <c r="X1375" s="68"/>
      <c r="Y1375" s="68"/>
    </row>
    <row r="1376" spans="1:25" s="3" customFormat="1" x14ac:dyDescent="0.25">
      <c r="A1376" s="79"/>
      <c r="D1376" s="68"/>
      <c r="E1376" s="68"/>
      <c r="W1376" s="68"/>
      <c r="X1376" s="68"/>
      <c r="Y1376" s="68"/>
    </row>
    <row r="1377" spans="1:25" s="3" customFormat="1" x14ac:dyDescent="0.25">
      <c r="A1377" s="79"/>
      <c r="D1377" s="68"/>
      <c r="E1377" s="68"/>
      <c r="W1377" s="68"/>
      <c r="X1377" s="68"/>
      <c r="Y1377" s="68"/>
    </row>
    <row r="1378" spans="1:25" s="3" customFormat="1" x14ac:dyDescent="0.25">
      <c r="A1378" s="79"/>
      <c r="D1378" s="68"/>
      <c r="E1378" s="68"/>
      <c r="W1378" s="68"/>
      <c r="X1378" s="68"/>
      <c r="Y1378" s="68"/>
    </row>
    <row r="1379" spans="1:25" s="3" customFormat="1" x14ac:dyDescent="0.25">
      <c r="A1379" s="79"/>
      <c r="D1379" s="68"/>
      <c r="E1379" s="68"/>
      <c r="W1379" s="68"/>
      <c r="X1379" s="68"/>
      <c r="Y1379" s="68"/>
    </row>
    <row r="1380" spans="1:25" s="3" customFormat="1" x14ac:dyDescent="0.25">
      <c r="A1380" s="79"/>
      <c r="D1380" s="68"/>
      <c r="E1380" s="68"/>
      <c r="W1380" s="68"/>
      <c r="X1380" s="68"/>
      <c r="Y1380" s="68"/>
    </row>
    <row r="1381" spans="1:25" s="3" customFormat="1" x14ac:dyDescent="0.25">
      <c r="A1381" s="79"/>
      <c r="D1381" s="68"/>
      <c r="E1381" s="68"/>
      <c r="W1381" s="68"/>
      <c r="X1381" s="68"/>
      <c r="Y1381" s="68"/>
    </row>
    <row r="1382" spans="1:25" s="3" customFormat="1" x14ac:dyDescent="0.25">
      <c r="A1382" s="79"/>
      <c r="D1382" s="68"/>
      <c r="E1382" s="68"/>
      <c r="W1382" s="68"/>
      <c r="X1382" s="68"/>
      <c r="Y1382" s="68"/>
    </row>
    <row r="1383" spans="1:25" s="3" customFormat="1" x14ac:dyDescent="0.25">
      <c r="A1383" s="79"/>
      <c r="D1383" s="68"/>
      <c r="E1383" s="68"/>
      <c r="W1383" s="68"/>
      <c r="X1383" s="68"/>
      <c r="Y1383" s="68"/>
    </row>
    <row r="1384" spans="1:25" s="3" customFormat="1" x14ac:dyDescent="0.25">
      <c r="A1384" s="79"/>
      <c r="D1384" s="68"/>
      <c r="E1384" s="68"/>
      <c r="W1384" s="68"/>
      <c r="X1384" s="68"/>
      <c r="Y1384" s="68"/>
    </row>
    <row r="1385" spans="1:25" s="3" customFormat="1" x14ac:dyDescent="0.25">
      <c r="A1385" s="79"/>
      <c r="D1385" s="68"/>
      <c r="E1385" s="68"/>
      <c r="W1385" s="68"/>
      <c r="X1385" s="68"/>
      <c r="Y1385" s="68"/>
    </row>
    <row r="1386" spans="1:25" s="3" customFormat="1" x14ac:dyDescent="0.25">
      <c r="A1386" s="79"/>
      <c r="D1386" s="68"/>
      <c r="E1386" s="68"/>
      <c r="W1386" s="68"/>
      <c r="X1386" s="68"/>
      <c r="Y1386" s="68"/>
    </row>
    <row r="1387" spans="1:25" s="3" customFormat="1" x14ac:dyDescent="0.25">
      <c r="A1387" s="79"/>
      <c r="D1387" s="68"/>
      <c r="E1387" s="68"/>
      <c r="W1387" s="68"/>
      <c r="X1387" s="68"/>
      <c r="Y1387" s="68"/>
    </row>
    <row r="1388" spans="1:25" s="3" customFormat="1" x14ac:dyDescent="0.25">
      <c r="A1388" s="79"/>
      <c r="D1388" s="68"/>
      <c r="E1388" s="68"/>
      <c r="W1388" s="68"/>
      <c r="X1388" s="68"/>
      <c r="Y1388" s="68"/>
    </row>
    <row r="1389" spans="1:25" s="3" customFormat="1" x14ac:dyDescent="0.25">
      <c r="A1389" s="79"/>
      <c r="D1389" s="68"/>
      <c r="E1389" s="68"/>
      <c r="W1389" s="68"/>
      <c r="X1389" s="68"/>
      <c r="Y1389" s="68"/>
    </row>
    <row r="1390" spans="1:25" s="3" customFormat="1" x14ac:dyDescent="0.25">
      <c r="A1390" s="79"/>
      <c r="D1390" s="68"/>
      <c r="E1390" s="68"/>
      <c r="W1390" s="68"/>
      <c r="X1390" s="68"/>
      <c r="Y1390" s="68"/>
    </row>
    <row r="1391" spans="1:25" s="3" customFormat="1" x14ac:dyDescent="0.25">
      <c r="A1391" s="79"/>
      <c r="D1391" s="68"/>
      <c r="E1391" s="68"/>
      <c r="W1391" s="68"/>
      <c r="X1391" s="68"/>
      <c r="Y1391" s="68"/>
    </row>
    <row r="1392" spans="1:25" s="3" customFormat="1" x14ac:dyDescent="0.25">
      <c r="A1392" s="79"/>
      <c r="D1392" s="68"/>
      <c r="E1392" s="68"/>
      <c r="W1392" s="68"/>
      <c r="X1392" s="68"/>
      <c r="Y1392" s="68"/>
    </row>
    <row r="1393" spans="1:25" s="3" customFormat="1" x14ac:dyDescent="0.25">
      <c r="A1393" s="79"/>
      <c r="D1393" s="68"/>
      <c r="E1393" s="68"/>
      <c r="W1393" s="68"/>
      <c r="X1393" s="68"/>
      <c r="Y1393" s="68"/>
    </row>
    <row r="1394" spans="1:25" s="3" customFormat="1" x14ac:dyDescent="0.25">
      <c r="A1394" s="79"/>
      <c r="D1394" s="68"/>
      <c r="E1394" s="68"/>
      <c r="W1394" s="68"/>
      <c r="X1394" s="68"/>
      <c r="Y1394" s="68"/>
    </row>
    <row r="1395" spans="1:25" s="3" customFormat="1" x14ac:dyDescent="0.25">
      <c r="A1395" s="79"/>
      <c r="D1395" s="68"/>
      <c r="E1395" s="68"/>
      <c r="W1395" s="68"/>
      <c r="X1395" s="68"/>
      <c r="Y1395" s="68"/>
    </row>
    <row r="1396" spans="1:25" s="3" customFormat="1" x14ac:dyDescent="0.25">
      <c r="A1396" s="79"/>
      <c r="D1396" s="68"/>
      <c r="E1396" s="68"/>
      <c r="W1396" s="68"/>
      <c r="X1396" s="68"/>
      <c r="Y1396" s="68"/>
    </row>
    <row r="1397" spans="1:25" s="3" customFormat="1" x14ac:dyDescent="0.25">
      <c r="A1397" s="79"/>
      <c r="D1397" s="68"/>
      <c r="E1397" s="68"/>
      <c r="W1397" s="68"/>
      <c r="X1397" s="68"/>
      <c r="Y1397" s="68"/>
    </row>
    <row r="1398" spans="1:25" s="3" customFormat="1" x14ac:dyDescent="0.25">
      <c r="A1398" s="79"/>
      <c r="D1398" s="68"/>
      <c r="E1398" s="68"/>
      <c r="W1398" s="68"/>
      <c r="X1398" s="68"/>
      <c r="Y1398" s="68"/>
    </row>
    <row r="1399" spans="1:25" s="3" customFormat="1" x14ac:dyDescent="0.25">
      <c r="A1399" s="79"/>
      <c r="D1399" s="68"/>
      <c r="E1399" s="68"/>
      <c r="W1399" s="68"/>
      <c r="X1399" s="68"/>
      <c r="Y1399" s="68"/>
    </row>
    <row r="1400" spans="1:25" s="3" customFormat="1" x14ac:dyDescent="0.25">
      <c r="A1400" s="79"/>
      <c r="D1400" s="68"/>
      <c r="E1400" s="68"/>
      <c r="W1400" s="68"/>
      <c r="X1400" s="68"/>
      <c r="Y1400" s="68"/>
    </row>
    <row r="1401" spans="1:25" s="3" customFormat="1" x14ac:dyDescent="0.25">
      <c r="A1401" s="79"/>
      <c r="D1401" s="68"/>
      <c r="E1401" s="68"/>
      <c r="W1401" s="68"/>
      <c r="X1401" s="68"/>
      <c r="Y1401" s="68"/>
    </row>
    <row r="1402" spans="1:25" s="3" customFormat="1" x14ac:dyDescent="0.25">
      <c r="A1402" s="79"/>
      <c r="D1402" s="68"/>
      <c r="E1402" s="68"/>
      <c r="W1402" s="68"/>
      <c r="X1402" s="68"/>
      <c r="Y1402" s="68"/>
    </row>
    <row r="1403" spans="1:25" s="3" customFormat="1" x14ac:dyDescent="0.25">
      <c r="A1403" s="79"/>
      <c r="D1403" s="68"/>
      <c r="E1403" s="68"/>
      <c r="W1403" s="68"/>
      <c r="X1403" s="68"/>
      <c r="Y1403" s="68"/>
    </row>
    <row r="1404" spans="1:25" s="3" customFormat="1" x14ac:dyDescent="0.25">
      <c r="A1404" s="79"/>
      <c r="D1404" s="68"/>
      <c r="E1404" s="68"/>
      <c r="W1404" s="68"/>
      <c r="X1404" s="68"/>
      <c r="Y1404" s="68"/>
    </row>
    <row r="1405" spans="1:25" s="3" customFormat="1" x14ac:dyDescent="0.25">
      <c r="A1405" s="79"/>
      <c r="D1405" s="68"/>
      <c r="E1405" s="68"/>
      <c r="W1405" s="68"/>
      <c r="X1405" s="68"/>
      <c r="Y1405" s="68"/>
    </row>
    <row r="1406" spans="1:25" s="3" customFormat="1" x14ac:dyDescent="0.25">
      <c r="A1406" s="79"/>
      <c r="D1406" s="68"/>
      <c r="E1406" s="68"/>
      <c r="W1406" s="68"/>
      <c r="X1406" s="68"/>
      <c r="Y1406" s="68"/>
    </row>
    <row r="1407" spans="1:25" s="3" customFormat="1" x14ac:dyDescent="0.25">
      <c r="A1407" s="79"/>
      <c r="D1407" s="68"/>
      <c r="E1407" s="68"/>
      <c r="W1407" s="68"/>
      <c r="X1407" s="68"/>
      <c r="Y1407" s="68"/>
    </row>
    <row r="1408" spans="1:25" s="3" customFormat="1" x14ac:dyDescent="0.25">
      <c r="A1408" s="79"/>
      <c r="D1408" s="68"/>
      <c r="E1408" s="68"/>
      <c r="W1408" s="68"/>
      <c r="X1408" s="68"/>
      <c r="Y1408" s="68"/>
    </row>
    <row r="1409" spans="1:25" s="3" customFormat="1" x14ac:dyDescent="0.25">
      <c r="A1409" s="79"/>
      <c r="D1409" s="68"/>
      <c r="E1409" s="68"/>
      <c r="W1409" s="68"/>
      <c r="X1409" s="68"/>
      <c r="Y1409" s="68"/>
    </row>
    <row r="1410" spans="1:25" s="3" customFormat="1" x14ac:dyDescent="0.25">
      <c r="A1410" s="79"/>
      <c r="D1410" s="68"/>
      <c r="E1410" s="68"/>
      <c r="W1410" s="68"/>
      <c r="X1410" s="68"/>
      <c r="Y1410" s="68"/>
    </row>
    <row r="1411" spans="1:25" s="3" customFormat="1" x14ac:dyDescent="0.25">
      <c r="A1411" s="79"/>
      <c r="D1411" s="68"/>
      <c r="E1411" s="68"/>
      <c r="W1411" s="68"/>
      <c r="X1411" s="68"/>
      <c r="Y1411" s="68"/>
    </row>
    <row r="1412" spans="1:25" s="3" customFormat="1" x14ac:dyDescent="0.25">
      <c r="A1412" s="79"/>
      <c r="D1412" s="68"/>
      <c r="E1412" s="68"/>
      <c r="W1412" s="68"/>
      <c r="X1412" s="68"/>
      <c r="Y1412" s="68"/>
    </row>
    <row r="1413" spans="1:25" s="3" customFormat="1" x14ac:dyDescent="0.25">
      <c r="A1413" s="79"/>
      <c r="D1413" s="68"/>
      <c r="E1413" s="68"/>
      <c r="W1413" s="68"/>
      <c r="X1413" s="68"/>
      <c r="Y1413" s="68"/>
    </row>
    <row r="1414" spans="1:25" s="3" customFormat="1" x14ac:dyDescent="0.25">
      <c r="A1414" s="79"/>
      <c r="D1414" s="68"/>
      <c r="E1414" s="68"/>
      <c r="W1414" s="68"/>
      <c r="X1414" s="68"/>
      <c r="Y1414" s="68"/>
    </row>
    <row r="1415" spans="1:25" s="3" customFormat="1" x14ac:dyDescent="0.25">
      <c r="A1415" s="79"/>
      <c r="D1415" s="68"/>
      <c r="E1415" s="68"/>
      <c r="W1415" s="68"/>
      <c r="X1415" s="68"/>
      <c r="Y1415" s="68"/>
    </row>
    <row r="1416" spans="1:25" s="3" customFormat="1" x14ac:dyDescent="0.25">
      <c r="A1416" s="79"/>
      <c r="D1416" s="68"/>
      <c r="E1416" s="68"/>
      <c r="W1416" s="68"/>
      <c r="X1416" s="68"/>
      <c r="Y1416" s="68"/>
    </row>
    <row r="1417" spans="1:25" s="3" customFormat="1" x14ac:dyDescent="0.25">
      <c r="A1417" s="79"/>
      <c r="D1417" s="68"/>
      <c r="E1417" s="68"/>
      <c r="W1417" s="68"/>
      <c r="X1417" s="68"/>
      <c r="Y1417" s="68"/>
    </row>
    <row r="1418" spans="1:25" s="3" customFormat="1" x14ac:dyDescent="0.25">
      <c r="A1418" s="79"/>
      <c r="D1418" s="68"/>
      <c r="E1418" s="68"/>
      <c r="W1418" s="68"/>
      <c r="X1418" s="68"/>
      <c r="Y1418" s="68"/>
    </row>
    <row r="1419" spans="1:25" s="3" customFormat="1" x14ac:dyDescent="0.25">
      <c r="A1419" s="79"/>
      <c r="D1419" s="68"/>
      <c r="E1419" s="68"/>
      <c r="W1419" s="68"/>
      <c r="X1419" s="68"/>
      <c r="Y1419" s="68"/>
    </row>
    <row r="1420" spans="1:25" s="3" customFormat="1" x14ac:dyDescent="0.25">
      <c r="A1420" s="79"/>
      <c r="D1420" s="68"/>
      <c r="E1420" s="68"/>
      <c r="W1420" s="68"/>
      <c r="X1420" s="68"/>
      <c r="Y1420" s="68"/>
    </row>
    <row r="1421" spans="1:25" s="3" customFormat="1" x14ac:dyDescent="0.25">
      <c r="A1421" s="79"/>
      <c r="D1421" s="68"/>
      <c r="E1421" s="68"/>
      <c r="W1421" s="68"/>
      <c r="X1421" s="68"/>
      <c r="Y1421" s="68"/>
    </row>
    <row r="1422" spans="1:25" s="3" customFormat="1" x14ac:dyDescent="0.25">
      <c r="A1422" s="79"/>
      <c r="D1422" s="68"/>
      <c r="E1422" s="68"/>
      <c r="W1422" s="68"/>
      <c r="X1422" s="68"/>
      <c r="Y1422" s="68"/>
    </row>
    <row r="1423" spans="1:25" s="3" customFormat="1" x14ac:dyDescent="0.25">
      <c r="A1423" s="79"/>
      <c r="D1423" s="68"/>
      <c r="E1423" s="68"/>
      <c r="W1423" s="68"/>
      <c r="X1423" s="68"/>
      <c r="Y1423" s="68"/>
    </row>
    <row r="1424" spans="1:25" s="3" customFormat="1" x14ac:dyDescent="0.25">
      <c r="A1424" s="79"/>
      <c r="D1424" s="68"/>
      <c r="E1424" s="68"/>
      <c r="W1424" s="68"/>
      <c r="X1424" s="68"/>
      <c r="Y1424" s="68"/>
    </row>
    <row r="1425" spans="1:25" s="3" customFormat="1" x14ac:dyDescent="0.25">
      <c r="A1425" s="79"/>
      <c r="D1425" s="68"/>
      <c r="E1425" s="68"/>
      <c r="W1425" s="68"/>
      <c r="X1425" s="68"/>
      <c r="Y1425" s="68"/>
    </row>
    <row r="1426" spans="1:25" s="3" customFormat="1" x14ac:dyDescent="0.25">
      <c r="A1426" s="79"/>
      <c r="D1426" s="68"/>
      <c r="E1426" s="68"/>
      <c r="W1426" s="68"/>
      <c r="X1426" s="68"/>
      <c r="Y1426" s="68"/>
    </row>
    <row r="1427" spans="1:25" s="3" customFormat="1" x14ac:dyDescent="0.25">
      <c r="A1427" s="79"/>
      <c r="D1427" s="68"/>
      <c r="E1427" s="68"/>
      <c r="W1427" s="68"/>
      <c r="X1427" s="68"/>
      <c r="Y1427" s="68"/>
    </row>
    <row r="1428" spans="1:25" s="3" customFormat="1" x14ac:dyDescent="0.25">
      <c r="A1428" s="79"/>
      <c r="D1428" s="68"/>
      <c r="E1428" s="68"/>
      <c r="W1428" s="68"/>
      <c r="X1428" s="68"/>
      <c r="Y1428" s="68"/>
    </row>
    <row r="1429" spans="1:25" s="3" customFormat="1" x14ac:dyDescent="0.25">
      <c r="A1429" s="79"/>
      <c r="D1429" s="68"/>
      <c r="E1429" s="68"/>
      <c r="W1429" s="68"/>
      <c r="X1429" s="68"/>
      <c r="Y1429" s="68"/>
    </row>
    <row r="1430" spans="1:25" s="3" customFormat="1" x14ac:dyDescent="0.25">
      <c r="A1430" s="79"/>
      <c r="D1430" s="68"/>
      <c r="E1430" s="68"/>
      <c r="W1430" s="68"/>
      <c r="X1430" s="68"/>
      <c r="Y1430" s="68"/>
    </row>
    <row r="1431" spans="1:25" s="3" customFormat="1" x14ac:dyDescent="0.25">
      <c r="A1431" s="79"/>
      <c r="D1431" s="68"/>
      <c r="E1431" s="68"/>
      <c r="W1431" s="68"/>
      <c r="X1431" s="68"/>
      <c r="Y1431" s="68"/>
    </row>
    <row r="1432" spans="1:25" s="3" customFormat="1" x14ac:dyDescent="0.25">
      <c r="A1432" s="79"/>
      <c r="D1432" s="68"/>
      <c r="E1432" s="68"/>
      <c r="W1432" s="68"/>
      <c r="X1432" s="68"/>
      <c r="Y1432" s="68"/>
    </row>
    <row r="1433" spans="1:25" s="3" customFormat="1" x14ac:dyDescent="0.25">
      <c r="A1433" s="79"/>
      <c r="D1433" s="68"/>
      <c r="E1433" s="68"/>
      <c r="W1433" s="68"/>
      <c r="X1433" s="68"/>
      <c r="Y1433" s="68"/>
    </row>
    <row r="1434" spans="1:25" s="3" customFormat="1" x14ac:dyDescent="0.25">
      <c r="A1434" s="79"/>
      <c r="D1434" s="68"/>
      <c r="E1434" s="68"/>
      <c r="W1434" s="68"/>
      <c r="X1434" s="68"/>
      <c r="Y1434" s="68"/>
    </row>
    <row r="1435" spans="1:25" s="3" customFormat="1" x14ac:dyDescent="0.25">
      <c r="A1435" s="79"/>
      <c r="D1435" s="68"/>
      <c r="E1435" s="68"/>
      <c r="W1435" s="68"/>
      <c r="X1435" s="68"/>
      <c r="Y1435" s="68"/>
    </row>
    <row r="1436" spans="1:25" s="3" customFormat="1" x14ac:dyDescent="0.25">
      <c r="A1436" s="79"/>
      <c r="D1436" s="68"/>
      <c r="E1436" s="68"/>
      <c r="W1436" s="68"/>
      <c r="X1436" s="68"/>
      <c r="Y1436" s="68"/>
    </row>
    <row r="1437" spans="1:25" s="3" customFormat="1" x14ac:dyDescent="0.25">
      <c r="A1437" s="79"/>
      <c r="D1437" s="68"/>
      <c r="E1437" s="68"/>
      <c r="W1437" s="68"/>
      <c r="X1437" s="68"/>
      <c r="Y1437" s="68"/>
    </row>
    <row r="1438" spans="1:25" s="3" customFormat="1" x14ac:dyDescent="0.25">
      <c r="A1438" s="79"/>
      <c r="D1438" s="68"/>
      <c r="E1438" s="68"/>
      <c r="W1438" s="68"/>
      <c r="X1438" s="68"/>
      <c r="Y1438" s="68"/>
    </row>
    <row r="1439" spans="1:25" s="3" customFormat="1" x14ac:dyDescent="0.25">
      <c r="A1439" s="79"/>
      <c r="D1439" s="68"/>
      <c r="E1439" s="68"/>
      <c r="W1439" s="68"/>
      <c r="X1439" s="68"/>
      <c r="Y1439" s="68"/>
    </row>
    <row r="1440" spans="1:25" s="3" customFormat="1" x14ac:dyDescent="0.25">
      <c r="A1440" s="79"/>
      <c r="D1440" s="68"/>
      <c r="E1440" s="68"/>
      <c r="W1440" s="68"/>
      <c r="X1440" s="68"/>
      <c r="Y1440" s="68"/>
    </row>
    <row r="1441" spans="1:25" s="3" customFormat="1" x14ac:dyDescent="0.25">
      <c r="A1441" s="79"/>
      <c r="D1441" s="68"/>
      <c r="E1441" s="68"/>
      <c r="W1441" s="68"/>
      <c r="X1441" s="68"/>
      <c r="Y1441" s="68"/>
    </row>
    <row r="1442" spans="1:25" s="3" customFormat="1" x14ac:dyDescent="0.25">
      <c r="A1442" s="79"/>
      <c r="D1442" s="68"/>
      <c r="E1442" s="68"/>
      <c r="W1442" s="68"/>
      <c r="X1442" s="68"/>
      <c r="Y1442" s="68"/>
    </row>
    <row r="1443" spans="1:25" s="3" customFormat="1" x14ac:dyDescent="0.25">
      <c r="A1443" s="79"/>
      <c r="D1443" s="68"/>
      <c r="E1443" s="68"/>
      <c r="W1443" s="68"/>
      <c r="X1443" s="68"/>
      <c r="Y1443" s="68"/>
    </row>
    <row r="1444" spans="1:25" s="3" customFormat="1" x14ac:dyDescent="0.25">
      <c r="A1444" s="79"/>
      <c r="D1444" s="68"/>
      <c r="E1444" s="68"/>
      <c r="W1444" s="68"/>
      <c r="X1444" s="68"/>
      <c r="Y1444" s="68"/>
    </row>
    <row r="1445" spans="1:25" s="3" customFormat="1" x14ac:dyDescent="0.25">
      <c r="A1445" s="79"/>
      <c r="D1445" s="68"/>
      <c r="E1445" s="68"/>
      <c r="W1445" s="68"/>
      <c r="X1445" s="68"/>
      <c r="Y1445" s="68"/>
    </row>
    <row r="1446" spans="1:25" s="3" customFormat="1" x14ac:dyDescent="0.25">
      <c r="A1446" s="79"/>
      <c r="D1446" s="68"/>
      <c r="E1446" s="68"/>
      <c r="W1446" s="68"/>
      <c r="X1446" s="68"/>
      <c r="Y1446" s="68"/>
    </row>
    <row r="1447" spans="1:25" s="3" customFormat="1" x14ac:dyDescent="0.25">
      <c r="A1447" s="79"/>
      <c r="D1447" s="68"/>
      <c r="E1447" s="68"/>
      <c r="W1447" s="68"/>
      <c r="X1447" s="68"/>
      <c r="Y1447" s="68"/>
    </row>
    <row r="1448" spans="1:25" s="3" customFormat="1" x14ac:dyDescent="0.25">
      <c r="A1448" s="79"/>
      <c r="D1448" s="68"/>
      <c r="E1448" s="68"/>
      <c r="W1448" s="68"/>
      <c r="X1448" s="68"/>
      <c r="Y1448" s="68"/>
    </row>
    <row r="1449" spans="1:25" s="3" customFormat="1" x14ac:dyDescent="0.25">
      <c r="A1449" s="79"/>
      <c r="D1449" s="68"/>
      <c r="E1449" s="68"/>
      <c r="W1449" s="68"/>
      <c r="X1449" s="68"/>
      <c r="Y1449" s="68"/>
    </row>
    <row r="1450" spans="1:25" s="3" customFormat="1" x14ac:dyDescent="0.25">
      <c r="A1450" s="79"/>
      <c r="D1450" s="68"/>
      <c r="E1450" s="68"/>
      <c r="W1450" s="68"/>
      <c r="X1450" s="68"/>
      <c r="Y1450" s="68"/>
    </row>
    <row r="1451" spans="1:25" s="3" customFormat="1" x14ac:dyDescent="0.25">
      <c r="A1451" s="79"/>
      <c r="D1451" s="68"/>
      <c r="E1451" s="68"/>
      <c r="W1451" s="68"/>
      <c r="X1451" s="68"/>
      <c r="Y1451" s="68"/>
    </row>
    <row r="1452" spans="1:25" s="3" customFormat="1" x14ac:dyDescent="0.25">
      <c r="A1452" s="79"/>
      <c r="D1452" s="68"/>
      <c r="E1452" s="68"/>
      <c r="W1452" s="68"/>
      <c r="X1452" s="68"/>
      <c r="Y1452" s="68"/>
    </row>
    <row r="1453" spans="1:25" s="3" customFormat="1" x14ac:dyDescent="0.25">
      <c r="A1453" s="79"/>
      <c r="D1453" s="68"/>
      <c r="E1453" s="68"/>
      <c r="W1453" s="68"/>
      <c r="X1453" s="68"/>
      <c r="Y1453" s="68"/>
    </row>
    <row r="1454" spans="1:25" s="3" customFormat="1" x14ac:dyDescent="0.25">
      <c r="A1454" s="79"/>
      <c r="D1454" s="68"/>
      <c r="E1454" s="68"/>
      <c r="W1454" s="68"/>
      <c r="X1454" s="68"/>
      <c r="Y1454" s="68"/>
    </row>
    <row r="1455" spans="1:25" s="3" customFormat="1" x14ac:dyDescent="0.25">
      <c r="A1455" s="79"/>
      <c r="D1455" s="68"/>
      <c r="E1455" s="68"/>
      <c r="W1455" s="68"/>
      <c r="X1455" s="68"/>
      <c r="Y1455" s="68"/>
    </row>
    <row r="1456" spans="1:25" s="3" customFormat="1" x14ac:dyDescent="0.25">
      <c r="A1456" s="79"/>
      <c r="D1456" s="68"/>
      <c r="E1456" s="68"/>
      <c r="W1456" s="68"/>
      <c r="X1456" s="68"/>
      <c r="Y1456" s="68"/>
    </row>
    <row r="1457" spans="1:25" s="3" customFormat="1" x14ac:dyDescent="0.25">
      <c r="A1457" s="79"/>
      <c r="D1457" s="68"/>
      <c r="E1457" s="68"/>
      <c r="W1457" s="68"/>
      <c r="X1457" s="68"/>
      <c r="Y1457" s="68"/>
    </row>
    <row r="1458" spans="1:25" s="3" customFormat="1" x14ac:dyDescent="0.25">
      <c r="A1458" s="79"/>
      <c r="D1458" s="68"/>
      <c r="E1458" s="68"/>
      <c r="W1458" s="68"/>
      <c r="X1458" s="68"/>
      <c r="Y1458" s="68"/>
    </row>
    <row r="1459" spans="1:25" s="3" customFormat="1" x14ac:dyDescent="0.25">
      <c r="A1459" s="79"/>
      <c r="D1459" s="68"/>
      <c r="E1459" s="68"/>
      <c r="W1459" s="68"/>
      <c r="X1459" s="68"/>
      <c r="Y1459" s="68"/>
    </row>
    <row r="1460" spans="1:25" s="3" customFormat="1" x14ac:dyDescent="0.25">
      <c r="A1460" s="79"/>
      <c r="D1460" s="68"/>
      <c r="E1460" s="68"/>
      <c r="W1460" s="68"/>
      <c r="X1460" s="68"/>
      <c r="Y1460" s="68"/>
    </row>
    <row r="1461" spans="1:25" s="3" customFormat="1" x14ac:dyDescent="0.25">
      <c r="A1461" s="79"/>
      <c r="D1461" s="68"/>
      <c r="E1461" s="68"/>
      <c r="W1461" s="68"/>
      <c r="X1461" s="68"/>
      <c r="Y1461" s="68"/>
    </row>
    <row r="1462" spans="1:25" s="3" customFormat="1" x14ac:dyDescent="0.25">
      <c r="A1462" s="79"/>
      <c r="D1462" s="68"/>
      <c r="E1462" s="68"/>
      <c r="W1462" s="68"/>
      <c r="X1462" s="68"/>
      <c r="Y1462" s="68"/>
    </row>
    <row r="1463" spans="1:25" s="3" customFormat="1" x14ac:dyDescent="0.25">
      <c r="A1463" s="79"/>
      <c r="D1463" s="68"/>
      <c r="E1463" s="68"/>
      <c r="W1463" s="68"/>
      <c r="X1463" s="68"/>
      <c r="Y1463" s="68"/>
    </row>
    <row r="1464" spans="1:25" s="3" customFormat="1" x14ac:dyDescent="0.25">
      <c r="A1464" s="79"/>
      <c r="D1464" s="68"/>
      <c r="E1464" s="68"/>
      <c r="W1464" s="68"/>
      <c r="X1464" s="68"/>
      <c r="Y1464" s="68"/>
    </row>
    <row r="1465" spans="1:25" s="3" customFormat="1" x14ac:dyDescent="0.25">
      <c r="A1465" s="79"/>
      <c r="D1465" s="68"/>
      <c r="E1465" s="68"/>
      <c r="W1465" s="68"/>
      <c r="X1465" s="68"/>
      <c r="Y1465" s="68"/>
    </row>
    <row r="1466" spans="1:25" s="3" customFormat="1" x14ac:dyDescent="0.25">
      <c r="A1466" s="79"/>
      <c r="D1466" s="68"/>
      <c r="E1466" s="68"/>
      <c r="W1466" s="68"/>
      <c r="X1466" s="68"/>
      <c r="Y1466" s="68"/>
    </row>
    <row r="1467" spans="1:25" s="3" customFormat="1" x14ac:dyDescent="0.25">
      <c r="A1467" s="79"/>
      <c r="D1467" s="68"/>
      <c r="E1467" s="68"/>
      <c r="W1467" s="68"/>
      <c r="X1467" s="68"/>
      <c r="Y1467" s="68"/>
    </row>
    <row r="1468" spans="1:25" s="3" customFormat="1" x14ac:dyDescent="0.25">
      <c r="A1468" s="79"/>
      <c r="D1468" s="68"/>
      <c r="E1468" s="68"/>
      <c r="W1468" s="68"/>
      <c r="X1468" s="68"/>
      <c r="Y1468" s="68"/>
    </row>
    <row r="1469" spans="1:25" s="3" customFormat="1" x14ac:dyDescent="0.25">
      <c r="A1469" s="79"/>
      <c r="D1469" s="68"/>
      <c r="E1469" s="68"/>
      <c r="W1469" s="68"/>
      <c r="X1469" s="68"/>
      <c r="Y1469" s="68"/>
    </row>
    <row r="1470" spans="1:25" s="3" customFormat="1" x14ac:dyDescent="0.25">
      <c r="A1470" s="79"/>
      <c r="D1470" s="68"/>
      <c r="E1470" s="68"/>
      <c r="W1470" s="68"/>
      <c r="X1470" s="68"/>
      <c r="Y1470" s="68"/>
    </row>
    <row r="1471" spans="1:25" s="3" customFormat="1" x14ac:dyDescent="0.25">
      <c r="A1471" s="79"/>
      <c r="D1471" s="68"/>
      <c r="E1471" s="68"/>
      <c r="W1471" s="68"/>
      <c r="X1471" s="68"/>
      <c r="Y1471" s="68"/>
    </row>
    <row r="1472" spans="1:25" s="3" customFormat="1" x14ac:dyDescent="0.25">
      <c r="A1472" s="79"/>
      <c r="D1472" s="68"/>
      <c r="E1472" s="68"/>
      <c r="W1472" s="68"/>
      <c r="X1472" s="68"/>
      <c r="Y1472" s="68"/>
    </row>
    <row r="1473" spans="1:25" s="3" customFormat="1" x14ac:dyDescent="0.25">
      <c r="A1473" s="79"/>
      <c r="D1473" s="68"/>
      <c r="E1473" s="68"/>
      <c r="W1473" s="68"/>
      <c r="X1473" s="68"/>
      <c r="Y1473" s="68"/>
    </row>
    <row r="1474" spans="1:25" s="3" customFormat="1" x14ac:dyDescent="0.25">
      <c r="A1474" s="79"/>
      <c r="D1474" s="68"/>
      <c r="E1474" s="68"/>
      <c r="W1474" s="68"/>
      <c r="X1474" s="68"/>
      <c r="Y1474" s="68"/>
    </row>
    <row r="1475" spans="1:25" s="3" customFormat="1" x14ac:dyDescent="0.25">
      <c r="A1475" s="79"/>
      <c r="D1475" s="68"/>
      <c r="E1475" s="68"/>
      <c r="W1475" s="68"/>
      <c r="X1475" s="68"/>
      <c r="Y1475" s="68"/>
    </row>
    <row r="1476" spans="1:25" s="3" customFormat="1" x14ac:dyDescent="0.25">
      <c r="A1476" s="79"/>
      <c r="D1476" s="68"/>
      <c r="E1476" s="68"/>
      <c r="W1476" s="68"/>
      <c r="X1476" s="68"/>
      <c r="Y1476" s="68"/>
    </row>
    <row r="1477" spans="1:25" s="3" customFormat="1" x14ac:dyDescent="0.25">
      <c r="A1477" s="79"/>
      <c r="D1477" s="68"/>
      <c r="E1477" s="68"/>
      <c r="W1477" s="68"/>
      <c r="X1477" s="68"/>
      <c r="Y1477" s="68"/>
    </row>
    <row r="1478" spans="1:25" s="3" customFormat="1" x14ac:dyDescent="0.25">
      <c r="A1478" s="79"/>
      <c r="D1478" s="68"/>
      <c r="E1478" s="68"/>
      <c r="W1478" s="68"/>
      <c r="X1478" s="68"/>
      <c r="Y1478" s="68"/>
    </row>
    <row r="1479" spans="1:25" s="3" customFormat="1" x14ac:dyDescent="0.25">
      <c r="A1479" s="79"/>
      <c r="D1479" s="68"/>
      <c r="E1479" s="68"/>
      <c r="W1479" s="68"/>
      <c r="X1479" s="68"/>
      <c r="Y1479" s="68"/>
    </row>
    <row r="1480" spans="1:25" s="3" customFormat="1" x14ac:dyDescent="0.25">
      <c r="A1480" s="79"/>
      <c r="D1480" s="68"/>
      <c r="E1480" s="68"/>
      <c r="W1480" s="68"/>
      <c r="X1480" s="68"/>
      <c r="Y1480" s="68"/>
    </row>
    <row r="1481" spans="1:25" s="3" customFormat="1" x14ac:dyDescent="0.25">
      <c r="A1481" s="79"/>
      <c r="D1481" s="68"/>
      <c r="E1481" s="68"/>
      <c r="W1481" s="68"/>
      <c r="X1481" s="68"/>
      <c r="Y1481" s="68"/>
    </row>
    <row r="1482" spans="1:25" s="3" customFormat="1" x14ac:dyDescent="0.25">
      <c r="A1482" s="79"/>
      <c r="D1482" s="68"/>
      <c r="E1482" s="68"/>
      <c r="W1482" s="68"/>
      <c r="X1482" s="68"/>
      <c r="Y1482" s="68"/>
    </row>
    <row r="1483" spans="1:25" s="3" customFormat="1" x14ac:dyDescent="0.25">
      <c r="A1483" s="79"/>
      <c r="D1483" s="68"/>
      <c r="E1483" s="68"/>
      <c r="W1483" s="68"/>
      <c r="X1483" s="68"/>
      <c r="Y1483" s="68"/>
    </row>
    <row r="1484" spans="1:25" s="3" customFormat="1" x14ac:dyDescent="0.25">
      <c r="A1484" s="79"/>
      <c r="D1484" s="68"/>
      <c r="E1484" s="68"/>
      <c r="W1484" s="68"/>
      <c r="X1484" s="68"/>
      <c r="Y1484" s="68"/>
    </row>
    <row r="1485" spans="1:25" s="3" customFormat="1" x14ac:dyDescent="0.25">
      <c r="A1485" s="79"/>
      <c r="D1485" s="68"/>
      <c r="E1485" s="68"/>
      <c r="W1485" s="68"/>
      <c r="X1485" s="68"/>
      <c r="Y1485" s="68"/>
    </row>
    <row r="1486" spans="1:25" s="3" customFormat="1" x14ac:dyDescent="0.25">
      <c r="A1486" s="79"/>
      <c r="D1486" s="68"/>
      <c r="E1486" s="68"/>
      <c r="W1486" s="68"/>
      <c r="X1486" s="68"/>
      <c r="Y1486" s="68"/>
    </row>
    <row r="1487" spans="1:25" s="3" customFormat="1" x14ac:dyDescent="0.25">
      <c r="A1487" s="79"/>
      <c r="D1487" s="68"/>
      <c r="E1487" s="68"/>
      <c r="W1487" s="68"/>
      <c r="X1487" s="68"/>
      <c r="Y1487" s="68"/>
    </row>
    <row r="1488" spans="1:25" s="3" customFormat="1" x14ac:dyDescent="0.25">
      <c r="A1488" s="79"/>
      <c r="D1488" s="68"/>
      <c r="E1488" s="68"/>
      <c r="W1488" s="68"/>
      <c r="X1488" s="68"/>
      <c r="Y1488" s="68"/>
    </row>
    <row r="1489" spans="1:25" s="3" customFormat="1" x14ac:dyDescent="0.25">
      <c r="A1489" s="79"/>
      <c r="D1489" s="68"/>
      <c r="E1489" s="68"/>
      <c r="W1489" s="68"/>
      <c r="X1489" s="68"/>
      <c r="Y1489" s="68"/>
    </row>
    <row r="1490" spans="1:25" s="3" customFormat="1" x14ac:dyDescent="0.25">
      <c r="A1490" s="79"/>
      <c r="D1490" s="68"/>
      <c r="E1490" s="68"/>
      <c r="W1490" s="68"/>
      <c r="X1490" s="68"/>
      <c r="Y1490" s="68"/>
    </row>
    <row r="1491" spans="1:25" s="3" customFormat="1" x14ac:dyDescent="0.25">
      <c r="A1491" s="79"/>
      <c r="D1491" s="68"/>
      <c r="E1491" s="68"/>
      <c r="W1491" s="68"/>
      <c r="X1491" s="68"/>
      <c r="Y1491" s="68"/>
    </row>
    <row r="1492" spans="1:25" s="3" customFormat="1" x14ac:dyDescent="0.25">
      <c r="A1492" s="79"/>
      <c r="D1492" s="68"/>
      <c r="E1492" s="68"/>
      <c r="W1492" s="68"/>
      <c r="X1492" s="68"/>
      <c r="Y1492" s="68"/>
    </row>
    <row r="1493" spans="1:25" s="3" customFormat="1" x14ac:dyDescent="0.25">
      <c r="A1493" s="79"/>
      <c r="D1493" s="68"/>
      <c r="E1493" s="68"/>
      <c r="W1493" s="68"/>
      <c r="X1493" s="68"/>
      <c r="Y1493" s="68"/>
    </row>
    <row r="1494" spans="1:25" s="3" customFormat="1" x14ac:dyDescent="0.25">
      <c r="A1494" s="79"/>
      <c r="D1494" s="68"/>
      <c r="E1494" s="68"/>
      <c r="W1494" s="68"/>
      <c r="X1494" s="68"/>
      <c r="Y1494" s="68"/>
    </row>
    <row r="1495" spans="1:25" s="3" customFormat="1" x14ac:dyDescent="0.25">
      <c r="A1495" s="79"/>
      <c r="D1495" s="68"/>
      <c r="E1495" s="68"/>
      <c r="W1495" s="68"/>
      <c r="X1495" s="68"/>
      <c r="Y1495" s="68"/>
    </row>
    <row r="1496" spans="1:25" s="3" customFormat="1" x14ac:dyDescent="0.25">
      <c r="A1496" s="79"/>
      <c r="D1496" s="68"/>
      <c r="E1496" s="68"/>
      <c r="W1496" s="68"/>
      <c r="X1496" s="68"/>
      <c r="Y1496" s="68"/>
    </row>
    <row r="1497" spans="1:25" s="3" customFormat="1" x14ac:dyDescent="0.25">
      <c r="A1497" s="79"/>
      <c r="D1497" s="68"/>
      <c r="E1497" s="68"/>
      <c r="W1497" s="68"/>
      <c r="X1497" s="68"/>
      <c r="Y1497" s="68"/>
    </row>
    <row r="1498" spans="1:25" s="3" customFormat="1" x14ac:dyDescent="0.25">
      <c r="A1498" s="79"/>
      <c r="D1498" s="68"/>
      <c r="E1498" s="68"/>
      <c r="W1498" s="68"/>
      <c r="X1498" s="68"/>
      <c r="Y1498" s="68"/>
    </row>
    <row r="1499" spans="1:25" s="3" customFormat="1" x14ac:dyDescent="0.25">
      <c r="A1499" s="79"/>
      <c r="D1499" s="68"/>
      <c r="E1499" s="68"/>
      <c r="W1499" s="68"/>
      <c r="X1499" s="68"/>
      <c r="Y1499" s="68"/>
    </row>
    <row r="1500" spans="1:25" s="3" customFormat="1" x14ac:dyDescent="0.25">
      <c r="A1500" s="79"/>
      <c r="D1500" s="68"/>
      <c r="E1500" s="68"/>
      <c r="W1500" s="68"/>
      <c r="X1500" s="68"/>
      <c r="Y1500" s="68"/>
    </row>
    <row r="1501" spans="1:25" s="3" customFormat="1" x14ac:dyDescent="0.25">
      <c r="A1501" s="79"/>
      <c r="D1501" s="68"/>
      <c r="E1501" s="68"/>
      <c r="W1501" s="68"/>
      <c r="X1501" s="68"/>
      <c r="Y1501" s="68"/>
    </row>
    <row r="1502" spans="1:25" s="3" customFormat="1" x14ac:dyDescent="0.25">
      <c r="A1502" s="79"/>
      <c r="D1502" s="68"/>
      <c r="E1502" s="68"/>
      <c r="W1502" s="68"/>
      <c r="X1502" s="68"/>
      <c r="Y1502" s="68"/>
    </row>
    <row r="1503" spans="1:25" s="3" customFormat="1" x14ac:dyDescent="0.25">
      <c r="A1503" s="79"/>
      <c r="D1503" s="68"/>
      <c r="E1503" s="68"/>
      <c r="W1503" s="68"/>
      <c r="X1503" s="68"/>
      <c r="Y1503" s="68"/>
    </row>
    <row r="1504" spans="1:25" s="3" customFormat="1" x14ac:dyDescent="0.25">
      <c r="A1504" s="79"/>
      <c r="D1504" s="68"/>
      <c r="E1504" s="68"/>
      <c r="W1504" s="68"/>
      <c r="X1504" s="68"/>
      <c r="Y1504" s="68"/>
    </row>
    <row r="1505" spans="1:25" s="3" customFormat="1" x14ac:dyDescent="0.25">
      <c r="A1505" s="79"/>
      <c r="D1505" s="68"/>
      <c r="E1505" s="68"/>
      <c r="W1505" s="68"/>
      <c r="X1505" s="68"/>
      <c r="Y1505" s="68"/>
    </row>
    <row r="1506" spans="1:25" s="3" customFormat="1" x14ac:dyDescent="0.25">
      <c r="A1506" s="79"/>
      <c r="D1506" s="68"/>
      <c r="E1506" s="68"/>
      <c r="W1506" s="68"/>
      <c r="X1506" s="68"/>
      <c r="Y1506" s="68"/>
    </row>
    <row r="1507" spans="1:25" s="3" customFormat="1" x14ac:dyDescent="0.25">
      <c r="A1507" s="79"/>
      <c r="D1507" s="68"/>
      <c r="E1507" s="68"/>
      <c r="W1507" s="68"/>
      <c r="X1507" s="68"/>
      <c r="Y1507" s="68"/>
    </row>
    <row r="1508" spans="1:25" s="3" customFormat="1" x14ac:dyDescent="0.25">
      <c r="A1508" s="79"/>
      <c r="D1508" s="68"/>
      <c r="E1508" s="68"/>
      <c r="W1508" s="68"/>
      <c r="X1508" s="68"/>
      <c r="Y1508" s="68"/>
    </row>
    <row r="1509" spans="1:25" s="3" customFormat="1" x14ac:dyDescent="0.25">
      <c r="A1509" s="79"/>
      <c r="D1509" s="68"/>
      <c r="E1509" s="68"/>
      <c r="W1509" s="68"/>
      <c r="X1509" s="68"/>
      <c r="Y1509" s="68"/>
    </row>
    <row r="1510" spans="1:25" s="3" customFormat="1" x14ac:dyDescent="0.25">
      <c r="A1510" s="79"/>
      <c r="D1510" s="68"/>
      <c r="E1510" s="68"/>
      <c r="W1510" s="68"/>
      <c r="X1510" s="68"/>
      <c r="Y1510" s="68"/>
    </row>
    <row r="1511" spans="1:25" s="3" customFormat="1" x14ac:dyDescent="0.25">
      <c r="A1511" s="79"/>
      <c r="D1511" s="68"/>
      <c r="E1511" s="68"/>
      <c r="W1511" s="68"/>
      <c r="X1511" s="68"/>
      <c r="Y1511" s="68"/>
    </row>
    <row r="1512" spans="1:25" s="3" customFormat="1" x14ac:dyDescent="0.25">
      <c r="A1512" s="79"/>
      <c r="D1512" s="68"/>
      <c r="E1512" s="68"/>
      <c r="W1512" s="68"/>
      <c r="X1512" s="68"/>
      <c r="Y1512" s="68"/>
    </row>
    <row r="1513" spans="1:25" s="3" customFormat="1" x14ac:dyDescent="0.25">
      <c r="A1513" s="79"/>
      <c r="D1513" s="68"/>
      <c r="E1513" s="68"/>
      <c r="W1513" s="68"/>
      <c r="X1513" s="68"/>
      <c r="Y1513" s="68"/>
    </row>
    <row r="1514" spans="1:25" s="3" customFormat="1" x14ac:dyDescent="0.25">
      <c r="A1514" s="79"/>
      <c r="D1514" s="68"/>
      <c r="E1514" s="68"/>
      <c r="W1514" s="68"/>
      <c r="X1514" s="68"/>
      <c r="Y1514" s="68"/>
    </row>
    <row r="1515" spans="1:25" s="3" customFormat="1" x14ac:dyDescent="0.25">
      <c r="A1515" s="79"/>
      <c r="D1515" s="68"/>
      <c r="E1515" s="68"/>
      <c r="W1515" s="68"/>
      <c r="X1515" s="68"/>
      <c r="Y1515" s="68"/>
    </row>
    <row r="1516" spans="1:25" s="3" customFormat="1" x14ac:dyDescent="0.25">
      <c r="A1516" s="79"/>
      <c r="D1516" s="68"/>
      <c r="E1516" s="68"/>
      <c r="W1516" s="68"/>
      <c r="X1516" s="68"/>
      <c r="Y1516" s="68"/>
    </row>
    <row r="1517" spans="1:25" s="3" customFormat="1" x14ac:dyDescent="0.25">
      <c r="A1517" s="79"/>
      <c r="D1517" s="68"/>
      <c r="E1517" s="68"/>
      <c r="W1517" s="68"/>
      <c r="X1517" s="68"/>
      <c r="Y1517" s="68"/>
    </row>
    <row r="1518" spans="1:25" s="3" customFormat="1" x14ac:dyDescent="0.25">
      <c r="A1518" s="79"/>
      <c r="D1518" s="68"/>
      <c r="E1518" s="68"/>
      <c r="W1518" s="68"/>
      <c r="X1518" s="68"/>
      <c r="Y1518" s="68"/>
    </row>
    <row r="1519" spans="1:25" s="3" customFormat="1" x14ac:dyDescent="0.25">
      <c r="A1519" s="79"/>
      <c r="D1519" s="68"/>
      <c r="E1519" s="68"/>
      <c r="W1519" s="68"/>
      <c r="X1519" s="68"/>
      <c r="Y1519" s="68"/>
    </row>
    <row r="1520" spans="1:25" s="3" customFormat="1" x14ac:dyDescent="0.25">
      <c r="A1520" s="79"/>
      <c r="D1520" s="68"/>
      <c r="E1520" s="68"/>
      <c r="W1520" s="68"/>
      <c r="X1520" s="68"/>
      <c r="Y1520" s="68"/>
    </row>
    <row r="1521" spans="1:25" s="3" customFormat="1" x14ac:dyDescent="0.25">
      <c r="A1521" s="79"/>
      <c r="D1521" s="68"/>
      <c r="E1521" s="68"/>
      <c r="W1521" s="68"/>
      <c r="X1521" s="68"/>
      <c r="Y1521" s="68"/>
    </row>
    <row r="1522" spans="1:25" s="3" customFormat="1" x14ac:dyDescent="0.25">
      <c r="A1522" s="79"/>
      <c r="D1522" s="68"/>
      <c r="E1522" s="68"/>
      <c r="W1522" s="68"/>
      <c r="X1522" s="68"/>
      <c r="Y1522" s="68"/>
    </row>
    <row r="1523" spans="1:25" s="3" customFormat="1" x14ac:dyDescent="0.25">
      <c r="A1523" s="79"/>
      <c r="D1523" s="68"/>
      <c r="E1523" s="68"/>
      <c r="W1523" s="68"/>
      <c r="X1523" s="68"/>
      <c r="Y1523" s="68"/>
    </row>
    <row r="1524" spans="1:25" s="3" customFormat="1" x14ac:dyDescent="0.25">
      <c r="A1524" s="79"/>
      <c r="D1524" s="68"/>
      <c r="E1524" s="68"/>
      <c r="W1524" s="68"/>
      <c r="X1524" s="68"/>
      <c r="Y1524" s="68"/>
    </row>
    <row r="1525" spans="1:25" s="3" customFormat="1" x14ac:dyDescent="0.25">
      <c r="A1525" s="79"/>
      <c r="D1525" s="68"/>
      <c r="E1525" s="68"/>
      <c r="W1525" s="68"/>
      <c r="X1525" s="68"/>
      <c r="Y1525" s="68"/>
    </row>
    <row r="1526" spans="1:25" s="3" customFormat="1" x14ac:dyDescent="0.25">
      <c r="A1526" s="79"/>
      <c r="D1526" s="68"/>
      <c r="E1526" s="68"/>
      <c r="W1526" s="68"/>
      <c r="X1526" s="68"/>
      <c r="Y1526" s="68"/>
    </row>
    <row r="1527" spans="1:25" s="3" customFormat="1" x14ac:dyDescent="0.25">
      <c r="A1527" s="79"/>
      <c r="D1527" s="68"/>
      <c r="E1527" s="68"/>
      <c r="W1527" s="68"/>
      <c r="X1527" s="68"/>
      <c r="Y1527" s="68"/>
    </row>
    <row r="1528" spans="1:25" s="3" customFormat="1" x14ac:dyDescent="0.25">
      <c r="A1528" s="79"/>
      <c r="D1528" s="68"/>
      <c r="E1528" s="68"/>
      <c r="W1528" s="68"/>
      <c r="X1528" s="68"/>
      <c r="Y1528" s="68"/>
    </row>
    <row r="1529" spans="1:25" s="3" customFormat="1" x14ac:dyDescent="0.25">
      <c r="A1529" s="79"/>
      <c r="D1529" s="68"/>
      <c r="E1529" s="68"/>
      <c r="W1529" s="68"/>
      <c r="X1529" s="68"/>
      <c r="Y1529" s="68"/>
    </row>
    <row r="1530" spans="1:25" s="3" customFormat="1" x14ac:dyDescent="0.25">
      <c r="A1530" s="79"/>
      <c r="D1530" s="68"/>
      <c r="E1530" s="68"/>
      <c r="W1530" s="68"/>
      <c r="X1530" s="68"/>
      <c r="Y1530" s="68"/>
    </row>
    <row r="1531" spans="1:25" s="3" customFormat="1" x14ac:dyDescent="0.25">
      <c r="A1531" s="79"/>
      <c r="D1531" s="68"/>
      <c r="E1531" s="68"/>
      <c r="W1531" s="68"/>
      <c r="X1531" s="68"/>
      <c r="Y1531" s="68"/>
    </row>
    <row r="1532" spans="1:25" s="3" customFormat="1" x14ac:dyDescent="0.25">
      <c r="A1532" s="79"/>
      <c r="D1532" s="68"/>
      <c r="E1532" s="68"/>
      <c r="W1532" s="68"/>
      <c r="X1532" s="68"/>
      <c r="Y1532" s="68"/>
    </row>
    <row r="1533" spans="1:25" s="3" customFormat="1" x14ac:dyDescent="0.25">
      <c r="A1533" s="79"/>
      <c r="D1533" s="68"/>
      <c r="E1533" s="68"/>
      <c r="W1533" s="68"/>
      <c r="X1533" s="68"/>
      <c r="Y1533" s="68"/>
    </row>
    <row r="1534" spans="1:25" s="3" customFormat="1" x14ac:dyDescent="0.25">
      <c r="A1534" s="79"/>
      <c r="D1534" s="68"/>
      <c r="E1534" s="68"/>
      <c r="W1534" s="68"/>
      <c r="X1534" s="68"/>
      <c r="Y1534" s="68"/>
    </row>
    <row r="1535" spans="1:25" s="3" customFormat="1" x14ac:dyDescent="0.25">
      <c r="A1535" s="79"/>
      <c r="D1535" s="68"/>
      <c r="E1535" s="68"/>
      <c r="W1535" s="68"/>
      <c r="X1535" s="68"/>
      <c r="Y1535" s="68"/>
    </row>
    <row r="1536" spans="1:25" s="3" customFormat="1" x14ac:dyDescent="0.25">
      <c r="A1536" s="79"/>
      <c r="D1536" s="68"/>
      <c r="E1536" s="68"/>
      <c r="W1536" s="68"/>
      <c r="X1536" s="68"/>
      <c r="Y1536" s="68"/>
    </row>
    <row r="1537" spans="1:25" s="3" customFormat="1" x14ac:dyDescent="0.25">
      <c r="A1537" s="79"/>
      <c r="D1537" s="68"/>
      <c r="E1537" s="68"/>
      <c r="W1537" s="68"/>
      <c r="X1537" s="68"/>
      <c r="Y1537" s="68"/>
    </row>
    <row r="1538" spans="1:25" s="3" customFormat="1" x14ac:dyDescent="0.25">
      <c r="A1538" s="79"/>
      <c r="D1538" s="68"/>
      <c r="E1538" s="68"/>
      <c r="W1538" s="68"/>
      <c r="X1538" s="68"/>
      <c r="Y1538" s="68"/>
    </row>
    <row r="1539" spans="1:25" s="3" customFormat="1" x14ac:dyDescent="0.25">
      <c r="A1539" s="79"/>
      <c r="D1539" s="68"/>
      <c r="E1539" s="68"/>
      <c r="W1539" s="68"/>
      <c r="X1539" s="68"/>
      <c r="Y1539" s="68"/>
    </row>
    <row r="1540" spans="1:25" s="3" customFormat="1" x14ac:dyDescent="0.25">
      <c r="A1540" s="79"/>
      <c r="D1540" s="68"/>
      <c r="E1540" s="68"/>
      <c r="W1540" s="68"/>
      <c r="X1540" s="68"/>
      <c r="Y1540" s="68"/>
    </row>
    <row r="1541" spans="1:25" s="3" customFormat="1" x14ac:dyDescent="0.25">
      <c r="A1541" s="79"/>
      <c r="D1541" s="68"/>
      <c r="E1541" s="68"/>
      <c r="W1541" s="68"/>
      <c r="X1541" s="68"/>
      <c r="Y1541" s="68"/>
    </row>
    <row r="1542" spans="1:25" s="3" customFormat="1" x14ac:dyDescent="0.25">
      <c r="A1542" s="79"/>
      <c r="D1542" s="68"/>
      <c r="E1542" s="68"/>
      <c r="W1542" s="68"/>
      <c r="X1542" s="68"/>
      <c r="Y1542" s="68"/>
    </row>
    <row r="1543" spans="1:25" s="3" customFormat="1" x14ac:dyDescent="0.25">
      <c r="A1543" s="79"/>
      <c r="D1543" s="68"/>
      <c r="E1543" s="68"/>
      <c r="W1543" s="68"/>
      <c r="X1543" s="68"/>
      <c r="Y1543" s="68"/>
    </row>
    <row r="1544" spans="1:25" s="3" customFormat="1" x14ac:dyDescent="0.25">
      <c r="A1544" s="79"/>
      <c r="D1544" s="68"/>
      <c r="E1544" s="68"/>
      <c r="W1544" s="68"/>
      <c r="X1544" s="68"/>
      <c r="Y1544" s="68"/>
    </row>
    <row r="1545" spans="1:25" s="3" customFormat="1" x14ac:dyDescent="0.25">
      <c r="A1545" s="79"/>
      <c r="D1545" s="68"/>
      <c r="E1545" s="68"/>
      <c r="W1545" s="68"/>
      <c r="X1545" s="68"/>
      <c r="Y1545" s="68"/>
    </row>
    <row r="1546" spans="1:25" s="3" customFormat="1" x14ac:dyDescent="0.25">
      <c r="A1546" s="79"/>
      <c r="D1546" s="68"/>
      <c r="E1546" s="68"/>
      <c r="W1546" s="68"/>
      <c r="X1546" s="68"/>
      <c r="Y1546" s="68"/>
    </row>
    <row r="1547" spans="1:25" s="3" customFormat="1" x14ac:dyDescent="0.25">
      <c r="A1547" s="79"/>
      <c r="D1547" s="68"/>
      <c r="E1547" s="68"/>
      <c r="W1547" s="68"/>
      <c r="X1547" s="68"/>
      <c r="Y1547" s="68"/>
    </row>
    <row r="1548" spans="1:25" s="3" customFormat="1" x14ac:dyDescent="0.25">
      <c r="A1548" s="79"/>
      <c r="D1548" s="68"/>
      <c r="E1548" s="68"/>
      <c r="W1548" s="68"/>
      <c r="X1548" s="68"/>
      <c r="Y1548" s="68"/>
    </row>
    <row r="1549" spans="1:25" s="3" customFormat="1" x14ac:dyDescent="0.25">
      <c r="A1549" s="79"/>
      <c r="D1549" s="68"/>
      <c r="E1549" s="68"/>
      <c r="W1549" s="68"/>
      <c r="X1549" s="68"/>
      <c r="Y1549" s="68"/>
    </row>
    <row r="1550" spans="1:25" s="3" customFormat="1" x14ac:dyDescent="0.25">
      <c r="A1550" s="79"/>
      <c r="D1550" s="68"/>
      <c r="E1550" s="68"/>
      <c r="W1550" s="68"/>
      <c r="X1550" s="68"/>
      <c r="Y1550" s="68"/>
    </row>
    <row r="1551" spans="1:25" s="3" customFormat="1" x14ac:dyDescent="0.25">
      <c r="A1551" s="79"/>
      <c r="D1551" s="68"/>
      <c r="E1551" s="68"/>
      <c r="W1551" s="68"/>
      <c r="X1551" s="68"/>
      <c r="Y1551" s="68"/>
    </row>
    <row r="1552" spans="1:25" s="3" customFormat="1" x14ac:dyDescent="0.25">
      <c r="A1552" s="79"/>
      <c r="D1552" s="68"/>
      <c r="E1552" s="68"/>
      <c r="W1552" s="68"/>
      <c r="X1552" s="68"/>
      <c r="Y1552" s="68"/>
    </row>
    <row r="1553" spans="1:25" s="3" customFormat="1" x14ac:dyDescent="0.25">
      <c r="A1553" s="79"/>
      <c r="D1553" s="68"/>
      <c r="E1553" s="68"/>
      <c r="W1553" s="68"/>
      <c r="X1553" s="68"/>
      <c r="Y1553" s="68"/>
    </row>
    <row r="1554" spans="1:25" s="3" customFormat="1" x14ac:dyDescent="0.25">
      <c r="A1554" s="79"/>
      <c r="D1554" s="68"/>
      <c r="E1554" s="68"/>
      <c r="W1554" s="68"/>
      <c r="X1554" s="68"/>
      <c r="Y1554" s="68"/>
    </row>
    <row r="1555" spans="1:25" s="3" customFormat="1" x14ac:dyDescent="0.25">
      <c r="A1555" s="79"/>
      <c r="D1555" s="68"/>
      <c r="E1555" s="68"/>
      <c r="W1555" s="68"/>
      <c r="X1555" s="68"/>
      <c r="Y1555" s="68"/>
    </row>
    <row r="1556" spans="1:25" s="3" customFormat="1" x14ac:dyDescent="0.25">
      <c r="A1556" s="79"/>
      <c r="D1556" s="68"/>
      <c r="E1556" s="68"/>
      <c r="W1556" s="68"/>
      <c r="X1556" s="68"/>
      <c r="Y1556" s="68"/>
    </row>
    <row r="1557" spans="1:25" s="3" customFormat="1" x14ac:dyDescent="0.25">
      <c r="A1557" s="79"/>
      <c r="D1557" s="68"/>
      <c r="E1557" s="68"/>
      <c r="W1557" s="68"/>
      <c r="X1557" s="68"/>
      <c r="Y1557" s="68"/>
    </row>
    <row r="1558" spans="1:25" s="3" customFormat="1" x14ac:dyDescent="0.25">
      <c r="A1558" s="79"/>
      <c r="D1558" s="68"/>
      <c r="E1558" s="68"/>
      <c r="W1558" s="68"/>
      <c r="X1558" s="68"/>
      <c r="Y1558" s="68"/>
    </row>
    <row r="1559" spans="1:25" s="3" customFormat="1" x14ac:dyDescent="0.25">
      <c r="A1559" s="79"/>
      <c r="D1559" s="68"/>
      <c r="E1559" s="68"/>
      <c r="W1559" s="68"/>
      <c r="X1559" s="68"/>
      <c r="Y1559" s="68"/>
    </row>
    <row r="1560" spans="1:25" s="3" customFormat="1" x14ac:dyDescent="0.25">
      <c r="A1560" s="79"/>
      <c r="D1560" s="68"/>
      <c r="E1560" s="68"/>
      <c r="W1560" s="68"/>
      <c r="X1560" s="68"/>
      <c r="Y1560" s="68"/>
    </row>
    <row r="1561" spans="1:25" s="3" customFormat="1" x14ac:dyDescent="0.25">
      <c r="A1561" s="79"/>
      <c r="D1561" s="68"/>
      <c r="E1561" s="68"/>
      <c r="W1561" s="68"/>
      <c r="X1561" s="68"/>
      <c r="Y1561" s="68"/>
    </row>
    <row r="1562" spans="1:25" s="3" customFormat="1" x14ac:dyDescent="0.25">
      <c r="A1562" s="79"/>
      <c r="D1562" s="68"/>
      <c r="E1562" s="68"/>
      <c r="W1562" s="68"/>
      <c r="X1562" s="68"/>
      <c r="Y1562" s="68"/>
    </row>
    <row r="1563" spans="1:25" s="3" customFormat="1" x14ac:dyDescent="0.25">
      <c r="A1563" s="79"/>
      <c r="D1563" s="68"/>
      <c r="E1563" s="68"/>
      <c r="W1563" s="68"/>
      <c r="X1563" s="68"/>
      <c r="Y1563" s="68"/>
    </row>
    <row r="1564" spans="1:25" s="3" customFormat="1" x14ac:dyDescent="0.25">
      <c r="A1564" s="79"/>
      <c r="D1564" s="68"/>
      <c r="E1564" s="68"/>
      <c r="W1564" s="68"/>
      <c r="X1564" s="68"/>
      <c r="Y1564" s="68"/>
    </row>
    <row r="1565" spans="1:25" s="3" customFormat="1" x14ac:dyDescent="0.25">
      <c r="A1565" s="79"/>
      <c r="D1565" s="68"/>
      <c r="E1565" s="68"/>
      <c r="W1565" s="68"/>
      <c r="X1565" s="68"/>
      <c r="Y1565" s="68"/>
    </row>
    <row r="1566" spans="1:25" s="3" customFormat="1" x14ac:dyDescent="0.25">
      <c r="A1566" s="79"/>
      <c r="D1566" s="68"/>
      <c r="E1566" s="68"/>
      <c r="W1566" s="68"/>
      <c r="X1566" s="68"/>
      <c r="Y1566" s="68"/>
    </row>
    <row r="1567" spans="1:25" s="3" customFormat="1" x14ac:dyDescent="0.25">
      <c r="A1567" s="79"/>
      <c r="D1567" s="68"/>
      <c r="E1567" s="68"/>
      <c r="W1567" s="68"/>
      <c r="X1567" s="68"/>
      <c r="Y1567" s="68"/>
    </row>
    <row r="1568" spans="1:25" s="3" customFormat="1" x14ac:dyDescent="0.25">
      <c r="A1568" s="79"/>
      <c r="D1568" s="68"/>
      <c r="E1568" s="68"/>
      <c r="W1568" s="68"/>
      <c r="X1568" s="68"/>
      <c r="Y1568" s="68"/>
    </row>
    <row r="1569" spans="1:25" s="3" customFormat="1" x14ac:dyDescent="0.25">
      <c r="A1569" s="79"/>
      <c r="D1569" s="68"/>
      <c r="E1569" s="68"/>
      <c r="W1569" s="68"/>
      <c r="X1569" s="68"/>
      <c r="Y1569" s="68"/>
    </row>
    <row r="1570" spans="1:25" s="3" customFormat="1" x14ac:dyDescent="0.25">
      <c r="A1570" s="79"/>
      <c r="D1570" s="68"/>
      <c r="E1570" s="68"/>
      <c r="W1570" s="68"/>
      <c r="X1570" s="68"/>
      <c r="Y1570" s="68"/>
    </row>
    <row r="1571" spans="1:25" s="3" customFormat="1" x14ac:dyDescent="0.25">
      <c r="A1571" s="79"/>
      <c r="D1571" s="68"/>
      <c r="E1571" s="68"/>
      <c r="W1571" s="68"/>
      <c r="X1571" s="68"/>
      <c r="Y1571" s="68"/>
    </row>
    <row r="1572" spans="1:25" s="3" customFormat="1" x14ac:dyDescent="0.25">
      <c r="A1572" s="79"/>
      <c r="D1572" s="68"/>
      <c r="E1572" s="68"/>
      <c r="W1572" s="68"/>
      <c r="X1572" s="68"/>
      <c r="Y1572" s="68"/>
    </row>
    <row r="1573" spans="1:25" s="3" customFormat="1" x14ac:dyDescent="0.25">
      <c r="A1573" s="79"/>
      <c r="D1573" s="68"/>
      <c r="E1573" s="68"/>
      <c r="W1573" s="68"/>
      <c r="X1573" s="68"/>
      <c r="Y1573" s="68"/>
    </row>
    <row r="1574" spans="1:25" s="3" customFormat="1" x14ac:dyDescent="0.25">
      <c r="A1574" s="79"/>
      <c r="D1574" s="68"/>
      <c r="E1574" s="68"/>
      <c r="W1574" s="68"/>
      <c r="X1574" s="68"/>
      <c r="Y1574" s="68"/>
    </row>
    <row r="1575" spans="1:25" s="3" customFormat="1" x14ac:dyDescent="0.25">
      <c r="A1575" s="79"/>
      <c r="D1575" s="68"/>
      <c r="E1575" s="68"/>
      <c r="W1575" s="68"/>
      <c r="X1575" s="68"/>
      <c r="Y1575" s="68"/>
    </row>
    <row r="1576" spans="1:25" s="3" customFormat="1" x14ac:dyDescent="0.25">
      <c r="A1576" s="79"/>
      <c r="D1576" s="68"/>
      <c r="E1576" s="68"/>
      <c r="W1576" s="68"/>
      <c r="X1576" s="68"/>
      <c r="Y1576" s="68"/>
    </row>
    <row r="1577" spans="1:25" s="3" customFormat="1" x14ac:dyDescent="0.25">
      <c r="A1577" s="79"/>
      <c r="D1577" s="68"/>
      <c r="E1577" s="68"/>
      <c r="W1577" s="68"/>
      <c r="X1577" s="68"/>
      <c r="Y1577" s="68"/>
    </row>
    <row r="1578" spans="1:25" s="3" customFormat="1" x14ac:dyDescent="0.25">
      <c r="A1578" s="79"/>
      <c r="D1578" s="68"/>
      <c r="E1578" s="68"/>
      <c r="W1578" s="68"/>
      <c r="X1578" s="68"/>
      <c r="Y1578" s="68"/>
    </row>
    <row r="1579" spans="1:25" s="3" customFormat="1" x14ac:dyDescent="0.25">
      <c r="A1579" s="79"/>
      <c r="D1579" s="68"/>
      <c r="E1579" s="68"/>
      <c r="W1579" s="68"/>
      <c r="X1579" s="68"/>
      <c r="Y1579" s="68"/>
    </row>
    <row r="1580" spans="1:25" s="3" customFormat="1" x14ac:dyDescent="0.25">
      <c r="A1580" s="79"/>
      <c r="D1580" s="68"/>
      <c r="E1580" s="68"/>
      <c r="W1580" s="68"/>
      <c r="X1580" s="68"/>
      <c r="Y1580" s="68"/>
    </row>
    <row r="1581" spans="1:25" s="3" customFormat="1" x14ac:dyDescent="0.25">
      <c r="A1581" s="79"/>
      <c r="D1581" s="68"/>
      <c r="E1581" s="68"/>
      <c r="W1581" s="68"/>
      <c r="X1581" s="68"/>
      <c r="Y1581" s="68"/>
    </row>
    <row r="1582" spans="1:25" s="3" customFormat="1" x14ac:dyDescent="0.25">
      <c r="A1582" s="79"/>
      <c r="D1582" s="68"/>
      <c r="E1582" s="68"/>
      <c r="W1582" s="68"/>
      <c r="X1582" s="68"/>
      <c r="Y1582" s="68"/>
    </row>
    <row r="1583" spans="1:25" s="3" customFormat="1" x14ac:dyDescent="0.25">
      <c r="A1583" s="79"/>
      <c r="D1583" s="68"/>
      <c r="E1583" s="68"/>
      <c r="W1583" s="68"/>
      <c r="X1583" s="68"/>
      <c r="Y1583" s="68"/>
    </row>
    <row r="1584" spans="1:25" s="3" customFormat="1" x14ac:dyDescent="0.25">
      <c r="A1584" s="79"/>
      <c r="D1584" s="68"/>
      <c r="E1584" s="68"/>
      <c r="W1584" s="68"/>
      <c r="X1584" s="68"/>
      <c r="Y1584" s="68"/>
    </row>
    <row r="1585" spans="1:25" s="3" customFormat="1" x14ac:dyDescent="0.25">
      <c r="A1585" s="79"/>
      <c r="D1585" s="68"/>
      <c r="E1585" s="68"/>
      <c r="W1585" s="68"/>
      <c r="X1585" s="68"/>
      <c r="Y1585" s="68"/>
    </row>
    <row r="1586" spans="1:25" s="3" customFormat="1" x14ac:dyDescent="0.25">
      <c r="A1586" s="79"/>
      <c r="D1586" s="68"/>
      <c r="E1586" s="68"/>
      <c r="W1586" s="68"/>
      <c r="X1586" s="68"/>
      <c r="Y1586" s="68"/>
    </row>
    <row r="1587" spans="1:25" s="3" customFormat="1" x14ac:dyDescent="0.25">
      <c r="A1587" s="79"/>
      <c r="D1587" s="68"/>
      <c r="E1587" s="68"/>
      <c r="W1587" s="68"/>
      <c r="X1587" s="68"/>
      <c r="Y1587" s="68"/>
    </row>
    <row r="1588" spans="1:25" s="3" customFormat="1" x14ac:dyDescent="0.25">
      <c r="A1588" s="79"/>
      <c r="D1588" s="68"/>
      <c r="E1588" s="68"/>
      <c r="W1588" s="68"/>
      <c r="X1588" s="68"/>
      <c r="Y1588" s="68"/>
    </row>
    <row r="1589" spans="1:25" s="3" customFormat="1" x14ac:dyDescent="0.25">
      <c r="A1589" s="79"/>
      <c r="D1589" s="68"/>
      <c r="E1589" s="68"/>
      <c r="W1589" s="68"/>
      <c r="X1589" s="68"/>
      <c r="Y1589" s="68"/>
    </row>
    <row r="1590" spans="1:25" s="3" customFormat="1" x14ac:dyDescent="0.25">
      <c r="A1590" s="79"/>
      <c r="D1590" s="68"/>
      <c r="E1590" s="68"/>
      <c r="W1590" s="68"/>
      <c r="X1590" s="68"/>
      <c r="Y1590" s="68"/>
    </row>
    <row r="1591" spans="1:25" s="3" customFormat="1" x14ac:dyDescent="0.25">
      <c r="A1591" s="79"/>
      <c r="D1591" s="68"/>
      <c r="E1591" s="68"/>
      <c r="W1591" s="68"/>
      <c r="X1591" s="68"/>
      <c r="Y1591" s="68"/>
    </row>
    <row r="1592" spans="1:25" s="3" customFormat="1" x14ac:dyDescent="0.25">
      <c r="A1592" s="79"/>
      <c r="D1592" s="68"/>
      <c r="E1592" s="68"/>
      <c r="W1592" s="68"/>
      <c r="X1592" s="68"/>
      <c r="Y1592" s="68"/>
    </row>
    <row r="1593" spans="1:25" s="3" customFormat="1" x14ac:dyDescent="0.25">
      <c r="A1593" s="79"/>
      <c r="D1593" s="68"/>
      <c r="E1593" s="68"/>
      <c r="W1593" s="68"/>
      <c r="X1593" s="68"/>
      <c r="Y1593" s="68"/>
    </row>
    <row r="1594" spans="1:25" s="3" customFormat="1" x14ac:dyDescent="0.25">
      <c r="A1594" s="79"/>
      <c r="D1594" s="68"/>
      <c r="E1594" s="68"/>
      <c r="W1594" s="68"/>
      <c r="X1594" s="68"/>
      <c r="Y1594" s="68"/>
    </row>
    <row r="1595" spans="1:25" s="3" customFormat="1" x14ac:dyDescent="0.25">
      <c r="A1595" s="79"/>
      <c r="D1595" s="68"/>
      <c r="E1595" s="68"/>
      <c r="W1595" s="68"/>
      <c r="X1595" s="68"/>
      <c r="Y1595" s="68"/>
    </row>
    <row r="1596" spans="1:25" s="3" customFormat="1" x14ac:dyDescent="0.25">
      <c r="A1596" s="79"/>
      <c r="D1596" s="68"/>
      <c r="E1596" s="68"/>
      <c r="W1596" s="68"/>
      <c r="X1596" s="68"/>
      <c r="Y1596" s="68"/>
    </row>
    <row r="1597" spans="1:25" s="3" customFormat="1" x14ac:dyDescent="0.25">
      <c r="A1597" s="79"/>
      <c r="D1597" s="68"/>
      <c r="E1597" s="68"/>
      <c r="W1597" s="68"/>
      <c r="X1597" s="68"/>
      <c r="Y1597" s="68"/>
    </row>
    <row r="1598" spans="1:25" s="3" customFormat="1" x14ac:dyDescent="0.25">
      <c r="A1598" s="79"/>
      <c r="D1598" s="68"/>
      <c r="E1598" s="68"/>
      <c r="W1598" s="68"/>
      <c r="X1598" s="68"/>
      <c r="Y1598" s="68"/>
    </row>
    <row r="1599" spans="1:25" s="3" customFormat="1" x14ac:dyDescent="0.25">
      <c r="A1599" s="79"/>
      <c r="D1599" s="68"/>
      <c r="E1599" s="68"/>
      <c r="W1599" s="68"/>
      <c r="X1599" s="68"/>
      <c r="Y1599" s="68"/>
    </row>
    <row r="1600" spans="1:25" s="3" customFormat="1" x14ac:dyDescent="0.25">
      <c r="A1600" s="79"/>
      <c r="D1600" s="68"/>
      <c r="E1600" s="68"/>
      <c r="W1600" s="68"/>
      <c r="X1600" s="68"/>
      <c r="Y1600" s="68"/>
    </row>
    <row r="1601" spans="1:25" s="3" customFormat="1" x14ac:dyDescent="0.25">
      <c r="A1601" s="79"/>
      <c r="D1601" s="68"/>
      <c r="E1601" s="68"/>
      <c r="W1601" s="68"/>
      <c r="X1601" s="68"/>
      <c r="Y1601" s="68"/>
    </row>
    <row r="1602" spans="1:25" s="3" customFormat="1" x14ac:dyDescent="0.25">
      <c r="A1602" s="79"/>
      <c r="D1602" s="68"/>
      <c r="E1602" s="68"/>
      <c r="W1602" s="68"/>
      <c r="X1602" s="68"/>
      <c r="Y1602" s="68"/>
    </row>
    <row r="1603" spans="1:25" s="3" customFormat="1" x14ac:dyDescent="0.25">
      <c r="A1603" s="79"/>
      <c r="D1603" s="68"/>
      <c r="E1603" s="68"/>
      <c r="W1603" s="68"/>
      <c r="X1603" s="68"/>
      <c r="Y1603" s="68"/>
    </row>
    <row r="1604" spans="1:25" s="3" customFormat="1" x14ac:dyDescent="0.25">
      <c r="A1604" s="79"/>
      <c r="D1604" s="68"/>
      <c r="E1604" s="68"/>
      <c r="W1604" s="68"/>
      <c r="X1604" s="68"/>
      <c r="Y1604" s="68"/>
    </row>
    <row r="1605" spans="1:25" s="3" customFormat="1" x14ac:dyDescent="0.25">
      <c r="A1605" s="79"/>
      <c r="D1605" s="68"/>
      <c r="E1605" s="68"/>
      <c r="W1605" s="68"/>
      <c r="X1605" s="68"/>
      <c r="Y1605" s="68"/>
    </row>
    <row r="1606" spans="1:25" s="3" customFormat="1" x14ac:dyDescent="0.25">
      <c r="A1606" s="79"/>
      <c r="D1606" s="68"/>
      <c r="E1606" s="68"/>
      <c r="W1606" s="68"/>
      <c r="X1606" s="68"/>
      <c r="Y1606" s="68"/>
    </row>
    <row r="1607" spans="1:25" s="3" customFormat="1" x14ac:dyDescent="0.25">
      <c r="A1607" s="79"/>
      <c r="D1607" s="68"/>
      <c r="E1607" s="68"/>
      <c r="W1607" s="68"/>
      <c r="X1607" s="68"/>
      <c r="Y1607" s="68"/>
    </row>
    <row r="1608" spans="1:25" s="3" customFormat="1" x14ac:dyDescent="0.25">
      <c r="A1608" s="79"/>
      <c r="D1608" s="68"/>
      <c r="E1608" s="68"/>
      <c r="W1608" s="68"/>
      <c r="X1608" s="68"/>
      <c r="Y1608" s="68"/>
    </row>
    <row r="1609" spans="1:25" s="3" customFormat="1" x14ac:dyDescent="0.25">
      <c r="A1609" s="79"/>
      <c r="D1609" s="68"/>
      <c r="E1609" s="68"/>
      <c r="W1609" s="68"/>
      <c r="X1609" s="68"/>
      <c r="Y1609" s="68"/>
    </row>
    <row r="1610" spans="1:25" s="3" customFormat="1" x14ac:dyDescent="0.25">
      <c r="A1610" s="79"/>
      <c r="D1610" s="68"/>
      <c r="E1610" s="68"/>
      <c r="W1610" s="68"/>
      <c r="X1610" s="68"/>
      <c r="Y1610" s="68"/>
    </row>
    <row r="1611" spans="1:25" s="3" customFormat="1" x14ac:dyDescent="0.25">
      <c r="A1611" s="79"/>
      <c r="D1611" s="68"/>
      <c r="E1611" s="68"/>
      <c r="W1611" s="68"/>
      <c r="X1611" s="68"/>
      <c r="Y1611" s="68"/>
    </row>
    <row r="1612" spans="1:25" s="3" customFormat="1" x14ac:dyDescent="0.25">
      <c r="A1612" s="79"/>
      <c r="D1612" s="68"/>
      <c r="E1612" s="68"/>
      <c r="W1612" s="68"/>
      <c r="X1612" s="68"/>
      <c r="Y1612" s="68"/>
    </row>
    <row r="1613" spans="1:25" s="3" customFormat="1" x14ac:dyDescent="0.25">
      <c r="A1613" s="79"/>
      <c r="D1613" s="68"/>
      <c r="E1613" s="68"/>
      <c r="W1613" s="68"/>
      <c r="X1613" s="68"/>
      <c r="Y1613" s="68"/>
    </row>
    <row r="1614" spans="1:25" s="3" customFormat="1" x14ac:dyDescent="0.25">
      <c r="A1614" s="79"/>
      <c r="D1614" s="68"/>
      <c r="E1614" s="68"/>
      <c r="W1614" s="68"/>
      <c r="X1614" s="68"/>
      <c r="Y1614" s="68"/>
    </row>
    <row r="1615" spans="1:25" s="3" customFormat="1" x14ac:dyDescent="0.25">
      <c r="A1615" s="79"/>
      <c r="D1615" s="68"/>
      <c r="E1615" s="68"/>
      <c r="W1615" s="68"/>
      <c r="X1615" s="68"/>
      <c r="Y1615" s="68"/>
    </row>
    <row r="1616" spans="1:25" s="3" customFormat="1" x14ac:dyDescent="0.25">
      <c r="A1616" s="79"/>
      <c r="D1616" s="68"/>
      <c r="E1616" s="68"/>
      <c r="W1616" s="68"/>
      <c r="X1616" s="68"/>
      <c r="Y1616" s="68"/>
    </row>
    <row r="1617" spans="1:25" s="3" customFormat="1" x14ac:dyDescent="0.25">
      <c r="A1617" s="79"/>
      <c r="D1617" s="68"/>
      <c r="E1617" s="68"/>
      <c r="W1617" s="68"/>
      <c r="X1617" s="68"/>
      <c r="Y1617" s="68"/>
    </row>
    <row r="1618" spans="1:25" s="3" customFormat="1" x14ac:dyDescent="0.25">
      <c r="A1618" s="79"/>
      <c r="D1618" s="68"/>
      <c r="E1618" s="68"/>
      <c r="W1618" s="68"/>
      <c r="X1618" s="68"/>
      <c r="Y1618" s="68"/>
    </row>
    <row r="1619" spans="1:25" s="3" customFormat="1" x14ac:dyDescent="0.25">
      <c r="A1619" s="79"/>
      <c r="D1619" s="68"/>
      <c r="E1619" s="68"/>
      <c r="W1619" s="68"/>
      <c r="X1619" s="68"/>
      <c r="Y1619" s="68"/>
    </row>
    <row r="1620" spans="1:25" s="3" customFormat="1" x14ac:dyDescent="0.25">
      <c r="A1620" s="79"/>
      <c r="D1620" s="68"/>
      <c r="E1620" s="68"/>
      <c r="W1620" s="68"/>
      <c r="X1620" s="68"/>
      <c r="Y1620" s="68"/>
    </row>
    <row r="1621" spans="1:25" s="3" customFormat="1" x14ac:dyDescent="0.25">
      <c r="A1621" s="79"/>
      <c r="D1621" s="68"/>
      <c r="E1621" s="68"/>
      <c r="W1621" s="68"/>
      <c r="X1621" s="68"/>
      <c r="Y1621" s="68"/>
    </row>
    <row r="1622" spans="1:25" s="3" customFormat="1" x14ac:dyDescent="0.25">
      <c r="A1622" s="79"/>
      <c r="D1622" s="68"/>
      <c r="E1622" s="68"/>
      <c r="W1622" s="68"/>
      <c r="X1622" s="68"/>
      <c r="Y1622" s="68"/>
    </row>
    <row r="1623" spans="1:25" s="3" customFormat="1" x14ac:dyDescent="0.25">
      <c r="A1623" s="79"/>
      <c r="D1623" s="68"/>
      <c r="E1623" s="68"/>
      <c r="W1623" s="68"/>
      <c r="X1623" s="68"/>
      <c r="Y1623" s="68"/>
    </row>
    <row r="1624" spans="1:25" s="3" customFormat="1" x14ac:dyDescent="0.25">
      <c r="A1624" s="79"/>
      <c r="D1624" s="68"/>
      <c r="E1624" s="68"/>
      <c r="W1624" s="68"/>
      <c r="X1624" s="68"/>
      <c r="Y1624" s="68"/>
    </row>
    <row r="1625" spans="1:25" s="3" customFormat="1" x14ac:dyDescent="0.25">
      <c r="A1625" s="79"/>
      <c r="D1625" s="68"/>
      <c r="E1625" s="68"/>
      <c r="W1625" s="68"/>
      <c r="X1625" s="68"/>
      <c r="Y1625" s="68"/>
    </row>
    <row r="1626" spans="1:25" s="3" customFormat="1" x14ac:dyDescent="0.25">
      <c r="A1626" s="79"/>
      <c r="D1626" s="68"/>
      <c r="E1626" s="68"/>
      <c r="W1626" s="68"/>
      <c r="X1626" s="68"/>
      <c r="Y1626" s="68"/>
    </row>
    <row r="1627" spans="1:25" s="3" customFormat="1" x14ac:dyDescent="0.25">
      <c r="A1627" s="79"/>
      <c r="D1627" s="68"/>
      <c r="E1627" s="68"/>
      <c r="W1627" s="68"/>
      <c r="X1627" s="68"/>
      <c r="Y1627" s="68"/>
    </row>
    <row r="1628" spans="1:25" s="3" customFormat="1" x14ac:dyDescent="0.25">
      <c r="A1628" s="79"/>
      <c r="D1628" s="68"/>
      <c r="E1628" s="68"/>
      <c r="W1628" s="68"/>
      <c r="X1628" s="68"/>
      <c r="Y1628" s="68"/>
    </row>
    <row r="1629" spans="1:25" s="3" customFormat="1" x14ac:dyDescent="0.25">
      <c r="A1629" s="79"/>
      <c r="D1629" s="68"/>
      <c r="E1629" s="68"/>
      <c r="W1629" s="68"/>
      <c r="X1629" s="68"/>
      <c r="Y1629" s="68"/>
    </row>
    <row r="1630" spans="1:25" s="3" customFormat="1" x14ac:dyDescent="0.25">
      <c r="A1630" s="79"/>
      <c r="D1630" s="68"/>
      <c r="E1630" s="68"/>
      <c r="W1630" s="68"/>
      <c r="X1630" s="68"/>
      <c r="Y1630" s="68"/>
    </row>
    <row r="1631" spans="1:25" s="3" customFormat="1" x14ac:dyDescent="0.25">
      <c r="A1631" s="79"/>
      <c r="D1631" s="68"/>
      <c r="E1631" s="68"/>
      <c r="W1631" s="68"/>
      <c r="X1631" s="68"/>
      <c r="Y1631" s="68"/>
    </row>
    <row r="1632" spans="1:25" s="3" customFormat="1" x14ac:dyDescent="0.25">
      <c r="A1632" s="79"/>
      <c r="D1632" s="68"/>
      <c r="E1632" s="68"/>
      <c r="W1632" s="68"/>
      <c r="X1632" s="68"/>
      <c r="Y1632" s="68"/>
    </row>
    <row r="1633" spans="1:25" s="3" customFormat="1" x14ac:dyDescent="0.25">
      <c r="A1633" s="79"/>
      <c r="D1633" s="68"/>
      <c r="E1633" s="68"/>
      <c r="W1633" s="68"/>
      <c r="X1633" s="68"/>
      <c r="Y1633" s="68"/>
    </row>
    <row r="1634" spans="1:25" s="3" customFormat="1" x14ac:dyDescent="0.25">
      <c r="A1634" s="79"/>
      <c r="D1634" s="68"/>
      <c r="E1634" s="68"/>
      <c r="W1634" s="68"/>
      <c r="X1634" s="68"/>
      <c r="Y1634" s="68"/>
    </row>
    <row r="1635" spans="1:25" s="3" customFormat="1" x14ac:dyDescent="0.25">
      <c r="A1635" s="79"/>
      <c r="D1635" s="68"/>
      <c r="E1635" s="68"/>
      <c r="W1635" s="68"/>
      <c r="X1635" s="68"/>
      <c r="Y1635" s="68"/>
    </row>
    <row r="1636" spans="1:25" s="3" customFormat="1" x14ac:dyDescent="0.25">
      <c r="A1636" s="79"/>
      <c r="D1636" s="68"/>
      <c r="E1636" s="68"/>
      <c r="W1636" s="68"/>
      <c r="X1636" s="68"/>
      <c r="Y1636" s="68"/>
    </row>
    <row r="1637" spans="1:25" s="3" customFormat="1" x14ac:dyDescent="0.25">
      <c r="A1637" s="79"/>
      <c r="D1637" s="68"/>
      <c r="E1637" s="68"/>
      <c r="W1637" s="68"/>
      <c r="X1637" s="68"/>
      <c r="Y1637" s="68"/>
    </row>
    <row r="1638" spans="1:25" s="3" customFormat="1" x14ac:dyDescent="0.25">
      <c r="A1638" s="79"/>
      <c r="D1638" s="68"/>
      <c r="E1638" s="68"/>
      <c r="W1638" s="68"/>
      <c r="X1638" s="68"/>
      <c r="Y1638" s="68"/>
    </row>
    <row r="1639" spans="1:25" s="3" customFormat="1" x14ac:dyDescent="0.25">
      <c r="A1639" s="79"/>
      <c r="D1639" s="68"/>
      <c r="E1639" s="68"/>
      <c r="W1639" s="68"/>
      <c r="X1639" s="68"/>
      <c r="Y1639" s="68"/>
    </row>
    <row r="1640" spans="1:25" s="3" customFormat="1" x14ac:dyDescent="0.25">
      <c r="A1640" s="79"/>
      <c r="D1640" s="68"/>
      <c r="E1640" s="68"/>
      <c r="W1640" s="68"/>
      <c r="X1640" s="68"/>
      <c r="Y1640" s="68"/>
    </row>
    <row r="1641" spans="1:25" s="3" customFormat="1" x14ac:dyDescent="0.25">
      <c r="A1641" s="79"/>
      <c r="D1641" s="68"/>
      <c r="E1641" s="68"/>
      <c r="W1641" s="68"/>
      <c r="X1641" s="68"/>
      <c r="Y1641" s="68"/>
    </row>
    <row r="1642" spans="1:25" s="3" customFormat="1" x14ac:dyDescent="0.25">
      <c r="A1642" s="79"/>
      <c r="D1642" s="68"/>
      <c r="E1642" s="68"/>
      <c r="W1642" s="68"/>
      <c r="X1642" s="68"/>
      <c r="Y1642" s="68"/>
    </row>
    <row r="1643" spans="1:25" s="3" customFormat="1" x14ac:dyDescent="0.25">
      <c r="A1643" s="79"/>
      <c r="D1643" s="68"/>
      <c r="E1643" s="68"/>
      <c r="W1643" s="68"/>
      <c r="X1643" s="68"/>
      <c r="Y1643" s="68"/>
    </row>
    <row r="1644" spans="1:25" s="3" customFormat="1" x14ac:dyDescent="0.25">
      <c r="A1644" s="79"/>
      <c r="D1644" s="68"/>
      <c r="E1644" s="68"/>
      <c r="W1644" s="68"/>
      <c r="X1644" s="68"/>
      <c r="Y1644" s="68"/>
    </row>
    <row r="1645" spans="1:25" s="3" customFormat="1" x14ac:dyDescent="0.25">
      <c r="A1645" s="79"/>
      <c r="D1645" s="68"/>
      <c r="E1645" s="68"/>
      <c r="W1645" s="68"/>
      <c r="X1645" s="68"/>
      <c r="Y1645" s="68"/>
    </row>
    <row r="1646" spans="1:25" s="3" customFormat="1" x14ac:dyDescent="0.25">
      <c r="A1646" s="79"/>
      <c r="D1646" s="68"/>
      <c r="E1646" s="68"/>
      <c r="W1646" s="68"/>
      <c r="X1646" s="68"/>
      <c r="Y1646" s="68"/>
    </row>
    <row r="1647" spans="1:25" s="3" customFormat="1" x14ac:dyDescent="0.25">
      <c r="A1647" s="79"/>
      <c r="D1647" s="68"/>
      <c r="E1647" s="68"/>
      <c r="W1647" s="68"/>
      <c r="X1647" s="68"/>
      <c r="Y1647" s="68"/>
    </row>
    <row r="1648" spans="1:25" s="3" customFormat="1" x14ac:dyDescent="0.25">
      <c r="A1648" s="79"/>
      <c r="D1648" s="68"/>
      <c r="E1648" s="68"/>
      <c r="W1648" s="68"/>
      <c r="X1648" s="68"/>
      <c r="Y1648" s="68"/>
    </row>
    <row r="1649" spans="1:25" s="3" customFormat="1" x14ac:dyDescent="0.25">
      <c r="A1649" s="79"/>
      <c r="D1649" s="68"/>
      <c r="E1649" s="68"/>
      <c r="W1649" s="68"/>
      <c r="X1649" s="68"/>
      <c r="Y1649" s="68"/>
    </row>
    <row r="1650" spans="1:25" s="3" customFormat="1" x14ac:dyDescent="0.25">
      <c r="A1650" s="79"/>
      <c r="D1650" s="68"/>
      <c r="E1650" s="68"/>
      <c r="W1650" s="68"/>
      <c r="X1650" s="68"/>
      <c r="Y1650" s="68"/>
    </row>
    <row r="1651" spans="1:25" s="3" customFormat="1" x14ac:dyDescent="0.25">
      <c r="A1651" s="79"/>
      <c r="D1651" s="68"/>
      <c r="E1651" s="68"/>
      <c r="W1651" s="68"/>
      <c r="X1651" s="68"/>
      <c r="Y1651" s="68"/>
    </row>
    <row r="1652" spans="1:25" s="3" customFormat="1" x14ac:dyDescent="0.25">
      <c r="A1652" s="79"/>
      <c r="D1652" s="68"/>
      <c r="E1652" s="68"/>
      <c r="W1652" s="68"/>
      <c r="X1652" s="68"/>
      <c r="Y1652" s="68"/>
    </row>
    <row r="1653" spans="1:25" s="3" customFormat="1" x14ac:dyDescent="0.25">
      <c r="A1653" s="79"/>
      <c r="D1653" s="68"/>
      <c r="E1653" s="68"/>
      <c r="W1653" s="68"/>
      <c r="X1653" s="68"/>
      <c r="Y1653" s="68"/>
    </row>
    <row r="1654" spans="1:25" s="3" customFormat="1" x14ac:dyDescent="0.25">
      <c r="A1654" s="79"/>
      <c r="D1654" s="68"/>
      <c r="E1654" s="68"/>
      <c r="W1654" s="68"/>
      <c r="X1654" s="68"/>
      <c r="Y1654" s="68"/>
    </row>
    <row r="1655" spans="1:25" s="3" customFormat="1" x14ac:dyDescent="0.25">
      <c r="A1655" s="79"/>
      <c r="D1655" s="68"/>
      <c r="E1655" s="68"/>
      <c r="W1655" s="68"/>
      <c r="X1655" s="68"/>
      <c r="Y1655" s="68"/>
    </row>
    <row r="1656" spans="1:25" s="3" customFormat="1" x14ac:dyDescent="0.25">
      <c r="A1656" s="79"/>
      <c r="D1656" s="68"/>
      <c r="E1656" s="68"/>
      <c r="W1656" s="68"/>
      <c r="X1656" s="68"/>
      <c r="Y1656" s="68"/>
    </row>
    <row r="1657" spans="1:25" s="3" customFormat="1" x14ac:dyDescent="0.25">
      <c r="A1657" s="79"/>
      <c r="D1657" s="68"/>
      <c r="E1657" s="68"/>
      <c r="W1657" s="68"/>
      <c r="X1657" s="68"/>
      <c r="Y1657" s="68"/>
    </row>
    <row r="1658" spans="1:25" s="3" customFormat="1" x14ac:dyDescent="0.25">
      <c r="A1658" s="79"/>
      <c r="D1658" s="68"/>
      <c r="E1658" s="68"/>
      <c r="W1658" s="68"/>
      <c r="X1658" s="68"/>
      <c r="Y1658" s="68"/>
    </row>
    <row r="1659" spans="1:25" s="3" customFormat="1" x14ac:dyDescent="0.25">
      <c r="A1659" s="79"/>
      <c r="D1659" s="68"/>
      <c r="E1659" s="68"/>
      <c r="W1659" s="68"/>
      <c r="X1659" s="68"/>
      <c r="Y1659" s="68"/>
    </row>
    <row r="1660" spans="1:25" s="3" customFormat="1" x14ac:dyDescent="0.25">
      <c r="A1660" s="79"/>
      <c r="D1660" s="68"/>
      <c r="E1660" s="68"/>
      <c r="W1660" s="68"/>
      <c r="X1660" s="68"/>
      <c r="Y1660" s="68"/>
    </row>
    <row r="1661" spans="1:25" s="3" customFormat="1" x14ac:dyDescent="0.25">
      <c r="A1661" s="79"/>
      <c r="D1661" s="68"/>
      <c r="E1661" s="68"/>
      <c r="W1661" s="68"/>
      <c r="X1661" s="68"/>
      <c r="Y1661" s="68"/>
    </row>
    <row r="1662" spans="1:25" s="3" customFormat="1" x14ac:dyDescent="0.25">
      <c r="A1662" s="79"/>
      <c r="D1662" s="68"/>
      <c r="E1662" s="68"/>
      <c r="W1662" s="68"/>
      <c r="X1662" s="68"/>
      <c r="Y1662" s="68"/>
    </row>
    <row r="1663" spans="1:25" s="3" customFormat="1" x14ac:dyDescent="0.25">
      <c r="A1663" s="79"/>
      <c r="D1663" s="68"/>
      <c r="E1663" s="68"/>
      <c r="W1663" s="68"/>
      <c r="X1663" s="68"/>
      <c r="Y1663" s="68"/>
    </row>
    <row r="1664" spans="1:25" s="3" customFormat="1" x14ac:dyDescent="0.25">
      <c r="A1664" s="79"/>
      <c r="D1664" s="68"/>
      <c r="E1664" s="68"/>
      <c r="W1664" s="68"/>
      <c r="X1664" s="68"/>
      <c r="Y1664" s="68"/>
    </row>
    <row r="1665" spans="1:25" s="3" customFormat="1" x14ac:dyDescent="0.25">
      <c r="A1665" s="79"/>
      <c r="D1665" s="68"/>
      <c r="E1665" s="68"/>
      <c r="W1665" s="68"/>
      <c r="X1665" s="68"/>
      <c r="Y1665" s="68"/>
    </row>
    <row r="1666" spans="1:25" s="3" customFormat="1" x14ac:dyDescent="0.25">
      <c r="A1666" s="79"/>
      <c r="D1666" s="68"/>
      <c r="E1666" s="68"/>
      <c r="W1666" s="68"/>
      <c r="X1666" s="68"/>
      <c r="Y1666" s="68"/>
    </row>
    <row r="1667" spans="1:25" s="3" customFormat="1" x14ac:dyDescent="0.25">
      <c r="A1667" s="79"/>
      <c r="D1667" s="68"/>
      <c r="E1667" s="68"/>
      <c r="W1667" s="68"/>
      <c r="X1667" s="68"/>
      <c r="Y1667" s="68"/>
    </row>
    <row r="1668" spans="1:25" s="3" customFormat="1" x14ac:dyDescent="0.25">
      <c r="A1668" s="79"/>
      <c r="D1668" s="68"/>
      <c r="E1668" s="68"/>
      <c r="W1668" s="68"/>
      <c r="X1668" s="68"/>
      <c r="Y1668" s="68"/>
    </row>
    <row r="1669" spans="1:25" s="3" customFormat="1" x14ac:dyDescent="0.25">
      <c r="A1669" s="79"/>
      <c r="D1669" s="68"/>
      <c r="E1669" s="68"/>
      <c r="W1669" s="68"/>
      <c r="X1669" s="68"/>
      <c r="Y1669" s="68"/>
    </row>
    <row r="1670" spans="1:25" s="3" customFormat="1" x14ac:dyDescent="0.25">
      <c r="A1670" s="79"/>
      <c r="D1670" s="68"/>
      <c r="E1670" s="68"/>
      <c r="W1670" s="68"/>
      <c r="X1670" s="68"/>
      <c r="Y1670" s="68"/>
    </row>
    <row r="1671" spans="1:25" s="3" customFormat="1" x14ac:dyDescent="0.25">
      <c r="A1671" s="79"/>
      <c r="D1671" s="68"/>
      <c r="E1671" s="68"/>
      <c r="W1671" s="68"/>
      <c r="X1671" s="68"/>
      <c r="Y1671" s="68"/>
    </row>
    <row r="1672" spans="1:25" s="3" customFormat="1" x14ac:dyDescent="0.25">
      <c r="A1672" s="79"/>
      <c r="D1672" s="68"/>
      <c r="E1672" s="68"/>
      <c r="W1672" s="68"/>
      <c r="X1672" s="68"/>
      <c r="Y1672" s="68"/>
    </row>
    <row r="1673" spans="1:25" s="3" customFormat="1" x14ac:dyDescent="0.25">
      <c r="A1673" s="79"/>
      <c r="D1673" s="68"/>
      <c r="E1673" s="68"/>
      <c r="W1673" s="68"/>
      <c r="X1673" s="68"/>
      <c r="Y1673" s="68"/>
    </row>
    <row r="1674" spans="1:25" s="3" customFormat="1" x14ac:dyDescent="0.25">
      <c r="A1674" s="79"/>
      <c r="D1674" s="68"/>
      <c r="E1674" s="68"/>
      <c r="W1674" s="68"/>
      <c r="X1674" s="68"/>
      <c r="Y1674" s="68"/>
    </row>
    <row r="1675" spans="1:25" s="3" customFormat="1" x14ac:dyDescent="0.25">
      <c r="A1675" s="79"/>
      <c r="D1675" s="68"/>
      <c r="E1675" s="68"/>
      <c r="W1675" s="68"/>
      <c r="X1675" s="68"/>
      <c r="Y1675" s="68"/>
    </row>
    <row r="1676" spans="1:25" s="3" customFormat="1" x14ac:dyDescent="0.25">
      <c r="A1676" s="79"/>
      <c r="D1676" s="68"/>
      <c r="E1676" s="68"/>
      <c r="W1676" s="68"/>
      <c r="X1676" s="68"/>
      <c r="Y1676" s="68"/>
    </row>
    <row r="1677" spans="1:25" s="3" customFormat="1" x14ac:dyDescent="0.25">
      <c r="A1677" s="79"/>
      <c r="D1677" s="68"/>
      <c r="E1677" s="68"/>
      <c r="W1677" s="68"/>
      <c r="X1677" s="68"/>
      <c r="Y1677" s="68"/>
    </row>
    <row r="1678" spans="1:25" s="3" customFormat="1" x14ac:dyDescent="0.25">
      <c r="A1678" s="79"/>
      <c r="D1678" s="68"/>
      <c r="E1678" s="68"/>
      <c r="W1678" s="68"/>
      <c r="X1678" s="68"/>
      <c r="Y1678" s="68"/>
    </row>
    <row r="1679" spans="1:25" s="3" customFormat="1" x14ac:dyDescent="0.25">
      <c r="A1679" s="79"/>
      <c r="D1679" s="68"/>
      <c r="E1679" s="68"/>
      <c r="W1679" s="68"/>
      <c r="X1679" s="68"/>
      <c r="Y1679" s="68"/>
    </row>
    <row r="1680" spans="1:25" s="3" customFormat="1" x14ac:dyDescent="0.25">
      <c r="A1680" s="79"/>
      <c r="D1680" s="68"/>
      <c r="E1680" s="68"/>
      <c r="W1680" s="68"/>
      <c r="X1680" s="68"/>
      <c r="Y1680" s="68"/>
    </row>
    <row r="1681" spans="1:25" s="3" customFormat="1" x14ac:dyDescent="0.25">
      <c r="A1681" s="79"/>
      <c r="D1681" s="68"/>
      <c r="E1681" s="68"/>
      <c r="W1681" s="68"/>
      <c r="X1681" s="68"/>
      <c r="Y1681" s="68"/>
    </row>
    <row r="1682" spans="1:25" s="3" customFormat="1" x14ac:dyDescent="0.25">
      <c r="A1682" s="79"/>
      <c r="D1682" s="68"/>
      <c r="E1682" s="68"/>
      <c r="W1682" s="68"/>
      <c r="X1682" s="68"/>
      <c r="Y1682" s="68"/>
    </row>
    <row r="1683" spans="1:25" s="3" customFormat="1" x14ac:dyDescent="0.25">
      <c r="A1683" s="79"/>
      <c r="D1683" s="68"/>
      <c r="E1683" s="68"/>
      <c r="W1683" s="68"/>
      <c r="X1683" s="68"/>
      <c r="Y1683" s="68"/>
    </row>
    <row r="1684" spans="1:25" s="3" customFormat="1" x14ac:dyDescent="0.25">
      <c r="A1684" s="79"/>
      <c r="D1684" s="68"/>
      <c r="E1684" s="68"/>
      <c r="W1684" s="68"/>
      <c r="X1684" s="68"/>
      <c r="Y1684" s="68"/>
    </row>
    <row r="1685" spans="1:25" s="3" customFormat="1" x14ac:dyDescent="0.25">
      <c r="A1685" s="79"/>
      <c r="D1685" s="68"/>
      <c r="E1685" s="68"/>
      <c r="W1685" s="68"/>
      <c r="X1685" s="68"/>
      <c r="Y1685" s="68"/>
    </row>
    <row r="1686" spans="1:25" s="3" customFormat="1" x14ac:dyDescent="0.25">
      <c r="A1686" s="79"/>
      <c r="D1686" s="68"/>
      <c r="E1686" s="68"/>
      <c r="W1686" s="68"/>
      <c r="X1686" s="68"/>
      <c r="Y1686" s="68"/>
    </row>
    <row r="1687" spans="1:25" s="3" customFormat="1" x14ac:dyDescent="0.25">
      <c r="A1687" s="79"/>
      <c r="D1687" s="68"/>
      <c r="E1687" s="68"/>
      <c r="W1687" s="68"/>
      <c r="X1687" s="68"/>
      <c r="Y1687" s="68"/>
    </row>
    <row r="1688" spans="1:25" s="3" customFormat="1" x14ac:dyDescent="0.25">
      <c r="A1688" s="79"/>
      <c r="D1688" s="68"/>
      <c r="E1688" s="68"/>
      <c r="W1688" s="68"/>
      <c r="X1688" s="68"/>
      <c r="Y1688" s="68"/>
    </row>
    <row r="1689" spans="1:25" s="3" customFormat="1" x14ac:dyDescent="0.25">
      <c r="A1689" s="79"/>
      <c r="D1689" s="68"/>
      <c r="E1689" s="68"/>
      <c r="W1689" s="68"/>
      <c r="X1689" s="68"/>
      <c r="Y1689" s="68"/>
    </row>
    <row r="1690" spans="1:25" s="3" customFormat="1" x14ac:dyDescent="0.25">
      <c r="A1690" s="79"/>
      <c r="D1690" s="68"/>
      <c r="E1690" s="68"/>
      <c r="W1690" s="68"/>
      <c r="X1690" s="68"/>
      <c r="Y1690" s="68"/>
    </row>
    <row r="1691" spans="1:25" s="3" customFormat="1" x14ac:dyDescent="0.25">
      <c r="A1691" s="79"/>
      <c r="D1691" s="68"/>
      <c r="E1691" s="68"/>
      <c r="W1691" s="68"/>
      <c r="X1691" s="68"/>
      <c r="Y1691" s="68"/>
    </row>
    <row r="1692" spans="1:25" s="3" customFormat="1" x14ac:dyDescent="0.25">
      <c r="A1692" s="79"/>
      <c r="D1692" s="68"/>
      <c r="E1692" s="68"/>
      <c r="W1692" s="68"/>
      <c r="X1692" s="68"/>
      <c r="Y1692" s="68"/>
    </row>
    <row r="1693" spans="1:25" s="3" customFormat="1" x14ac:dyDescent="0.25">
      <c r="A1693" s="79"/>
      <c r="D1693" s="68"/>
      <c r="E1693" s="68"/>
      <c r="W1693" s="68"/>
      <c r="X1693" s="68"/>
      <c r="Y1693" s="68"/>
    </row>
    <row r="1694" spans="1:25" s="3" customFormat="1" x14ac:dyDescent="0.25">
      <c r="A1694" s="79"/>
      <c r="D1694" s="68"/>
      <c r="E1694" s="68"/>
      <c r="W1694" s="68"/>
      <c r="X1694" s="68"/>
      <c r="Y1694" s="68"/>
    </row>
    <row r="1695" spans="1:25" s="3" customFormat="1" x14ac:dyDescent="0.25">
      <c r="A1695" s="79"/>
      <c r="D1695" s="68"/>
      <c r="E1695" s="68"/>
      <c r="W1695" s="68"/>
      <c r="X1695" s="68"/>
      <c r="Y1695" s="68"/>
    </row>
    <row r="1696" spans="1:25" s="3" customFormat="1" x14ac:dyDescent="0.25">
      <c r="A1696" s="79"/>
      <c r="D1696" s="68"/>
      <c r="E1696" s="68"/>
      <c r="W1696" s="68"/>
      <c r="X1696" s="68"/>
      <c r="Y1696" s="68"/>
    </row>
    <row r="1697" spans="1:25" s="3" customFormat="1" x14ac:dyDescent="0.25">
      <c r="A1697" s="79"/>
      <c r="D1697" s="68"/>
      <c r="E1697" s="68"/>
      <c r="W1697" s="68"/>
      <c r="X1697" s="68"/>
      <c r="Y1697" s="68"/>
    </row>
    <row r="1698" spans="1:25" s="3" customFormat="1" x14ac:dyDescent="0.25">
      <c r="A1698" s="79"/>
      <c r="D1698" s="68"/>
      <c r="E1698" s="68"/>
      <c r="W1698" s="68"/>
      <c r="X1698" s="68"/>
      <c r="Y1698" s="68"/>
    </row>
    <row r="1699" spans="1:25" s="3" customFormat="1" x14ac:dyDescent="0.25">
      <c r="A1699" s="79"/>
      <c r="D1699" s="68"/>
      <c r="E1699" s="68"/>
      <c r="W1699" s="68"/>
      <c r="X1699" s="68"/>
      <c r="Y1699" s="68"/>
    </row>
    <row r="1700" spans="1:25" s="3" customFormat="1" x14ac:dyDescent="0.25">
      <c r="A1700" s="79"/>
      <c r="D1700" s="68"/>
      <c r="E1700" s="68"/>
      <c r="W1700" s="68"/>
      <c r="X1700" s="68"/>
      <c r="Y1700" s="68"/>
    </row>
    <row r="1701" spans="1:25" s="3" customFormat="1" x14ac:dyDescent="0.25">
      <c r="A1701" s="79"/>
      <c r="D1701" s="68"/>
      <c r="E1701" s="68"/>
      <c r="W1701" s="68"/>
      <c r="X1701" s="68"/>
      <c r="Y1701" s="68"/>
    </row>
    <row r="1702" spans="1:25" s="3" customFormat="1" x14ac:dyDescent="0.25">
      <c r="A1702" s="79"/>
      <c r="D1702" s="68"/>
      <c r="E1702" s="68"/>
      <c r="W1702" s="68"/>
      <c r="X1702" s="68"/>
      <c r="Y1702" s="68"/>
    </row>
    <row r="1703" spans="1:25" s="3" customFormat="1" x14ac:dyDescent="0.25">
      <c r="A1703" s="79"/>
      <c r="D1703" s="68"/>
      <c r="E1703" s="68"/>
      <c r="W1703" s="68"/>
      <c r="X1703" s="68"/>
      <c r="Y1703" s="68"/>
    </row>
    <row r="1704" spans="1:25" s="3" customFormat="1" x14ac:dyDescent="0.25">
      <c r="A1704" s="79"/>
      <c r="D1704" s="68"/>
      <c r="E1704" s="68"/>
      <c r="W1704" s="68"/>
      <c r="X1704" s="68"/>
      <c r="Y1704" s="68"/>
    </row>
    <row r="1705" spans="1:25" s="3" customFormat="1" x14ac:dyDescent="0.25">
      <c r="A1705" s="79"/>
      <c r="D1705" s="68"/>
      <c r="E1705" s="68"/>
      <c r="W1705" s="68"/>
      <c r="X1705" s="68"/>
      <c r="Y1705" s="68"/>
    </row>
    <row r="1706" spans="1:25" s="3" customFormat="1" x14ac:dyDescent="0.25">
      <c r="A1706" s="79"/>
      <c r="D1706" s="68"/>
      <c r="E1706" s="68"/>
      <c r="W1706" s="68"/>
      <c r="X1706" s="68"/>
      <c r="Y1706" s="68"/>
    </row>
    <row r="1707" spans="1:25" s="3" customFormat="1" x14ac:dyDescent="0.25">
      <c r="A1707" s="79"/>
      <c r="D1707" s="68"/>
      <c r="E1707" s="68"/>
      <c r="W1707" s="68"/>
      <c r="X1707" s="68"/>
      <c r="Y1707" s="68"/>
    </row>
    <row r="1708" spans="1:25" s="3" customFormat="1" x14ac:dyDescent="0.25">
      <c r="A1708" s="79"/>
      <c r="D1708" s="68"/>
      <c r="E1708" s="68"/>
      <c r="W1708" s="68"/>
      <c r="X1708" s="68"/>
      <c r="Y1708" s="68"/>
    </row>
    <row r="1709" spans="1:25" s="3" customFormat="1" x14ac:dyDescent="0.25">
      <c r="A1709" s="79"/>
      <c r="D1709" s="68"/>
      <c r="E1709" s="68"/>
      <c r="W1709" s="68"/>
      <c r="X1709" s="68"/>
      <c r="Y1709" s="68"/>
    </row>
    <row r="1710" spans="1:25" s="3" customFormat="1" x14ac:dyDescent="0.25">
      <c r="A1710" s="79"/>
      <c r="D1710" s="68"/>
      <c r="E1710" s="68"/>
      <c r="W1710" s="68"/>
      <c r="X1710" s="68"/>
      <c r="Y1710" s="68"/>
    </row>
    <row r="1711" spans="1:25" s="3" customFormat="1" x14ac:dyDescent="0.25">
      <c r="A1711" s="79"/>
      <c r="D1711" s="68"/>
      <c r="E1711" s="68"/>
      <c r="W1711" s="68"/>
      <c r="X1711" s="68"/>
      <c r="Y1711" s="68"/>
    </row>
    <row r="1712" spans="1:25" s="3" customFormat="1" x14ac:dyDescent="0.25">
      <c r="A1712" s="79"/>
      <c r="D1712" s="68"/>
      <c r="E1712" s="68"/>
      <c r="W1712" s="68"/>
      <c r="X1712" s="68"/>
      <c r="Y1712" s="68"/>
    </row>
    <row r="1713" spans="1:25" s="3" customFormat="1" x14ac:dyDescent="0.25">
      <c r="A1713" s="79"/>
      <c r="D1713" s="68"/>
      <c r="E1713" s="68"/>
      <c r="W1713" s="68"/>
      <c r="X1713" s="68"/>
      <c r="Y1713" s="68"/>
    </row>
    <row r="1714" spans="1:25" s="3" customFormat="1" x14ac:dyDescent="0.25">
      <c r="A1714" s="79"/>
      <c r="D1714" s="68"/>
      <c r="E1714" s="68"/>
      <c r="W1714" s="68"/>
      <c r="X1714" s="68"/>
      <c r="Y1714" s="68"/>
    </row>
    <row r="1715" spans="1:25" s="3" customFormat="1" x14ac:dyDescent="0.25">
      <c r="A1715" s="79"/>
      <c r="D1715" s="68"/>
      <c r="E1715" s="68"/>
      <c r="W1715" s="68"/>
      <c r="X1715" s="68"/>
      <c r="Y1715" s="68"/>
    </row>
    <row r="1716" spans="1:25" s="3" customFormat="1" x14ac:dyDescent="0.25">
      <c r="A1716" s="79"/>
      <c r="D1716" s="68"/>
      <c r="E1716" s="68"/>
      <c r="W1716" s="68"/>
      <c r="X1716" s="68"/>
      <c r="Y1716" s="68"/>
    </row>
    <row r="1717" spans="1:25" s="3" customFormat="1" x14ac:dyDescent="0.25">
      <c r="A1717" s="79"/>
      <c r="D1717" s="68"/>
      <c r="E1717" s="68"/>
      <c r="W1717" s="68"/>
      <c r="X1717" s="68"/>
      <c r="Y1717" s="68"/>
    </row>
    <row r="1718" spans="1:25" s="3" customFormat="1" x14ac:dyDescent="0.25">
      <c r="A1718" s="79"/>
      <c r="D1718" s="68"/>
      <c r="E1718" s="68"/>
      <c r="W1718" s="68"/>
      <c r="X1718" s="68"/>
      <c r="Y1718" s="68"/>
    </row>
    <row r="1719" spans="1:25" s="3" customFormat="1" x14ac:dyDescent="0.25">
      <c r="A1719" s="79"/>
      <c r="D1719" s="68"/>
      <c r="E1719" s="68"/>
      <c r="W1719" s="68"/>
      <c r="X1719" s="68"/>
      <c r="Y1719" s="68"/>
    </row>
    <row r="1720" spans="1:25" s="3" customFormat="1" x14ac:dyDescent="0.25">
      <c r="A1720" s="79"/>
      <c r="D1720" s="68"/>
      <c r="E1720" s="68"/>
      <c r="W1720" s="68"/>
      <c r="X1720" s="68"/>
      <c r="Y1720" s="68"/>
    </row>
    <row r="1721" spans="1:25" s="3" customFormat="1" x14ac:dyDescent="0.25">
      <c r="A1721" s="79"/>
      <c r="D1721" s="68"/>
      <c r="E1721" s="68"/>
      <c r="W1721" s="68"/>
      <c r="X1721" s="68"/>
      <c r="Y1721" s="68"/>
    </row>
    <row r="1722" spans="1:25" s="3" customFormat="1" x14ac:dyDescent="0.25">
      <c r="A1722" s="79"/>
      <c r="D1722" s="68"/>
      <c r="E1722" s="68"/>
      <c r="W1722" s="68"/>
      <c r="X1722" s="68"/>
      <c r="Y1722" s="68"/>
    </row>
    <row r="1723" spans="1:25" s="3" customFormat="1" x14ac:dyDescent="0.25">
      <c r="A1723" s="79"/>
      <c r="D1723" s="68"/>
      <c r="E1723" s="68"/>
      <c r="W1723" s="68"/>
      <c r="X1723" s="68"/>
      <c r="Y1723" s="68"/>
    </row>
    <row r="1724" spans="1:25" s="3" customFormat="1" x14ac:dyDescent="0.25">
      <c r="A1724" s="79"/>
      <c r="D1724" s="68"/>
      <c r="E1724" s="68"/>
      <c r="W1724" s="68"/>
      <c r="X1724" s="68"/>
      <c r="Y1724" s="68"/>
    </row>
    <row r="1725" spans="1:25" s="3" customFormat="1" x14ac:dyDescent="0.25">
      <c r="A1725" s="79"/>
      <c r="D1725" s="68"/>
      <c r="E1725" s="68"/>
      <c r="W1725" s="68"/>
      <c r="X1725" s="68"/>
      <c r="Y1725" s="68"/>
    </row>
    <row r="1726" spans="1:25" s="3" customFormat="1" x14ac:dyDescent="0.25">
      <c r="A1726" s="79"/>
      <c r="D1726" s="68"/>
      <c r="E1726" s="68"/>
      <c r="W1726" s="68"/>
      <c r="X1726" s="68"/>
      <c r="Y1726" s="68"/>
    </row>
    <row r="1727" spans="1:25" s="3" customFormat="1" x14ac:dyDescent="0.25">
      <c r="A1727" s="79"/>
      <c r="D1727" s="68"/>
      <c r="E1727" s="68"/>
      <c r="W1727" s="68"/>
      <c r="X1727" s="68"/>
      <c r="Y1727" s="68"/>
    </row>
    <row r="1728" spans="1:25" s="3" customFormat="1" x14ac:dyDescent="0.25">
      <c r="A1728" s="79"/>
      <c r="D1728" s="68"/>
      <c r="E1728" s="68"/>
      <c r="W1728" s="68"/>
      <c r="X1728" s="68"/>
      <c r="Y1728" s="68"/>
    </row>
    <row r="1729" spans="1:25" s="3" customFormat="1" x14ac:dyDescent="0.25">
      <c r="A1729" s="79"/>
      <c r="D1729" s="68"/>
      <c r="E1729" s="68"/>
      <c r="W1729" s="68"/>
      <c r="X1729" s="68"/>
      <c r="Y1729" s="68"/>
    </row>
    <row r="1730" spans="1:25" s="3" customFormat="1" x14ac:dyDescent="0.25">
      <c r="A1730" s="79"/>
      <c r="D1730" s="68"/>
      <c r="E1730" s="68"/>
      <c r="W1730" s="68"/>
      <c r="X1730" s="68"/>
      <c r="Y1730" s="68"/>
    </row>
    <row r="1731" spans="1:25" s="3" customFormat="1" x14ac:dyDescent="0.25">
      <c r="A1731" s="79"/>
      <c r="D1731" s="68"/>
      <c r="E1731" s="68"/>
      <c r="W1731" s="68"/>
      <c r="X1731" s="68"/>
      <c r="Y1731" s="68"/>
    </row>
    <row r="1732" spans="1:25" s="3" customFormat="1" x14ac:dyDescent="0.25">
      <c r="A1732" s="79"/>
      <c r="D1732" s="68"/>
      <c r="E1732" s="68"/>
      <c r="W1732" s="68"/>
      <c r="X1732" s="68"/>
      <c r="Y1732" s="68"/>
    </row>
    <row r="1733" spans="1:25" s="3" customFormat="1" x14ac:dyDescent="0.25">
      <c r="A1733" s="79"/>
      <c r="D1733" s="68"/>
      <c r="E1733" s="68"/>
      <c r="W1733" s="68"/>
      <c r="X1733" s="68"/>
      <c r="Y1733" s="68"/>
    </row>
    <row r="1734" spans="1:25" s="3" customFormat="1" x14ac:dyDescent="0.25">
      <c r="A1734" s="79"/>
      <c r="D1734" s="68"/>
      <c r="E1734" s="68"/>
      <c r="W1734" s="68"/>
      <c r="X1734" s="68"/>
      <c r="Y1734" s="68"/>
    </row>
    <row r="1735" spans="1:25" s="3" customFormat="1" x14ac:dyDescent="0.25">
      <c r="A1735" s="79"/>
      <c r="D1735" s="68"/>
      <c r="E1735" s="68"/>
      <c r="W1735" s="68"/>
      <c r="X1735" s="68"/>
      <c r="Y1735" s="68"/>
    </row>
    <row r="1736" spans="1:25" s="3" customFormat="1" x14ac:dyDescent="0.25">
      <c r="A1736" s="79"/>
      <c r="D1736" s="68"/>
      <c r="E1736" s="68"/>
      <c r="W1736" s="68"/>
      <c r="X1736" s="68"/>
      <c r="Y1736" s="68"/>
    </row>
    <row r="1737" spans="1:25" s="3" customFormat="1" x14ac:dyDescent="0.25">
      <c r="A1737" s="79"/>
      <c r="D1737" s="68"/>
      <c r="E1737" s="68"/>
      <c r="W1737" s="68"/>
      <c r="X1737" s="68"/>
      <c r="Y1737" s="68"/>
    </row>
    <row r="1738" spans="1:25" s="3" customFormat="1" x14ac:dyDescent="0.25">
      <c r="A1738" s="79"/>
      <c r="D1738" s="68"/>
      <c r="E1738" s="68"/>
      <c r="W1738" s="68"/>
      <c r="X1738" s="68"/>
      <c r="Y1738" s="68"/>
    </row>
    <row r="1739" spans="1:25" s="3" customFormat="1" x14ac:dyDescent="0.25">
      <c r="A1739" s="79"/>
      <c r="D1739" s="68"/>
      <c r="E1739" s="68"/>
      <c r="W1739" s="68"/>
      <c r="X1739" s="68"/>
      <c r="Y1739" s="68"/>
    </row>
    <row r="1740" spans="1:25" s="3" customFormat="1" x14ac:dyDescent="0.25">
      <c r="A1740" s="79"/>
      <c r="D1740" s="68"/>
      <c r="E1740" s="68"/>
      <c r="W1740" s="68"/>
      <c r="X1740" s="68"/>
      <c r="Y1740" s="68"/>
    </row>
    <row r="1741" spans="1:25" s="3" customFormat="1" x14ac:dyDescent="0.25">
      <c r="A1741" s="79"/>
      <c r="D1741" s="68"/>
      <c r="E1741" s="68"/>
      <c r="W1741" s="68"/>
      <c r="X1741" s="68"/>
      <c r="Y1741" s="68"/>
    </row>
    <row r="1742" spans="1:25" s="3" customFormat="1" x14ac:dyDescent="0.25">
      <c r="A1742" s="79"/>
      <c r="D1742" s="68"/>
      <c r="E1742" s="68"/>
      <c r="W1742" s="68"/>
      <c r="X1742" s="68"/>
      <c r="Y1742" s="68"/>
    </row>
    <row r="1743" spans="1:25" s="3" customFormat="1" x14ac:dyDescent="0.25">
      <c r="A1743" s="79"/>
      <c r="D1743" s="68"/>
      <c r="E1743" s="68"/>
      <c r="W1743" s="68"/>
      <c r="X1743" s="68"/>
      <c r="Y1743" s="68"/>
    </row>
    <row r="1744" spans="1:25" s="3" customFormat="1" x14ac:dyDescent="0.25">
      <c r="A1744" s="79"/>
      <c r="D1744" s="68"/>
      <c r="E1744" s="68"/>
      <c r="W1744" s="68"/>
      <c r="X1744" s="68"/>
      <c r="Y1744" s="68"/>
    </row>
    <row r="1745" spans="1:25" s="3" customFormat="1" x14ac:dyDescent="0.25">
      <c r="A1745" s="79"/>
      <c r="D1745" s="68"/>
      <c r="E1745" s="68"/>
      <c r="W1745" s="68"/>
      <c r="X1745" s="68"/>
      <c r="Y1745" s="68"/>
    </row>
    <row r="1746" spans="1:25" s="3" customFormat="1" x14ac:dyDescent="0.25">
      <c r="A1746" s="79"/>
      <c r="D1746" s="68"/>
      <c r="E1746" s="68"/>
      <c r="W1746" s="68"/>
      <c r="X1746" s="68"/>
      <c r="Y1746" s="68"/>
    </row>
    <row r="1747" spans="1:25" s="3" customFormat="1" x14ac:dyDescent="0.25">
      <c r="A1747" s="79"/>
      <c r="D1747" s="68"/>
      <c r="E1747" s="68"/>
      <c r="W1747" s="68"/>
      <c r="X1747" s="68"/>
      <c r="Y1747" s="68"/>
    </row>
    <row r="1748" spans="1:25" s="3" customFormat="1" x14ac:dyDescent="0.25">
      <c r="A1748" s="79"/>
      <c r="D1748" s="68"/>
      <c r="E1748" s="68"/>
      <c r="W1748" s="68"/>
      <c r="X1748" s="68"/>
      <c r="Y1748" s="68"/>
    </row>
    <row r="1749" spans="1:25" s="3" customFormat="1" x14ac:dyDescent="0.25">
      <c r="A1749" s="79"/>
      <c r="D1749" s="68"/>
      <c r="E1749" s="68"/>
      <c r="W1749" s="68"/>
      <c r="X1749" s="68"/>
      <c r="Y1749" s="68"/>
    </row>
    <row r="1750" spans="1:25" s="3" customFormat="1" x14ac:dyDescent="0.25">
      <c r="A1750" s="79"/>
      <c r="D1750" s="68"/>
      <c r="E1750" s="68"/>
      <c r="W1750" s="68"/>
      <c r="X1750" s="68"/>
      <c r="Y1750" s="68"/>
    </row>
    <row r="1751" spans="1:25" s="3" customFormat="1" x14ac:dyDescent="0.25">
      <c r="A1751" s="79"/>
      <c r="D1751" s="68"/>
      <c r="E1751" s="68"/>
      <c r="W1751" s="68"/>
      <c r="X1751" s="68"/>
      <c r="Y1751" s="68"/>
    </row>
    <row r="1752" spans="1:25" s="3" customFormat="1" x14ac:dyDescent="0.25">
      <c r="A1752" s="79"/>
      <c r="D1752" s="68"/>
      <c r="E1752" s="68"/>
      <c r="W1752" s="68"/>
      <c r="X1752" s="68"/>
      <c r="Y1752" s="68"/>
    </row>
    <row r="1753" spans="1:25" s="3" customFormat="1" x14ac:dyDescent="0.25">
      <c r="A1753" s="79"/>
      <c r="D1753" s="68"/>
      <c r="E1753" s="68"/>
      <c r="W1753" s="68"/>
      <c r="X1753" s="68"/>
      <c r="Y1753" s="68"/>
    </row>
    <row r="1754" spans="1:25" s="3" customFormat="1" x14ac:dyDescent="0.25">
      <c r="A1754" s="79"/>
      <c r="D1754" s="68"/>
      <c r="E1754" s="68"/>
      <c r="W1754" s="68"/>
      <c r="X1754" s="68"/>
      <c r="Y1754" s="68"/>
    </row>
    <row r="1755" spans="1:25" s="3" customFormat="1" x14ac:dyDescent="0.25">
      <c r="A1755" s="79"/>
      <c r="D1755" s="68"/>
      <c r="E1755" s="68"/>
      <c r="W1755" s="68"/>
      <c r="X1755" s="68"/>
      <c r="Y1755" s="68"/>
    </row>
    <row r="1756" spans="1:25" s="3" customFormat="1" x14ac:dyDescent="0.25">
      <c r="A1756" s="79"/>
      <c r="D1756" s="68"/>
      <c r="E1756" s="68"/>
      <c r="W1756" s="68"/>
      <c r="X1756" s="68"/>
      <c r="Y1756" s="68"/>
    </row>
    <row r="1757" spans="1:25" s="3" customFormat="1" x14ac:dyDescent="0.25">
      <c r="A1757" s="79"/>
      <c r="D1757" s="68"/>
      <c r="E1757" s="68"/>
      <c r="W1757" s="68"/>
      <c r="X1757" s="68"/>
      <c r="Y1757" s="68"/>
    </row>
    <row r="1758" spans="1:25" s="3" customFormat="1" x14ac:dyDescent="0.25">
      <c r="A1758" s="79"/>
      <c r="D1758" s="68"/>
      <c r="E1758" s="68"/>
      <c r="W1758" s="68"/>
      <c r="X1758" s="68"/>
      <c r="Y1758" s="68"/>
    </row>
    <row r="1759" spans="1:25" s="3" customFormat="1" x14ac:dyDescent="0.25">
      <c r="A1759" s="79"/>
      <c r="D1759" s="68"/>
      <c r="E1759" s="68"/>
      <c r="W1759" s="68"/>
      <c r="X1759" s="68"/>
      <c r="Y1759" s="68"/>
    </row>
    <row r="1760" spans="1:25" s="3" customFormat="1" x14ac:dyDescent="0.25">
      <c r="A1760" s="79"/>
      <c r="D1760" s="68"/>
      <c r="E1760" s="68"/>
      <c r="W1760" s="68"/>
      <c r="X1760" s="68"/>
      <c r="Y1760" s="68"/>
    </row>
    <row r="1761" spans="1:25" s="3" customFormat="1" x14ac:dyDescent="0.25">
      <c r="A1761" s="79"/>
      <c r="D1761" s="68"/>
      <c r="E1761" s="68"/>
      <c r="W1761" s="68"/>
      <c r="X1761" s="68"/>
      <c r="Y1761" s="68"/>
    </row>
    <row r="1762" spans="1:25" s="3" customFormat="1" x14ac:dyDescent="0.25">
      <c r="A1762" s="79"/>
      <c r="D1762" s="68"/>
      <c r="E1762" s="68"/>
      <c r="W1762" s="68"/>
      <c r="X1762" s="68"/>
      <c r="Y1762" s="68"/>
    </row>
    <row r="1763" spans="1:25" s="3" customFormat="1" x14ac:dyDescent="0.25">
      <c r="A1763" s="79"/>
      <c r="D1763" s="68"/>
      <c r="E1763" s="68"/>
      <c r="W1763" s="68"/>
      <c r="X1763" s="68"/>
      <c r="Y1763" s="68"/>
    </row>
    <row r="1764" spans="1:25" s="3" customFormat="1" x14ac:dyDescent="0.25">
      <c r="A1764" s="79"/>
      <c r="D1764" s="68"/>
      <c r="E1764" s="68"/>
      <c r="W1764" s="68"/>
      <c r="X1764" s="68"/>
      <c r="Y1764" s="68"/>
    </row>
    <row r="1765" spans="1:25" s="3" customFormat="1" x14ac:dyDescent="0.25">
      <c r="A1765" s="79"/>
      <c r="D1765" s="68"/>
      <c r="E1765" s="68"/>
      <c r="W1765" s="68"/>
      <c r="X1765" s="68"/>
      <c r="Y1765" s="68"/>
    </row>
    <row r="1766" spans="1:25" s="3" customFormat="1" x14ac:dyDescent="0.25">
      <c r="A1766" s="79"/>
      <c r="D1766" s="68"/>
      <c r="E1766" s="68"/>
      <c r="W1766" s="68"/>
      <c r="X1766" s="68"/>
      <c r="Y1766" s="68"/>
    </row>
    <row r="1767" spans="1:25" s="3" customFormat="1" x14ac:dyDescent="0.25">
      <c r="A1767" s="79"/>
      <c r="D1767" s="68"/>
      <c r="E1767" s="68"/>
      <c r="W1767" s="68"/>
      <c r="X1767" s="68"/>
      <c r="Y1767" s="68"/>
    </row>
    <row r="1768" spans="1:25" s="3" customFormat="1" x14ac:dyDescent="0.25">
      <c r="A1768" s="79"/>
      <c r="D1768" s="68"/>
      <c r="E1768" s="68"/>
      <c r="W1768" s="68"/>
      <c r="X1768" s="68"/>
      <c r="Y1768" s="68"/>
    </row>
    <row r="1769" spans="1:25" s="3" customFormat="1" x14ac:dyDescent="0.25">
      <c r="A1769" s="79"/>
      <c r="D1769" s="68"/>
      <c r="E1769" s="68"/>
      <c r="W1769" s="68"/>
      <c r="X1769" s="68"/>
      <c r="Y1769" s="68"/>
    </row>
    <row r="1770" spans="1:25" s="3" customFormat="1" x14ac:dyDescent="0.25">
      <c r="A1770" s="79"/>
      <c r="D1770" s="68"/>
      <c r="E1770" s="68"/>
      <c r="W1770" s="68"/>
      <c r="X1770" s="68"/>
      <c r="Y1770" s="68"/>
    </row>
    <row r="1771" spans="1:25" s="3" customFormat="1" x14ac:dyDescent="0.25">
      <c r="A1771" s="79"/>
      <c r="D1771" s="68"/>
      <c r="E1771" s="68"/>
      <c r="W1771" s="68"/>
      <c r="X1771" s="68"/>
      <c r="Y1771" s="68"/>
    </row>
    <row r="1772" spans="1:25" s="3" customFormat="1" x14ac:dyDescent="0.25">
      <c r="A1772" s="79"/>
      <c r="D1772" s="68"/>
      <c r="E1772" s="68"/>
      <c r="W1772" s="68"/>
      <c r="X1772" s="68"/>
      <c r="Y1772" s="68"/>
    </row>
    <row r="1773" spans="1:25" s="3" customFormat="1" x14ac:dyDescent="0.25">
      <c r="A1773" s="79"/>
      <c r="D1773" s="68"/>
      <c r="E1773" s="68"/>
      <c r="W1773" s="68"/>
      <c r="X1773" s="68"/>
      <c r="Y1773" s="68"/>
    </row>
    <row r="1774" spans="1:25" s="3" customFormat="1" x14ac:dyDescent="0.25">
      <c r="A1774" s="79"/>
      <c r="D1774" s="68"/>
      <c r="E1774" s="68"/>
      <c r="W1774" s="68"/>
      <c r="X1774" s="68"/>
      <c r="Y1774" s="68"/>
    </row>
    <row r="1775" spans="1:25" s="3" customFormat="1" x14ac:dyDescent="0.25">
      <c r="A1775" s="79"/>
      <c r="D1775" s="68"/>
      <c r="E1775" s="68"/>
      <c r="W1775" s="68"/>
      <c r="X1775" s="68"/>
      <c r="Y1775" s="68"/>
    </row>
    <row r="1776" spans="1:25" s="3" customFormat="1" x14ac:dyDescent="0.25">
      <c r="A1776" s="79"/>
      <c r="D1776" s="68"/>
      <c r="E1776" s="68"/>
      <c r="W1776" s="68"/>
      <c r="X1776" s="68"/>
      <c r="Y1776" s="68"/>
    </row>
    <row r="1777" spans="1:25" s="3" customFormat="1" x14ac:dyDescent="0.25">
      <c r="A1777" s="79"/>
      <c r="D1777" s="68"/>
      <c r="E1777" s="68"/>
      <c r="W1777" s="68"/>
      <c r="X1777" s="68"/>
      <c r="Y1777" s="68"/>
    </row>
    <row r="1778" spans="1:25" s="3" customFormat="1" x14ac:dyDescent="0.25">
      <c r="A1778" s="79"/>
      <c r="D1778" s="68"/>
      <c r="E1778" s="68"/>
      <c r="W1778" s="68"/>
      <c r="X1778" s="68"/>
      <c r="Y1778" s="68"/>
    </row>
    <row r="1779" spans="1:25" s="3" customFormat="1" x14ac:dyDescent="0.25">
      <c r="A1779" s="79"/>
      <c r="D1779" s="68"/>
      <c r="E1779" s="68"/>
      <c r="W1779" s="68"/>
      <c r="X1779" s="68"/>
      <c r="Y1779" s="68"/>
    </row>
    <row r="1780" spans="1:25" s="3" customFormat="1" x14ac:dyDescent="0.25">
      <c r="A1780" s="79"/>
      <c r="D1780" s="68"/>
      <c r="E1780" s="68"/>
      <c r="W1780" s="68"/>
      <c r="X1780" s="68"/>
      <c r="Y1780" s="68"/>
    </row>
    <row r="1781" spans="1:25" s="3" customFormat="1" x14ac:dyDescent="0.25">
      <c r="A1781" s="79"/>
      <c r="D1781" s="68"/>
      <c r="E1781" s="68"/>
      <c r="W1781" s="68"/>
      <c r="X1781" s="68"/>
      <c r="Y1781" s="68"/>
    </row>
    <row r="1782" spans="1:25" s="3" customFormat="1" x14ac:dyDescent="0.25">
      <c r="A1782" s="79"/>
      <c r="D1782" s="68"/>
      <c r="E1782" s="68"/>
      <c r="W1782" s="68"/>
      <c r="X1782" s="68"/>
      <c r="Y1782" s="68"/>
    </row>
    <row r="1783" spans="1:25" s="3" customFormat="1" x14ac:dyDescent="0.25">
      <c r="A1783" s="79"/>
      <c r="D1783" s="68"/>
      <c r="E1783" s="68"/>
      <c r="W1783" s="68"/>
      <c r="X1783" s="68"/>
      <c r="Y1783" s="68"/>
    </row>
    <row r="1784" spans="1:25" s="3" customFormat="1" x14ac:dyDescent="0.25">
      <c r="A1784" s="79"/>
      <c r="D1784" s="68"/>
      <c r="E1784" s="68"/>
      <c r="W1784" s="68"/>
      <c r="X1784" s="68"/>
      <c r="Y1784" s="68"/>
    </row>
    <row r="1785" spans="1:25" s="3" customFormat="1" x14ac:dyDescent="0.25">
      <c r="A1785" s="79"/>
      <c r="D1785" s="68"/>
      <c r="E1785" s="68"/>
      <c r="W1785" s="68"/>
      <c r="X1785" s="68"/>
      <c r="Y1785" s="68"/>
    </row>
    <row r="1786" spans="1:25" s="3" customFormat="1" x14ac:dyDescent="0.25">
      <c r="A1786" s="79"/>
      <c r="D1786" s="68"/>
      <c r="E1786" s="68"/>
      <c r="W1786" s="68"/>
      <c r="X1786" s="68"/>
      <c r="Y1786" s="68"/>
    </row>
    <row r="1787" spans="1:25" s="3" customFormat="1" x14ac:dyDescent="0.25">
      <c r="A1787" s="79"/>
      <c r="D1787" s="68"/>
      <c r="E1787" s="68"/>
      <c r="W1787" s="68"/>
      <c r="X1787" s="68"/>
      <c r="Y1787" s="68"/>
    </row>
    <row r="1788" spans="1:25" s="3" customFormat="1" x14ac:dyDescent="0.25">
      <c r="A1788" s="79"/>
      <c r="D1788" s="68"/>
      <c r="E1788" s="68"/>
      <c r="W1788" s="68"/>
      <c r="X1788" s="68"/>
      <c r="Y1788" s="68"/>
    </row>
    <row r="1789" spans="1:25" s="3" customFormat="1" x14ac:dyDescent="0.25">
      <c r="A1789" s="79"/>
      <c r="D1789" s="68"/>
      <c r="E1789" s="68"/>
      <c r="W1789" s="68"/>
      <c r="X1789" s="68"/>
      <c r="Y1789" s="68"/>
    </row>
    <row r="1790" spans="1:25" s="3" customFormat="1" x14ac:dyDescent="0.25">
      <c r="A1790" s="79"/>
      <c r="D1790" s="68"/>
      <c r="E1790" s="68"/>
      <c r="W1790" s="68"/>
      <c r="X1790" s="68"/>
      <c r="Y1790" s="68"/>
    </row>
    <row r="1791" spans="1:25" s="3" customFormat="1" x14ac:dyDescent="0.25">
      <c r="A1791" s="79"/>
      <c r="D1791" s="68"/>
      <c r="E1791" s="68"/>
      <c r="W1791" s="68"/>
      <c r="X1791" s="68"/>
      <c r="Y1791" s="68"/>
    </row>
    <row r="1792" spans="1:25" s="3" customFormat="1" x14ac:dyDescent="0.25">
      <c r="A1792" s="79"/>
      <c r="D1792" s="68"/>
      <c r="E1792" s="68"/>
      <c r="W1792" s="68"/>
      <c r="X1792" s="68"/>
      <c r="Y1792" s="68"/>
    </row>
    <row r="1793" spans="1:25" s="3" customFormat="1" x14ac:dyDescent="0.25">
      <c r="A1793" s="79"/>
      <c r="D1793" s="68"/>
      <c r="E1793" s="68"/>
      <c r="W1793" s="68"/>
      <c r="X1793" s="68"/>
      <c r="Y1793" s="68"/>
    </row>
    <row r="1794" spans="1:25" s="3" customFormat="1" x14ac:dyDescent="0.25">
      <c r="A1794" s="79"/>
      <c r="D1794" s="68"/>
      <c r="E1794" s="68"/>
      <c r="W1794" s="68"/>
      <c r="X1794" s="68"/>
      <c r="Y1794" s="68"/>
    </row>
    <row r="1795" spans="1:25" s="3" customFormat="1" x14ac:dyDescent="0.25">
      <c r="A1795" s="79"/>
      <c r="D1795" s="68"/>
      <c r="E1795" s="68"/>
      <c r="W1795" s="68"/>
      <c r="X1795" s="68"/>
      <c r="Y1795" s="68"/>
    </row>
    <row r="1796" spans="1:25" s="3" customFormat="1" x14ac:dyDescent="0.25">
      <c r="A1796" s="79"/>
      <c r="D1796" s="68"/>
      <c r="E1796" s="68"/>
      <c r="W1796" s="68"/>
      <c r="X1796" s="68"/>
      <c r="Y1796" s="68"/>
    </row>
    <row r="1797" spans="1:25" s="3" customFormat="1" x14ac:dyDescent="0.25">
      <c r="A1797" s="79"/>
      <c r="D1797" s="68"/>
      <c r="E1797" s="68"/>
      <c r="W1797" s="68"/>
      <c r="X1797" s="68"/>
      <c r="Y1797" s="68"/>
    </row>
    <row r="1798" spans="1:25" s="3" customFormat="1" x14ac:dyDescent="0.25">
      <c r="A1798" s="79"/>
      <c r="D1798" s="68"/>
      <c r="E1798" s="68"/>
      <c r="W1798" s="68"/>
      <c r="X1798" s="68"/>
      <c r="Y1798" s="68"/>
    </row>
    <row r="1799" spans="1:25" s="3" customFormat="1" x14ac:dyDescent="0.25">
      <c r="A1799" s="79"/>
      <c r="D1799" s="68"/>
      <c r="E1799" s="68"/>
      <c r="W1799" s="68"/>
      <c r="X1799" s="68"/>
      <c r="Y1799" s="68"/>
    </row>
    <row r="1800" spans="1:25" s="3" customFormat="1" x14ac:dyDescent="0.25">
      <c r="A1800" s="79"/>
      <c r="D1800" s="68"/>
      <c r="E1800" s="68"/>
      <c r="W1800" s="68"/>
      <c r="X1800" s="68"/>
      <c r="Y1800" s="68"/>
    </row>
    <row r="1801" spans="1:25" s="3" customFormat="1" x14ac:dyDescent="0.25">
      <c r="A1801" s="79"/>
      <c r="D1801" s="68"/>
      <c r="E1801" s="68"/>
      <c r="W1801" s="68"/>
      <c r="X1801" s="68"/>
      <c r="Y1801" s="68"/>
    </row>
    <row r="1802" spans="1:25" s="3" customFormat="1" x14ac:dyDescent="0.25">
      <c r="A1802" s="79"/>
      <c r="D1802" s="68"/>
      <c r="E1802" s="68"/>
      <c r="W1802" s="68"/>
      <c r="X1802" s="68"/>
      <c r="Y1802" s="68"/>
    </row>
    <row r="1803" spans="1:25" s="3" customFormat="1" x14ac:dyDescent="0.25">
      <c r="A1803" s="79"/>
      <c r="D1803" s="68"/>
      <c r="E1803" s="68"/>
      <c r="W1803" s="68"/>
      <c r="X1803" s="68"/>
      <c r="Y1803" s="68"/>
    </row>
    <row r="1804" spans="1:25" s="3" customFormat="1" x14ac:dyDescent="0.25">
      <c r="A1804" s="79"/>
      <c r="D1804" s="68"/>
      <c r="E1804" s="68"/>
      <c r="W1804" s="68"/>
      <c r="X1804" s="68"/>
      <c r="Y1804" s="68"/>
    </row>
    <row r="1805" spans="1:25" s="3" customFormat="1" x14ac:dyDescent="0.25">
      <c r="A1805" s="79"/>
      <c r="D1805" s="68"/>
      <c r="E1805" s="68"/>
      <c r="W1805" s="68"/>
      <c r="X1805" s="68"/>
      <c r="Y1805" s="68"/>
    </row>
    <row r="1806" spans="1:25" s="3" customFormat="1" x14ac:dyDescent="0.25">
      <c r="A1806" s="79"/>
      <c r="D1806" s="68"/>
      <c r="E1806" s="68"/>
      <c r="W1806" s="68"/>
      <c r="X1806" s="68"/>
      <c r="Y1806" s="68"/>
    </row>
    <row r="1807" spans="1:25" s="3" customFormat="1" x14ac:dyDescent="0.25">
      <c r="A1807" s="79"/>
      <c r="D1807" s="68"/>
      <c r="E1807" s="68"/>
      <c r="W1807" s="68"/>
      <c r="X1807" s="68"/>
      <c r="Y1807" s="68"/>
    </row>
    <row r="1808" spans="1:25" s="3" customFormat="1" x14ac:dyDescent="0.25">
      <c r="A1808" s="79"/>
      <c r="D1808" s="68"/>
      <c r="E1808" s="68"/>
      <c r="W1808" s="68"/>
      <c r="X1808" s="68"/>
      <c r="Y1808" s="68"/>
    </row>
    <row r="1809" spans="1:25" s="3" customFormat="1" x14ac:dyDescent="0.25">
      <c r="A1809" s="79"/>
      <c r="D1809" s="68"/>
      <c r="E1809" s="68"/>
      <c r="W1809" s="68"/>
      <c r="X1809" s="68"/>
      <c r="Y1809" s="68"/>
    </row>
    <row r="1810" spans="1:25" s="3" customFormat="1" x14ac:dyDescent="0.25">
      <c r="A1810" s="79"/>
      <c r="D1810" s="68"/>
      <c r="E1810" s="68"/>
      <c r="W1810" s="68"/>
      <c r="X1810" s="68"/>
      <c r="Y1810" s="68"/>
    </row>
    <row r="1811" spans="1:25" s="3" customFormat="1" x14ac:dyDescent="0.25">
      <c r="A1811" s="79"/>
      <c r="D1811" s="68"/>
      <c r="E1811" s="68"/>
      <c r="W1811" s="68"/>
      <c r="X1811" s="68"/>
      <c r="Y1811" s="68"/>
    </row>
    <row r="1812" spans="1:25" s="3" customFormat="1" x14ac:dyDescent="0.25">
      <c r="A1812" s="79"/>
      <c r="D1812" s="68"/>
      <c r="E1812" s="68"/>
      <c r="W1812" s="68"/>
      <c r="X1812" s="68"/>
      <c r="Y1812" s="68"/>
    </row>
    <row r="1813" spans="1:25" s="3" customFormat="1" x14ac:dyDescent="0.25">
      <c r="A1813" s="79"/>
      <c r="D1813" s="68"/>
      <c r="E1813" s="68"/>
      <c r="W1813" s="68"/>
      <c r="X1813" s="68"/>
      <c r="Y1813" s="68"/>
    </row>
    <row r="1814" spans="1:25" s="3" customFormat="1" x14ac:dyDescent="0.25">
      <c r="A1814" s="79"/>
      <c r="D1814" s="68"/>
      <c r="E1814" s="68"/>
      <c r="W1814" s="68"/>
      <c r="X1814" s="68"/>
      <c r="Y1814" s="68"/>
    </row>
    <row r="1815" spans="1:25" s="3" customFormat="1" x14ac:dyDescent="0.25">
      <c r="A1815" s="79"/>
      <c r="D1815" s="68"/>
      <c r="E1815" s="68"/>
      <c r="W1815" s="68"/>
      <c r="X1815" s="68"/>
      <c r="Y1815" s="68"/>
    </row>
    <row r="1816" spans="1:25" s="3" customFormat="1" x14ac:dyDescent="0.25">
      <c r="A1816" s="79"/>
      <c r="D1816" s="68"/>
      <c r="E1816" s="68"/>
      <c r="W1816" s="68"/>
      <c r="X1816" s="68"/>
      <c r="Y1816" s="68"/>
    </row>
    <row r="1817" spans="1:25" s="3" customFormat="1" x14ac:dyDescent="0.25">
      <c r="A1817" s="79"/>
      <c r="D1817" s="68"/>
      <c r="E1817" s="68"/>
      <c r="W1817" s="68"/>
      <c r="X1817" s="68"/>
      <c r="Y1817" s="68"/>
    </row>
    <row r="1818" spans="1:25" s="3" customFormat="1" x14ac:dyDescent="0.25">
      <c r="A1818" s="79"/>
      <c r="D1818" s="68"/>
      <c r="E1818" s="68"/>
      <c r="W1818" s="68"/>
      <c r="X1818" s="68"/>
      <c r="Y1818" s="68"/>
    </row>
    <row r="1819" spans="1:25" s="3" customFormat="1" x14ac:dyDescent="0.25">
      <c r="A1819" s="79"/>
      <c r="D1819" s="68"/>
      <c r="E1819" s="68"/>
      <c r="W1819" s="68"/>
      <c r="X1819" s="68"/>
      <c r="Y1819" s="68"/>
    </row>
    <row r="1820" spans="1:25" s="3" customFormat="1" x14ac:dyDescent="0.25">
      <c r="A1820" s="79"/>
      <c r="D1820" s="68"/>
      <c r="E1820" s="68"/>
      <c r="W1820" s="68"/>
      <c r="X1820" s="68"/>
      <c r="Y1820" s="68"/>
    </row>
    <row r="1821" spans="1:25" s="3" customFormat="1" x14ac:dyDescent="0.25">
      <c r="A1821" s="79"/>
      <c r="D1821" s="68"/>
      <c r="E1821" s="68"/>
      <c r="W1821" s="68"/>
      <c r="X1821" s="68"/>
      <c r="Y1821" s="68"/>
    </row>
    <row r="1822" spans="1:25" s="3" customFormat="1" x14ac:dyDescent="0.25">
      <c r="A1822" s="79"/>
      <c r="D1822" s="68"/>
      <c r="E1822" s="68"/>
      <c r="W1822" s="68"/>
      <c r="X1822" s="68"/>
      <c r="Y1822" s="68"/>
    </row>
    <row r="1823" spans="1:25" s="3" customFormat="1" x14ac:dyDescent="0.25">
      <c r="A1823" s="79"/>
      <c r="D1823" s="68"/>
      <c r="E1823" s="68"/>
      <c r="W1823" s="68"/>
      <c r="X1823" s="68"/>
      <c r="Y1823" s="68"/>
    </row>
    <row r="1824" spans="1:25" s="3" customFormat="1" x14ac:dyDescent="0.25">
      <c r="A1824" s="79"/>
      <c r="D1824" s="68"/>
      <c r="E1824" s="68"/>
      <c r="W1824" s="68"/>
      <c r="X1824" s="68"/>
      <c r="Y1824" s="68"/>
    </row>
    <row r="1825" spans="1:25" s="3" customFormat="1" x14ac:dyDescent="0.25">
      <c r="A1825" s="79"/>
      <c r="D1825" s="68"/>
      <c r="E1825" s="68"/>
      <c r="W1825" s="68"/>
      <c r="X1825" s="68"/>
      <c r="Y1825" s="68"/>
    </row>
    <row r="1826" spans="1:25" s="3" customFormat="1" x14ac:dyDescent="0.25">
      <c r="A1826" s="79"/>
      <c r="D1826" s="68"/>
      <c r="E1826" s="68"/>
      <c r="W1826" s="68"/>
      <c r="X1826" s="68"/>
      <c r="Y1826" s="68"/>
    </row>
    <row r="1827" spans="1:25" s="3" customFormat="1" x14ac:dyDescent="0.25">
      <c r="A1827" s="79"/>
      <c r="D1827" s="68"/>
      <c r="E1827" s="68"/>
      <c r="W1827" s="68"/>
      <c r="X1827" s="68"/>
      <c r="Y1827" s="68"/>
    </row>
    <row r="1828" spans="1:25" s="3" customFormat="1" x14ac:dyDescent="0.25">
      <c r="A1828" s="79"/>
      <c r="D1828" s="68"/>
      <c r="E1828" s="68"/>
      <c r="W1828" s="68"/>
      <c r="X1828" s="68"/>
      <c r="Y1828" s="68"/>
    </row>
    <row r="1829" spans="1:25" s="3" customFormat="1" x14ac:dyDescent="0.25">
      <c r="A1829" s="79"/>
      <c r="D1829" s="68"/>
      <c r="E1829" s="68"/>
      <c r="W1829" s="68"/>
      <c r="X1829" s="68"/>
      <c r="Y1829" s="68"/>
    </row>
    <row r="1830" spans="1:25" s="3" customFormat="1" x14ac:dyDescent="0.25">
      <c r="A1830" s="79"/>
      <c r="D1830" s="68"/>
      <c r="E1830" s="68"/>
      <c r="W1830" s="68"/>
      <c r="X1830" s="68"/>
      <c r="Y1830" s="68"/>
    </row>
    <row r="1831" spans="1:25" s="3" customFormat="1" x14ac:dyDescent="0.25">
      <c r="A1831" s="79"/>
      <c r="D1831" s="68"/>
      <c r="E1831" s="68"/>
      <c r="W1831" s="68"/>
      <c r="X1831" s="68"/>
      <c r="Y1831" s="68"/>
    </row>
    <row r="1832" spans="1:25" s="3" customFormat="1" x14ac:dyDescent="0.25">
      <c r="A1832" s="79"/>
      <c r="D1832" s="68"/>
      <c r="E1832" s="68"/>
      <c r="W1832" s="68"/>
      <c r="X1832" s="68"/>
      <c r="Y1832" s="68"/>
    </row>
    <row r="1833" spans="1:25" s="3" customFormat="1" x14ac:dyDescent="0.25">
      <c r="A1833" s="79"/>
      <c r="D1833" s="68"/>
      <c r="E1833" s="68"/>
      <c r="W1833" s="68"/>
      <c r="X1833" s="68"/>
      <c r="Y1833" s="68"/>
    </row>
    <row r="1834" spans="1:25" s="3" customFormat="1" x14ac:dyDescent="0.25">
      <c r="A1834" s="79"/>
      <c r="D1834" s="68"/>
      <c r="E1834" s="68"/>
      <c r="W1834" s="68"/>
      <c r="X1834" s="68"/>
      <c r="Y1834" s="68"/>
    </row>
    <row r="1835" spans="1:25" s="3" customFormat="1" x14ac:dyDescent="0.25">
      <c r="A1835" s="79"/>
      <c r="D1835" s="68"/>
      <c r="E1835" s="68"/>
      <c r="W1835" s="68"/>
      <c r="X1835" s="68"/>
      <c r="Y1835" s="68"/>
    </row>
    <row r="1836" spans="1:25" s="3" customFormat="1" x14ac:dyDescent="0.25">
      <c r="A1836" s="79"/>
      <c r="D1836" s="68"/>
      <c r="E1836" s="68"/>
      <c r="W1836" s="68"/>
      <c r="X1836" s="68"/>
      <c r="Y1836" s="68"/>
    </row>
    <row r="1837" spans="1:25" s="3" customFormat="1" x14ac:dyDescent="0.25">
      <c r="A1837" s="79"/>
      <c r="D1837" s="68"/>
      <c r="E1837" s="68"/>
      <c r="W1837" s="68"/>
      <c r="X1837" s="68"/>
      <c r="Y1837" s="68"/>
    </row>
    <row r="1838" spans="1:25" s="3" customFormat="1" x14ac:dyDescent="0.25">
      <c r="A1838" s="79"/>
      <c r="D1838" s="68"/>
      <c r="E1838" s="68"/>
      <c r="W1838" s="68"/>
      <c r="X1838" s="68"/>
      <c r="Y1838" s="68"/>
    </row>
    <row r="1839" spans="1:25" s="3" customFormat="1" x14ac:dyDescent="0.25">
      <c r="A1839" s="79"/>
      <c r="D1839" s="68"/>
      <c r="E1839" s="68"/>
      <c r="W1839" s="68"/>
      <c r="X1839" s="68"/>
      <c r="Y1839" s="68"/>
    </row>
    <row r="1840" spans="1:25" s="3" customFormat="1" x14ac:dyDescent="0.25">
      <c r="A1840" s="79"/>
      <c r="D1840" s="68"/>
      <c r="E1840" s="68"/>
      <c r="W1840" s="68"/>
      <c r="X1840" s="68"/>
      <c r="Y1840" s="68"/>
    </row>
    <row r="1841" spans="1:25" s="3" customFormat="1" x14ac:dyDescent="0.25">
      <c r="A1841" s="79"/>
      <c r="D1841" s="68"/>
      <c r="E1841" s="68"/>
      <c r="W1841" s="68"/>
      <c r="X1841" s="68"/>
      <c r="Y1841" s="68"/>
    </row>
    <row r="1842" spans="1:25" s="3" customFormat="1" x14ac:dyDescent="0.25">
      <c r="A1842" s="79"/>
      <c r="D1842" s="68"/>
      <c r="E1842" s="68"/>
      <c r="W1842" s="68"/>
      <c r="X1842" s="68"/>
      <c r="Y1842" s="68"/>
    </row>
    <row r="1843" spans="1:25" s="3" customFormat="1" x14ac:dyDescent="0.25">
      <c r="A1843" s="79"/>
      <c r="D1843" s="68"/>
      <c r="E1843" s="68"/>
      <c r="W1843" s="68"/>
      <c r="X1843" s="68"/>
      <c r="Y1843" s="68"/>
    </row>
    <row r="1844" spans="1:25" s="3" customFormat="1" x14ac:dyDescent="0.25">
      <c r="A1844" s="79"/>
      <c r="D1844" s="68"/>
      <c r="E1844" s="68"/>
      <c r="W1844" s="68"/>
      <c r="X1844" s="68"/>
      <c r="Y1844" s="68"/>
    </row>
    <row r="1845" spans="1:25" s="3" customFormat="1" x14ac:dyDescent="0.25">
      <c r="A1845" s="79"/>
      <c r="D1845" s="68"/>
      <c r="E1845" s="68"/>
      <c r="W1845" s="68"/>
      <c r="X1845" s="68"/>
      <c r="Y1845" s="68"/>
    </row>
    <row r="1846" spans="1:25" s="3" customFormat="1" x14ac:dyDescent="0.25">
      <c r="A1846" s="79"/>
      <c r="D1846" s="68"/>
      <c r="E1846" s="68"/>
      <c r="W1846" s="68"/>
      <c r="X1846" s="68"/>
      <c r="Y1846" s="68"/>
    </row>
    <row r="1847" spans="1:25" s="3" customFormat="1" x14ac:dyDescent="0.25">
      <c r="A1847" s="79"/>
      <c r="D1847" s="68"/>
      <c r="E1847" s="68"/>
      <c r="W1847" s="68"/>
      <c r="X1847" s="68"/>
      <c r="Y1847" s="68"/>
    </row>
    <row r="1848" spans="1:25" s="3" customFormat="1" x14ac:dyDescent="0.25">
      <c r="A1848" s="79"/>
      <c r="D1848" s="68"/>
      <c r="E1848" s="68"/>
      <c r="W1848" s="68"/>
      <c r="X1848" s="68"/>
      <c r="Y1848" s="68"/>
    </row>
    <row r="1849" spans="1:25" s="3" customFormat="1" x14ac:dyDescent="0.25">
      <c r="A1849" s="79"/>
      <c r="D1849" s="68"/>
      <c r="E1849" s="68"/>
      <c r="W1849" s="68"/>
      <c r="X1849" s="68"/>
      <c r="Y1849" s="68"/>
    </row>
    <row r="1850" spans="1:25" s="3" customFormat="1" x14ac:dyDescent="0.25">
      <c r="A1850" s="79"/>
      <c r="D1850" s="68"/>
      <c r="E1850" s="68"/>
      <c r="W1850" s="68"/>
      <c r="X1850" s="68"/>
      <c r="Y1850" s="68"/>
    </row>
    <row r="1851" spans="1:25" s="3" customFormat="1" x14ac:dyDescent="0.25">
      <c r="A1851" s="79"/>
      <c r="D1851" s="68"/>
      <c r="E1851" s="68"/>
      <c r="W1851" s="68"/>
      <c r="X1851" s="68"/>
      <c r="Y1851" s="68"/>
    </row>
    <row r="1852" spans="1:25" s="3" customFormat="1" x14ac:dyDescent="0.25">
      <c r="A1852" s="79"/>
      <c r="D1852" s="68"/>
      <c r="E1852" s="68"/>
      <c r="W1852" s="68"/>
      <c r="X1852" s="68"/>
      <c r="Y1852" s="68"/>
    </row>
    <row r="1853" spans="1:25" s="3" customFormat="1" x14ac:dyDescent="0.25">
      <c r="A1853" s="79"/>
      <c r="D1853" s="68"/>
      <c r="E1853" s="68"/>
      <c r="W1853" s="68"/>
      <c r="X1853" s="68"/>
      <c r="Y1853" s="68"/>
    </row>
    <row r="1854" spans="1:25" s="3" customFormat="1" x14ac:dyDescent="0.25">
      <c r="A1854" s="79"/>
      <c r="D1854" s="68"/>
      <c r="E1854" s="68"/>
      <c r="W1854" s="68"/>
      <c r="X1854" s="68"/>
      <c r="Y1854" s="68"/>
    </row>
    <row r="1855" spans="1:25" s="3" customFormat="1" x14ac:dyDescent="0.25">
      <c r="A1855" s="79"/>
      <c r="D1855" s="68"/>
      <c r="E1855" s="68"/>
      <c r="W1855" s="68"/>
      <c r="X1855" s="68"/>
      <c r="Y1855" s="68"/>
    </row>
    <row r="1856" spans="1:25" s="3" customFormat="1" x14ac:dyDescent="0.25">
      <c r="A1856" s="79"/>
      <c r="D1856" s="68"/>
      <c r="E1856" s="68"/>
      <c r="W1856" s="68"/>
      <c r="X1856" s="68"/>
      <c r="Y1856" s="68"/>
    </row>
    <row r="1857" spans="1:25" s="3" customFormat="1" x14ac:dyDescent="0.25">
      <c r="A1857" s="79"/>
      <c r="D1857" s="68"/>
      <c r="E1857" s="68"/>
      <c r="W1857" s="68"/>
      <c r="X1857" s="68"/>
      <c r="Y1857" s="68"/>
    </row>
    <row r="1858" spans="1:25" s="3" customFormat="1" x14ac:dyDescent="0.25">
      <c r="A1858" s="79"/>
      <c r="D1858" s="68"/>
      <c r="E1858" s="68"/>
      <c r="W1858" s="68"/>
      <c r="X1858" s="68"/>
      <c r="Y1858" s="68"/>
    </row>
    <row r="1859" spans="1:25" s="3" customFormat="1" x14ac:dyDescent="0.25">
      <c r="A1859" s="79"/>
      <c r="D1859" s="68"/>
      <c r="E1859" s="68"/>
      <c r="W1859" s="68"/>
      <c r="X1859" s="68"/>
      <c r="Y1859" s="68"/>
    </row>
    <row r="1860" spans="1:25" s="3" customFormat="1" x14ac:dyDescent="0.25">
      <c r="A1860" s="79"/>
      <c r="D1860" s="68"/>
      <c r="E1860" s="68"/>
      <c r="W1860" s="68"/>
      <c r="X1860" s="68"/>
      <c r="Y1860" s="68"/>
    </row>
    <row r="1861" spans="1:25" s="3" customFormat="1" x14ac:dyDescent="0.25">
      <c r="A1861" s="79"/>
      <c r="D1861" s="68"/>
      <c r="E1861" s="68"/>
      <c r="W1861" s="68"/>
      <c r="X1861" s="68"/>
      <c r="Y1861" s="68"/>
    </row>
    <row r="1862" spans="1:25" s="3" customFormat="1" x14ac:dyDescent="0.25">
      <c r="A1862" s="79"/>
      <c r="D1862" s="68"/>
      <c r="E1862" s="68"/>
      <c r="W1862" s="68"/>
      <c r="X1862" s="68"/>
      <c r="Y1862" s="68"/>
    </row>
    <row r="1863" spans="1:25" s="3" customFormat="1" x14ac:dyDescent="0.25">
      <c r="A1863" s="79"/>
      <c r="D1863" s="68"/>
      <c r="E1863" s="68"/>
      <c r="W1863" s="68"/>
      <c r="X1863" s="68"/>
      <c r="Y1863" s="68"/>
    </row>
    <row r="1864" spans="1:25" s="3" customFormat="1" x14ac:dyDescent="0.25">
      <c r="A1864" s="79"/>
      <c r="D1864" s="68"/>
      <c r="E1864" s="68"/>
      <c r="W1864" s="68"/>
      <c r="X1864" s="68"/>
      <c r="Y1864" s="68"/>
    </row>
    <row r="1865" spans="1:25" s="3" customFormat="1" x14ac:dyDescent="0.25">
      <c r="A1865" s="79"/>
      <c r="D1865" s="68"/>
      <c r="E1865" s="68"/>
      <c r="W1865" s="68"/>
      <c r="X1865" s="68"/>
      <c r="Y1865" s="68"/>
    </row>
    <row r="1866" spans="1:25" s="3" customFormat="1" x14ac:dyDescent="0.25">
      <c r="A1866" s="79"/>
      <c r="D1866" s="68"/>
      <c r="E1866" s="68"/>
      <c r="W1866" s="68"/>
      <c r="X1866" s="68"/>
      <c r="Y1866" s="68"/>
    </row>
    <row r="1867" spans="1:25" s="3" customFormat="1" x14ac:dyDescent="0.25">
      <c r="A1867" s="79"/>
      <c r="D1867" s="68"/>
      <c r="E1867" s="68"/>
      <c r="W1867" s="68"/>
      <c r="X1867" s="68"/>
      <c r="Y1867" s="68"/>
    </row>
    <row r="1868" spans="1:25" s="3" customFormat="1" x14ac:dyDescent="0.25">
      <c r="A1868" s="79"/>
      <c r="D1868" s="68"/>
      <c r="E1868" s="68"/>
      <c r="W1868" s="68"/>
      <c r="X1868" s="68"/>
      <c r="Y1868" s="68"/>
    </row>
    <row r="1869" spans="1:25" s="3" customFormat="1" x14ac:dyDescent="0.25">
      <c r="A1869" s="79"/>
      <c r="D1869" s="68"/>
      <c r="E1869" s="68"/>
      <c r="W1869" s="68"/>
      <c r="X1869" s="68"/>
      <c r="Y1869" s="68"/>
    </row>
    <row r="1870" spans="1:25" s="3" customFormat="1" x14ac:dyDescent="0.25">
      <c r="A1870" s="79"/>
      <c r="D1870" s="68"/>
      <c r="E1870" s="68"/>
      <c r="W1870" s="68"/>
      <c r="X1870" s="68"/>
      <c r="Y1870" s="68"/>
    </row>
    <row r="1871" spans="1:25" s="3" customFormat="1" x14ac:dyDescent="0.25">
      <c r="A1871" s="79"/>
      <c r="D1871" s="68"/>
      <c r="E1871" s="68"/>
      <c r="W1871" s="68"/>
      <c r="X1871" s="68"/>
      <c r="Y1871" s="68"/>
    </row>
    <row r="1872" spans="1:25" s="3" customFormat="1" x14ac:dyDescent="0.25">
      <c r="A1872" s="79"/>
      <c r="D1872" s="68"/>
      <c r="E1872" s="68"/>
      <c r="W1872" s="68"/>
      <c r="X1872" s="68"/>
      <c r="Y1872" s="68"/>
    </row>
    <row r="1873" spans="1:25" s="3" customFormat="1" x14ac:dyDescent="0.25">
      <c r="A1873" s="79"/>
      <c r="D1873" s="68"/>
      <c r="E1873" s="68"/>
      <c r="W1873" s="68"/>
      <c r="X1873" s="68"/>
      <c r="Y1873" s="68"/>
    </row>
    <row r="1874" spans="1:25" s="3" customFormat="1" x14ac:dyDescent="0.25">
      <c r="A1874" s="79"/>
      <c r="D1874" s="68"/>
      <c r="E1874" s="68"/>
      <c r="W1874" s="68"/>
      <c r="X1874" s="68"/>
      <c r="Y1874" s="68"/>
    </row>
    <row r="1875" spans="1:25" s="3" customFormat="1" x14ac:dyDescent="0.25">
      <c r="A1875" s="79"/>
      <c r="D1875" s="68"/>
      <c r="E1875" s="68"/>
      <c r="W1875" s="68"/>
      <c r="X1875" s="68"/>
      <c r="Y1875" s="68"/>
    </row>
    <row r="1876" spans="1:25" s="3" customFormat="1" x14ac:dyDescent="0.25">
      <c r="A1876" s="79"/>
      <c r="D1876" s="68"/>
      <c r="E1876" s="68"/>
      <c r="W1876" s="68"/>
      <c r="X1876" s="68"/>
      <c r="Y1876" s="68"/>
    </row>
    <row r="1877" spans="1:25" s="3" customFormat="1" x14ac:dyDescent="0.25">
      <c r="A1877" s="79"/>
      <c r="D1877" s="68"/>
      <c r="E1877" s="68"/>
      <c r="W1877" s="68"/>
      <c r="X1877" s="68"/>
      <c r="Y1877" s="68"/>
    </row>
    <row r="1878" spans="1:25" s="3" customFormat="1" x14ac:dyDescent="0.25">
      <c r="A1878" s="79"/>
      <c r="D1878" s="68"/>
      <c r="E1878" s="68"/>
      <c r="W1878" s="68"/>
      <c r="X1878" s="68"/>
      <c r="Y1878" s="68"/>
    </row>
    <row r="1879" spans="1:25" s="3" customFormat="1" x14ac:dyDescent="0.25">
      <c r="A1879" s="79"/>
      <c r="D1879" s="68"/>
      <c r="E1879" s="68"/>
      <c r="W1879" s="68"/>
      <c r="X1879" s="68"/>
      <c r="Y1879" s="68"/>
    </row>
    <row r="1880" spans="1:25" s="3" customFormat="1" x14ac:dyDescent="0.25">
      <c r="A1880" s="79"/>
      <c r="D1880" s="68"/>
      <c r="E1880" s="68"/>
      <c r="W1880" s="68"/>
      <c r="X1880" s="68"/>
      <c r="Y1880" s="68"/>
    </row>
    <row r="1881" spans="1:25" s="3" customFormat="1" x14ac:dyDescent="0.25">
      <c r="A1881" s="79"/>
      <c r="D1881" s="68"/>
      <c r="E1881" s="68"/>
      <c r="W1881" s="68"/>
      <c r="X1881" s="68"/>
      <c r="Y1881" s="68"/>
    </row>
    <row r="1882" spans="1:25" s="3" customFormat="1" x14ac:dyDescent="0.25">
      <c r="A1882" s="79"/>
      <c r="D1882" s="68"/>
      <c r="E1882" s="68"/>
      <c r="W1882" s="68"/>
      <c r="X1882" s="68"/>
      <c r="Y1882" s="68"/>
    </row>
    <row r="1883" spans="1:25" s="3" customFormat="1" x14ac:dyDescent="0.25">
      <c r="A1883" s="79"/>
      <c r="D1883" s="68"/>
      <c r="E1883" s="68"/>
      <c r="W1883" s="68"/>
      <c r="X1883" s="68"/>
      <c r="Y1883" s="68"/>
    </row>
    <row r="1884" spans="1:25" s="3" customFormat="1" x14ac:dyDescent="0.25">
      <c r="A1884" s="79"/>
      <c r="D1884" s="68"/>
      <c r="E1884" s="68"/>
      <c r="W1884" s="68"/>
      <c r="X1884" s="68"/>
      <c r="Y1884" s="68"/>
    </row>
    <row r="1885" spans="1:25" s="3" customFormat="1" x14ac:dyDescent="0.25">
      <c r="A1885" s="79"/>
      <c r="D1885" s="68"/>
      <c r="E1885" s="68"/>
      <c r="W1885" s="68"/>
      <c r="X1885" s="68"/>
      <c r="Y1885" s="68"/>
    </row>
    <row r="1886" spans="1:25" s="3" customFormat="1" x14ac:dyDescent="0.25">
      <c r="A1886" s="79"/>
      <c r="D1886" s="68"/>
      <c r="E1886" s="68"/>
      <c r="W1886" s="68"/>
      <c r="X1886" s="68"/>
      <c r="Y1886" s="68"/>
    </row>
    <row r="1887" spans="1:25" s="3" customFormat="1" x14ac:dyDescent="0.25">
      <c r="A1887" s="79"/>
      <c r="D1887" s="68"/>
      <c r="E1887" s="68"/>
      <c r="W1887" s="68"/>
      <c r="X1887" s="68"/>
      <c r="Y1887" s="68"/>
    </row>
    <row r="1888" spans="1:25" s="3" customFormat="1" x14ac:dyDescent="0.25">
      <c r="A1888" s="79"/>
      <c r="D1888" s="68"/>
      <c r="E1888" s="68"/>
      <c r="W1888" s="68"/>
      <c r="X1888" s="68"/>
      <c r="Y1888" s="68"/>
    </row>
    <row r="1889" spans="1:25" s="3" customFormat="1" x14ac:dyDescent="0.25">
      <c r="A1889" s="79"/>
      <c r="D1889" s="68"/>
      <c r="E1889" s="68"/>
      <c r="W1889" s="68"/>
      <c r="X1889" s="68"/>
      <c r="Y1889" s="68"/>
    </row>
    <row r="1890" spans="1:25" s="3" customFormat="1" x14ac:dyDescent="0.25">
      <c r="A1890" s="79"/>
      <c r="D1890" s="68"/>
      <c r="E1890" s="68"/>
      <c r="W1890" s="68"/>
      <c r="X1890" s="68"/>
      <c r="Y1890" s="68"/>
    </row>
    <row r="1891" spans="1:25" s="3" customFormat="1" x14ac:dyDescent="0.25">
      <c r="A1891" s="79"/>
      <c r="D1891" s="68"/>
      <c r="E1891" s="68"/>
      <c r="W1891" s="68"/>
      <c r="X1891" s="68"/>
      <c r="Y1891" s="68"/>
    </row>
    <row r="1892" spans="1:25" s="3" customFormat="1" x14ac:dyDescent="0.25">
      <c r="A1892" s="79"/>
      <c r="D1892" s="68"/>
      <c r="E1892" s="68"/>
      <c r="W1892" s="68"/>
      <c r="X1892" s="68"/>
      <c r="Y1892" s="68"/>
    </row>
    <row r="1893" spans="1:25" s="3" customFormat="1" x14ac:dyDescent="0.25">
      <c r="A1893" s="79"/>
      <c r="D1893" s="68"/>
      <c r="E1893" s="68"/>
      <c r="W1893" s="68"/>
      <c r="X1893" s="68"/>
      <c r="Y1893" s="68"/>
    </row>
    <row r="1894" spans="1:25" s="3" customFormat="1" x14ac:dyDescent="0.25">
      <c r="A1894" s="79"/>
      <c r="D1894" s="68"/>
      <c r="E1894" s="68"/>
      <c r="W1894" s="68"/>
      <c r="X1894" s="68"/>
      <c r="Y1894" s="68"/>
    </row>
    <row r="1895" spans="1:25" s="3" customFormat="1" x14ac:dyDescent="0.25">
      <c r="A1895" s="79"/>
      <c r="D1895" s="68"/>
      <c r="E1895" s="68"/>
      <c r="W1895" s="68"/>
      <c r="X1895" s="68"/>
      <c r="Y1895" s="68"/>
    </row>
    <row r="1896" spans="1:25" s="3" customFormat="1" x14ac:dyDescent="0.25">
      <c r="A1896" s="79"/>
      <c r="D1896" s="68"/>
      <c r="E1896" s="68"/>
      <c r="W1896" s="68"/>
      <c r="X1896" s="68"/>
      <c r="Y1896" s="68"/>
    </row>
    <row r="1897" spans="1:25" s="3" customFormat="1" x14ac:dyDescent="0.25">
      <c r="A1897" s="79"/>
      <c r="D1897" s="68"/>
      <c r="E1897" s="68"/>
      <c r="W1897" s="68"/>
      <c r="X1897" s="68"/>
      <c r="Y1897" s="68"/>
    </row>
    <row r="1898" spans="1:25" s="3" customFormat="1" x14ac:dyDescent="0.25">
      <c r="A1898" s="79"/>
      <c r="D1898" s="68"/>
      <c r="E1898" s="68"/>
      <c r="W1898" s="68"/>
      <c r="X1898" s="68"/>
      <c r="Y1898" s="68"/>
    </row>
    <row r="1899" spans="1:25" s="3" customFormat="1" x14ac:dyDescent="0.25">
      <c r="A1899" s="79"/>
      <c r="D1899" s="68"/>
      <c r="E1899" s="68"/>
      <c r="W1899" s="68"/>
      <c r="X1899" s="68"/>
      <c r="Y1899" s="68"/>
    </row>
    <row r="1900" spans="1:25" s="3" customFormat="1" x14ac:dyDescent="0.25">
      <c r="A1900" s="79"/>
      <c r="D1900" s="68"/>
      <c r="E1900" s="68"/>
      <c r="W1900" s="68"/>
      <c r="X1900" s="68"/>
      <c r="Y1900" s="68"/>
    </row>
    <row r="1901" spans="1:25" s="3" customFormat="1" x14ac:dyDescent="0.25">
      <c r="A1901" s="79"/>
      <c r="D1901" s="68"/>
      <c r="E1901" s="68"/>
      <c r="W1901" s="68"/>
      <c r="X1901" s="68"/>
      <c r="Y1901" s="68"/>
    </row>
    <row r="1902" spans="1:25" s="3" customFormat="1" x14ac:dyDescent="0.25">
      <c r="A1902" s="79"/>
      <c r="D1902" s="68"/>
      <c r="E1902" s="68"/>
      <c r="W1902" s="68"/>
      <c r="X1902" s="68"/>
      <c r="Y1902" s="68"/>
    </row>
    <row r="1903" spans="1:25" s="3" customFormat="1" x14ac:dyDescent="0.25">
      <c r="A1903" s="79"/>
      <c r="D1903" s="68"/>
      <c r="E1903" s="68"/>
      <c r="W1903" s="68"/>
      <c r="X1903" s="68"/>
      <c r="Y1903" s="68"/>
    </row>
    <row r="1904" spans="1:25" s="3" customFormat="1" x14ac:dyDescent="0.25">
      <c r="A1904" s="79"/>
      <c r="D1904" s="68"/>
      <c r="E1904" s="68"/>
      <c r="W1904" s="68"/>
      <c r="X1904" s="68"/>
      <c r="Y1904" s="68"/>
    </row>
    <row r="1905" spans="1:25" s="3" customFormat="1" x14ac:dyDescent="0.25">
      <c r="A1905" s="79"/>
      <c r="D1905" s="68"/>
      <c r="E1905" s="68"/>
      <c r="W1905" s="68"/>
      <c r="X1905" s="68"/>
      <c r="Y1905" s="68"/>
    </row>
    <row r="1906" spans="1:25" s="3" customFormat="1" x14ac:dyDescent="0.25">
      <c r="A1906" s="79"/>
      <c r="D1906" s="68"/>
      <c r="E1906" s="68"/>
      <c r="W1906" s="68"/>
      <c r="X1906" s="68"/>
      <c r="Y1906" s="68"/>
    </row>
    <row r="1907" spans="1:25" s="3" customFormat="1" x14ac:dyDescent="0.25">
      <c r="A1907" s="79"/>
      <c r="D1907" s="68"/>
      <c r="E1907" s="68"/>
      <c r="W1907" s="68"/>
      <c r="X1907" s="68"/>
      <c r="Y1907" s="68"/>
    </row>
    <row r="1908" spans="1:25" s="3" customFormat="1" x14ac:dyDescent="0.25">
      <c r="A1908" s="79"/>
      <c r="D1908" s="68"/>
      <c r="E1908" s="68"/>
      <c r="W1908" s="68"/>
      <c r="X1908" s="68"/>
      <c r="Y1908" s="68"/>
    </row>
    <row r="1909" spans="1:25" s="3" customFormat="1" x14ac:dyDescent="0.25">
      <c r="A1909" s="79"/>
      <c r="D1909" s="68"/>
      <c r="E1909" s="68"/>
      <c r="W1909" s="68"/>
      <c r="X1909" s="68"/>
      <c r="Y1909" s="68"/>
    </row>
    <row r="1910" spans="1:25" s="3" customFormat="1" x14ac:dyDescent="0.25">
      <c r="A1910" s="79"/>
      <c r="D1910" s="68"/>
      <c r="E1910" s="68"/>
      <c r="W1910" s="68"/>
      <c r="X1910" s="68"/>
      <c r="Y1910" s="68"/>
    </row>
    <row r="1911" spans="1:25" s="3" customFormat="1" x14ac:dyDescent="0.25">
      <c r="A1911" s="79"/>
      <c r="D1911" s="68"/>
      <c r="E1911" s="68"/>
      <c r="W1911" s="68"/>
      <c r="X1911" s="68"/>
      <c r="Y1911" s="68"/>
    </row>
    <row r="1912" spans="1:25" s="3" customFormat="1" x14ac:dyDescent="0.25">
      <c r="A1912" s="79"/>
      <c r="D1912" s="68"/>
      <c r="E1912" s="68"/>
      <c r="W1912" s="68"/>
      <c r="X1912" s="68"/>
      <c r="Y1912" s="68"/>
    </row>
    <row r="1913" spans="1:25" s="3" customFormat="1" x14ac:dyDescent="0.25">
      <c r="A1913" s="79"/>
      <c r="D1913" s="68"/>
      <c r="E1913" s="68"/>
      <c r="W1913" s="68"/>
      <c r="X1913" s="68"/>
      <c r="Y1913" s="68"/>
    </row>
    <row r="1914" spans="1:25" s="3" customFormat="1" x14ac:dyDescent="0.25">
      <c r="A1914" s="79"/>
      <c r="D1914" s="68"/>
      <c r="E1914" s="68"/>
      <c r="W1914" s="68"/>
      <c r="X1914" s="68"/>
      <c r="Y1914" s="68"/>
    </row>
    <row r="1915" spans="1:25" s="3" customFormat="1" x14ac:dyDescent="0.25">
      <c r="A1915" s="79"/>
      <c r="D1915" s="68"/>
      <c r="E1915" s="68"/>
      <c r="W1915" s="68"/>
      <c r="X1915" s="68"/>
      <c r="Y1915" s="68"/>
    </row>
    <row r="1916" spans="1:25" s="3" customFormat="1" x14ac:dyDescent="0.25">
      <c r="A1916" s="79"/>
      <c r="D1916" s="68"/>
      <c r="E1916" s="68"/>
      <c r="W1916" s="68"/>
      <c r="X1916" s="68"/>
      <c r="Y1916" s="68"/>
    </row>
    <row r="1917" spans="1:25" s="3" customFormat="1" x14ac:dyDescent="0.25">
      <c r="A1917" s="79"/>
      <c r="D1917" s="68"/>
      <c r="E1917" s="68"/>
      <c r="W1917" s="68"/>
      <c r="X1917" s="68"/>
      <c r="Y1917" s="68"/>
    </row>
    <row r="1918" spans="1:25" s="3" customFormat="1" x14ac:dyDescent="0.25">
      <c r="A1918" s="79"/>
      <c r="D1918" s="68"/>
      <c r="E1918" s="68"/>
      <c r="W1918" s="68"/>
      <c r="X1918" s="68"/>
      <c r="Y1918" s="68"/>
    </row>
    <row r="1919" spans="1:25" s="3" customFormat="1" x14ac:dyDescent="0.25">
      <c r="A1919" s="79"/>
      <c r="D1919" s="68"/>
      <c r="E1919" s="68"/>
      <c r="W1919" s="68"/>
      <c r="X1919" s="68"/>
      <c r="Y1919" s="68"/>
    </row>
    <row r="1920" spans="1:25" s="3" customFormat="1" x14ac:dyDescent="0.25">
      <c r="A1920" s="79"/>
      <c r="D1920" s="68"/>
      <c r="E1920" s="68"/>
      <c r="W1920" s="68"/>
      <c r="X1920" s="68"/>
      <c r="Y1920" s="68"/>
    </row>
    <row r="1921" spans="1:25" s="3" customFormat="1" x14ac:dyDescent="0.25">
      <c r="A1921" s="79"/>
      <c r="D1921" s="68"/>
      <c r="E1921" s="68"/>
      <c r="W1921" s="68"/>
      <c r="X1921" s="68"/>
      <c r="Y1921" s="68"/>
    </row>
    <row r="1922" spans="1:25" s="3" customFormat="1" x14ac:dyDescent="0.25">
      <c r="A1922" s="79"/>
      <c r="D1922" s="68"/>
      <c r="E1922" s="68"/>
      <c r="W1922" s="68"/>
      <c r="X1922" s="68"/>
      <c r="Y1922" s="68"/>
    </row>
    <row r="1923" spans="1:25" s="3" customFormat="1" x14ac:dyDescent="0.25">
      <c r="A1923" s="79"/>
      <c r="D1923" s="68"/>
      <c r="E1923" s="68"/>
      <c r="W1923" s="68"/>
      <c r="X1923" s="68"/>
      <c r="Y1923" s="68"/>
    </row>
    <row r="1924" spans="1:25" s="3" customFormat="1" x14ac:dyDescent="0.25">
      <c r="A1924" s="79"/>
      <c r="D1924" s="68"/>
      <c r="E1924" s="68"/>
      <c r="W1924" s="68"/>
      <c r="X1924" s="68"/>
      <c r="Y1924" s="68"/>
    </row>
    <row r="1925" spans="1:25" s="3" customFormat="1" x14ac:dyDescent="0.25">
      <c r="A1925" s="79"/>
      <c r="D1925" s="68"/>
      <c r="E1925" s="68"/>
      <c r="W1925" s="68"/>
      <c r="X1925" s="68"/>
      <c r="Y1925" s="68"/>
    </row>
    <row r="1926" spans="1:25" s="3" customFormat="1" x14ac:dyDescent="0.25">
      <c r="A1926" s="79"/>
      <c r="D1926" s="68"/>
      <c r="E1926" s="68"/>
      <c r="W1926" s="68"/>
      <c r="X1926" s="68"/>
      <c r="Y1926" s="68"/>
    </row>
    <row r="1927" spans="1:25" s="3" customFormat="1" x14ac:dyDescent="0.25">
      <c r="A1927" s="79"/>
      <c r="D1927" s="68"/>
      <c r="E1927" s="68"/>
      <c r="W1927" s="68"/>
      <c r="X1927" s="68"/>
      <c r="Y1927" s="68"/>
    </row>
    <row r="1928" spans="1:25" s="3" customFormat="1" x14ac:dyDescent="0.25">
      <c r="A1928" s="79"/>
      <c r="D1928" s="68"/>
      <c r="E1928" s="68"/>
      <c r="W1928" s="68"/>
      <c r="X1928" s="68"/>
      <c r="Y1928" s="68"/>
    </row>
    <row r="1929" spans="1:25" s="3" customFormat="1" x14ac:dyDescent="0.25">
      <c r="A1929" s="79"/>
      <c r="D1929" s="68"/>
      <c r="E1929" s="68"/>
      <c r="W1929" s="68"/>
      <c r="X1929" s="68"/>
      <c r="Y1929" s="68"/>
    </row>
    <row r="1930" spans="1:25" s="3" customFormat="1" x14ac:dyDescent="0.25">
      <c r="A1930" s="79"/>
      <c r="D1930" s="68"/>
      <c r="E1930" s="68"/>
      <c r="W1930" s="68"/>
      <c r="X1930" s="68"/>
      <c r="Y1930" s="68"/>
    </row>
    <row r="1931" spans="1:25" s="3" customFormat="1" x14ac:dyDescent="0.25">
      <c r="A1931" s="79"/>
      <c r="D1931" s="68"/>
      <c r="E1931" s="68"/>
      <c r="W1931" s="68"/>
      <c r="X1931" s="68"/>
      <c r="Y1931" s="68"/>
    </row>
    <row r="1932" spans="1:25" s="3" customFormat="1" x14ac:dyDescent="0.25">
      <c r="A1932" s="79"/>
      <c r="D1932" s="68"/>
      <c r="E1932" s="68"/>
      <c r="W1932" s="68"/>
      <c r="X1932" s="68"/>
      <c r="Y1932" s="68"/>
    </row>
    <row r="1933" spans="1:25" s="3" customFormat="1" x14ac:dyDescent="0.25">
      <c r="A1933" s="79"/>
      <c r="D1933" s="68"/>
      <c r="E1933" s="68"/>
      <c r="W1933" s="68"/>
      <c r="X1933" s="68"/>
      <c r="Y1933" s="68"/>
    </row>
    <row r="1934" spans="1:25" s="3" customFormat="1" x14ac:dyDescent="0.25">
      <c r="A1934" s="79"/>
      <c r="D1934" s="68"/>
      <c r="E1934" s="68"/>
      <c r="W1934" s="68"/>
      <c r="X1934" s="68"/>
      <c r="Y1934" s="68"/>
    </row>
    <row r="1935" spans="1:25" s="3" customFormat="1" x14ac:dyDescent="0.25">
      <c r="A1935" s="79"/>
      <c r="D1935" s="68"/>
      <c r="E1935" s="68"/>
      <c r="W1935" s="68"/>
      <c r="X1935" s="68"/>
      <c r="Y1935" s="68"/>
    </row>
    <row r="1936" spans="1:25" s="3" customFormat="1" x14ac:dyDescent="0.25">
      <c r="A1936" s="79"/>
      <c r="D1936" s="68"/>
      <c r="E1936" s="68"/>
      <c r="W1936" s="68"/>
      <c r="X1936" s="68"/>
      <c r="Y1936" s="68"/>
    </row>
    <row r="1937" spans="1:25" s="3" customFormat="1" x14ac:dyDescent="0.25">
      <c r="A1937" s="79"/>
      <c r="D1937" s="68"/>
      <c r="E1937" s="68"/>
      <c r="W1937" s="68"/>
      <c r="X1937" s="68"/>
      <c r="Y1937" s="68"/>
    </row>
    <row r="1938" spans="1:25" s="3" customFormat="1" x14ac:dyDescent="0.25">
      <c r="A1938" s="79"/>
      <c r="D1938" s="68"/>
      <c r="E1938" s="68"/>
      <c r="W1938" s="68"/>
      <c r="X1938" s="68"/>
      <c r="Y1938" s="68"/>
    </row>
    <row r="1939" spans="1:25" s="3" customFormat="1" x14ac:dyDescent="0.25">
      <c r="A1939" s="79"/>
      <c r="D1939" s="68"/>
      <c r="E1939" s="68"/>
      <c r="W1939" s="68"/>
      <c r="X1939" s="68"/>
      <c r="Y1939" s="68"/>
    </row>
    <row r="1940" spans="1:25" s="3" customFormat="1" x14ac:dyDescent="0.25">
      <c r="A1940" s="79"/>
      <c r="D1940" s="68"/>
      <c r="E1940" s="68"/>
      <c r="W1940" s="68"/>
      <c r="X1940" s="68"/>
      <c r="Y1940" s="68"/>
    </row>
    <row r="1941" spans="1:25" s="3" customFormat="1" x14ac:dyDescent="0.25">
      <c r="A1941" s="79"/>
      <c r="D1941" s="68"/>
      <c r="E1941" s="68"/>
      <c r="W1941" s="68"/>
      <c r="X1941" s="68"/>
      <c r="Y1941" s="68"/>
    </row>
    <row r="1942" spans="1:25" s="3" customFormat="1" x14ac:dyDescent="0.25">
      <c r="A1942" s="79"/>
      <c r="D1942" s="68"/>
      <c r="E1942" s="68"/>
      <c r="W1942" s="68"/>
      <c r="X1942" s="68"/>
      <c r="Y1942" s="68"/>
    </row>
    <row r="1943" spans="1:25" s="3" customFormat="1" x14ac:dyDescent="0.25">
      <c r="A1943" s="79"/>
      <c r="D1943" s="68"/>
      <c r="E1943" s="68"/>
      <c r="W1943" s="68"/>
      <c r="X1943" s="68"/>
      <c r="Y1943" s="68"/>
    </row>
    <row r="1944" spans="1:25" s="3" customFormat="1" x14ac:dyDescent="0.25">
      <c r="A1944" s="79"/>
      <c r="D1944" s="68"/>
      <c r="E1944" s="68"/>
      <c r="W1944" s="68"/>
      <c r="X1944" s="68"/>
      <c r="Y1944" s="68"/>
    </row>
    <row r="1945" spans="1:25" s="3" customFormat="1" x14ac:dyDescent="0.25">
      <c r="A1945" s="79"/>
      <c r="D1945" s="68"/>
      <c r="E1945" s="68"/>
      <c r="W1945" s="68"/>
      <c r="X1945" s="68"/>
      <c r="Y1945" s="68"/>
    </row>
    <row r="1946" spans="1:25" s="3" customFormat="1" x14ac:dyDescent="0.25">
      <c r="A1946" s="79"/>
      <c r="D1946" s="68"/>
      <c r="E1946" s="68"/>
      <c r="W1946" s="68"/>
      <c r="X1946" s="68"/>
      <c r="Y1946" s="68"/>
    </row>
    <row r="1947" spans="1:25" s="3" customFormat="1" x14ac:dyDescent="0.25">
      <c r="A1947" s="79"/>
      <c r="D1947" s="68"/>
      <c r="E1947" s="68"/>
      <c r="W1947" s="68"/>
      <c r="X1947" s="68"/>
      <c r="Y1947" s="68"/>
    </row>
    <row r="1948" spans="1:25" s="3" customFormat="1" x14ac:dyDescent="0.25">
      <c r="A1948" s="79"/>
      <c r="D1948" s="68"/>
      <c r="E1948" s="68"/>
      <c r="W1948" s="68"/>
      <c r="X1948" s="68"/>
      <c r="Y1948" s="68"/>
    </row>
    <row r="1949" spans="1:25" s="3" customFormat="1" x14ac:dyDescent="0.25">
      <c r="A1949" s="79"/>
      <c r="D1949" s="68"/>
      <c r="E1949" s="68"/>
      <c r="W1949" s="68"/>
      <c r="X1949" s="68"/>
      <c r="Y1949" s="68"/>
    </row>
    <row r="1950" spans="1:25" s="3" customFormat="1" x14ac:dyDescent="0.25">
      <c r="A1950" s="79"/>
      <c r="D1950" s="68"/>
      <c r="E1950" s="68"/>
      <c r="W1950" s="68"/>
      <c r="X1950" s="68"/>
      <c r="Y1950" s="68"/>
    </row>
    <row r="1951" spans="1:25" s="3" customFormat="1" x14ac:dyDescent="0.25">
      <c r="A1951" s="79"/>
      <c r="D1951" s="68"/>
      <c r="E1951" s="68"/>
      <c r="W1951" s="68"/>
      <c r="X1951" s="68"/>
      <c r="Y1951" s="68"/>
    </row>
    <row r="1952" spans="1:25" s="3" customFormat="1" x14ac:dyDescent="0.25">
      <c r="A1952" s="79"/>
      <c r="D1952" s="68"/>
      <c r="E1952" s="68"/>
      <c r="W1952" s="68"/>
      <c r="X1952" s="68"/>
      <c r="Y1952" s="68"/>
    </row>
    <row r="1953" spans="1:25" s="3" customFormat="1" x14ac:dyDescent="0.25">
      <c r="A1953" s="79"/>
      <c r="D1953" s="68"/>
      <c r="E1953" s="68"/>
      <c r="W1953" s="68"/>
      <c r="X1953" s="68"/>
      <c r="Y1953" s="68"/>
    </row>
    <row r="1954" spans="1:25" s="3" customFormat="1" x14ac:dyDescent="0.25">
      <c r="A1954" s="79"/>
      <c r="D1954" s="68"/>
      <c r="E1954" s="68"/>
      <c r="W1954" s="68"/>
      <c r="X1954" s="68"/>
      <c r="Y1954" s="68"/>
    </row>
    <row r="1955" spans="1:25" s="3" customFormat="1" x14ac:dyDescent="0.25">
      <c r="A1955" s="79"/>
      <c r="D1955" s="68"/>
      <c r="E1955" s="68"/>
      <c r="W1955" s="68"/>
      <c r="X1955" s="68"/>
      <c r="Y1955" s="68"/>
    </row>
    <row r="1956" spans="1:25" s="3" customFormat="1" x14ac:dyDescent="0.25">
      <c r="A1956" s="79"/>
      <c r="D1956" s="68"/>
      <c r="E1956" s="68"/>
      <c r="W1956" s="68"/>
      <c r="X1956" s="68"/>
      <c r="Y1956" s="68"/>
    </row>
    <row r="1957" spans="1:25" s="3" customFormat="1" x14ac:dyDescent="0.25">
      <c r="A1957" s="79"/>
      <c r="D1957" s="68"/>
      <c r="E1957" s="68"/>
      <c r="W1957" s="68"/>
      <c r="X1957" s="68"/>
      <c r="Y1957" s="68"/>
    </row>
    <row r="1958" spans="1:25" s="3" customFormat="1" x14ac:dyDescent="0.25">
      <c r="A1958" s="79"/>
      <c r="D1958" s="68"/>
      <c r="E1958" s="68"/>
      <c r="W1958" s="68"/>
      <c r="X1958" s="68"/>
      <c r="Y1958" s="68"/>
    </row>
    <row r="1959" spans="1:25" s="3" customFormat="1" x14ac:dyDescent="0.25">
      <c r="A1959" s="79"/>
      <c r="D1959" s="68"/>
      <c r="E1959" s="68"/>
      <c r="W1959" s="68"/>
      <c r="X1959" s="68"/>
      <c r="Y1959" s="68"/>
    </row>
    <row r="1960" spans="1:25" s="3" customFormat="1" x14ac:dyDescent="0.25">
      <c r="A1960" s="79"/>
      <c r="D1960" s="68"/>
      <c r="E1960" s="68"/>
      <c r="W1960" s="68"/>
      <c r="X1960" s="68"/>
      <c r="Y1960" s="68"/>
    </row>
    <row r="1961" spans="1:25" s="3" customFormat="1" x14ac:dyDescent="0.25">
      <c r="A1961" s="79"/>
      <c r="D1961" s="68"/>
      <c r="E1961" s="68"/>
      <c r="W1961" s="68"/>
      <c r="X1961" s="68"/>
      <c r="Y1961" s="68"/>
    </row>
    <row r="1962" spans="1:25" s="3" customFormat="1" x14ac:dyDescent="0.25">
      <c r="A1962" s="79"/>
      <c r="D1962" s="68"/>
      <c r="E1962" s="68"/>
      <c r="W1962" s="68"/>
      <c r="X1962" s="68"/>
      <c r="Y1962" s="68"/>
    </row>
    <row r="1963" spans="1:25" s="3" customFormat="1" x14ac:dyDescent="0.25">
      <c r="A1963" s="79"/>
      <c r="D1963" s="68"/>
      <c r="E1963" s="68"/>
      <c r="W1963" s="68"/>
      <c r="X1963" s="68"/>
      <c r="Y1963" s="68"/>
    </row>
    <row r="1964" spans="1:25" s="3" customFormat="1" x14ac:dyDescent="0.25">
      <c r="A1964" s="79"/>
      <c r="D1964" s="68"/>
      <c r="E1964" s="68"/>
      <c r="W1964" s="68"/>
      <c r="X1964" s="68"/>
      <c r="Y1964" s="68"/>
    </row>
    <row r="1965" spans="1:25" s="3" customFormat="1" x14ac:dyDescent="0.25">
      <c r="A1965" s="79"/>
      <c r="D1965" s="68"/>
      <c r="E1965" s="68"/>
      <c r="W1965" s="68"/>
      <c r="X1965" s="68"/>
      <c r="Y1965" s="68"/>
    </row>
    <row r="1966" spans="1:25" s="3" customFormat="1" x14ac:dyDescent="0.25">
      <c r="A1966" s="79"/>
      <c r="D1966" s="68"/>
      <c r="E1966" s="68"/>
      <c r="W1966" s="68"/>
      <c r="X1966" s="68"/>
      <c r="Y1966" s="68"/>
    </row>
    <row r="1967" spans="1:25" s="3" customFormat="1" x14ac:dyDescent="0.25">
      <c r="A1967" s="79"/>
      <c r="D1967" s="68"/>
      <c r="E1967" s="68"/>
      <c r="W1967" s="68"/>
      <c r="X1967" s="68"/>
      <c r="Y1967" s="68"/>
    </row>
    <row r="1968" spans="1:25" s="3" customFormat="1" x14ac:dyDescent="0.25">
      <c r="A1968" s="79"/>
      <c r="D1968" s="68"/>
      <c r="E1968" s="68"/>
      <c r="W1968" s="68"/>
      <c r="X1968" s="68"/>
      <c r="Y1968" s="68"/>
    </row>
    <row r="1969" spans="1:25" s="3" customFormat="1" x14ac:dyDescent="0.25">
      <c r="A1969" s="79"/>
      <c r="D1969" s="68"/>
      <c r="E1969" s="68"/>
      <c r="W1969" s="68"/>
      <c r="X1969" s="68"/>
      <c r="Y1969" s="68"/>
    </row>
    <row r="1970" spans="1:25" s="3" customFormat="1" x14ac:dyDescent="0.25">
      <c r="A1970" s="79"/>
      <c r="D1970" s="68"/>
      <c r="E1970" s="68"/>
      <c r="W1970" s="68"/>
      <c r="X1970" s="68"/>
      <c r="Y1970" s="68"/>
    </row>
    <row r="1971" spans="1:25" s="3" customFormat="1" x14ac:dyDescent="0.25">
      <c r="A1971" s="79"/>
      <c r="D1971" s="68"/>
      <c r="E1971" s="68"/>
      <c r="W1971" s="68"/>
      <c r="X1971" s="68"/>
      <c r="Y1971" s="68"/>
    </row>
    <row r="1972" spans="1:25" s="3" customFormat="1" x14ac:dyDescent="0.25">
      <c r="A1972" s="79"/>
      <c r="D1972" s="68"/>
      <c r="E1972" s="68"/>
      <c r="W1972" s="68"/>
      <c r="X1972" s="68"/>
      <c r="Y1972" s="68"/>
    </row>
    <row r="1973" spans="1:25" s="3" customFormat="1" x14ac:dyDescent="0.25">
      <c r="A1973" s="79"/>
      <c r="D1973" s="68"/>
      <c r="E1973" s="68"/>
      <c r="W1973" s="68"/>
      <c r="X1973" s="68"/>
      <c r="Y1973" s="68"/>
    </row>
    <row r="1974" spans="1:25" s="3" customFormat="1" x14ac:dyDescent="0.25">
      <c r="A1974" s="79"/>
      <c r="D1974" s="68"/>
      <c r="E1974" s="68"/>
      <c r="W1974" s="68"/>
      <c r="X1974" s="68"/>
      <c r="Y1974" s="68"/>
    </row>
    <row r="1975" spans="1:25" s="3" customFormat="1" x14ac:dyDescent="0.25">
      <c r="A1975" s="79"/>
      <c r="D1975" s="68"/>
      <c r="E1975" s="68"/>
      <c r="W1975" s="68"/>
      <c r="X1975" s="68"/>
      <c r="Y1975" s="68"/>
    </row>
    <row r="1976" spans="1:25" s="3" customFormat="1" x14ac:dyDescent="0.25">
      <c r="A1976" s="79"/>
      <c r="D1976" s="68"/>
      <c r="E1976" s="68"/>
      <c r="W1976" s="68"/>
      <c r="X1976" s="68"/>
      <c r="Y1976" s="68"/>
    </row>
    <row r="1977" spans="1:25" s="3" customFormat="1" x14ac:dyDescent="0.25">
      <c r="A1977" s="79"/>
      <c r="D1977" s="68"/>
      <c r="E1977" s="68"/>
      <c r="W1977" s="68"/>
      <c r="X1977" s="68"/>
      <c r="Y1977" s="68"/>
    </row>
    <row r="1978" spans="1:25" s="3" customFormat="1" x14ac:dyDescent="0.25">
      <c r="A1978" s="79"/>
      <c r="D1978" s="68"/>
      <c r="E1978" s="68"/>
      <c r="W1978" s="68"/>
      <c r="X1978" s="68"/>
      <c r="Y1978" s="68"/>
    </row>
    <row r="1979" spans="1:25" s="3" customFormat="1" x14ac:dyDescent="0.25">
      <c r="A1979" s="79"/>
      <c r="D1979" s="68"/>
      <c r="E1979" s="68"/>
      <c r="W1979" s="68"/>
      <c r="X1979" s="68"/>
      <c r="Y1979" s="68"/>
    </row>
    <row r="1980" spans="1:25" s="3" customFormat="1" x14ac:dyDescent="0.25">
      <c r="A1980" s="79"/>
      <c r="D1980" s="68"/>
      <c r="E1980" s="68"/>
      <c r="W1980" s="68"/>
      <c r="X1980" s="68"/>
      <c r="Y1980" s="68"/>
    </row>
    <row r="1981" spans="1:25" s="3" customFormat="1" x14ac:dyDescent="0.25">
      <c r="A1981" s="79"/>
      <c r="D1981" s="68"/>
      <c r="E1981" s="68"/>
      <c r="W1981" s="68"/>
      <c r="X1981" s="68"/>
      <c r="Y1981" s="68"/>
    </row>
    <row r="1982" spans="1:25" s="3" customFormat="1" x14ac:dyDescent="0.25">
      <c r="A1982" s="79"/>
      <c r="D1982" s="68"/>
      <c r="E1982" s="68"/>
      <c r="W1982" s="68"/>
      <c r="X1982" s="68"/>
      <c r="Y1982" s="68"/>
    </row>
    <row r="1983" spans="1:25" s="3" customFormat="1" x14ac:dyDescent="0.25">
      <c r="A1983" s="79"/>
      <c r="D1983" s="68"/>
      <c r="E1983" s="68"/>
      <c r="W1983" s="68"/>
      <c r="X1983" s="68"/>
      <c r="Y1983" s="68"/>
    </row>
    <row r="1984" spans="1:25" s="3" customFormat="1" x14ac:dyDescent="0.25">
      <c r="A1984" s="79"/>
      <c r="D1984" s="68"/>
      <c r="E1984" s="68"/>
      <c r="W1984" s="68"/>
      <c r="X1984" s="68"/>
      <c r="Y1984" s="68"/>
    </row>
    <row r="1985" spans="1:25" s="3" customFormat="1" x14ac:dyDescent="0.25">
      <c r="A1985" s="79"/>
      <c r="D1985" s="68"/>
      <c r="E1985" s="68"/>
      <c r="W1985" s="68"/>
      <c r="X1985" s="68"/>
      <c r="Y1985" s="68"/>
    </row>
    <row r="1986" spans="1:25" s="3" customFormat="1" x14ac:dyDescent="0.25">
      <c r="A1986" s="79"/>
      <c r="D1986" s="68"/>
      <c r="E1986" s="68"/>
      <c r="W1986" s="68"/>
      <c r="X1986" s="68"/>
      <c r="Y1986" s="68"/>
    </row>
    <row r="1987" spans="1:25" s="3" customFormat="1" x14ac:dyDescent="0.25">
      <c r="A1987" s="79"/>
      <c r="D1987" s="68"/>
      <c r="E1987" s="68"/>
      <c r="W1987" s="68"/>
      <c r="X1987" s="68"/>
      <c r="Y1987" s="68"/>
    </row>
    <row r="1988" spans="1:25" s="3" customFormat="1" x14ac:dyDescent="0.25">
      <c r="A1988" s="79"/>
      <c r="D1988" s="68"/>
      <c r="E1988" s="68"/>
      <c r="W1988" s="68"/>
      <c r="X1988" s="68"/>
      <c r="Y1988" s="68"/>
    </row>
    <row r="1989" spans="1:25" s="3" customFormat="1" x14ac:dyDescent="0.25">
      <c r="A1989" s="79"/>
      <c r="D1989" s="68"/>
      <c r="E1989" s="68"/>
      <c r="W1989" s="68"/>
      <c r="X1989" s="68"/>
      <c r="Y1989" s="68"/>
    </row>
    <row r="1990" spans="1:25" s="3" customFormat="1" x14ac:dyDescent="0.25">
      <c r="A1990" s="79"/>
      <c r="D1990" s="68"/>
      <c r="E1990" s="68"/>
      <c r="W1990" s="68"/>
      <c r="X1990" s="68"/>
      <c r="Y1990" s="68"/>
    </row>
    <row r="1991" spans="1:25" s="3" customFormat="1" x14ac:dyDescent="0.25">
      <c r="A1991" s="79"/>
      <c r="D1991" s="68"/>
      <c r="E1991" s="68"/>
      <c r="W1991" s="68"/>
      <c r="X1991" s="68"/>
      <c r="Y1991" s="68"/>
    </row>
    <row r="1992" spans="1:25" s="3" customFormat="1" x14ac:dyDescent="0.25">
      <c r="A1992" s="79"/>
      <c r="D1992" s="68"/>
      <c r="E1992" s="68"/>
      <c r="W1992" s="68"/>
      <c r="X1992" s="68"/>
      <c r="Y1992" s="68"/>
    </row>
    <row r="1993" spans="1:25" s="3" customFormat="1" x14ac:dyDescent="0.25">
      <c r="A1993" s="79"/>
      <c r="D1993" s="68"/>
      <c r="E1993" s="68"/>
      <c r="W1993" s="68"/>
      <c r="X1993" s="68"/>
      <c r="Y1993" s="68"/>
    </row>
    <row r="1994" spans="1:25" s="3" customFormat="1" x14ac:dyDescent="0.25">
      <c r="A1994" s="79"/>
      <c r="D1994" s="68"/>
      <c r="E1994" s="68"/>
      <c r="W1994" s="68"/>
      <c r="X1994" s="68"/>
      <c r="Y1994" s="68"/>
    </row>
    <row r="1995" spans="1:25" s="3" customFormat="1" x14ac:dyDescent="0.25">
      <c r="A1995" s="79"/>
      <c r="D1995" s="68"/>
      <c r="E1995" s="68"/>
      <c r="W1995" s="68"/>
      <c r="X1995" s="68"/>
      <c r="Y1995" s="68"/>
    </row>
    <row r="1996" spans="1:25" s="3" customFormat="1" x14ac:dyDescent="0.25">
      <c r="A1996" s="79"/>
      <c r="D1996" s="68"/>
      <c r="E1996" s="68"/>
      <c r="W1996" s="68"/>
      <c r="X1996" s="68"/>
      <c r="Y1996" s="68"/>
    </row>
    <row r="1997" spans="1:25" s="3" customFormat="1" x14ac:dyDescent="0.25">
      <c r="A1997" s="79"/>
      <c r="D1997" s="68"/>
      <c r="E1997" s="68"/>
      <c r="W1997" s="68"/>
      <c r="X1997" s="68"/>
      <c r="Y1997" s="68"/>
    </row>
    <row r="1998" spans="1:25" s="3" customFormat="1" x14ac:dyDescent="0.25">
      <c r="A1998" s="79"/>
      <c r="D1998" s="68"/>
      <c r="E1998" s="68"/>
      <c r="W1998" s="68"/>
      <c r="X1998" s="68"/>
      <c r="Y1998" s="68"/>
    </row>
    <row r="1999" spans="1:25" s="3" customFormat="1" x14ac:dyDescent="0.25">
      <c r="A1999" s="79"/>
      <c r="D1999" s="68"/>
      <c r="E1999" s="68"/>
      <c r="W1999" s="68"/>
      <c r="X1999" s="68"/>
      <c r="Y1999" s="68"/>
    </row>
    <row r="2000" spans="1:25" s="3" customFormat="1" x14ac:dyDescent="0.25">
      <c r="A2000" s="79"/>
      <c r="D2000" s="68"/>
      <c r="E2000" s="68"/>
      <c r="W2000" s="68"/>
      <c r="X2000" s="68"/>
      <c r="Y2000" s="68"/>
    </row>
    <row r="2001" spans="1:25" s="3" customFormat="1" x14ac:dyDescent="0.25">
      <c r="A2001" s="79"/>
      <c r="D2001" s="68"/>
      <c r="E2001" s="68"/>
      <c r="W2001" s="68"/>
      <c r="X2001" s="68"/>
      <c r="Y2001" s="68"/>
    </row>
    <row r="2002" spans="1:25" s="3" customFormat="1" x14ac:dyDescent="0.25">
      <c r="A2002" s="79"/>
      <c r="D2002" s="68"/>
      <c r="E2002" s="68"/>
      <c r="W2002" s="68"/>
      <c r="X2002" s="68"/>
      <c r="Y2002" s="68"/>
    </row>
    <row r="2003" spans="1:25" s="3" customFormat="1" x14ac:dyDescent="0.25">
      <c r="A2003" s="79"/>
      <c r="D2003" s="68"/>
      <c r="E2003" s="68"/>
      <c r="W2003" s="68"/>
      <c r="X2003" s="68"/>
      <c r="Y2003" s="68"/>
    </row>
    <row r="2004" spans="1:25" s="3" customFormat="1" x14ac:dyDescent="0.25">
      <c r="A2004" s="79"/>
      <c r="D2004" s="68"/>
      <c r="E2004" s="68"/>
      <c r="W2004" s="68"/>
      <c r="X2004" s="68"/>
      <c r="Y2004" s="68"/>
    </row>
    <row r="2005" spans="1:25" s="3" customFormat="1" x14ac:dyDescent="0.25">
      <c r="A2005" s="79"/>
      <c r="D2005" s="68"/>
      <c r="E2005" s="68"/>
      <c r="W2005" s="68"/>
      <c r="X2005" s="68"/>
      <c r="Y2005" s="68"/>
    </row>
    <row r="2006" spans="1:25" s="3" customFormat="1" x14ac:dyDescent="0.25">
      <c r="A2006" s="79"/>
      <c r="D2006" s="68"/>
      <c r="E2006" s="68"/>
      <c r="W2006" s="68"/>
      <c r="X2006" s="68"/>
      <c r="Y2006" s="68"/>
    </row>
    <row r="2007" spans="1:25" s="3" customFormat="1" x14ac:dyDescent="0.25">
      <c r="A2007" s="79"/>
      <c r="D2007" s="68"/>
      <c r="E2007" s="68"/>
      <c r="W2007" s="68"/>
      <c r="X2007" s="68"/>
      <c r="Y2007" s="68"/>
    </row>
    <row r="2008" spans="1:25" s="3" customFormat="1" x14ac:dyDescent="0.25">
      <c r="A2008" s="79"/>
      <c r="D2008" s="68"/>
      <c r="E2008" s="68"/>
      <c r="W2008" s="68"/>
      <c r="X2008" s="68"/>
      <c r="Y2008" s="68"/>
    </row>
    <row r="2009" spans="1:25" s="3" customFormat="1" x14ac:dyDescent="0.25">
      <c r="A2009" s="79"/>
      <c r="D2009" s="68"/>
      <c r="E2009" s="68"/>
      <c r="W2009" s="68"/>
      <c r="X2009" s="68"/>
      <c r="Y2009" s="68"/>
    </row>
    <row r="2010" spans="1:25" s="3" customFormat="1" x14ac:dyDescent="0.25">
      <c r="A2010" s="79"/>
      <c r="D2010" s="68"/>
      <c r="E2010" s="68"/>
      <c r="W2010" s="68"/>
      <c r="X2010" s="68"/>
      <c r="Y2010" s="68"/>
    </row>
    <row r="2011" spans="1:25" s="3" customFormat="1" x14ac:dyDescent="0.25">
      <c r="A2011" s="79"/>
      <c r="D2011" s="68"/>
      <c r="E2011" s="68"/>
      <c r="W2011" s="68"/>
      <c r="X2011" s="68"/>
      <c r="Y2011" s="68"/>
    </row>
    <row r="2012" spans="1:25" s="3" customFormat="1" x14ac:dyDescent="0.25">
      <c r="A2012" s="79"/>
      <c r="D2012" s="68"/>
      <c r="E2012" s="68"/>
      <c r="W2012" s="68"/>
      <c r="X2012" s="68"/>
      <c r="Y2012" s="68"/>
    </row>
    <row r="2013" spans="1:25" s="3" customFormat="1" x14ac:dyDescent="0.25">
      <c r="A2013" s="79"/>
      <c r="D2013" s="68"/>
      <c r="E2013" s="68"/>
      <c r="W2013" s="68"/>
      <c r="X2013" s="68"/>
      <c r="Y2013" s="68"/>
    </row>
    <row r="2014" spans="1:25" s="3" customFormat="1" x14ac:dyDescent="0.25">
      <c r="A2014" s="79"/>
      <c r="D2014" s="68"/>
      <c r="E2014" s="68"/>
      <c r="W2014" s="68"/>
      <c r="X2014" s="68"/>
      <c r="Y2014" s="68"/>
    </row>
    <row r="2015" spans="1:25" s="3" customFormat="1" x14ac:dyDescent="0.25">
      <c r="A2015" s="79"/>
      <c r="D2015" s="68"/>
      <c r="E2015" s="68"/>
      <c r="W2015" s="68"/>
      <c r="X2015" s="68"/>
      <c r="Y2015" s="68"/>
    </row>
    <row r="2016" spans="1:25" s="3" customFormat="1" x14ac:dyDescent="0.25">
      <c r="A2016" s="79"/>
      <c r="D2016" s="68"/>
      <c r="E2016" s="68"/>
      <c r="W2016" s="68"/>
      <c r="X2016" s="68"/>
      <c r="Y2016" s="68"/>
    </row>
    <row r="2017" spans="1:25" s="3" customFormat="1" x14ac:dyDescent="0.25">
      <c r="A2017" s="79"/>
      <c r="D2017" s="68"/>
      <c r="E2017" s="68"/>
      <c r="W2017" s="68"/>
      <c r="X2017" s="68"/>
      <c r="Y2017" s="68"/>
    </row>
    <row r="2018" spans="1:25" s="3" customFormat="1" x14ac:dyDescent="0.25">
      <c r="A2018" s="79"/>
      <c r="D2018" s="68"/>
      <c r="E2018" s="68"/>
      <c r="W2018" s="68"/>
      <c r="X2018" s="68"/>
      <c r="Y2018" s="68"/>
    </row>
  </sheetData>
  <autoFilter ref="A1:Y69" xr:uid="{00000000-0001-0000-0000-000000000000}"/>
  <mergeCells count="21">
    <mergeCell ref="C41:C44"/>
    <mergeCell ref="C45:C49"/>
    <mergeCell ref="T71:U71"/>
    <mergeCell ref="V1:V2"/>
    <mergeCell ref="C3:C8"/>
    <mergeCell ref="D10:E10"/>
    <mergeCell ref="P1:P2"/>
    <mergeCell ref="Q1:Q2"/>
    <mergeCell ref="R1:R2"/>
    <mergeCell ref="S1:S2"/>
    <mergeCell ref="T1:T2"/>
    <mergeCell ref="U1:U2"/>
    <mergeCell ref="J1:K1"/>
    <mergeCell ref="L1:M1"/>
    <mergeCell ref="N1:O1"/>
    <mergeCell ref="C26:C39"/>
    <mergeCell ref="C18:C25"/>
    <mergeCell ref="C11:C17"/>
    <mergeCell ref="C51:C52"/>
    <mergeCell ref="C53:C58"/>
    <mergeCell ref="P71:Q71"/>
  </mergeCells>
  <pageMargins left="0.7" right="0.7" top="0.75" bottom="0.75" header="0.3" footer="0.3"/>
  <pageSetup paperSize="9" scale="33" orientation="landscape" r:id="rId1"/>
  <rowBreaks count="3" manualBreakCount="3">
    <brk id="44" max="16383" man="1"/>
    <brk id="57" max="83" man="1"/>
    <brk id="75" max="16383" man="1"/>
  </rowBreaks>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 2525 Y 2509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Mildreth.Ruiz@gobiernobogota.gov.co</dc:creator>
  <cp:lastModifiedBy>Mildreth.Ruiz@gobiernobogota.gov.co</cp:lastModifiedBy>
  <dcterms:created xsi:type="dcterms:W3CDTF">2026-09-10T23:07:05Z</dcterms:created>
  <dcterms:modified xsi:type="dcterms:W3CDTF">2026-10-02T20:32:27Z</dcterms:modified>
</cp:coreProperties>
</file>