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ocuments\DOCUENTOS ROBINSON VARGAS\DOCUMENTOS SECRETARIA DE GOBIERNO\PROCESO DE CEMENTERIO OSARIO 2026\documentos revisados 14 de octubre de 2026\"/>
    </mc:Choice>
  </mc:AlternateContent>
  <xr:revisionPtr revIDLastSave="0" documentId="13_ncr:20001_{4081B331-1D35-4110-BAA8-F98FF3DE660D}"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3" i="265" l="1"/>
  <c r="K52" i="265"/>
  <c r="K51" i="265"/>
  <c r="K43" i="265"/>
  <c r="K44" i="265" s="1"/>
  <c r="K27" i="265"/>
  <c r="K28" i="265"/>
  <c r="K29" i="265"/>
  <c r="K30" i="265"/>
  <c r="K15" i="265"/>
  <c r="K16" i="265"/>
  <c r="K18" i="265"/>
  <c r="J35" i="265"/>
  <c r="K35" i="265" s="1"/>
  <c r="J36" i="265"/>
  <c r="K36" i="265" s="1"/>
  <c r="J39" i="265"/>
  <c r="K39" i="265" s="1"/>
  <c r="J32" i="265"/>
  <c r="K32" i="265" s="1"/>
  <c r="J31" i="265"/>
  <c r="K31" i="265" s="1"/>
  <c r="J30" i="265"/>
  <c r="J29" i="265"/>
  <c r="J28" i="265"/>
  <c r="J27" i="265"/>
  <c r="J26" i="265"/>
  <c r="K26" i="265" s="1"/>
  <c r="K33" i="265" s="1"/>
  <c r="J23" i="265"/>
  <c r="K23" i="265" s="1"/>
  <c r="J22" i="265"/>
  <c r="K22" i="265" s="1"/>
  <c r="J21" i="265"/>
  <c r="K21" i="265" s="1"/>
  <c r="K24" i="265" s="1"/>
  <c r="J18" i="265"/>
  <c r="J17" i="265"/>
  <c r="K17" i="265" s="1"/>
  <c r="J16" i="265"/>
  <c r="J15" i="265"/>
  <c r="J14" i="265"/>
  <c r="K14" i="265" s="1"/>
  <c r="K19" i="265" s="1"/>
  <c r="J43" i="265"/>
  <c r="J40" i="265"/>
  <c r="K40" i="265" s="1"/>
  <c r="K54" i="265" l="1"/>
  <c r="K37" i="265"/>
  <c r="K41" i="265"/>
  <c r="K45" i="265" s="1"/>
</calcChain>
</file>

<file path=xl/sharedStrings.xml><?xml version="1.0" encoding="utf-8"?>
<sst xmlns="http://schemas.openxmlformats.org/spreadsheetml/2006/main" count="197" uniqueCount="117">
  <si>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</si>
  <si>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</si>
  <si>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</si>
  <si>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</si>
  <si>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</si>
  <si>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</si>
  <si>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</si>
  <si>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</si>
  <si>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</si>
  <si>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</si>
  <si>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</si>
  <si>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</si>
  <si>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</si>
  <si>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</si>
  <si>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</si>
  <si>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</si>
  <si>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</si>
  <si>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</si>
  <si>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</si>
  <si>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</si>
  <si>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</si>
  <si>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</si>
  <si>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</si>
  <si>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</si>
  <si>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</si>
  <si>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</si>
  <si>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</si>
  <si>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</si>
  <si>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</si>
  <si>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</si>
  <si>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</si>
  <si>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</si>
  <si>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</si>
  <si>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</si>
  <si>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</si>
  <si>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</si>
  <si>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</si>
  <si>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</si>
  <si>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</si>
  <si>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</si>
  <si>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</si>
  <si>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</si>
  <si>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</si>
  <si>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</si>
  <si>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</si>
  <si>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</si>
  <si>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</si>
  <si>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</si>
  <si>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</si>
  <si>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</si>
  <si>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</si>
  <si>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</si>
  <si>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</si>
  <si>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</si>
  <si>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</si>
  <si>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</si>
  <si>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</si>
  <si>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</si>
  <si>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</si>
  <si>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</si>
  <si>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</si>
  <si>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</si>
  <si>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</si>
  <si>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</si>
  <si>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</si>
  <si>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</si>
  <si>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</si>
  <si>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</si>
  <si>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</si>
  <si>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</si>
  <si>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</si>
  <si>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</si>
  <si>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</si>
  <si>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</si>
  <si>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</si>
  <si>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</si>
  <si>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</si>
  <si>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</si>
  <si>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</si>
  <si>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</si>
  <si>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</si>
  <si>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</si>
  <si>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</si>
  <si>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</si>
  <si>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</si>
  <si>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</si>
  <si>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</si>
  <si>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</si>
  <si>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</si>
  <si>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</si>
  <si>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</si>
  <si>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</si>
  <si>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</si>
  <si>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CERRAMIENTO PREVENTIVO EN TELA VERDE</t>
  </si>
  <si>
    <t>DEMOLICION MANUAL DE PISOS EN BALDOSIN</t>
  </si>
  <si>
    <t>DEMOLICION MANUAL DE CONCRETO</t>
  </si>
  <si>
    <t>EXCAVACION MANUAL EN CONGLOMERADO</t>
  </si>
  <si>
    <t>RETIRO DE ESCOMBROS</t>
  </si>
  <si>
    <t>ML</t>
  </si>
  <si>
    <t>M2</t>
  </si>
  <si>
    <t>M3</t>
  </si>
  <si>
    <t>ZAPATA CONCENTRICA EN CONCRETO REFORZADO &lt; 2M2</t>
  </si>
  <si>
    <t>PEDESTALES EN CONCRETO DE 21MPA</t>
  </si>
  <si>
    <t>VIGA SOBRECIMIENTO 0.20X0.20 (21MPA-CON REFUERZO)</t>
  </si>
  <si>
    <t xml:space="preserve">MALLA  ELECTROSOLDADA DIAMETRO=0,06M 0,15M X 0,15M </t>
  </si>
  <si>
    <t>COLUMNAS EN TUBERIA 100X100X3mm</t>
  </si>
  <si>
    <t>VIGUETAS EN TUBERIA 80X40X2.5mm</t>
  </si>
  <si>
    <t>PLACA METALDECK 2" CALIBRE 16 E=0,10M</t>
  </si>
  <si>
    <t xml:space="preserve">ESCALERA METALICA 15 HUELLAS EN ANGULOS DE 1X1/8 </t>
  </si>
  <si>
    <t>UND</t>
  </si>
  <si>
    <t>PUERTA METALICA EN TUBERIA DE 1,0X1,0 CAL 20 Y LAMINA DE HIERRO DE 1X2 CAL 20</t>
  </si>
  <si>
    <t>ESTRUCTURA DE CUBIERTA EN TUBERIA DE 4X11/2 CALIBRE 16</t>
  </si>
  <si>
    <t>MURO EN LADRILLO DE OBRA E=0,12M</t>
  </si>
  <si>
    <t>PAÑETE LISO MURO</t>
  </si>
  <si>
    <t>MORTERO DE NIVELACION E=0,07</t>
  </si>
  <si>
    <t>PISO EN GRES</t>
  </si>
  <si>
    <t>PINTURA VINILO TIPO I PARA EXTERIORES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</si>
</sst>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color theme="1"/>
      <name val="Calibri"/>
      <family val="2"/>
      <scheme val="minor"/>
    </font>
    <font>
      <b/>
      <sz val="12"/>
      <color theme="1"/>
      <name val="Calibri"/>
      <family val="2"/>
      <scheme val="minor"/>
    </font>
    <font>
      <sz val="12"/>
      <name val="Calibri"/>
      <family val="2"/>
      <scheme val="minor"/>
    </font>
    <font>
      <sz val="10"/>
      <name val="Book Antiqua"/>
      <family val="1"/>
    </font>
    <font>
      <b/>
      <sz val="11"/>
      <color theme="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0" fontId="52" fillId="0" borderId="0"/>
  </cellStyleXfs>
  <cellXfs count="37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202" fontId="49" fillId="0" borderId="33" xfId="0" applyNumberFormat="1" applyFont="1" applyBorder="1" applyAlignment="1">
      <alignment horizontal="left" vertical="center" indent="1"/>
    </xf>
    <xf numFmtId="0" fontId="49" fillId="0" borderId="18" xfId="0" applyFont="1" applyBorder="1"/>
    <xf numFmtId="0" fontId="49" fillId="0" borderId="33" xfId="0" applyFont="1" applyBorder="1" applyAlignment="1">
      <alignment horizontal="center" vertical="center"/>
    </xf>
    <xf numFmtId="0" fontId="49" fillId="0" borderId="18" xfId="0" applyFont="1" applyBorder="1" applyAlignment="1">
      <alignment horizontal="center" vertical="center"/>
    </xf>
    <xf numFmtId="0" fontId="49" fillId="0" borderId="18" xfId="0" applyFont="1" applyBorder="1" applyAlignment="1">
      <alignment horizontal="center"/>
    </xf>
    <xf numFmtId="44" fontId="49" fillId="0" borderId="18" xfId="0" applyNumberFormat="1" applyFont="1" applyBorder="1"/>
    <xf numFmtId="0" fontId="49" fillId="0" borderId="46" xfId="0" applyFont="1" applyBorder="1" applyAlignment="1">
      <alignment horizontal="center" vertical="center"/>
    </xf>
    <xf numFmtId="0" fontId="51" fillId="25" borderId="20" xfId="135" applyFont="1" applyFill="1" applyBorder="1" applyAlignment="1">
      <alignment horizontal="left" vertical="center" wrapText="1"/>
    </xf>
    <xf numFmtId="2" fontId="51" fillId="25" borderId="20" xfId="255" applyNumberFormat="1" applyFont="1" applyFill="1" applyBorder="1" applyAlignment="1">
      <alignment horizontal="center" vertical="center" wrapText="1"/>
    </xf>
    <xf numFmtId="0" fontId="49" fillId="0" borderId="20" xfId="0" applyFont="1" applyBorder="1" applyAlignment="1">
      <alignment horizontal="center"/>
    </xf>
    <xf numFmtId="44" fontId="49" fillId="0" borderId="20" xfId="0" applyNumberFormat="1" applyFont="1" applyBorder="1"/>
    <xf numFmtId="167" fontId="50" fillId="0" borderId="30" xfId="0" applyNumberFormat="1" applyFont="1" applyFill="1" applyBorder="1" applyAlignment="1">
      <alignment horizontal="center" vertical="center"/>
    </xf>
    <xf numFmtId="187" fontId="53" fillId="24" borderId="42" xfId="73" applyNumberFormat="1" applyFont="1" applyFill="1" applyBorder="1" applyAlignment="1">
      <alignment vertical="center"/>
    </xf>
    <xf numFmtId="0" fontId="42" fillId="0" borderId="22" xfId="129" applyNumberFormat="1" applyFont="1" applyBorder="1" applyAlignment="1">
      <alignment horizontal="center" vertical="center"/>
    </xf>
    <xf numFmtId="0" fontId="42" fillId="0" borderId="22" xfId="129" applyNumberFormat="1" applyFont="1" applyBorder="1" applyAlignment="1">
      <alignment vertical="center"/>
    </xf>
    <xf numFmtId="3" fontId="42" fillId="0" borderId="21" xfId="128" applyNumberFormat="1" applyFont="1" applyBorder="1" applyAlignment="1">
      <alignment horizontal="left" vertical="center" wrapText="1"/>
    </xf>
    <xf numFmtId="3" fontId="42" fillId="0" borderId="22" xfId="129" applyNumberFormat="1" applyFont="1" applyBorder="1" applyAlignment="1">
      <alignment horizontal="center" vertical="center"/>
    </xf>
    <xf numFmtId="3" fontId="42" fillId="0" borderId="22" xfId="129" applyNumberFormat="1" applyFont="1" applyBorder="1" applyAlignment="1">
      <alignment vertical="center"/>
    </xf>
    <xf numFmtId="3" fontId="42" fillId="0" borderId="21" xfId="128" applyNumberFormat="1" applyFont="1" applyBorder="1" applyAlignment="1">
      <alignment vertical="center"/>
    </xf>
    <xf numFmtId="3" fontId="42" fillId="0" borderId="22" xfId="128" applyNumberFormat="1" applyFont="1" applyBorder="1" applyAlignment="1">
      <alignment vertical="center"/>
    </xf>
    <xf numFmtId="9" fontId="42" fillId="0" borderId="23" xfId="128" applyNumberFormat="1" applyFont="1" applyBorder="1" applyAlignment="1">
      <alignment horizontal="right"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FUNDADORES 3" xfId="255" xr:uid="{0EF19DCF-547D-4896-9AF8-FF4E035EF609}"/>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4"/>
  <sheetViews>
    <sheetView showGridLines="0" tabSelected="1" view="pageBreakPreview" zoomScale="70" zoomScaleNormal="55" zoomScaleSheetLayoutView="70" zoomScalePageLayoutView="70" workbookViewId="0">
      <selection activeCell="N54" sqref="N54"/>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B3" s="6"/>
      <c r="C3" s="7"/>
      <c r="D3" s="6"/>
      <c r="E3" s="7"/>
    </row>
    <row r="4" spans="2:12" ht="15.7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v>1.1000000000000001</v>
      </c>
      <c r="E14" s="16"/>
      <c r="F14" s="16"/>
      <c r="G14" s="17" t="s">
        <v>93</v>
      </c>
      <c r="H14" s="16" t="s">
        <v>98</v>
      </c>
      <c r="I14" s="18">
        <v>15</v>
      </c>
      <c r="J14" s="19">
        <f>21592*130%</f>
        <v>28069.600000000002</v>
      </c>
      <c r="K14" s="20">
        <f>I14*J14</f>
        <v>421044.00000000006</v>
      </c>
      <c r="L14" s="4"/>
    </row>
    <row r="15" spans="2:12" ht="30" customHeight="1">
      <c r="B15" s="3"/>
      <c r="C15" s="15"/>
      <c r="D15" s="16">
        <v>1.2</v>
      </c>
      <c r="E15" s="16"/>
      <c r="F15" s="16"/>
      <c r="G15" s="17" t="s">
        <v>94</v>
      </c>
      <c r="H15" s="16" t="s">
        <v>99</v>
      </c>
      <c r="I15" s="18">
        <v>200</v>
      </c>
      <c r="J15" s="19">
        <f>40490*130%</f>
        <v>52637</v>
      </c>
      <c r="K15" s="20">
        <f t="shared" ref="K15:K18" si="0">I15*J15</f>
        <v>10527400</v>
      </c>
      <c r="L15" s="4"/>
    </row>
    <row r="16" spans="2:12" ht="30" customHeight="1">
      <c r="B16" s="3"/>
      <c r="C16" s="15"/>
      <c r="D16" s="16">
        <v>1.3</v>
      </c>
      <c r="E16" s="16"/>
      <c r="F16" s="16"/>
      <c r="G16" s="17" t="s">
        <v>95</v>
      </c>
      <c r="H16" s="16" t="s">
        <v>100</v>
      </c>
      <c r="I16" s="18">
        <v>15</v>
      </c>
      <c r="J16" s="19">
        <f>54735*130%</f>
        <v>71155.5</v>
      </c>
      <c r="K16" s="20">
        <f t="shared" si="0"/>
        <v>1067332.5</v>
      </c>
      <c r="L16" s="4"/>
    </row>
    <row r="17" spans="2:12" ht="30" customHeight="1">
      <c r="B17" s="3"/>
      <c r="C17" s="15"/>
      <c r="D17" s="16">
        <v>1.4</v>
      </c>
      <c r="E17" s="16"/>
      <c r="F17" s="16"/>
      <c r="G17" s="17" t="s">
        <v>96</v>
      </c>
      <c r="H17" s="16" t="s">
        <v>100</v>
      </c>
      <c r="I17" s="18">
        <v>10</v>
      </c>
      <c r="J17" s="19">
        <f>85470*130%</f>
        <v>111111</v>
      </c>
      <c r="K17" s="20">
        <f t="shared" si="0"/>
        <v>1111110</v>
      </c>
      <c r="L17" s="4"/>
    </row>
    <row r="18" spans="2:12" ht="30" customHeight="1">
      <c r="B18" s="3"/>
      <c r="C18" s="15"/>
      <c r="D18" s="16">
        <v>1.5</v>
      </c>
      <c r="E18" s="16"/>
      <c r="F18" s="16"/>
      <c r="G18" s="17" t="s">
        <v>97</v>
      </c>
      <c r="H18" s="16" t="s">
        <v>100</v>
      </c>
      <c r="I18" s="18">
        <v>50</v>
      </c>
      <c r="J18" s="19">
        <f>77884*130%</f>
        <v>101249.2</v>
      </c>
      <c r="K18" s="20">
        <f t="shared" si="0"/>
        <v>5062460</v>
      </c>
      <c r="L18" s="4"/>
    </row>
    <row r="19" spans="2:12" ht="30" customHeight="1" thickBot="1">
      <c r="B19" s="3"/>
      <c r="C19" s="21" t="s">
        <v>16</v>
      </c>
      <c r="D19" s="22"/>
      <c r="E19" s="22"/>
      <c r="F19" s="22"/>
      <c r="G19" s="23"/>
      <c r="H19" s="22"/>
      <c r="I19" s="18"/>
      <c r="J19" s="24"/>
      <c r="K19" s="25">
        <f>SUM(K14:K18)</f>
        <v>18189346.5</v>
      </c>
      <c r="L19" s="4"/>
    </row>
    <row r="20" spans="2:12" ht="30" customHeight="1" thickBot="1">
      <c r="B20" s="3"/>
      <c r="C20" s="12"/>
      <c r="D20" s="13"/>
      <c r="E20" s="13"/>
      <c r="F20" s="13"/>
      <c r="G20" s="13"/>
      <c r="H20" s="13"/>
      <c r="I20" s="13"/>
      <c r="J20" s="13"/>
      <c r="K20" s="14"/>
      <c r="L20" s="4"/>
    </row>
    <row r="21" spans="2:12" ht="30" customHeight="1">
      <c r="B21" s="3"/>
      <c r="C21" s="15"/>
      <c r="D21" s="349">
        <v>2.1</v>
      </c>
      <c r="E21" s="16"/>
      <c r="F21" s="16"/>
      <c r="G21" s="350" t="s">
        <v>101</v>
      </c>
      <c r="H21" s="16" t="s">
        <v>100</v>
      </c>
      <c r="I21" s="18">
        <v>3</v>
      </c>
      <c r="J21" s="19">
        <f>1327637*130%</f>
        <v>1725928.1</v>
      </c>
      <c r="K21" s="20">
        <f t="shared" ref="K21:K23" si="1">I21*J21</f>
        <v>5177784.3000000007</v>
      </c>
      <c r="L21" s="4"/>
    </row>
    <row r="22" spans="2:12" ht="30" customHeight="1">
      <c r="B22" s="3"/>
      <c r="C22" s="15"/>
      <c r="D22" s="349">
        <v>2.2000000000000002</v>
      </c>
      <c r="E22" s="16"/>
      <c r="F22" s="16"/>
      <c r="G22" s="350" t="s">
        <v>102</v>
      </c>
      <c r="H22" s="16" t="s">
        <v>100</v>
      </c>
      <c r="I22" s="18">
        <v>6</v>
      </c>
      <c r="J22" s="19">
        <f>1570147*130%</f>
        <v>2041191.1</v>
      </c>
      <c r="K22" s="20">
        <f t="shared" si="1"/>
        <v>12247146.600000001</v>
      </c>
      <c r="L22" s="4"/>
    </row>
    <row r="23" spans="2:12" ht="30" customHeight="1">
      <c r="B23" s="3"/>
      <c r="C23" s="15"/>
      <c r="D23" s="349">
        <v>2.2999999999999998</v>
      </c>
      <c r="E23" s="28"/>
      <c r="F23" s="28"/>
      <c r="G23" s="350" t="s">
        <v>103</v>
      </c>
      <c r="H23" s="28" t="s">
        <v>98</v>
      </c>
      <c r="I23" s="18">
        <v>20</v>
      </c>
      <c r="J23" s="19">
        <f>187187*130%</f>
        <v>243343.1</v>
      </c>
      <c r="K23" s="20">
        <f t="shared" si="1"/>
        <v>4866862</v>
      </c>
      <c r="L23" s="4"/>
    </row>
    <row r="24" spans="2:12" ht="30" customHeight="1" thickBot="1">
      <c r="B24" s="3"/>
      <c r="C24" s="21" t="s">
        <v>16</v>
      </c>
      <c r="D24" s="30"/>
      <c r="E24" s="31"/>
      <c r="F24" s="30"/>
      <c r="G24" s="30"/>
      <c r="H24" s="30"/>
      <c r="I24" s="18"/>
      <c r="J24" s="30"/>
      <c r="K24" s="360">
        <f>SUM(K21:K23)</f>
        <v>22291792.900000002</v>
      </c>
      <c r="L24" s="4"/>
    </row>
    <row r="25" spans="2:12" ht="30" customHeight="1" thickBot="1">
      <c r="B25" s="3"/>
      <c r="C25" s="12"/>
      <c r="D25" s="13"/>
      <c r="E25" s="13"/>
      <c r="F25" s="13"/>
      <c r="G25" s="13"/>
      <c r="H25" s="13"/>
      <c r="I25" s="13"/>
      <c r="J25" s="13"/>
      <c r="K25" s="14"/>
      <c r="L25" s="4"/>
    </row>
    <row r="26" spans="2:12" ht="30" customHeight="1">
      <c r="B26" s="3"/>
      <c r="C26" s="15"/>
      <c r="D26" s="349">
        <v>3.1</v>
      </c>
      <c r="E26" s="32"/>
      <c r="F26" s="32"/>
      <c r="G26" s="33" t="s">
        <v>104</v>
      </c>
      <c r="H26" s="32" t="s">
        <v>99</v>
      </c>
      <c r="I26" s="18">
        <v>200</v>
      </c>
      <c r="J26" s="19">
        <f>42711*130%</f>
        <v>55524.3</v>
      </c>
      <c r="K26" s="20">
        <f t="shared" ref="K26:K32" si="2">I26*J26</f>
        <v>11104860</v>
      </c>
      <c r="L26" s="4"/>
    </row>
    <row r="27" spans="2:12" ht="30" customHeight="1">
      <c r="B27" s="3"/>
      <c r="C27" s="15"/>
      <c r="D27" s="349">
        <v>3.2</v>
      </c>
      <c r="E27" s="34"/>
      <c r="F27" s="34"/>
      <c r="G27" s="33" t="s">
        <v>105</v>
      </c>
      <c r="H27" s="32" t="s">
        <v>98</v>
      </c>
      <c r="I27" s="18">
        <v>36</v>
      </c>
      <c r="J27" s="19">
        <f>278522*130%</f>
        <v>362078.60000000003</v>
      </c>
      <c r="K27" s="20">
        <f t="shared" si="2"/>
        <v>13034829.600000001</v>
      </c>
      <c r="L27" s="4"/>
    </row>
    <row r="28" spans="2:12" ht="30" customHeight="1">
      <c r="B28" s="3"/>
      <c r="C28" s="15"/>
      <c r="D28" s="349">
        <v>3.3</v>
      </c>
      <c r="E28" s="32"/>
      <c r="F28" s="32"/>
      <c r="G28" s="33" t="s">
        <v>106</v>
      </c>
      <c r="H28" s="32" t="s">
        <v>98</v>
      </c>
      <c r="I28" s="18">
        <v>45</v>
      </c>
      <c r="J28" s="19">
        <f>131315*130%</f>
        <v>170709.5</v>
      </c>
      <c r="K28" s="20">
        <f t="shared" si="2"/>
        <v>7681927.5</v>
      </c>
      <c r="L28" s="4"/>
    </row>
    <row r="29" spans="2:12" ht="30" customHeight="1">
      <c r="B29" s="3"/>
      <c r="C29" s="15"/>
      <c r="D29" s="349">
        <v>3.4</v>
      </c>
      <c r="E29" s="28"/>
      <c r="F29" s="28"/>
      <c r="G29" s="35" t="s">
        <v>107</v>
      </c>
      <c r="H29" s="28" t="s">
        <v>99</v>
      </c>
      <c r="I29" s="18">
        <v>24</v>
      </c>
      <c r="J29" s="19">
        <f>347036*130%</f>
        <v>451146.8</v>
      </c>
      <c r="K29" s="20">
        <f t="shared" si="2"/>
        <v>10827523.199999999</v>
      </c>
      <c r="L29" s="4"/>
    </row>
    <row r="30" spans="2:12" ht="30" customHeight="1">
      <c r="B30" s="3"/>
      <c r="C30" s="15"/>
      <c r="D30" s="349">
        <v>3.5</v>
      </c>
      <c r="E30" s="32"/>
      <c r="F30" s="32"/>
      <c r="G30" s="33" t="s">
        <v>108</v>
      </c>
      <c r="H30" s="32" t="s">
        <v>109</v>
      </c>
      <c r="I30" s="18">
        <v>1</v>
      </c>
      <c r="J30" s="36">
        <f>3496442*130%</f>
        <v>4545374.6000000006</v>
      </c>
      <c r="K30" s="20">
        <f t="shared" si="2"/>
        <v>4545374.6000000006</v>
      </c>
      <c r="L30" s="4"/>
    </row>
    <row r="31" spans="2:12" ht="30" customHeight="1">
      <c r="B31" s="3"/>
      <c r="C31" s="37"/>
      <c r="D31" s="349">
        <v>3.6</v>
      </c>
      <c r="E31" s="28"/>
      <c r="F31" s="28"/>
      <c r="G31" s="35" t="s">
        <v>110</v>
      </c>
      <c r="H31" s="28" t="s">
        <v>99</v>
      </c>
      <c r="I31" s="18">
        <v>7.2</v>
      </c>
      <c r="J31" s="36">
        <f>378696*130%</f>
        <v>492304.8</v>
      </c>
      <c r="K31" s="20">
        <f t="shared" si="2"/>
        <v>3544594.56</v>
      </c>
      <c r="L31" s="4"/>
    </row>
    <row r="32" spans="2:12" ht="30" customHeight="1">
      <c r="B32" s="3"/>
      <c r="C32" s="15"/>
      <c r="D32" s="349">
        <v>3.7</v>
      </c>
      <c r="E32" s="16"/>
      <c r="F32" s="32"/>
      <c r="G32" s="33" t="s">
        <v>111</v>
      </c>
      <c r="H32" s="32" t="s">
        <v>99</v>
      </c>
      <c r="I32" s="18">
        <v>28</v>
      </c>
      <c r="J32" s="19">
        <f>167335*130%</f>
        <v>217535.5</v>
      </c>
      <c r="K32" s="20">
        <f t="shared" si="2"/>
        <v>6090994</v>
      </c>
      <c r="L32" s="4"/>
    </row>
    <row r="33" spans="2:12" ht="30" customHeight="1" thickBot="1">
      <c r="B33" s="3"/>
      <c r="C33" s="39" t="s">
        <v>16</v>
      </c>
      <c r="D33" s="40"/>
      <c r="E33" s="40"/>
      <c r="F33" s="40"/>
      <c r="G33" s="41"/>
      <c r="H33" s="40"/>
      <c r="I33" s="18"/>
      <c r="J33" s="42"/>
      <c r="K33" s="43">
        <f>SUM(K26:K32)</f>
        <v>56830103.460000001</v>
      </c>
      <c r="L33" s="4"/>
    </row>
    <row r="34" spans="2:12" ht="30" customHeight="1" thickBot="1">
      <c r="B34" s="3"/>
      <c r="C34" s="12"/>
      <c r="D34" s="13"/>
      <c r="E34" s="13"/>
      <c r="F34" s="13"/>
      <c r="G34" s="13"/>
      <c r="H34" s="13"/>
      <c r="I34" s="13"/>
      <c r="J34" s="13"/>
      <c r="K34" s="14"/>
      <c r="L34" s="4"/>
    </row>
    <row r="35" spans="2:12" ht="30" customHeight="1">
      <c r="B35" s="3"/>
      <c r="C35" s="15"/>
      <c r="D35" s="351">
        <v>4.0999999999999996</v>
      </c>
      <c r="E35" s="32"/>
      <c r="F35" s="32"/>
      <c r="G35" s="350" t="s">
        <v>112</v>
      </c>
      <c r="H35" s="352" t="s">
        <v>99</v>
      </c>
      <c r="I35" s="353">
        <v>190</v>
      </c>
      <c r="J35" s="354">
        <f>106043*130%</f>
        <v>137855.9</v>
      </c>
      <c r="K35" s="20">
        <f t="shared" ref="K35:K36" si="3">I35*J35</f>
        <v>26192621</v>
      </c>
      <c r="L35" s="4"/>
    </row>
    <row r="36" spans="2:12" ht="30" customHeight="1">
      <c r="B36" s="3"/>
      <c r="C36" s="15"/>
      <c r="D36" s="351">
        <v>4.2</v>
      </c>
      <c r="E36" s="32"/>
      <c r="F36" s="32"/>
      <c r="G36" s="350" t="s">
        <v>113</v>
      </c>
      <c r="H36" s="352" t="s">
        <v>99</v>
      </c>
      <c r="I36" s="353">
        <v>280</v>
      </c>
      <c r="J36" s="354">
        <f>41978*130%</f>
        <v>54571.4</v>
      </c>
      <c r="K36" s="20">
        <f t="shared" si="3"/>
        <v>15279992</v>
      </c>
      <c r="L36" s="4"/>
    </row>
    <row r="37" spans="2:12" ht="30" customHeight="1" thickBot="1">
      <c r="B37" s="3"/>
      <c r="C37" s="21" t="s">
        <v>16</v>
      </c>
      <c r="D37" s="45"/>
      <c r="E37" s="45"/>
      <c r="F37" s="45"/>
      <c r="G37" s="46"/>
      <c r="H37" s="47"/>
      <c r="I37" s="18"/>
      <c r="J37" s="24"/>
      <c r="K37" s="25">
        <f>SUM(K35:K36)</f>
        <v>41472613</v>
      </c>
      <c r="L37" s="4"/>
    </row>
    <row r="38" spans="2:12" ht="30" customHeight="1" thickBot="1">
      <c r="B38" s="3"/>
      <c r="C38" s="12"/>
      <c r="D38" s="13"/>
      <c r="E38" s="13"/>
      <c r="F38" s="13"/>
      <c r="G38" s="13"/>
      <c r="H38" s="13"/>
      <c r="I38" s="13"/>
      <c r="J38" s="13"/>
      <c r="K38" s="14"/>
      <c r="L38" s="4"/>
    </row>
    <row r="39" spans="2:12" ht="30" customHeight="1">
      <c r="B39" s="3"/>
      <c r="C39" s="15"/>
      <c r="D39" s="351">
        <v>5.0999999999999996</v>
      </c>
      <c r="E39" s="32"/>
      <c r="F39" s="32"/>
      <c r="G39" s="350" t="s">
        <v>114</v>
      </c>
      <c r="H39" s="352" t="s">
        <v>99</v>
      </c>
      <c r="I39" s="353">
        <v>440</v>
      </c>
      <c r="J39" s="354">
        <f>69328*130%</f>
        <v>90126.400000000009</v>
      </c>
      <c r="K39" s="20">
        <f t="shared" ref="K39:K40" si="4">I39*J39</f>
        <v>39655616.000000007</v>
      </c>
      <c r="L39" s="4"/>
    </row>
    <row r="40" spans="2:12" ht="30" customHeight="1">
      <c r="B40" s="3"/>
      <c r="C40" s="15"/>
      <c r="D40" s="351">
        <v>5.2</v>
      </c>
      <c r="E40" s="32"/>
      <c r="F40" s="32"/>
      <c r="G40" s="350" t="s">
        <v>115</v>
      </c>
      <c r="H40" s="352" t="s">
        <v>99</v>
      </c>
      <c r="I40" s="353">
        <v>440</v>
      </c>
      <c r="J40" s="354">
        <f>115108*130%</f>
        <v>149640.4</v>
      </c>
      <c r="K40" s="20">
        <f t="shared" si="4"/>
        <v>65841776</v>
      </c>
      <c r="L40" s="4"/>
    </row>
    <row r="41" spans="2:12" ht="30" customHeight="1" thickBot="1">
      <c r="B41" s="3"/>
      <c r="C41" s="21" t="s">
        <v>16</v>
      </c>
      <c r="D41" s="45"/>
      <c r="E41" s="45"/>
      <c r="F41" s="45"/>
      <c r="G41" s="46"/>
      <c r="H41" s="47"/>
      <c r="I41" s="18"/>
      <c r="J41" s="24"/>
      <c r="K41" s="25">
        <f>SUM(K39:K40)</f>
        <v>105497392</v>
      </c>
      <c r="L41" s="4"/>
    </row>
    <row r="42" spans="2:12" ht="30" customHeight="1" thickBot="1">
      <c r="B42" s="3"/>
      <c r="C42" s="12"/>
      <c r="D42" s="13"/>
      <c r="E42" s="13"/>
      <c r="F42" s="13"/>
      <c r="G42" s="13"/>
      <c r="H42" s="13"/>
      <c r="I42" s="13"/>
      <c r="J42" s="13"/>
      <c r="K42" s="14"/>
      <c r="L42" s="4"/>
    </row>
    <row r="43" spans="2:12" ht="30" customHeight="1" thickBot="1">
      <c r="B43" s="3"/>
      <c r="C43" s="15"/>
      <c r="D43" s="355">
        <v>6.1</v>
      </c>
      <c r="E43" s="32"/>
      <c r="F43" s="32"/>
      <c r="G43" s="356" t="s">
        <v>116</v>
      </c>
      <c r="H43" s="357" t="s">
        <v>99</v>
      </c>
      <c r="I43" s="358">
        <v>160</v>
      </c>
      <c r="J43" s="359">
        <f>27494*130%</f>
        <v>35742.200000000004</v>
      </c>
      <c r="K43" s="20">
        <f t="shared" ref="K43" si="5">I43*J43</f>
        <v>5718752.0000000009</v>
      </c>
      <c r="L43" s="4"/>
    </row>
    <row r="44" spans="2:12" ht="30" customHeight="1" thickBot="1">
      <c r="B44" s="3"/>
      <c r="C44" s="21" t="s">
        <v>16</v>
      </c>
      <c r="D44" s="45"/>
      <c r="E44" s="45"/>
      <c r="F44" s="45"/>
      <c r="G44" s="48"/>
      <c r="H44" s="47"/>
      <c r="I44" s="18"/>
      <c r="J44" s="24"/>
      <c r="K44" s="25">
        <f>SUM(K43)</f>
        <v>5718752.0000000009</v>
      </c>
      <c r="L44" s="4"/>
    </row>
    <row r="45" spans="2:12" s="49" customFormat="1" ht="30" customHeight="1" thickBot="1">
      <c r="B45" s="50"/>
      <c r="C45" s="201" t="s">
        <v>17</v>
      </c>
      <c r="D45" s="202"/>
      <c r="E45" s="202"/>
      <c r="F45" s="202"/>
      <c r="G45" s="202"/>
      <c r="H45" s="202"/>
      <c r="I45" s="202"/>
      <c r="J45" s="203"/>
      <c r="K45" s="361">
        <f>ROUND(SUM(K44,K41,K37,K33,K24,K19),0)</f>
        <v>250000000</v>
      </c>
      <c r="L45" s="52"/>
    </row>
    <row r="46" spans="2:12" s="49" customFormat="1" ht="15" thickBot="1">
      <c r="B46" s="50"/>
      <c r="C46" s="53"/>
      <c r="D46" s="53"/>
      <c r="E46" s="53"/>
      <c r="F46" s="53"/>
      <c r="G46" s="53"/>
      <c r="H46" s="53"/>
      <c r="I46" s="53"/>
      <c r="J46" s="53"/>
      <c r="K46" s="54"/>
      <c r="L46" s="52"/>
    </row>
    <row r="47" spans="2:12" s="49" customFormat="1" ht="30" customHeight="1">
      <c r="B47" s="50"/>
      <c r="C47" s="55"/>
      <c r="D47" s="56"/>
      <c r="E47" s="55"/>
      <c r="F47" s="55"/>
      <c r="G47" s="207"/>
      <c r="H47" s="208"/>
      <c r="I47" s="209"/>
      <c r="J47" s="57"/>
      <c r="K47" s="58"/>
      <c r="L47" s="52"/>
    </row>
    <row r="48" spans="2:12" s="49" customFormat="1" ht="30" customHeight="1">
      <c r="B48" s="50"/>
      <c r="C48" s="55"/>
      <c r="D48" s="56"/>
      <c r="E48" s="55"/>
      <c r="F48" s="55"/>
      <c r="G48" s="59"/>
      <c r="H48" s="60"/>
      <c r="I48" s="61"/>
      <c r="J48" s="62"/>
      <c r="K48" s="63"/>
      <c r="L48" s="52"/>
    </row>
    <row r="49" spans="2:12" s="49" customFormat="1" ht="30" customHeight="1">
      <c r="B49" s="50"/>
      <c r="C49" s="55"/>
      <c r="D49" s="64"/>
      <c r="E49" s="64"/>
      <c r="F49" s="64"/>
      <c r="G49" s="59"/>
      <c r="H49" s="65"/>
      <c r="I49" s="66"/>
      <c r="J49" s="67"/>
      <c r="K49" s="63"/>
      <c r="L49" s="52"/>
    </row>
    <row r="50" spans="2:12" s="49" customFormat="1" ht="30" customHeight="1">
      <c r="B50" s="50"/>
      <c r="C50" s="55"/>
      <c r="D50" s="64"/>
      <c r="E50" s="64"/>
      <c r="F50" s="64"/>
      <c r="G50" s="68" t="s">
        <v>18</v>
      </c>
      <c r="H50" s="65"/>
      <c r="I50" s="66"/>
      <c r="J50" s="67"/>
      <c r="K50" s="69">
        <v>192307692</v>
      </c>
      <c r="L50" s="52"/>
    </row>
    <row r="51" spans="2:12" s="49" customFormat="1" ht="30" customHeight="1">
      <c r="B51" s="50"/>
      <c r="C51" s="55"/>
      <c r="D51" s="56"/>
      <c r="E51" s="55"/>
      <c r="F51" s="55"/>
      <c r="G51" s="367" t="s">
        <v>23</v>
      </c>
      <c r="H51" s="368"/>
      <c r="I51" s="368"/>
      <c r="J51" s="369">
        <v>0.2</v>
      </c>
      <c r="K51" s="63">
        <f>ROUND(K50*J51,0)</f>
        <v>38461538</v>
      </c>
      <c r="L51" s="52"/>
    </row>
    <row r="52" spans="2:12" s="49" customFormat="1" ht="30" customHeight="1">
      <c r="B52" s="50"/>
      <c r="C52" s="55"/>
      <c r="D52" s="56"/>
      <c r="E52" s="55"/>
      <c r="F52" s="55"/>
      <c r="G52" s="92" t="s">
        <v>26</v>
      </c>
      <c r="H52" s="362"/>
      <c r="I52" s="363"/>
      <c r="J52" s="369">
        <v>0.05</v>
      </c>
      <c r="K52" s="63">
        <f>ROUND(K50*J52,0)</f>
        <v>9615385</v>
      </c>
      <c r="L52" s="52"/>
    </row>
    <row r="53" spans="2:12" s="49" customFormat="1" ht="30" customHeight="1" thickBot="1">
      <c r="B53" s="50"/>
      <c r="C53" s="55"/>
      <c r="D53" s="56"/>
      <c r="E53" s="55"/>
      <c r="F53" s="72"/>
      <c r="G53" s="364" t="s">
        <v>28</v>
      </c>
      <c r="H53" s="365"/>
      <c r="I53" s="366"/>
      <c r="J53" s="369">
        <v>0.05</v>
      </c>
      <c r="K53" s="69">
        <f>ROUND(K50*J53,0)</f>
        <v>9615385</v>
      </c>
      <c r="L53" s="52"/>
    </row>
    <row r="54" spans="2:12" s="49" customFormat="1" ht="30" customHeight="1" thickBot="1">
      <c r="B54" s="50"/>
      <c r="C54" s="55"/>
      <c r="D54" s="56"/>
      <c r="E54" s="55"/>
      <c r="F54" s="55"/>
      <c r="G54" s="73" t="s">
        <v>19</v>
      </c>
      <c r="H54" s="74"/>
      <c r="I54" s="75"/>
      <c r="J54" s="76"/>
      <c r="K54" s="51">
        <f>SUM(K50:K53)</f>
        <v>250000000</v>
      </c>
      <c r="L54" s="52"/>
    </row>
    <row r="55" spans="2:12" s="49" customFormat="1" ht="15" thickBot="1">
      <c r="B55" s="50"/>
      <c r="C55" s="55"/>
      <c r="D55" s="56"/>
      <c r="E55" s="56"/>
      <c r="F55" s="56"/>
      <c r="G55" s="55"/>
      <c r="H55" s="55"/>
      <c r="I55" s="77"/>
      <c r="J55" s="78"/>
      <c r="K55" s="79"/>
      <c r="L55" s="52"/>
    </row>
    <row r="56" spans="2:12" s="49" customFormat="1">
      <c r="B56" s="50"/>
      <c r="C56" s="80"/>
      <c r="D56" s="205"/>
      <c r="E56" s="205"/>
      <c r="F56" s="205"/>
      <c r="G56" s="205"/>
      <c r="H56" s="205"/>
      <c r="I56" s="205"/>
      <c r="J56" s="205"/>
      <c r="K56" s="206"/>
      <c r="L56" s="81"/>
    </row>
    <row r="57" spans="2:12" s="49" customFormat="1" ht="46.5" customHeight="1">
      <c r="B57" s="50"/>
      <c r="C57" s="183" t="s">
        <v>20</v>
      </c>
      <c r="D57" s="184"/>
      <c r="E57" s="184"/>
      <c r="F57" s="184"/>
      <c r="G57" s="184"/>
      <c r="H57" s="204" t="s">
        <v>9</v>
      </c>
      <c r="I57" s="204"/>
      <c r="J57" s="204"/>
      <c r="K57" s="82" t="s">
        <v>21</v>
      </c>
      <c r="L57" s="83"/>
    </row>
    <row r="58" spans="2:12" s="49" customFormat="1" ht="32.25" customHeight="1">
      <c r="B58" s="50"/>
      <c r="C58" s="183" t="s">
        <v>22</v>
      </c>
      <c r="D58" s="184"/>
      <c r="E58" s="184"/>
      <c r="F58" s="184"/>
      <c r="G58" s="184"/>
      <c r="H58" s="188" t="s">
        <v>23</v>
      </c>
      <c r="I58" s="188"/>
      <c r="J58" s="84" t="s">
        <v>24</v>
      </c>
      <c r="K58" s="85">
        <v>0.2</v>
      </c>
      <c r="L58" s="83"/>
    </row>
    <row r="59" spans="2:12" s="49" customFormat="1" ht="30" customHeight="1">
      <c r="B59" s="50"/>
      <c r="C59" s="183" t="s">
        <v>25</v>
      </c>
      <c r="D59" s="184"/>
      <c r="E59" s="184"/>
      <c r="F59" s="184"/>
      <c r="G59" s="184"/>
      <c r="H59" s="185" t="s">
        <v>26</v>
      </c>
      <c r="I59" s="186"/>
      <c r="J59" s="84" t="s">
        <v>27</v>
      </c>
      <c r="K59" s="85">
        <v>0.05</v>
      </c>
      <c r="L59" s="83"/>
    </row>
    <row r="60" spans="2:12" s="49" customFormat="1" ht="58.5" customHeight="1">
      <c r="B60" s="50"/>
      <c r="C60" s="189"/>
      <c r="D60" s="190"/>
      <c r="E60" s="190"/>
      <c r="F60" s="190"/>
      <c r="G60" s="191"/>
      <c r="H60" s="187" t="s">
        <v>28</v>
      </c>
      <c r="I60" s="188"/>
      <c r="J60" s="84" t="s">
        <v>29</v>
      </c>
      <c r="K60" s="85">
        <v>0.05</v>
      </c>
      <c r="L60" s="52"/>
    </row>
    <row r="61" spans="2:12" ht="39" customHeight="1">
      <c r="B61" s="3"/>
      <c r="C61" s="192"/>
      <c r="D61" s="193"/>
      <c r="E61" s="193"/>
      <c r="F61" s="193"/>
      <c r="G61" s="194"/>
      <c r="H61" s="188" t="s">
        <v>30</v>
      </c>
      <c r="I61" s="188"/>
      <c r="J61" s="84" t="s">
        <v>31</v>
      </c>
      <c r="K61" s="85">
        <v>0.3</v>
      </c>
      <c r="L61" s="4"/>
    </row>
    <row r="62" spans="2:12" ht="47.25" customHeight="1" thickBot="1">
      <c r="B62" s="3"/>
      <c r="C62" s="195"/>
      <c r="D62" s="196"/>
      <c r="E62" s="196"/>
      <c r="F62" s="196"/>
      <c r="G62" s="197"/>
      <c r="H62" s="181"/>
      <c r="I62" s="181"/>
      <c r="J62" s="181"/>
      <c r="K62" s="182"/>
      <c r="L62" s="4"/>
    </row>
    <row r="63" spans="2:12" ht="15" thickBot="1">
      <c r="B63" s="86"/>
      <c r="C63" s="87"/>
      <c r="D63" s="87"/>
      <c r="E63" s="88"/>
      <c r="F63" s="87"/>
      <c r="G63" s="89"/>
      <c r="H63" s="87"/>
      <c r="I63" s="87"/>
      <c r="J63" s="87"/>
      <c r="K63" s="87"/>
      <c r="L63" s="90"/>
    </row>
    <row r="64" spans="2:12" ht="15" thickTop="1"/>
  </sheetData>
  <mergeCells count="29">
    <mergeCell ref="C7:K8"/>
    <mergeCell ref="C9:K9"/>
    <mergeCell ref="B1:G1"/>
    <mergeCell ref="B2:E2"/>
    <mergeCell ref="B4:L4"/>
    <mergeCell ref="C5:K5"/>
    <mergeCell ref="C6:K6"/>
    <mergeCell ref="C58:G58"/>
    <mergeCell ref="C10:K10"/>
    <mergeCell ref="C45:J45"/>
    <mergeCell ref="C57:G57"/>
    <mergeCell ref="H57:J57"/>
    <mergeCell ref="H58:I58"/>
    <mergeCell ref="D56:K56"/>
    <mergeCell ref="G47:I47"/>
    <mergeCell ref="I11:I12"/>
    <mergeCell ref="J11:J12"/>
    <mergeCell ref="K11:K12"/>
    <mergeCell ref="C11:C12"/>
    <mergeCell ref="D11:D12"/>
    <mergeCell ref="G11:G12"/>
    <mergeCell ref="H11:H12"/>
    <mergeCell ref="E11:F11"/>
    <mergeCell ref="H62:K62"/>
    <mergeCell ref="C59:G59"/>
    <mergeCell ref="H59:I59"/>
    <mergeCell ref="H60:I60"/>
    <mergeCell ref="H61:I61"/>
    <mergeCell ref="C60:G6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35</v>
      </c>
      <c r="L53" s="83"/>
    </row>
    <row r="54" spans="2:12" s="49" customFormat="1" ht="30" customHeight="1">
      <c r="B54" s="50"/>
      <c r="C54" s="183" t="s">
        <v>25</v>
      </c>
      <c r="D54" s="184"/>
      <c r="E54" s="184"/>
      <c r="F54" s="184"/>
      <c r="G54" s="184"/>
      <c r="H54" s="185" t="s">
        <v>26</v>
      </c>
      <c r="I54" s="186"/>
      <c r="J54" s="84" t="s">
        <v>27</v>
      </c>
      <c r="K54" s="85" t="s">
        <v>35</v>
      </c>
      <c r="L54" s="83"/>
    </row>
    <row r="55" spans="2:12" s="49" customFormat="1" ht="58.5" customHeight="1">
      <c r="B55" s="50"/>
      <c r="C55" s="189"/>
      <c r="D55" s="190"/>
      <c r="E55" s="190"/>
      <c r="F55" s="190"/>
      <c r="G55" s="191"/>
      <c r="H55" s="187" t="s">
        <v>28</v>
      </c>
      <c r="I55" s="188"/>
      <c r="J55" s="84" t="s">
        <v>29</v>
      </c>
      <c r="K55" s="85" t="s">
        <v>35</v>
      </c>
      <c r="L55" s="52"/>
    </row>
    <row r="56" spans="2:12" ht="39" customHeight="1">
      <c r="B56" s="3"/>
      <c r="C56" s="192"/>
      <c r="D56" s="193"/>
      <c r="E56" s="193"/>
      <c r="F56" s="193"/>
      <c r="G56" s="194"/>
      <c r="H56" s="188" t="s">
        <v>30</v>
      </c>
      <c r="I56" s="188"/>
      <c r="J56" s="84" t="s">
        <v>31</v>
      </c>
      <c r="K56" s="85" t="s">
        <v>35</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6"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9" t="s">
        <v>37</v>
      </c>
      <c r="C1" s="219"/>
      <c r="D1" s="219"/>
      <c r="E1" s="219"/>
      <c r="F1" s="219"/>
      <c r="G1" s="219"/>
      <c r="H1" s="219"/>
      <c r="I1" s="219"/>
      <c r="J1" s="219"/>
      <c r="K1" s="219"/>
      <c r="L1" s="219"/>
    </row>
    <row r="2" spans="2:16">
      <c r="B2" s="219" t="s">
        <v>1</v>
      </c>
      <c r="C2" s="219"/>
      <c r="D2" s="219"/>
      <c r="E2" s="219"/>
    </row>
    <row r="3" spans="2:16" ht="15"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38</v>
      </c>
      <c r="D5" s="243"/>
      <c r="E5" s="243"/>
      <c r="F5" s="243"/>
      <c r="G5" s="243"/>
      <c r="H5" s="243"/>
      <c r="I5" s="243"/>
      <c r="J5" s="243"/>
      <c r="K5" s="243"/>
      <c r="L5" s="243"/>
      <c r="M5" s="243"/>
      <c r="N5" s="243"/>
      <c r="O5" s="243"/>
      <c r="P5" s="96"/>
    </row>
    <row r="6" spans="2:16" ht="15" thickBot="1">
      <c r="B6" s="97"/>
      <c r="P6" s="96"/>
    </row>
    <row r="7" spans="2:16">
      <c r="B7" s="97"/>
      <c r="C7" s="252"/>
      <c r="D7" s="254"/>
      <c r="E7" s="255"/>
      <c r="F7" s="255"/>
      <c r="G7" s="255"/>
      <c r="H7" s="255"/>
      <c r="I7" s="255"/>
      <c r="J7" s="255"/>
      <c r="K7" s="256"/>
      <c r="L7" s="272"/>
      <c r="M7" s="273"/>
      <c r="N7" s="273"/>
      <c r="O7" s="274"/>
      <c r="P7" s="96"/>
    </row>
    <row r="8" spans="2:16">
      <c r="B8" s="97"/>
      <c r="C8" s="253"/>
      <c r="D8" s="246" t="s">
        <v>39</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40</v>
      </c>
      <c r="M9" s="278"/>
      <c r="N9" s="279"/>
      <c r="O9" s="280"/>
      <c r="P9" s="96"/>
    </row>
    <row r="10" spans="2:16">
      <c r="B10" s="97"/>
      <c r="C10" s="253"/>
      <c r="D10" s="246" t="s">
        <v>41</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42</v>
      </c>
      <c r="M11" s="244">
        <v>1</v>
      </c>
      <c r="N11" s="244" t="s">
        <v>43</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44</v>
      </c>
      <c r="E13" s="247"/>
      <c r="F13" s="247"/>
      <c r="G13" s="247"/>
      <c r="H13" s="247"/>
      <c r="I13" s="247"/>
      <c r="J13" s="247"/>
      <c r="K13" s="248"/>
      <c r="L13" s="245"/>
      <c r="M13" s="245"/>
      <c r="N13" s="245"/>
      <c r="O13" s="27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7" t="s">
        <v>49</v>
      </c>
      <c r="D17" s="338"/>
      <c r="E17" s="338"/>
      <c r="F17" s="33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292" t="s">
        <v>51</v>
      </c>
      <c r="D21" s="293"/>
      <c r="E21" s="293"/>
      <c r="F21" s="293"/>
      <c r="G21" s="293"/>
      <c r="H21" s="293"/>
      <c r="I21" s="293"/>
      <c r="J21" s="293"/>
      <c r="K21" s="293"/>
      <c r="L21" s="293"/>
      <c r="M21" s="293"/>
      <c r="N21" s="293"/>
      <c r="O21" s="294"/>
      <c r="P21" s="96"/>
    </row>
    <row r="22" spans="2:16" ht="15" thickBot="1">
      <c r="B22" s="97"/>
      <c r="C22" s="122"/>
      <c r="O22" s="123"/>
      <c r="P22" s="96"/>
    </row>
    <row r="23" spans="2:16">
      <c r="B23" s="97"/>
      <c r="C23" s="124" t="s">
        <v>52</v>
      </c>
      <c r="D23" s="258" t="s">
        <v>53</v>
      </c>
      <c r="E23" s="259"/>
      <c r="F23" s="259"/>
      <c r="G23" s="259"/>
      <c r="H23" s="259"/>
      <c r="I23" s="259"/>
      <c r="J23" s="259"/>
      <c r="K23" s="259"/>
      <c r="L23" s="260"/>
      <c r="M23" s="290" t="s">
        <v>54</v>
      </c>
      <c r="N23" s="291"/>
      <c r="O23" s="124" t="s">
        <v>11</v>
      </c>
      <c r="P23" s="96"/>
    </row>
    <row r="24" spans="2:16" ht="15" thickBot="1">
      <c r="B24" s="97"/>
      <c r="C24" s="125"/>
      <c r="D24" s="284"/>
      <c r="E24" s="304"/>
      <c r="F24" s="304"/>
      <c r="G24" s="304"/>
      <c r="H24" s="304"/>
      <c r="I24" s="304"/>
      <c r="J24" s="304"/>
      <c r="K24" s="304"/>
      <c r="L24" s="285"/>
      <c r="M24" s="284"/>
      <c r="N24" s="285"/>
      <c r="O24" s="126"/>
      <c r="P24" s="96"/>
    </row>
    <row r="25" spans="2:16">
      <c r="B25" s="97"/>
      <c r="C25" s="261" t="s">
        <v>55</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5" thickBot="1">
      <c r="B27" s="97"/>
      <c r="C27" s="267"/>
      <c r="D27" s="268"/>
      <c r="E27" s="268"/>
      <c r="F27" s="268"/>
      <c r="G27" s="268"/>
      <c r="H27" s="268"/>
      <c r="I27" s="268"/>
      <c r="J27" s="268"/>
      <c r="K27" s="268"/>
      <c r="L27" s="268"/>
      <c r="M27" s="268"/>
      <c r="N27" s="268"/>
      <c r="O27" s="269"/>
      <c r="P27" s="96"/>
    </row>
    <row r="28" spans="2:16">
      <c r="B28" s="97"/>
      <c r="C28" s="286" t="s">
        <v>53</v>
      </c>
      <c r="D28" s="287"/>
      <c r="E28" s="287"/>
      <c r="F28" s="287"/>
      <c r="G28" s="288"/>
      <c r="H28" s="289" t="s">
        <v>56</v>
      </c>
      <c r="I28" s="287"/>
      <c r="J28" s="301" t="s">
        <v>57</v>
      </c>
      <c r="K28" s="302"/>
      <c r="L28" s="128" t="s">
        <v>58</v>
      </c>
      <c r="M28" s="289" t="s">
        <v>59</v>
      </c>
      <c r="N28" s="303"/>
      <c r="O28" s="129" t="s">
        <v>60</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5" thickBot="1">
      <c r="B31" s="97"/>
      <c r="C31" s="305"/>
      <c r="D31" s="306"/>
      <c r="E31" s="306"/>
      <c r="F31" s="306"/>
      <c r="G31" s="307"/>
      <c r="H31" s="308"/>
      <c r="I31" s="307"/>
      <c r="J31" s="308"/>
      <c r="K31" s="307"/>
      <c r="L31" s="137"/>
      <c r="M31" s="309"/>
      <c r="N31" s="310"/>
      <c r="O31" s="132"/>
      <c r="P31" s="96"/>
    </row>
    <row r="32" spans="2:16" ht="15" thickBot="1">
      <c r="B32" s="97"/>
      <c r="C32" s="318" t="s">
        <v>61</v>
      </c>
      <c r="D32" s="319"/>
      <c r="E32" s="319"/>
      <c r="F32" s="319"/>
      <c r="G32" s="319"/>
      <c r="H32" s="319"/>
      <c r="I32" s="319"/>
      <c r="J32" s="319"/>
      <c r="K32" s="319"/>
      <c r="L32" s="319"/>
      <c r="M32" s="319"/>
      <c r="N32" s="320"/>
      <c r="O32" s="138"/>
      <c r="P32" s="96"/>
    </row>
    <row r="33" spans="2:16" ht="13.5" customHeight="1">
      <c r="B33" s="97"/>
      <c r="C33" s="261" t="s">
        <v>62</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5" thickBot="1">
      <c r="B35" s="97"/>
      <c r="C35" s="267"/>
      <c r="D35" s="268"/>
      <c r="E35" s="268"/>
      <c r="F35" s="268"/>
      <c r="G35" s="268"/>
      <c r="H35" s="268"/>
      <c r="I35" s="268"/>
      <c r="J35" s="268"/>
      <c r="K35" s="268"/>
      <c r="L35" s="268"/>
      <c r="M35" s="268"/>
      <c r="N35" s="268"/>
      <c r="O35" s="269"/>
      <c r="P35" s="96"/>
    </row>
    <row r="36" spans="2:16">
      <c r="B36" s="97"/>
      <c r="C36" s="286" t="s">
        <v>53</v>
      </c>
      <c r="D36" s="311"/>
      <c r="E36" s="311"/>
      <c r="F36" s="311"/>
      <c r="G36" s="311"/>
      <c r="H36" s="311"/>
      <c r="I36" s="311"/>
      <c r="J36" s="303"/>
      <c r="K36" s="127" t="s">
        <v>54</v>
      </c>
      <c r="L36" s="128" t="s">
        <v>11</v>
      </c>
      <c r="M36" s="289" t="s">
        <v>63</v>
      </c>
      <c r="N36" s="303"/>
      <c r="O36" s="129" t="s">
        <v>60</v>
      </c>
      <c r="P36" s="96"/>
    </row>
    <row r="37" spans="2:16">
      <c r="B37" s="97"/>
      <c r="C37" s="295"/>
      <c r="D37" s="296"/>
      <c r="E37" s="296"/>
      <c r="F37" s="296"/>
      <c r="G37" s="296"/>
      <c r="H37" s="296"/>
      <c r="I37" s="296"/>
      <c r="J37" s="297"/>
      <c r="K37" s="140"/>
      <c r="L37" s="141"/>
      <c r="M37" s="326"/>
      <c r="N37" s="327"/>
      <c r="O37" s="132"/>
      <c r="P37" s="96"/>
    </row>
    <row r="38" spans="2:16" ht="15" thickBot="1">
      <c r="B38" s="97"/>
      <c r="C38" s="305"/>
      <c r="D38" s="306"/>
      <c r="E38" s="306"/>
      <c r="F38" s="306"/>
      <c r="G38" s="306"/>
      <c r="H38" s="306"/>
      <c r="I38" s="306"/>
      <c r="J38" s="307"/>
      <c r="K38" s="134"/>
      <c r="L38" s="142"/>
      <c r="M38" s="316"/>
      <c r="N38" s="317"/>
      <c r="O38" s="143"/>
      <c r="P38" s="96"/>
    </row>
    <row r="39" spans="2:16" ht="15" thickBot="1">
      <c r="B39" s="97"/>
      <c r="C39" s="318" t="s">
        <v>61</v>
      </c>
      <c r="D39" s="319"/>
      <c r="E39" s="319"/>
      <c r="F39" s="319"/>
      <c r="G39" s="319"/>
      <c r="H39" s="319"/>
      <c r="I39" s="319"/>
      <c r="J39" s="319"/>
      <c r="K39" s="319"/>
      <c r="L39" s="319"/>
      <c r="M39" s="319"/>
      <c r="N39" s="320"/>
      <c r="O39" s="144">
        <v>0</v>
      </c>
      <c r="P39" s="96"/>
    </row>
    <row r="40" spans="2:16">
      <c r="B40" s="97"/>
      <c r="C40" s="261" t="s">
        <v>64</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5" thickBot="1">
      <c r="B42" s="97"/>
      <c r="C42" s="267"/>
      <c r="D42" s="268"/>
      <c r="E42" s="268"/>
      <c r="F42" s="268"/>
      <c r="G42" s="268"/>
      <c r="H42" s="268"/>
      <c r="I42" s="268"/>
      <c r="J42" s="268"/>
      <c r="K42" s="268"/>
      <c r="L42" s="268"/>
      <c r="M42" s="268"/>
      <c r="N42" s="268"/>
      <c r="O42" s="269"/>
      <c r="P42" s="96"/>
    </row>
    <row r="43" spans="2:16" ht="15.75">
      <c r="B43" s="97"/>
      <c r="C43" s="286" t="s">
        <v>65</v>
      </c>
      <c r="D43" s="311"/>
      <c r="E43" s="311"/>
      <c r="F43" s="311"/>
      <c r="G43" s="311"/>
      <c r="H43" s="311"/>
      <c r="I43" s="311"/>
      <c r="J43" s="128" t="s">
        <v>66</v>
      </c>
      <c r="K43" s="139" t="s">
        <v>67</v>
      </c>
      <c r="L43" s="145" t="s">
        <v>68</v>
      </c>
      <c r="M43" s="289" t="s">
        <v>69</v>
      </c>
      <c r="N43" s="303"/>
      <c r="O43" s="129" t="s">
        <v>60</v>
      </c>
      <c r="P43" s="96"/>
    </row>
    <row r="44" spans="2:16">
      <c r="B44" s="97"/>
      <c r="C44" s="295"/>
      <c r="D44" s="296"/>
      <c r="E44" s="296"/>
      <c r="F44" s="296"/>
      <c r="G44" s="296"/>
      <c r="H44" s="296"/>
      <c r="I44" s="296"/>
      <c r="J44" s="146"/>
      <c r="K44" s="147"/>
      <c r="L44" s="146"/>
      <c r="M44" s="314"/>
      <c r="N44" s="315"/>
      <c r="O44" s="132"/>
      <c r="P44" s="96"/>
    </row>
    <row r="45" spans="2:16" ht="15" thickBot="1">
      <c r="B45" s="97"/>
      <c r="C45" s="305"/>
      <c r="D45" s="306"/>
      <c r="E45" s="306"/>
      <c r="F45" s="306"/>
      <c r="G45" s="306"/>
      <c r="H45" s="306"/>
      <c r="I45" s="306"/>
      <c r="J45" s="148"/>
      <c r="K45" s="149"/>
      <c r="L45" s="148"/>
      <c r="M45" s="316"/>
      <c r="N45" s="317"/>
      <c r="O45" s="150"/>
      <c r="P45" s="96"/>
    </row>
    <row r="46" spans="2:16" ht="15" thickBot="1">
      <c r="B46" s="97"/>
      <c r="C46" s="318" t="s">
        <v>61</v>
      </c>
      <c r="D46" s="319"/>
      <c r="E46" s="319"/>
      <c r="F46" s="319"/>
      <c r="G46" s="319"/>
      <c r="H46" s="319"/>
      <c r="I46" s="319"/>
      <c r="J46" s="319"/>
      <c r="K46" s="319"/>
      <c r="L46" s="319"/>
      <c r="M46" s="319"/>
      <c r="N46" s="320"/>
      <c r="O46" s="138"/>
      <c r="P46" s="96"/>
    </row>
    <row r="47" spans="2:16">
      <c r="B47" s="97"/>
      <c r="C47" s="261" t="s">
        <v>70</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5" thickBot="1">
      <c r="B49" s="97"/>
      <c r="C49" s="267"/>
      <c r="D49" s="268"/>
      <c r="E49" s="268"/>
      <c r="F49" s="268"/>
      <c r="G49" s="268"/>
      <c r="H49" s="268"/>
      <c r="I49" s="268"/>
      <c r="J49" s="268"/>
      <c r="K49" s="268"/>
      <c r="L49" s="268"/>
      <c r="M49" s="268"/>
      <c r="N49" s="268"/>
      <c r="O49" s="269"/>
      <c r="P49" s="96"/>
    </row>
    <row r="50" spans="2:16" ht="31.5" customHeight="1">
      <c r="B50" s="97"/>
      <c r="C50" s="286" t="s">
        <v>71</v>
      </c>
      <c r="D50" s="311"/>
      <c r="E50" s="311"/>
      <c r="F50" s="311"/>
      <c r="G50" s="311"/>
      <c r="H50" s="311"/>
      <c r="I50" s="311"/>
      <c r="J50" s="128" t="s">
        <v>72</v>
      </c>
      <c r="K50" s="151" t="s">
        <v>73</v>
      </c>
      <c r="L50" s="152" t="s">
        <v>74</v>
      </c>
      <c r="M50" s="312" t="s">
        <v>59</v>
      </c>
      <c r="N50" s="313"/>
      <c r="O50" s="154" t="s">
        <v>60</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5" thickBot="1">
      <c r="B54" s="97"/>
      <c r="C54" s="305"/>
      <c r="D54" s="306"/>
      <c r="E54" s="306"/>
      <c r="F54" s="306"/>
      <c r="G54" s="306"/>
      <c r="H54" s="306"/>
      <c r="I54" s="306"/>
      <c r="J54" s="148"/>
      <c r="K54" s="149"/>
      <c r="L54" s="148"/>
      <c r="M54" s="316"/>
      <c r="N54" s="317"/>
      <c r="O54" s="150"/>
      <c r="P54" s="96"/>
    </row>
    <row r="55" spans="2:16" ht="15" thickBot="1">
      <c r="B55" s="97"/>
      <c r="C55" s="318" t="s">
        <v>61</v>
      </c>
      <c r="D55" s="319"/>
      <c r="E55" s="319"/>
      <c r="F55" s="319"/>
      <c r="G55" s="319"/>
      <c r="H55" s="319"/>
      <c r="I55" s="319"/>
      <c r="J55" s="319"/>
      <c r="K55" s="319"/>
      <c r="L55" s="319"/>
      <c r="M55" s="319"/>
      <c r="N55" s="320"/>
      <c r="O55" s="144"/>
      <c r="P55" s="96"/>
    </row>
    <row r="56" spans="2:16" ht="15" thickBot="1">
      <c r="B56" s="97"/>
      <c r="C56" s="122"/>
      <c r="O56" s="123"/>
      <c r="P56" s="96"/>
    </row>
    <row r="57" spans="2:16" ht="15" thickBot="1">
      <c r="B57" s="97"/>
      <c r="C57" s="323" t="s">
        <v>75</v>
      </c>
      <c r="D57" s="324"/>
      <c r="E57" s="324"/>
      <c r="F57" s="324"/>
      <c r="G57" s="324"/>
      <c r="H57" s="324"/>
      <c r="I57" s="324"/>
      <c r="J57" s="324"/>
      <c r="K57" s="324"/>
      <c r="L57" s="324"/>
      <c r="M57" s="324"/>
      <c r="N57" s="325"/>
      <c r="O57" s="161"/>
      <c r="P57" s="96"/>
    </row>
    <row r="58" spans="2:16">
      <c r="B58" s="97"/>
      <c r="C58" s="261" t="s">
        <v>76</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5" thickBot="1">
      <c r="B60" s="97"/>
      <c r="C60" s="267"/>
      <c r="D60" s="268"/>
      <c r="E60" s="268"/>
      <c r="F60" s="268"/>
      <c r="G60" s="268"/>
      <c r="H60" s="268"/>
      <c r="I60" s="268"/>
      <c r="J60" s="268"/>
      <c r="K60" s="268"/>
      <c r="L60" s="268"/>
      <c r="M60" s="268"/>
      <c r="N60" s="268"/>
      <c r="O60" s="269"/>
      <c r="P60" s="96"/>
    </row>
    <row r="61" spans="2:16" ht="28.5">
      <c r="B61" s="97"/>
      <c r="C61" s="286" t="s">
        <v>77</v>
      </c>
      <c r="D61" s="311"/>
      <c r="E61" s="311"/>
      <c r="F61" s="311"/>
      <c r="G61" s="311"/>
      <c r="H61" s="311"/>
      <c r="I61" s="311"/>
      <c r="J61" s="139"/>
      <c r="K61" s="153"/>
      <c r="L61" s="152" t="s">
        <v>78</v>
      </c>
      <c r="M61" s="312" t="s">
        <v>79</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80</v>
      </c>
      <c r="D63" s="134"/>
      <c r="E63" s="134"/>
      <c r="F63" s="134"/>
      <c r="G63" s="134"/>
      <c r="H63" s="134"/>
      <c r="I63" s="134"/>
      <c r="J63" s="162"/>
      <c r="K63" s="163"/>
      <c r="L63" s="164"/>
      <c r="M63" s="345"/>
      <c r="N63" s="346"/>
      <c r="O63" s="165"/>
      <c r="P63" s="96"/>
    </row>
    <row r="64" spans="2:16" ht="15" thickBot="1">
      <c r="B64" s="97"/>
      <c r="C64" s="116" t="s">
        <v>81</v>
      </c>
      <c r="D64" s="117"/>
      <c r="E64" s="117"/>
      <c r="F64" s="117"/>
      <c r="G64" s="117"/>
      <c r="H64" s="117"/>
      <c r="I64" s="117"/>
      <c r="J64" s="166"/>
      <c r="K64" s="167"/>
      <c r="L64" s="164"/>
      <c r="M64" s="347"/>
      <c r="N64" s="348"/>
      <c r="O64" s="165"/>
      <c r="P64" s="96"/>
    </row>
    <row r="65" spans="2:16" ht="15" thickBot="1">
      <c r="B65" s="97"/>
      <c r="C65" s="318" t="s">
        <v>61</v>
      </c>
      <c r="D65" s="319"/>
      <c r="E65" s="319"/>
      <c r="F65" s="319"/>
      <c r="G65" s="319"/>
      <c r="H65" s="319"/>
      <c r="I65" s="319"/>
      <c r="J65" s="319"/>
      <c r="K65" s="319"/>
      <c r="L65" s="319"/>
      <c r="M65" s="319"/>
      <c r="N65" s="320"/>
      <c r="O65" s="168"/>
      <c r="P65" s="96"/>
    </row>
    <row r="66" spans="2:16" ht="15" thickBot="1">
      <c r="B66" s="97"/>
      <c r="C66" s="122"/>
      <c r="O66" s="123"/>
      <c r="P66" s="96"/>
    </row>
    <row r="67" spans="2:16" ht="15" thickBot="1">
      <c r="B67" s="97"/>
      <c r="C67" s="323" t="s">
        <v>82</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39" t="s">
        <v>90</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5" customHeight="1">
      <c r="B83" s="97"/>
      <c r="C83" s="339" t="s">
        <v>91</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Robinson Eduardo Vargas Vargas</cp:lastModifiedBy>
  <cp:revision/>
  <dcterms:created xsi:type="dcterms:W3CDTF">2006-06-27T16:47:25Z</dcterms:created>
  <dcterms:modified xsi:type="dcterms:W3CDTF">2026-10-14T18:18:40Z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