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78053eaef65fc73c/Documentos/SEM/Minima Cuantía - Pozos sépticos/ADICIÓN/"/>
    </mc:Choice>
  </mc:AlternateContent>
  <xr:revisionPtr revIDLastSave="0" documentId="8_{594A68F7-8ACD-4569-9751-D2089D8D8CAE}" xr6:coauthVersionLast="47" xr6:coauthVersionMax="47" xr10:uidLastSave="{00000000-0000-0000-0000-000000000000}"/>
  <bookViews>
    <workbookView xWindow="-108" yWindow="-108" windowWidth="23256" windowHeight="12456" tabRatio="653" xr2:uid="{00000000-000D-0000-FFFF-FFFF00000000}"/>
  </bookViews>
  <sheets>
    <sheet name="Balance de obra" sheetId="1" r:id="rId1"/>
  </sheets>
  <externalReferences>
    <externalReference r:id="rId2"/>
  </externalReferences>
  <definedNames>
    <definedName name="_xlnm.Print_Area" localSheetId="0">'Balance de obra'!$A$2:$L$280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78" i="1" l="1"/>
  <c r="K166" i="1"/>
  <c r="J100" i="1" l="1"/>
  <c r="J99" i="1"/>
  <c r="J129" i="1"/>
  <c r="J128" i="1"/>
  <c r="J210" i="1"/>
  <c r="J209" i="1"/>
  <c r="J207" i="1"/>
  <c r="J206" i="1"/>
  <c r="J205" i="1"/>
  <c r="J203" i="1"/>
  <c r="J202" i="1"/>
  <c r="J200" i="1"/>
  <c r="J197" i="1"/>
  <c r="J196" i="1"/>
  <c r="J195" i="1"/>
  <c r="J193" i="1"/>
  <c r="J192" i="1"/>
  <c r="J191" i="1"/>
  <c r="J189" i="1"/>
  <c r="J188" i="1"/>
  <c r="J187" i="1"/>
  <c r="J185" i="1"/>
  <c r="J183" i="1"/>
  <c r="J182" i="1"/>
  <c r="J258" i="1"/>
  <c r="J257" i="1"/>
  <c r="J255" i="1"/>
  <c r="J253" i="1"/>
  <c r="J252" i="1"/>
  <c r="J251" i="1"/>
  <c r="J249" i="1"/>
  <c r="J248" i="1"/>
  <c r="J246" i="1"/>
  <c r="J245" i="1"/>
  <c r="L166" i="1"/>
  <c r="L75" i="1"/>
  <c r="L28" i="1"/>
  <c r="J180" i="1"/>
  <c r="J173" i="1"/>
  <c r="J171" i="1"/>
  <c r="J170" i="1"/>
  <c r="J168" i="1"/>
  <c r="J56" i="1"/>
  <c r="J55" i="1"/>
  <c r="J54" i="1"/>
  <c r="J53" i="1"/>
  <c r="J52" i="1"/>
  <c r="J51" i="1"/>
  <c r="J50" i="1"/>
  <c r="J49" i="1"/>
  <c r="G235" i="1"/>
  <c r="G234" i="1"/>
  <c r="G232" i="1"/>
  <c r="G230" i="1"/>
  <c r="G228" i="1"/>
  <c r="G226" i="1"/>
  <c r="G225" i="1"/>
  <c r="G224" i="1"/>
  <c r="G223" i="1"/>
  <c r="G221" i="1"/>
  <c r="G220" i="1"/>
  <c r="G180" i="1"/>
  <c r="G179" i="1"/>
  <c r="G177" i="1"/>
  <c r="G175" i="1"/>
  <c r="G173" i="1"/>
  <c r="G171" i="1"/>
  <c r="G170" i="1"/>
  <c r="G168" i="1"/>
  <c r="G166" i="1"/>
  <c r="G165" i="1"/>
  <c r="G164" i="1"/>
  <c r="G162" i="1"/>
  <c r="G161" i="1"/>
  <c r="G151" i="1"/>
  <c r="G150" i="1"/>
  <c r="G148" i="1"/>
  <c r="G146" i="1"/>
  <c r="G144" i="1"/>
  <c r="G143" i="1"/>
  <c r="G141" i="1"/>
  <c r="G140" i="1"/>
  <c r="G139" i="1"/>
  <c r="G126" i="1"/>
  <c r="G125" i="1"/>
  <c r="G123" i="1"/>
  <c r="G121" i="1"/>
  <c r="G120" i="1"/>
  <c r="G118" i="1"/>
  <c r="G117" i="1"/>
  <c r="G116" i="1"/>
  <c r="G114" i="1"/>
  <c r="G113" i="1"/>
  <c r="G111" i="1"/>
  <c r="G110" i="1"/>
  <c r="G97" i="1"/>
  <c r="G96" i="1"/>
  <c r="G94" i="1"/>
  <c r="G93" i="1"/>
  <c r="G92" i="1"/>
  <c r="G90" i="1"/>
  <c r="G89" i="1"/>
  <c r="G87" i="1"/>
  <c r="G84" i="1"/>
  <c r="G83" i="1"/>
  <c r="G82" i="1"/>
  <c r="G80" i="1"/>
  <c r="G79" i="1"/>
  <c r="G78" i="1"/>
  <c r="G76" i="1"/>
  <c r="G75" i="1"/>
  <c r="G74" i="1"/>
  <c r="G72" i="1"/>
  <c r="G70" i="1"/>
  <c r="G69" i="1"/>
  <c r="G59" i="1"/>
  <c r="G58" i="1"/>
  <c r="G56" i="1"/>
  <c r="G55" i="1"/>
  <c r="G54" i="1"/>
  <c r="G53" i="1"/>
  <c r="G52" i="1"/>
  <c r="G51" i="1"/>
  <c r="G50" i="1"/>
  <c r="G49" i="1"/>
  <c r="G47" i="1"/>
  <c r="G46" i="1"/>
  <c r="G45" i="1"/>
  <c r="G43" i="1"/>
  <c r="G42" i="1"/>
  <c r="G40" i="1"/>
  <c r="G37" i="1"/>
  <c r="G36" i="1"/>
  <c r="G35" i="1"/>
  <c r="G33" i="1"/>
  <c r="G32" i="1"/>
  <c r="G31" i="1"/>
  <c r="G29" i="1"/>
  <c r="G28" i="1"/>
  <c r="G27" i="1"/>
  <c r="G25" i="1"/>
  <c r="G23" i="1"/>
  <c r="G22" i="1"/>
  <c r="K258" i="1"/>
  <c r="L258" i="1" s="1"/>
  <c r="G258" i="1"/>
  <c r="K257" i="1"/>
  <c r="L257" i="1" s="1"/>
  <c r="G257" i="1"/>
  <c r="K255" i="1"/>
  <c r="L255" i="1" s="1"/>
  <c r="G255" i="1"/>
  <c r="C255" i="1"/>
  <c r="B255" i="1"/>
  <c r="K253" i="1"/>
  <c r="L253" i="1" s="1"/>
  <c r="G253" i="1"/>
  <c r="D253" i="1"/>
  <c r="C253" i="1"/>
  <c r="B253" i="1"/>
  <c r="K252" i="1"/>
  <c r="L252" i="1" s="1"/>
  <c r="G252" i="1"/>
  <c r="C252" i="1"/>
  <c r="B252" i="1"/>
  <c r="K251" i="1"/>
  <c r="L251" i="1" s="1"/>
  <c r="G251" i="1"/>
  <c r="C251" i="1"/>
  <c r="B251" i="1"/>
  <c r="K249" i="1"/>
  <c r="L249" i="1" s="1"/>
  <c r="G249" i="1"/>
  <c r="D249" i="1"/>
  <c r="C249" i="1"/>
  <c r="B249" i="1"/>
  <c r="K248" i="1"/>
  <c r="L248" i="1" s="1"/>
  <c r="G248" i="1"/>
  <c r="D248" i="1"/>
  <c r="C248" i="1"/>
  <c r="B248" i="1"/>
  <c r="K246" i="1"/>
  <c r="L246" i="1" s="1"/>
  <c r="G246" i="1"/>
  <c r="D246" i="1"/>
  <c r="C246" i="1"/>
  <c r="B246" i="1"/>
  <c r="K245" i="1"/>
  <c r="L245" i="1" s="1"/>
  <c r="G245" i="1"/>
  <c r="D245" i="1"/>
  <c r="C245" i="1"/>
  <c r="B245" i="1"/>
  <c r="K235" i="1"/>
  <c r="L235" i="1" s="1"/>
  <c r="K234" i="1"/>
  <c r="L234" i="1" s="1"/>
  <c r="K232" i="1"/>
  <c r="L232" i="1" s="1"/>
  <c r="C232" i="1"/>
  <c r="B232" i="1"/>
  <c r="K230" i="1"/>
  <c r="L230" i="1" s="1"/>
  <c r="C230" i="1"/>
  <c r="B230" i="1"/>
  <c r="K228" i="1"/>
  <c r="L228" i="1" s="1"/>
  <c r="C228" i="1"/>
  <c r="B228" i="1"/>
  <c r="K226" i="1"/>
  <c r="L226" i="1" s="1"/>
  <c r="C226" i="1"/>
  <c r="B226" i="1"/>
  <c r="K225" i="1"/>
  <c r="L225" i="1" s="1"/>
  <c r="D225" i="1"/>
  <c r="C225" i="1"/>
  <c r="B225" i="1"/>
  <c r="K224" i="1"/>
  <c r="L224" i="1" s="1"/>
  <c r="C224" i="1"/>
  <c r="B224" i="1"/>
  <c r="K223" i="1"/>
  <c r="L223" i="1" s="1"/>
  <c r="C223" i="1"/>
  <c r="B223" i="1"/>
  <c r="K221" i="1"/>
  <c r="L221" i="1" s="1"/>
  <c r="D221" i="1"/>
  <c r="C221" i="1"/>
  <c r="B221" i="1"/>
  <c r="K220" i="1"/>
  <c r="L220" i="1" s="1"/>
  <c r="D220" i="1"/>
  <c r="C220" i="1"/>
  <c r="B220" i="1"/>
  <c r="K210" i="1"/>
  <c r="L210" i="1" s="1"/>
  <c r="K209" i="1"/>
  <c r="L209" i="1" s="1"/>
  <c r="K207" i="1"/>
  <c r="L207" i="1" s="1"/>
  <c r="D207" i="1"/>
  <c r="C207" i="1"/>
  <c r="B207" i="1"/>
  <c r="K206" i="1"/>
  <c r="L206" i="1" s="1"/>
  <c r="D206" i="1"/>
  <c r="C206" i="1"/>
  <c r="B206" i="1"/>
  <c r="K205" i="1"/>
  <c r="L205" i="1" s="1"/>
  <c r="D205" i="1"/>
  <c r="C205" i="1"/>
  <c r="B205" i="1"/>
  <c r="K203" i="1"/>
  <c r="L203" i="1" s="1"/>
  <c r="D203" i="1"/>
  <c r="C203" i="1"/>
  <c r="B203" i="1"/>
  <c r="K202" i="1"/>
  <c r="L202" i="1" s="1"/>
  <c r="D202" i="1"/>
  <c r="C202" i="1"/>
  <c r="B202" i="1"/>
  <c r="K200" i="1"/>
  <c r="L200" i="1" s="1"/>
  <c r="D200" i="1"/>
  <c r="C200" i="1"/>
  <c r="B200" i="1"/>
  <c r="I198" i="1"/>
  <c r="K198" i="1" s="1"/>
  <c r="L198" i="1" s="1"/>
  <c r="D198" i="1"/>
  <c r="C198" i="1"/>
  <c r="B198" i="1"/>
  <c r="K197" i="1"/>
  <c r="L197" i="1" s="1"/>
  <c r="D197" i="1"/>
  <c r="C197" i="1"/>
  <c r="B197" i="1"/>
  <c r="K196" i="1"/>
  <c r="L196" i="1" s="1"/>
  <c r="D196" i="1"/>
  <c r="C196" i="1"/>
  <c r="B196" i="1"/>
  <c r="K195" i="1"/>
  <c r="L195" i="1" s="1"/>
  <c r="D195" i="1"/>
  <c r="C195" i="1"/>
  <c r="B195" i="1"/>
  <c r="I194" i="1"/>
  <c r="K194" i="1" s="1"/>
  <c r="L194" i="1" s="1"/>
  <c r="D194" i="1"/>
  <c r="C194" i="1"/>
  <c r="B194" i="1"/>
  <c r="K193" i="1"/>
  <c r="L193" i="1" s="1"/>
  <c r="D193" i="1"/>
  <c r="C193" i="1"/>
  <c r="B193" i="1"/>
  <c r="K192" i="1"/>
  <c r="L192" i="1" s="1"/>
  <c r="D192" i="1"/>
  <c r="C192" i="1"/>
  <c r="B192" i="1"/>
  <c r="K191" i="1"/>
  <c r="L191" i="1" s="1"/>
  <c r="D191" i="1"/>
  <c r="C191" i="1"/>
  <c r="B191" i="1"/>
  <c r="K189" i="1"/>
  <c r="L189" i="1" s="1"/>
  <c r="D189" i="1"/>
  <c r="C189" i="1"/>
  <c r="B189" i="1"/>
  <c r="K188" i="1"/>
  <c r="L188" i="1" s="1"/>
  <c r="D188" i="1"/>
  <c r="C188" i="1"/>
  <c r="B188" i="1"/>
  <c r="K187" i="1"/>
  <c r="L187" i="1" s="1"/>
  <c r="D187" i="1"/>
  <c r="C187" i="1"/>
  <c r="B187" i="1"/>
  <c r="K185" i="1"/>
  <c r="L185" i="1" s="1"/>
  <c r="D185" i="1"/>
  <c r="K183" i="1"/>
  <c r="L183" i="1" s="1"/>
  <c r="D183" i="1"/>
  <c r="C183" i="1"/>
  <c r="B183" i="1"/>
  <c r="K182" i="1"/>
  <c r="L182" i="1" s="1"/>
  <c r="D182" i="1"/>
  <c r="C182" i="1"/>
  <c r="B182" i="1"/>
  <c r="K180" i="1"/>
  <c r="L180" i="1" s="1"/>
  <c r="K179" i="1"/>
  <c r="L179" i="1" s="1"/>
  <c r="K177" i="1"/>
  <c r="L177" i="1" s="1"/>
  <c r="C177" i="1"/>
  <c r="B177" i="1"/>
  <c r="K175" i="1"/>
  <c r="L175" i="1" s="1"/>
  <c r="K173" i="1"/>
  <c r="L173" i="1" s="1"/>
  <c r="C173" i="1"/>
  <c r="B173" i="1"/>
  <c r="K171" i="1"/>
  <c r="L171" i="1" s="1"/>
  <c r="C171" i="1"/>
  <c r="B171" i="1"/>
  <c r="K170" i="1"/>
  <c r="L170" i="1" s="1"/>
  <c r="C170" i="1"/>
  <c r="B170" i="1"/>
  <c r="K168" i="1"/>
  <c r="L168" i="1" s="1"/>
  <c r="C168" i="1"/>
  <c r="B168" i="1"/>
  <c r="C166" i="1"/>
  <c r="B166" i="1"/>
  <c r="K165" i="1"/>
  <c r="L165" i="1" s="1"/>
  <c r="K164" i="1"/>
  <c r="L164" i="1" s="1"/>
  <c r="D164" i="1"/>
  <c r="C164" i="1"/>
  <c r="B164" i="1"/>
  <c r="K162" i="1"/>
  <c r="L162" i="1" s="1"/>
  <c r="D162" i="1"/>
  <c r="C162" i="1"/>
  <c r="B162" i="1"/>
  <c r="K161" i="1"/>
  <c r="L161" i="1" s="1"/>
  <c r="D161" i="1"/>
  <c r="C161" i="1"/>
  <c r="B161" i="1"/>
  <c r="K151" i="1"/>
  <c r="L151" i="1" s="1"/>
  <c r="K150" i="1"/>
  <c r="L150" i="1" s="1"/>
  <c r="K148" i="1"/>
  <c r="L148" i="1" s="1"/>
  <c r="C148" i="1"/>
  <c r="B148" i="1"/>
  <c r="K146" i="1"/>
  <c r="L146" i="1" s="1"/>
  <c r="C146" i="1"/>
  <c r="B146" i="1"/>
  <c r="K144" i="1"/>
  <c r="L144" i="1" s="1"/>
  <c r="C144" i="1"/>
  <c r="B144" i="1"/>
  <c r="K143" i="1"/>
  <c r="L143" i="1" s="1"/>
  <c r="D143" i="1"/>
  <c r="C143" i="1"/>
  <c r="B143" i="1"/>
  <c r="K141" i="1"/>
  <c r="L141" i="1" s="1"/>
  <c r="C141" i="1"/>
  <c r="B141" i="1"/>
  <c r="K140" i="1"/>
  <c r="L140" i="1" s="1"/>
  <c r="D140" i="1"/>
  <c r="C140" i="1"/>
  <c r="B140" i="1"/>
  <c r="K139" i="1"/>
  <c r="L139" i="1" s="1"/>
  <c r="D139" i="1"/>
  <c r="C139" i="1"/>
  <c r="B139" i="1"/>
  <c r="K129" i="1"/>
  <c r="L129" i="1" s="1"/>
  <c r="C129" i="1"/>
  <c r="B129" i="1"/>
  <c r="K128" i="1"/>
  <c r="L128" i="1" s="1"/>
  <c r="C128" i="1"/>
  <c r="B128" i="1"/>
  <c r="K126" i="1"/>
  <c r="L126" i="1" s="1"/>
  <c r="K125" i="1"/>
  <c r="L125" i="1" s="1"/>
  <c r="K123" i="1"/>
  <c r="L123" i="1" s="1"/>
  <c r="C123" i="1"/>
  <c r="B123" i="1"/>
  <c r="K121" i="1"/>
  <c r="L121" i="1" s="1"/>
  <c r="C121" i="1"/>
  <c r="B121" i="1"/>
  <c r="K120" i="1"/>
  <c r="L120" i="1" s="1"/>
  <c r="C120" i="1"/>
  <c r="B120" i="1"/>
  <c r="K118" i="1"/>
  <c r="L118" i="1" s="1"/>
  <c r="D118" i="1"/>
  <c r="C118" i="1"/>
  <c r="B118" i="1"/>
  <c r="K117" i="1"/>
  <c r="L117" i="1" s="1"/>
  <c r="D117" i="1"/>
  <c r="C117" i="1"/>
  <c r="B117" i="1"/>
  <c r="K116" i="1"/>
  <c r="L116" i="1" s="1"/>
  <c r="C116" i="1"/>
  <c r="B116" i="1"/>
  <c r="K114" i="1"/>
  <c r="L114" i="1" s="1"/>
  <c r="D114" i="1"/>
  <c r="C114" i="1"/>
  <c r="B114" i="1"/>
  <c r="K113" i="1"/>
  <c r="L113" i="1" s="1"/>
  <c r="D113" i="1"/>
  <c r="C113" i="1"/>
  <c r="B113" i="1"/>
  <c r="K111" i="1"/>
  <c r="L111" i="1" s="1"/>
  <c r="D111" i="1"/>
  <c r="C111" i="1"/>
  <c r="B111" i="1"/>
  <c r="K110" i="1"/>
  <c r="L110" i="1" s="1"/>
  <c r="D110" i="1"/>
  <c r="C110" i="1"/>
  <c r="B110" i="1"/>
  <c r="K100" i="1"/>
  <c r="L100" i="1" s="1"/>
  <c r="C100" i="1"/>
  <c r="B100" i="1"/>
  <c r="K99" i="1"/>
  <c r="L99" i="1" s="1"/>
  <c r="C99" i="1"/>
  <c r="B99" i="1"/>
  <c r="K97" i="1"/>
  <c r="L97" i="1" s="1"/>
  <c r="K96" i="1"/>
  <c r="L96" i="1" s="1"/>
  <c r="K94" i="1"/>
  <c r="L94" i="1" s="1"/>
  <c r="D94" i="1"/>
  <c r="C94" i="1"/>
  <c r="B94" i="1"/>
  <c r="K93" i="1"/>
  <c r="L93" i="1" s="1"/>
  <c r="D93" i="1"/>
  <c r="C93" i="1"/>
  <c r="B93" i="1"/>
  <c r="K92" i="1"/>
  <c r="L92" i="1" s="1"/>
  <c r="D92" i="1"/>
  <c r="C92" i="1"/>
  <c r="B92" i="1"/>
  <c r="K90" i="1"/>
  <c r="L90" i="1" s="1"/>
  <c r="D90" i="1"/>
  <c r="C90" i="1"/>
  <c r="B90" i="1"/>
  <c r="K89" i="1"/>
  <c r="L89" i="1" s="1"/>
  <c r="D89" i="1"/>
  <c r="C89" i="1"/>
  <c r="B89" i="1"/>
  <c r="K87" i="1"/>
  <c r="L87" i="1" s="1"/>
  <c r="D87" i="1"/>
  <c r="C87" i="1"/>
  <c r="B87" i="1"/>
  <c r="E85" i="1"/>
  <c r="K85" i="1" s="1"/>
  <c r="L85" i="1" s="1"/>
  <c r="D85" i="1"/>
  <c r="C85" i="1"/>
  <c r="B85" i="1"/>
  <c r="K84" i="1"/>
  <c r="L84" i="1" s="1"/>
  <c r="D84" i="1"/>
  <c r="C84" i="1"/>
  <c r="B84" i="1"/>
  <c r="K83" i="1"/>
  <c r="L83" i="1" s="1"/>
  <c r="D83" i="1"/>
  <c r="C83" i="1"/>
  <c r="B83" i="1"/>
  <c r="K82" i="1"/>
  <c r="L82" i="1" s="1"/>
  <c r="D82" i="1"/>
  <c r="C82" i="1"/>
  <c r="B82" i="1"/>
  <c r="E81" i="1"/>
  <c r="K81" i="1" s="1"/>
  <c r="L81" i="1" s="1"/>
  <c r="D81" i="1"/>
  <c r="C81" i="1"/>
  <c r="B81" i="1"/>
  <c r="K80" i="1"/>
  <c r="L80" i="1" s="1"/>
  <c r="D80" i="1"/>
  <c r="C80" i="1"/>
  <c r="B80" i="1"/>
  <c r="K79" i="1"/>
  <c r="L79" i="1" s="1"/>
  <c r="D79" i="1"/>
  <c r="C79" i="1"/>
  <c r="B79" i="1"/>
  <c r="K78" i="1"/>
  <c r="L78" i="1" s="1"/>
  <c r="D78" i="1"/>
  <c r="C78" i="1"/>
  <c r="B78" i="1"/>
  <c r="K76" i="1"/>
  <c r="L76" i="1" s="1"/>
  <c r="D76" i="1"/>
  <c r="C76" i="1"/>
  <c r="B76" i="1"/>
  <c r="D75" i="1"/>
  <c r="C75" i="1"/>
  <c r="B75" i="1"/>
  <c r="K74" i="1"/>
  <c r="L74" i="1" s="1"/>
  <c r="D74" i="1"/>
  <c r="C74" i="1"/>
  <c r="B74" i="1"/>
  <c r="K72" i="1"/>
  <c r="L72" i="1" s="1"/>
  <c r="D72" i="1"/>
  <c r="K70" i="1"/>
  <c r="L70" i="1" s="1"/>
  <c r="D70" i="1"/>
  <c r="C70" i="1"/>
  <c r="B70" i="1"/>
  <c r="K69" i="1"/>
  <c r="L69" i="1" s="1"/>
  <c r="D69" i="1"/>
  <c r="C69" i="1"/>
  <c r="B69" i="1"/>
  <c r="K56" i="1"/>
  <c r="K55" i="1"/>
  <c r="K54" i="1"/>
  <c r="K53" i="1"/>
  <c r="K52" i="1"/>
  <c r="K51" i="1"/>
  <c r="K50" i="1"/>
  <c r="K49" i="1"/>
  <c r="K59" i="1"/>
  <c r="L59" i="1" s="1"/>
  <c r="K58" i="1"/>
  <c r="L58" i="1" s="1"/>
  <c r="K42" i="1"/>
  <c r="L42" i="1" s="1"/>
  <c r="K43" i="1"/>
  <c r="L43" i="1" s="1"/>
  <c r="K45" i="1"/>
  <c r="L45" i="1" s="1"/>
  <c r="K46" i="1"/>
  <c r="L46" i="1" s="1"/>
  <c r="K47" i="1"/>
  <c r="L47" i="1" s="1"/>
  <c r="K40" i="1"/>
  <c r="L40" i="1" s="1"/>
  <c r="K32" i="1"/>
  <c r="L32" i="1" s="1"/>
  <c r="K33" i="1"/>
  <c r="L33" i="1" s="1"/>
  <c r="K35" i="1"/>
  <c r="L35" i="1" s="1"/>
  <c r="K36" i="1"/>
  <c r="L36" i="1" s="1"/>
  <c r="K37" i="1"/>
  <c r="L37" i="1" s="1"/>
  <c r="K22" i="1"/>
  <c r="L22" i="1" s="1"/>
  <c r="D56" i="1"/>
  <c r="D55" i="1"/>
  <c r="D54" i="1"/>
  <c r="D53" i="1"/>
  <c r="D52" i="1"/>
  <c r="D51" i="1"/>
  <c r="D50" i="1"/>
  <c r="D49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D43" i="1"/>
  <c r="D42" i="1"/>
  <c r="D47" i="1"/>
  <c r="D46" i="1"/>
  <c r="D45" i="1"/>
  <c r="C47" i="1"/>
  <c r="B47" i="1"/>
  <c r="C46" i="1"/>
  <c r="B46" i="1"/>
  <c r="C45" i="1"/>
  <c r="B45" i="1"/>
  <c r="C43" i="1"/>
  <c r="B43" i="1"/>
  <c r="C42" i="1"/>
  <c r="B42" i="1"/>
  <c r="D40" i="1"/>
  <c r="C40" i="1"/>
  <c r="B40" i="1"/>
  <c r="E38" i="1"/>
  <c r="G38" i="1" s="1"/>
  <c r="E34" i="1"/>
  <c r="K34" i="1" s="1"/>
  <c r="L34" i="1" s="1"/>
  <c r="D38" i="1"/>
  <c r="D37" i="1"/>
  <c r="D36" i="1"/>
  <c r="D35" i="1"/>
  <c r="D34" i="1"/>
  <c r="D33" i="1"/>
  <c r="D32" i="1"/>
  <c r="D31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D25" i="1"/>
  <c r="D29" i="1"/>
  <c r="D28" i="1"/>
  <c r="D27" i="1"/>
  <c r="C29" i="1"/>
  <c r="B29" i="1"/>
  <c r="C28" i="1"/>
  <c r="B28" i="1"/>
  <c r="C27" i="1"/>
  <c r="B27" i="1"/>
  <c r="D23" i="1"/>
  <c r="D22" i="1"/>
  <c r="B22" i="1"/>
  <c r="C22" i="1"/>
  <c r="B23" i="1"/>
  <c r="C23" i="1"/>
  <c r="J194" i="1" l="1"/>
  <c r="G34" i="1"/>
  <c r="O54" i="1"/>
  <c r="O55" i="1"/>
  <c r="O56" i="1" s="1"/>
  <c r="J198" i="1"/>
  <c r="G81" i="1"/>
  <c r="G261" i="1" s="1"/>
  <c r="G85" i="1"/>
  <c r="J261" i="1"/>
  <c r="L50" i="1"/>
  <c r="L49" i="1"/>
  <c r="L52" i="1"/>
  <c r="L51" i="1"/>
  <c r="L53" i="1"/>
  <c r="L55" i="1"/>
  <c r="L54" i="1"/>
  <c r="L56" i="1"/>
  <c r="K38" i="1"/>
  <c r="L38" i="1" s="1"/>
  <c r="K31" i="1"/>
  <c r="L31" i="1" s="1"/>
  <c r="K29" i="1"/>
  <c r="L29" i="1" s="1"/>
  <c r="K27" i="1"/>
  <c r="L27" i="1" s="1"/>
  <c r="K25" i="1"/>
  <c r="L25" i="1" s="1"/>
  <c r="K23" i="1"/>
  <c r="L23" i="1" s="1"/>
  <c r="L261" i="1" l="1"/>
  <c r="L263" i="1"/>
  <c r="L264" i="1"/>
  <c r="L262" i="1"/>
  <c r="L266" i="1" s="1"/>
  <c r="N261" i="1"/>
  <c r="O61" i="1"/>
  <c r="O62" i="1" s="1"/>
  <c r="O58" i="1"/>
  <c r="J264" i="1"/>
  <c r="G262" i="1"/>
  <c r="J263" i="1" l="1"/>
  <c r="J262" i="1"/>
  <c r="G263" i="1"/>
  <c r="G264" i="1"/>
  <c r="J266" i="1" l="1"/>
  <c r="J12" i="1" s="1"/>
  <c r="G266" i="1"/>
  <c r="N268" i="1" s="1"/>
  <c r="N270" i="1" s="1"/>
  <c r="J10" i="1" l="1"/>
  <c r="O64" i="1"/>
  <c r="J14" i="1" l="1"/>
</calcChain>
</file>

<file path=xl/sharedStrings.xml><?xml version="1.0" encoding="utf-8"?>
<sst xmlns="http://schemas.openxmlformats.org/spreadsheetml/2006/main" count="401" uniqueCount="122">
  <si>
    <t>DEPARTAMENTO DEL HUILA</t>
  </si>
  <si>
    <t xml:space="preserve">OBJETO: </t>
  </si>
  <si>
    <t>CONTRATISTA:</t>
  </si>
  <si>
    <t>CTO No.</t>
  </si>
  <si>
    <t>PLAZO (Días)</t>
  </si>
  <si>
    <t>VALOR CONTRATO</t>
  </si>
  <si>
    <t>ACTA No. 1</t>
  </si>
  <si>
    <t>INTERVENTOR:</t>
  </si>
  <si>
    <t>SUPERVISOR:</t>
  </si>
  <si>
    <t>MUNICIPIO:</t>
  </si>
  <si>
    <t>Hoja: 1       De:</t>
  </si>
  <si>
    <t>Iniciación</t>
  </si>
  <si>
    <t>Suspensión</t>
  </si>
  <si>
    <t>Reinicio</t>
  </si>
  <si>
    <t>ADICIONAL</t>
  </si>
  <si>
    <t xml:space="preserve"> </t>
  </si>
  <si>
    <t>V.R. TOTAL</t>
  </si>
  <si>
    <t>CONDICIONES ORIGINALES</t>
  </si>
  <si>
    <t>MODIFICACIONES</t>
  </si>
  <si>
    <t>CONDICIONES ACTUALIZADAS</t>
  </si>
  <si>
    <t>ITEM</t>
  </si>
  <si>
    <t>DESCRIPCION</t>
  </si>
  <si>
    <t>UND</t>
  </si>
  <si>
    <t>CANT.</t>
  </si>
  <si>
    <t>PRECIO UNITARIO</t>
  </si>
  <si>
    <t>VALOR TOTAL</t>
  </si>
  <si>
    <t>+</t>
  </si>
  <si>
    <t>VALOR</t>
  </si>
  <si>
    <t>-</t>
  </si>
  <si>
    <t>1.1</t>
  </si>
  <si>
    <t>1.2</t>
  </si>
  <si>
    <t>2.1</t>
  </si>
  <si>
    <t>SUBTOTAL</t>
  </si>
  <si>
    <t>ADMINISTRACIÓN</t>
  </si>
  <si>
    <t>%</t>
  </si>
  <si>
    <t xml:space="preserve">IMPREVISTOS </t>
  </si>
  <si>
    <t>UTILIDADES</t>
  </si>
  <si>
    <t>Contratista</t>
  </si>
  <si>
    <t>ALCALDIA DE PITALITO</t>
  </si>
  <si>
    <t>PITALITO</t>
  </si>
  <si>
    <t>BALANCE DE OBRA</t>
  </si>
  <si>
    <t>BALANCE DE OBRA PARA: MAYORES Y MENORES CANTIDADES Y/O CREACION DE ITEM NO PREVISTOS</t>
  </si>
  <si>
    <t>NIT 891180077-0</t>
  </si>
  <si>
    <t>VERSION: 03</t>
  </si>
  <si>
    <t>FECHA: 02/11/2023</t>
  </si>
  <si>
    <t>CODIGO: F-GA-CO-26</t>
  </si>
  <si>
    <t>CONSTRUCCIÓN Y ADECUACIÓN DE LA RED SANITARIA Y SISTEMAS SEPTICOS DE LAS SEDES EDUCATIVAS RURALES DEL MUNICIPIO DE PITALITO HUILA.</t>
  </si>
  <si>
    <t>Fecha Acta: 08/10/2026</t>
  </si>
  <si>
    <t>N/A</t>
  </si>
  <si>
    <t>JAMES ANTONIO RAMIREZ LOPEZ</t>
  </si>
  <si>
    <t>15 DE JULIO DE 2026</t>
  </si>
  <si>
    <t>DEMOLICION DE POZO SÉPTICO hasta 2.50 m de profundidad (incluye Tapa en concreto, losa inferior, vigas, columnas y pantallas) (incluye retiro)</t>
  </si>
  <si>
    <t>M3</t>
  </si>
  <si>
    <t>PRELIMINARES</t>
  </si>
  <si>
    <t>DEMOLICIÓN</t>
  </si>
  <si>
    <t>MOVIMIENTO DE TIERRA</t>
  </si>
  <si>
    <t>CIMENTACIÓN Y ESTRUCTURA</t>
  </si>
  <si>
    <t>MAMPOSTERIA</t>
  </si>
  <si>
    <t>PAÑETES</t>
  </si>
  <si>
    <t>INSTALACIONES SANITARIAS Y FILTRO</t>
  </si>
  <si>
    <t xml:space="preserve">“CONSTRUCCIÓN Y ADECUACIÓN DE LA RED SANITARIA Y SISTEMAS SEPTICOS DE LAS SEDES EDUCATIVAS RURALES DEL MUNICIPIO DE PITALITO HUILA”. I.E.M. DOMINGO SAVIO – SEDE LA RESERVA </t>
  </si>
  <si>
    <t>POZO DE FILTRACIÓN</t>
  </si>
  <si>
    <t>ASEO GENERAL</t>
  </si>
  <si>
    <t>TRANSPORTE RURAL</t>
  </si>
  <si>
    <t>ASEO Y TRANSPORTE</t>
  </si>
  <si>
    <t>UN</t>
  </si>
  <si>
    <t>VIAJE</t>
  </si>
  <si>
    <t>ITEMS NO PREVISTOS</t>
  </si>
  <si>
    <t>M</t>
  </si>
  <si>
    <t>“CONSTRUCCIÓN Y ADECUACIÓN DE LA RED SANITARIA Y SISTEMAS SEPTICOS DE LAS SEDES EDUCATIVAS RURALES DEL MUNICIPIO DE PITALITO HUILA”. I.E.M. CRIOLLO – SEDE VERSALLES</t>
  </si>
  <si>
    <t>“CONSTRUCCIÓN Y ADECUACIÓN DE LA RED SANITARIA Y SISTEMAS SEPTICOS DE LAS SEDES EDUCATIVAS RURALES DEL MUNICIPIO DE PITALITO HUILA”. I.E.M. MONTESSORI – SEDE SANTA INÉS</t>
  </si>
  <si>
    <t>DESMONTE Y DEMOLICIÓN</t>
  </si>
  <si>
    <t>ESTRUCTURA</t>
  </si>
  <si>
    <t>INSTALACIONES HIDROSANITARIAS</t>
  </si>
  <si>
    <t>“CONSTRUCCIÓN Y ADECUACIÓN DE LA RED SANITARIA Y SISTEMAS SEPTICOS DE LAS SEDES EDUCATIVAS RURALES DEL MUNICIPIO DE PITALITO HUILA”. I.E.M. NORMAL SUPERIOR – SEDE DANUBIO</t>
  </si>
  <si>
    <t>“CONSTRUCCIÓN Y ADECUACIÓN DE LA RED SANITARIA Y SISTEMAS SEPTICOS DE LAS SEDES EDUCATIVAS RURALES DEL MUNICIPIO DE PITALITO HUILA”. I.E.M. CRIOLLO – SEDE LÍBANO</t>
  </si>
  <si>
    <t xml:space="preserve">MEJORAMIENTO DEL SUELO EN RECEBO - CEMENTO COMPACTADO MANUAL </t>
  </si>
  <si>
    <t>M2</t>
  </si>
  <si>
    <t>LIMPIEZA</t>
  </si>
  <si>
    <t>GLB</t>
  </si>
  <si>
    <t xml:space="preserve">TRAMPA DE GRASAS EN LADRILLO 80X80 cm. - h&lt;= 8m - Tapa en marco y contramarco en angulo de 1 x 1/8 </t>
  </si>
  <si>
    <t>RECOLECCIÓN, CARGUE, TRANSPORTE Y DISPOSICIÓN FINAL DE ESCOMBROS GENERADOS EN OBRA, INCLUIDOS AYUDANTES Y CAMIÓN DE 5 M³</t>
  </si>
  <si>
    <t>“CONSTRUCCIÓN Y ADECUACIÓN DE LA RED SANITARIA Y SISTEMAS SEPTICOS DE LAS SEDES EDUCATIVAS RURALES DEL MUNICIPIO DE PITALITO HUILA”. I.E.M. JOSÉ EUSTASIO RIVERA – SEDE CAMPOBELLO</t>
  </si>
  <si>
    <t>“CONSTRUCCIÓN Y ADECUACIÓN DE LA RED SANITARIA Y SISTEMAS SEPTICOS DE LAS SEDES EDUCATIVAS RURALES DEL MUNICIPIO DE PITALITO HUILA”. I.E.M. CRIOLLO – SEDE PRINCIPAL</t>
  </si>
  <si>
    <t>AIU 33%</t>
  </si>
  <si>
    <t>040  2026</t>
  </si>
  <si>
    <t xml:space="preserve">Supervisor </t>
  </si>
  <si>
    <t>INP 1</t>
  </si>
  <si>
    <t>NP 1,1</t>
  </si>
  <si>
    <t>NP 1,2</t>
  </si>
  <si>
    <t>INP 2</t>
  </si>
  <si>
    <t>NP 2,1</t>
  </si>
  <si>
    <t>INP 3</t>
  </si>
  <si>
    <t>NP 3,1</t>
  </si>
  <si>
    <t>NP 3,2</t>
  </si>
  <si>
    <t>NP 3,3</t>
  </si>
  <si>
    <t>INP 4</t>
  </si>
  <si>
    <t>NP 4,1</t>
  </si>
  <si>
    <t>NP 4,2</t>
  </si>
  <si>
    <t>NP 4,3</t>
  </si>
  <si>
    <t>NP 4,4</t>
  </si>
  <si>
    <t>NP 4,5</t>
  </si>
  <si>
    <t>NP 4,6</t>
  </si>
  <si>
    <t>NP 4,7</t>
  </si>
  <si>
    <t>NP 4,8</t>
  </si>
  <si>
    <t>INP 5</t>
  </si>
  <si>
    <t>NP 5,1</t>
  </si>
  <si>
    <t>INP 6</t>
  </si>
  <si>
    <t>NP 6,1</t>
  </si>
  <si>
    <t>NP 6,2</t>
  </si>
  <si>
    <t>INP 7</t>
  </si>
  <si>
    <t>NP 7,1</t>
  </si>
  <si>
    <t>NP 7,2</t>
  </si>
  <si>
    <t>NP 7,3</t>
  </si>
  <si>
    <t>INP 8</t>
  </si>
  <si>
    <t>NP 8,1</t>
  </si>
  <si>
    <t>NP 8,2</t>
  </si>
  <si>
    <t>NP 1.1</t>
  </si>
  <si>
    <t>NP 1.2</t>
  </si>
  <si>
    <t>NP 2,2</t>
  </si>
  <si>
    <t>NP 5,2</t>
  </si>
  <si>
    <t>OCIMAS S.A.S. RL CAMILO ALEJANDRO GOMEZ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</si>
</sst>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_ ;_ * \-#,##0_ ;_ * &quot;-&quot;??_ ;_ @_ "/>
    <numFmt numFmtId="167" formatCode="dd/mmm/yyyy"/>
    <numFmt numFmtId="168" formatCode="0.0"/>
    <numFmt numFmtId="169" formatCode="_-[$$-240A]\ * #,##0_ ;_-[$$-240A]\ * \-#,##0\ ;_-[$$-240A]\ * &quot;-&quot;_ ;_-@_ "/>
    <numFmt numFmtId="172" formatCode="#,##0.0;\-#,##0.0"/>
    <numFmt numFmtId="178" formatCode="_ &quot;$&quot;\ * #,##0.00_ ;_ &quot;$&quot;\ * \-#,##0.00_ ;_ &quot;$&quot;\ * &quot;-&quot;??_ ;_ @_ "/>
    <numFmt numFmtId="180" formatCode="_-[$$-240A]\ * #,##0.00_ ;_-[$$-240A]\ * \-#,##0.00\ ;_-[$$-240A]\ * &quot;-&quot;_ ;_-@_ "/>
    <numFmt numFmtId="182" formatCode="_-[$$-240A]\ * #,##0.000_ ;_-[$$-240A]\ * \-#,##0.000\ ;_-[$$-240A]\ * &quot;-&quot;_ ;_-@_ "/>
    <numFmt numFmtId="188" formatCode="_-[$$-240A]\ * #,##0.00_-;\-[$$-240A]\ * #,##0.00_-;_-[$$-240A]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0"/>
      <name val="Verdana"/>
      <family val="2"/>
    </font>
    <font>
      <b/>
      <sz val="14"/>
      <name val="Arial"/>
      <family val="2"/>
    </font>
    <font>
      <b/>
      <sz val="9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6"/>
      <name val="Arial Narrow"/>
      <family val="2"/>
    </font>
    <font>
      <b/>
      <sz val="18"/>
      <name val="Arial"/>
      <family val="2"/>
    </font>
    <font>
      <b/>
      <sz val="1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7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8F8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" fillId="0" borderId="0"/>
  </cellStyleXfs>
  <cellXfs count="636">
    <xf numFmtId="0" fontId="0" fillId="0" borderId="0" xfId="0"/>
    <xf numFmtId="0" fontId="4" fillId="0" borderId="0" xfId="0" applyFont="1"/>
    <xf numFmtId="0" fontId="6" fillId="0" borderId="7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166" fontId="6" fillId="0" borderId="0" xfId="1" applyNumberFormat="1" applyFont="1" applyBorder="1" applyAlignment="1">
      <alignment horizontal="center" vertical="center"/>
    </xf>
    <xf numFmtId="167" fontId="14" fillId="2" borderId="4" xfId="0" applyNumberFormat="1" applyFont="1" applyFill="1" applyBorder="1" applyAlignment="1">
      <alignment horizontal="center" vertical="center"/>
    </xf>
    <xf numFmtId="167" fontId="14" fillId="2" borderId="20" xfId="0" applyNumberFormat="1" applyFont="1" applyFill="1" applyBorder="1" applyAlignment="1">
      <alignment horizontal="center" vertical="center"/>
    </xf>
    <xf numFmtId="167" fontId="14" fillId="0" borderId="21" xfId="0" applyNumberFormat="1" applyFont="1" applyBorder="1" applyAlignment="1">
      <alignment horizontal="center" vertical="center"/>
    </xf>
    <xf numFmtId="167" fontId="14" fillId="0" borderId="22" xfId="0" applyNumberFormat="1" applyFont="1" applyBorder="1" applyAlignment="1">
      <alignment horizontal="center" vertical="center"/>
    </xf>
    <xf numFmtId="167" fontId="14" fillId="0" borderId="23" xfId="0" applyNumberFormat="1" applyFont="1" applyBorder="1" applyAlignment="1">
      <alignment horizontal="center" vertical="center"/>
    </xf>
    <xf numFmtId="167" fontId="14" fillId="0" borderId="24" xfId="0" applyNumberFormat="1" applyFont="1" applyBorder="1" applyAlignment="1">
      <alignment horizontal="center" vertical="center"/>
    </xf>
    <xf numFmtId="4" fontId="15" fillId="0" borderId="33" xfId="0" applyNumberFormat="1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169" fontId="15" fillId="0" borderId="1" xfId="1" applyNumberFormat="1" applyFont="1" applyBorder="1" applyAlignment="1">
      <alignment vertical="center"/>
    </xf>
    <xf numFmtId="2" fontId="0" fillId="0" borderId="1" xfId="0" applyNumberForma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4" fontId="15" fillId="2" borderId="1" xfId="2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/>
    </xf>
    <xf numFmtId="168" fontId="18" fillId="0" borderId="36" xfId="0" applyNumberFormat="1" applyFont="1" applyBorder="1" applyAlignment="1">
      <alignment horizontal="center" vertical="center"/>
    </xf>
    <xf numFmtId="169" fontId="15" fillId="0" borderId="36" xfId="1" applyNumberFormat="1" applyFont="1" applyBorder="1" applyAlignment="1">
      <alignment vertical="center"/>
    </xf>
    <xf numFmtId="169" fontId="18" fillId="0" borderId="36" xfId="0" applyNumberFormat="1" applyFont="1" applyBorder="1" applyAlignment="1">
      <alignment vertical="center"/>
    </xf>
    <xf numFmtId="0" fontId="9" fillId="0" borderId="36" xfId="0" applyFont="1" applyBorder="1" applyAlignment="1">
      <alignment horizontal="center" vertical="center" wrapText="1"/>
    </xf>
    <xf numFmtId="4" fontId="15" fillId="0" borderId="36" xfId="0" applyNumberFormat="1" applyFont="1" applyBorder="1" applyAlignment="1">
      <alignment horizontal="center" vertical="center" wrapText="1"/>
    </xf>
    <xf numFmtId="2" fontId="0" fillId="0" borderId="36" xfId="0" applyNumberForma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169" fontId="19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9" fontId="15" fillId="0" borderId="1" xfId="3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10" xfId="0" applyFont="1" applyBorder="1"/>
    <xf numFmtId="0" fontId="4" fillId="0" borderId="0" xfId="0" applyFont="1" applyBorder="1"/>
    <xf numFmtId="0" fontId="4" fillId="0" borderId="11" xfId="0" applyFont="1" applyBorder="1"/>
    <xf numFmtId="0" fontId="9" fillId="0" borderId="1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0" fontId="9" fillId="0" borderId="39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18" fillId="2" borderId="3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4" fontId="15" fillId="0" borderId="38" xfId="0" applyNumberFormat="1" applyFont="1" applyBorder="1" applyAlignment="1">
      <alignment horizontal="center" vertical="center" wrapText="1"/>
    </xf>
    <xf numFmtId="169" fontId="15" fillId="0" borderId="38" xfId="1" applyNumberFormat="1" applyFont="1" applyBorder="1" applyAlignment="1">
      <alignment vertical="center"/>
    </xf>
    <xf numFmtId="2" fontId="0" fillId="0" borderId="38" xfId="0" applyNumberFormat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169" fontId="15" fillId="0" borderId="33" xfId="1" applyNumberFormat="1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49" fontId="15" fillId="0" borderId="35" xfId="0" applyNumberFormat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2" fontId="8" fillId="0" borderId="0" xfId="0" applyNumberFormat="1" applyFont="1" applyBorder="1" applyAlignment="1">
      <alignment horizontal="center" vertical="center" wrapText="1"/>
    </xf>
    <xf numFmtId="166" fontId="8" fillId="0" borderId="11" xfId="0" applyNumberFormat="1" applyFont="1" applyBorder="1" applyAlignment="1">
      <alignment horizontal="left" vertical="center"/>
    </xf>
    <xf numFmtId="0" fontId="3" fillId="0" borderId="36" xfId="4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8" fillId="0" borderId="4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4" fontId="8" fillId="0" borderId="47" xfId="0" applyNumberFormat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3" fontId="14" fillId="2" borderId="12" xfId="0" applyNumberFormat="1" applyFont="1" applyFill="1" applyBorder="1" applyAlignment="1">
      <alignment horizontal="center" vertical="center"/>
    </xf>
    <xf numFmtId="3" fontId="14" fillId="2" borderId="16" xfId="0" applyNumberFormat="1" applyFont="1" applyFill="1" applyBorder="1" applyAlignment="1">
      <alignment horizontal="center" vertical="center"/>
    </xf>
    <xf numFmtId="3" fontId="14" fillId="2" borderId="13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67" fontId="14" fillId="2" borderId="5" xfId="0" applyNumberFormat="1" applyFont="1" applyFill="1" applyBorder="1" applyAlignment="1">
      <alignment horizontal="center" vertical="center"/>
    </xf>
    <xf numFmtId="167" fontId="14" fillId="2" borderId="6" xfId="0" applyNumberFormat="1" applyFont="1" applyFill="1" applyBorder="1" applyAlignment="1">
      <alignment horizontal="center" vertical="center"/>
    </xf>
    <xf numFmtId="167" fontId="14" fillId="2" borderId="10" xfId="0" applyNumberFormat="1" applyFont="1" applyFill="1" applyBorder="1" applyAlignment="1">
      <alignment horizontal="center" vertical="center"/>
    </xf>
    <xf numFmtId="167" fontId="14" fillId="2" borderId="11" xfId="0" applyNumberFormat="1" applyFont="1" applyFill="1" applyBorder="1" applyAlignment="1">
      <alignment horizontal="center" vertical="center"/>
    </xf>
    <xf numFmtId="167" fontId="14" fillId="2" borderId="14" xfId="0" applyNumberFormat="1" applyFont="1" applyFill="1" applyBorder="1" applyAlignment="1">
      <alignment horizontal="center" vertical="center"/>
    </xf>
    <xf numFmtId="167" fontId="14" fillId="2" borderId="1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6" xfId="4" applyFont="1" applyFill="1" applyBorder="1" applyAlignment="1">
      <alignment horizontal="left" vertical="center" wrapText="1"/>
    </xf>
    <xf numFmtId="39" fontId="2" fillId="2" borderId="51" xfId="4" applyNumberFormat="1" applyFont="1" applyFill="1" applyBorder="1" applyAlignment="1">
      <alignment horizontal="left" vertical="center" wrapText="1"/>
    </xf>
    <xf numFmtId="39" fontId="2" fillId="2" borderId="52" xfId="4" applyNumberFormat="1" applyFont="1" applyFill="1" applyBorder="1" applyAlignment="1">
      <alignment horizontal="left" vertical="center" wrapText="1"/>
    </xf>
    <xf numFmtId="39" fontId="2" fillId="2" borderId="53" xfId="4" applyNumberFormat="1" applyFont="1" applyFill="1" applyBorder="1" applyAlignment="1">
      <alignment horizontal="left" vertical="center" wrapText="1"/>
    </xf>
    <xf numFmtId="39" fontId="2" fillId="2" borderId="54" xfId="4" applyNumberFormat="1" applyFont="1" applyFill="1" applyBorder="1" applyAlignment="1">
      <alignment horizontal="left" vertical="center" wrapText="1"/>
    </xf>
    <xf numFmtId="180" fontId="18" fillId="0" borderId="1" xfId="0" applyNumberFormat="1" applyFont="1" applyBorder="1" applyAlignment="1">
      <alignment vertical="center"/>
    </xf>
    <xf numFmtId="180" fontId="15" fillId="2" borderId="1" xfId="1" applyNumberFormat="1" applyFont="1" applyFill="1" applyBorder="1" applyAlignment="1">
      <alignment vertical="center"/>
    </xf>
    <xf numFmtId="0" fontId="18" fillId="2" borderId="57" xfId="0" applyFont="1" applyFill="1" applyBorder="1" applyAlignment="1">
      <alignment horizontal="center" vertical="center"/>
    </xf>
    <xf numFmtId="4" fontId="15" fillId="0" borderId="57" xfId="0" applyNumberFormat="1" applyFont="1" applyBorder="1" applyAlignment="1">
      <alignment horizontal="center" vertical="center" wrapText="1"/>
    </xf>
    <xf numFmtId="169" fontId="15" fillId="0" borderId="57" xfId="1" applyNumberFormat="1" applyFont="1" applyBorder="1" applyAlignment="1">
      <alignment vertical="center"/>
    </xf>
    <xf numFmtId="0" fontId="18" fillId="2" borderId="29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4" fontId="15" fillId="0" borderId="29" xfId="0" applyNumberFormat="1" applyFont="1" applyBorder="1" applyAlignment="1">
      <alignment horizontal="center" vertical="center" wrapText="1"/>
    </xf>
    <xf numFmtId="169" fontId="15" fillId="0" borderId="29" xfId="1" applyNumberFormat="1" applyFont="1" applyBorder="1" applyAlignment="1">
      <alignment vertical="center"/>
    </xf>
    <xf numFmtId="0" fontId="3" fillId="0" borderId="58" xfId="4" applyFont="1" applyFill="1" applyBorder="1" applyAlignment="1">
      <alignment horizontal="left" vertical="center" wrapText="1"/>
    </xf>
    <xf numFmtId="0" fontId="3" fillId="0" borderId="59" xfId="4" applyFont="1" applyFill="1" applyBorder="1" applyAlignment="1">
      <alignment horizontal="left" vertical="center" wrapText="1"/>
    </xf>
    <xf numFmtId="39" fontId="2" fillId="2" borderId="60" xfId="4" applyNumberFormat="1" applyFont="1" applyFill="1" applyBorder="1" applyAlignment="1">
      <alignment horizontal="left" vertical="center" wrapText="1"/>
    </xf>
    <xf numFmtId="39" fontId="2" fillId="2" borderId="61" xfId="4" applyNumberFormat="1" applyFont="1" applyFill="1" applyBorder="1" applyAlignment="1">
      <alignment horizontal="left" vertical="center" wrapText="1"/>
    </xf>
    <xf numFmtId="4" fontId="18" fillId="2" borderId="33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center" vertical="center"/>
    </xf>
    <xf numFmtId="2" fontId="18" fillId="2" borderId="29" xfId="0" applyNumberFormat="1" applyFont="1" applyFill="1" applyBorder="1" applyAlignment="1">
      <alignment horizontal="center" vertical="center"/>
    </xf>
    <xf numFmtId="2" fontId="18" fillId="2" borderId="38" xfId="0" applyNumberFormat="1" applyFont="1" applyFill="1" applyBorder="1" applyAlignment="1">
      <alignment horizontal="center" vertical="center"/>
    </xf>
    <xf numFmtId="180" fontId="15" fillId="2" borderId="33" xfId="1" applyNumberFormat="1" applyFont="1" applyFill="1" applyBorder="1" applyAlignment="1">
      <alignment vertical="center"/>
    </xf>
    <xf numFmtId="180" fontId="15" fillId="2" borderId="29" xfId="1" applyNumberFormat="1" applyFont="1" applyFill="1" applyBorder="1" applyAlignment="1">
      <alignment vertical="center"/>
    </xf>
    <xf numFmtId="180" fontId="15" fillId="2" borderId="38" xfId="1" applyNumberFormat="1" applyFont="1" applyFill="1" applyBorder="1" applyAlignment="1">
      <alignment vertical="center"/>
    </xf>
    <xf numFmtId="0" fontId="18" fillId="0" borderId="64" xfId="0" applyFont="1" applyBorder="1" applyAlignment="1">
      <alignment horizontal="center" vertical="center"/>
    </xf>
    <xf numFmtId="168" fontId="18" fillId="0" borderId="64" xfId="0" applyNumberFormat="1" applyFont="1" applyBorder="1" applyAlignment="1">
      <alignment horizontal="center" vertical="center"/>
    </xf>
    <xf numFmtId="169" fontId="15" fillId="0" borderId="64" xfId="1" applyNumberFormat="1" applyFont="1" applyBorder="1" applyAlignment="1">
      <alignment vertical="center"/>
    </xf>
    <xf numFmtId="169" fontId="18" fillId="0" borderId="64" xfId="0" applyNumberFormat="1" applyFont="1" applyBorder="1" applyAlignment="1">
      <alignment vertical="center"/>
    </xf>
    <xf numFmtId="0" fontId="8" fillId="0" borderId="64" xfId="0" applyFont="1" applyBorder="1" applyAlignment="1">
      <alignment horizontal="center" vertical="center" wrapText="1"/>
    </xf>
    <xf numFmtId="4" fontId="15" fillId="0" borderId="64" xfId="0" applyNumberFormat="1" applyFont="1" applyBorder="1" applyAlignment="1">
      <alignment horizontal="center" vertical="center" wrapText="1"/>
    </xf>
    <xf numFmtId="169" fontId="15" fillId="0" borderId="65" xfId="1" applyNumberFormat="1" applyFont="1" applyBorder="1" applyAlignment="1">
      <alignment vertical="center"/>
    </xf>
    <xf numFmtId="0" fontId="8" fillId="0" borderId="57" xfId="0" applyFont="1" applyBorder="1" applyAlignment="1">
      <alignment horizontal="center" vertical="center" wrapText="1"/>
    </xf>
    <xf numFmtId="39" fontId="2" fillId="2" borderId="33" xfId="4" applyNumberFormat="1" applyFont="1" applyFill="1" applyBorder="1" applyAlignment="1">
      <alignment horizontal="left" vertical="center" wrapText="1"/>
    </xf>
    <xf numFmtId="39" fontId="2" fillId="2" borderId="1" xfId="4" applyNumberFormat="1" applyFont="1" applyFill="1" applyBorder="1" applyAlignment="1">
      <alignment horizontal="left" vertical="center" wrapText="1"/>
    </xf>
    <xf numFmtId="39" fontId="2" fillId="2" borderId="57" xfId="4" applyNumberFormat="1" applyFont="1" applyFill="1" applyBorder="1" applyAlignment="1">
      <alignment horizontal="left" vertical="center" wrapText="1"/>
    </xf>
    <xf numFmtId="169" fontId="15" fillId="0" borderId="1" xfId="1" applyNumberFormat="1" applyFont="1" applyBorder="1" applyAlignment="1">
      <alignment vertical="center" wrapText="1"/>
    </xf>
    <xf numFmtId="0" fontId="0" fillId="0" borderId="0" xfId="0" applyAlignment="1">
      <alignment wrapText="1"/>
    </xf>
    <xf numFmtId="2" fontId="18" fillId="2" borderId="57" xfId="0" applyNumberFormat="1" applyFont="1" applyFill="1" applyBorder="1" applyAlignment="1">
      <alignment horizontal="center" vertical="center"/>
    </xf>
    <xf numFmtId="180" fontId="15" fillId="2" borderId="57" xfId="1" applyNumberFormat="1" applyFont="1" applyFill="1" applyBorder="1" applyAlignment="1">
      <alignment vertical="center"/>
    </xf>
    <xf numFmtId="180" fontId="15" fillId="2" borderId="1" xfId="1" applyNumberFormat="1" applyFont="1" applyFill="1" applyBorder="1" applyAlignment="1">
      <alignment vertical="center" wrapText="1"/>
    </xf>
    <xf numFmtId="180" fontId="18" fillId="0" borderId="1" xfId="0" applyNumberFormat="1" applyFont="1" applyBorder="1" applyAlignment="1">
      <alignment vertical="center" wrapText="1"/>
    </xf>
    <xf numFmtId="0" fontId="8" fillId="0" borderId="47" xfId="0" applyFont="1" applyBorder="1" applyAlignment="1">
      <alignment horizontal="center" vertical="center" wrapText="1"/>
    </xf>
    <xf numFmtId="4" fontId="15" fillId="0" borderId="47" xfId="0" applyNumberFormat="1" applyFont="1" applyBorder="1" applyAlignment="1">
      <alignment horizontal="center" vertical="center" wrapText="1"/>
    </xf>
    <xf numFmtId="169" fontId="15" fillId="0" borderId="47" xfId="1" applyNumberFormat="1" applyFont="1" applyBorder="1" applyAlignment="1">
      <alignment vertical="center" wrapText="1"/>
    </xf>
    <xf numFmtId="169" fontId="15" fillId="0" borderId="48" xfId="1" applyNumberFormat="1" applyFont="1" applyBorder="1" applyAlignment="1">
      <alignment vertical="center" wrapText="1"/>
    </xf>
    <xf numFmtId="0" fontId="3" fillId="0" borderId="62" xfId="4" applyFont="1" applyFill="1" applyBorder="1" applyAlignment="1">
      <alignment horizontal="left" vertical="center" wrapText="1"/>
    </xf>
    <xf numFmtId="0" fontId="3" fillId="0" borderId="63" xfId="4" applyFont="1" applyFill="1" applyBorder="1" applyAlignment="1">
      <alignment horizontal="left" vertical="center" wrapText="1"/>
    </xf>
    <xf numFmtId="0" fontId="18" fillId="0" borderId="66" xfId="0" applyFont="1" applyBorder="1" applyAlignment="1">
      <alignment horizontal="center" vertical="center"/>
    </xf>
    <xf numFmtId="168" fontId="18" fillId="0" borderId="66" xfId="0" applyNumberFormat="1" applyFont="1" applyBorder="1" applyAlignment="1">
      <alignment horizontal="center" vertical="center"/>
    </xf>
    <xf numFmtId="169" fontId="15" fillId="0" borderId="66" xfId="1" applyNumberFormat="1" applyFont="1" applyBorder="1" applyAlignment="1">
      <alignment vertical="center"/>
    </xf>
    <xf numFmtId="169" fontId="18" fillId="0" borderId="66" xfId="0" applyNumberFormat="1" applyFont="1" applyBorder="1" applyAlignment="1">
      <alignment vertical="center"/>
    </xf>
    <xf numFmtId="0" fontId="8" fillId="0" borderId="66" xfId="0" applyFont="1" applyBorder="1" applyAlignment="1">
      <alignment horizontal="center" vertical="center" wrapText="1"/>
    </xf>
    <xf numFmtId="4" fontId="15" fillId="0" borderId="66" xfId="0" applyNumberFormat="1" applyFont="1" applyBorder="1" applyAlignment="1">
      <alignment horizontal="center" vertical="center" wrapText="1"/>
    </xf>
    <xf numFmtId="2" fontId="18" fillId="2" borderId="33" xfId="0" applyNumberFormat="1" applyFont="1" applyFill="1" applyBorder="1" applyAlignment="1">
      <alignment horizontal="center" vertical="center" wrapText="1"/>
    </xf>
    <xf numFmtId="180" fontId="15" fillId="2" borderId="33" xfId="1" applyNumberFormat="1" applyFont="1" applyFill="1" applyBorder="1" applyAlignment="1">
      <alignment vertical="center" wrapText="1"/>
    </xf>
    <xf numFmtId="180" fontId="18" fillId="0" borderId="33" xfId="0" applyNumberFormat="1" applyFont="1" applyBorder="1" applyAlignment="1">
      <alignment vertical="center" wrapText="1"/>
    </xf>
    <xf numFmtId="169" fontId="15" fillId="0" borderId="33" xfId="1" applyNumberFormat="1" applyFont="1" applyBorder="1" applyAlignment="1">
      <alignment vertical="center" wrapText="1"/>
    </xf>
    <xf numFmtId="39" fontId="2" fillId="2" borderId="38" xfId="4" applyNumberFormat="1" applyFont="1" applyFill="1" applyBorder="1" applyAlignment="1">
      <alignment horizontal="left" vertical="center" wrapText="1"/>
    </xf>
    <xf numFmtId="2" fontId="18" fillId="2" borderId="38" xfId="0" applyNumberFormat="1" applyFont="1" applyFill="1" applyBorder="1" applyAlignment="1">
      <alignment horizontal="center" vertical="center" wrapText="1"/>
    </xf>
    <xf numFmtId="180" fontId="15" fillId="2" borderId="38" xfId="1" applyNumberFormat="1" applyFont="1" applyFill="1" applyBorder="1" applyAlignment="1">
      <alignment vertical="center" wrapText="1"/>
    </xf>
    <xf numFmtId="180" fontId="18" fillId="0" borderId="38" xfId="0" applyNumberFormat="1" applyFont="1" applyBorder="1" applyAlignment="1">
      <alignment vertical="center" wrapText="1"/>
    </xf>
    <xf numFmtId="169" fontId="15" fillId="0" borderId="38" xfId="1" applyNumberFormat="1" applyFont="1" applyBorder="1" applyAlignment="1">
      <alignment vertical="center" wrapText="1"/>
    </xf>
    <xf numFmtId="169" fontId="15" fillId="0" borderId="66" xfId="1" applyNumberFormat="1" applyFont="1" applyBorder="1" applyAlignment="1">
      <alignment vertical="center" wrapText="1"/>
    </xf>
    <xf numFmtId="180" fontId="18" fillId="0" borderId="33" xfId="0" applyNumberFormat="1" applyFont="1" applyBorder="1" applyAlignment="1">
      <alignment vertical="center"/>
    </xf>
    <xf numFmtId="180" fontId="18" fillId="0" borderId="38" xfId="0" applyNumberFormat="1" applyFont="1" applyBorder="1" applyAlignment="1">
      <alignment vertical="center"/>
    </xf>
    <xf numFmtId="0" fontId="3" fillId="0" borderId="40" xfId="4" applyFont="1" applyFill="1" applyBorder="1" applyAlignment="1">
      <alignment horizontal="left" vertical="center" wrapText="1"/>
    </xf>
    <xf numFmtId="0" fontId="3" fillId="0" borderId="41" xfId="4" applyFont="1" applyFill="1" applyBorder="1" applyAlignment="1">
      <alignment horizontal="left" vertical="center" wrapText="1"/>
    </xf>
    <xf numFmtId="0" fontId="18" fillId="0" borderId="47" xfId="0" applyFont="1" applyBorder="1" applyAlignment="1">
      <alignment horizontal="center" vertical="center"/>
    </xf>
    <xf numFmtId="168" fontId="18" fillId="0" borderId="47" xfId="0" applyNumberFormat="1" applyFont="1" applyBorder="1" applyAlignment="1">
      <alignment horizontal="center" vertical="center"/>
    </xf>
    <xf numFmtId="169" fontId="15" fillId="0" borderId="47" xfId="1" applyNumberFormat="1" applyFont="1" applyBorder="1" applyAlignment="1">
      <alignment vertical="center"/>
    </xf>
    <xf numFmtId="169" fontId="18" fillId="0" borderId="47" xfId="0" applyNumberFormat="1" applyFont="1" applyBorder="1" applyAlignment="1">
      <alignment vertical="center"/>
    </xf>
    <xf numFmtId="169" fontId="15" fillId="0" borderId="48" xfId="1" applyNumberFormat="1" applyFont="1" applyBorder="1" applyAlignment="1">
      <alignment vertical="center"/>
    </xf>
    <xf numFmtId="39" fontId="2" fillId="2" borderId="36" xfId="4" applyNumberFormat="1" applyFont="1" applyFill="1" applyBorder="1" applyAlignment="1">
      <alignment horizontal="left" vertical="center" wrapText="1"/>
    </xf>
    <xf numFmtId="0" fontId="18" fillId="2" borderId="36" xfId="0" applyFont="1" applyFill="1" applyBorder="1" applyAlignment="1">
      <alignment horizontal="center" vertical="center"/>
    </xf>
    <xf numFmtId="2" fontId="18" fillId="2" borderId="36" xfId="0" applyNumberFormat="1" applyFont="1" applyFill="1" applyBorder="1" applyAlignment="1">
      <alignment horizontal="center" vertical="center" wrapText="1"/>
    </xf>
    <xf numFmtId="180" fontId="15" fillId="2" borderId="36" xfId="1" applyNumberFormat="1" applyFont="1" applyFill="1" applyBorder="1" applyAlignment="1">
      <alignment vertical="center" wrapText="1"/>
    </xf>
    <xf numFmtId="180" fontId="18" fillId="0" borderId="36" xfId="0" applyNumberFormat="1" applyFont="1" applyBorder="1" applyAlignment="1">
      <alignment vertical="center" wrapText="1"/>
    </xf>
    <xf numFmtId="169" fontId="15" fillId="0" borderId="36" xfId="1" applyNumberFormat="1" applyFont="1" applyBorder="1" applyAlignment="1">
      <alignment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3" fillId="3" borderId="4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70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39" fontId="2" fillId="2" borderId="29" xfId="4" applyNumberFormat="1" applyFont="1" applyFill="1" applyBorder="1" applyAlignment="1">
      <alignment horizontal="left" vertical="center" wrapText="1"/>
    </xf>
    <xf numFmtId="2" fontId="18" fillId="2" borderId="29" xfId="0" applyNumberFormat="1" applyFont="1" applyFill="1" applyBorder="1" applyAlignment="1">
      <alignment horizontal="center" vertical="center" wrapText="1"/>
    </xf>
    <xf numFmtId="180" fontId="15" fillId="2" borderId="29" xfId="1" applyNumberFormat="1" applyFont="1" applyFill="1" applyBorder="1" applyAlignment="1">
      <alignment vertical="center" wrapText="1"/>
    </xf>
    <xf numFmtId="180" fontId="18" fillId="0" borderId="29" xfId="0" applyNumberFormat="1" applyFont="1" applyBorder="1" applyAlignment="1">
      <alignment vertical="center"/>
    </xf>
    <xf numFmtId="0" fontId="8" fillId="0" borderId="29" xfId="0" applyFont="1" applyBorder="1" applyAlignment="1">
      <alignment horizontal="center" vertical="center" wrapText="1"/>
    </xf>
    <xf numFmtId="169" fontId="15" fillId="0" borderId="29" xfId="1" applyNumberFormat="1" applyFont="1" applyBorder="1" applyAlignment="1">
      <alignment vertical="center" wrapText="1"/>
    </xf>
    <xf numFmtId="0" fontId="3" fillId="0" borderId="64" xfId="4" applyFont="1" applyFill="1" applyBorder="1" applyAlignment="1">
      <alignment horizontal="left" vertical="center" wrapText="1"/>
    </xf>
    <xf numFmtId="2" fontId="18" fillId="2" borderId="57" xfId="0" applyNumberFormat="1" applyFont="1" applyFill="1" applyBorder="1" applyAlignment="1">
      <alignment horizontal="center" vertical="center" wrapText="1"/>
    </xf>
    <xf numFmtId="180" fontId="15" fillId="2" borderId="57" xfId="1" applyNumberFormat="1" applyFont="1" applyFill="1" applyBorder="1" applyAlignment="1">
      <alignment vertical="center" wrapText="1"/>
    </xf>
    <xf numFmtId="180" fontId="18" fillId="0" borderId="57" xfId="0" applyNumberFormat="1" applyFont="1" applyBorder="1" applyAlignment="1">
      <alignment vertical="center"/>
    </xf>
    <xf numFmtId="169" fontId="15" fillId="0" borderId="57" xfId="1" applyNumberFormat="1" applyFont="1" applyBorder="1" applyAlignment="1">
      <alignment vertical="center" wrapText="1"/>
    </xf>
    <xf numFmtId="39" fontId="2" fillId="2" borderId="55" xfId="4" applyNumberFormat="1" applyFont="1" applyFill="1" applyBorder="1" applyAlignment="1">
      <alignment horizontal="left" vertical="center" wrapText="1"/>
    </xf>
    <xf numFmtId="39" fontId="2" fillId="2" borderId="56" xfId="4" applyNumberFormat="1" applyFont="1" applyFill="1" applyBorder="1" applyAlignment="1">
      <alignment horizontal="left" vertical="center" wrapText="1"/>
    </xf>
    <xf numFmtId="0" fontId="18" fillId="2" borderId="57" xfId="0" applyFont="1" applyFill="1" applyBorder="1" applyAlignment="1">
      <alignment horizontal="center" vertical="center" wrapText="1"/>
    </xf>
    <xf numFmtId="2" fontId="0" fillId="0" borderId="57" xfId="0" applyNumberForma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3" fontId="15" fillId="0" borderId="36" xfId="0" applyNumberFormat="1" applyFont="1" applyBorder="1" applyAlignment="1">
      <alignment vertical="center" wrapText="1"/>
    </xf>
    <xf numFmtId="4" fontId="8" fillId="0" borderId="36" xfId="0" applyNumberFormat="1" applyFont="1" applyBorder="1" applyAlignment="1">
      <alignment horizontal="center" vertical="center" wrapText="1"/>
    </xf>
    <xf numFmtId="3" fontId="8" fillId="0" borderId="18" xfId="0" applyNumberFormat="1" applyFont="1" applyBorder="1" applyAlignment="1">
      <alignment vertical="center" wrapText="1"/>
    </xf>
    <xf numFmtId="180" fontId="15" fillId="0" borderId="20" xfId="1" applyNumberFormat="1" applyFont="1" applyBorder="1" applyAlignment="1">
      <alignment vertical="center"/>
    </xf>
    <xf numFmtId="180" fontId="15" fillId="0" borderId="22" xfId="1" applyNumberFormat="1" applyFont="1" applyBorder="1" applyAlignment="1">
      <alignment vertical="center"/>
    </xf>
    <xf numFmtId="180" fontId="15" fillId="0" borderId="18" xfId="1" applyNumberFormat="1" applyFont="1" applyBorder="1" applyAlignment="1">
      <alignment vertical="center"/>
    </xf>
    <xf numFmtId="180" fontId="15" fillId="0" borderId="34" xfId="1" applyNumberFormat="1" applyFont="1" applyBorder="1" applyAlignment="1">
      <alignment vertical="center"/>
    </xf>
    <xf numFmtId="180" fontId="15" fillId="0" borderId="31" xfId="1" applyNumberFormat="1" applyFont="1" applyBorder="1" applyAlignment="1">
      <alignment vertical="center"/>
    </xf>
    <xf numFmtId="180" fontId="15" fillId="0" borderId="24" xfId="1" applyNumberFormat="1" applyFont="1" applyBorder="1" applyAlignment="1">
      <alignment vertical="center"/>
    </xf>
    <xf numFmtId="180" fontId="15" fillId="0" borderId="65" xfId="1" applyNumberFormat="1" applyFont="1" applyBorder="1" applyAlignment="1">
      <alignment vertical="center"/>
    </xf>
    <xf numFmtId="180" fontId="15" fillId="0" borderId="67" xfId="1" applyNumberFormat="1" applyFont="1" applyBorder="1" applyAlignment="1">
      <alignment vertical="center"/>
    </xf>
    <xf numFmtId="0" fontId="3" fillId="0" borderId="47" xfId="4" applyFont="1" applyFill="1" applyBorder="1" applyAlignment="1">
      <alignment horizontal="left" vertical="center" wrapText="1"/>
    </xf>
    <xf numFmtId="180" fontId="15" fillId="0" borderId="48" xfId="1" applyNumberFormat="1" applyFont="1" applyBorder="1" applyAlignment="1">
      <alignment vertical="center"/>
    </xf>
    <xf numFmtId="9" fontId="15" fillId="0" borderId="1" xfId="3" applyNumberFormat="1" applyFont="1" applyBorder="1" applyAlignment="1">
      <alignment horizontal="center" vertical="center" wrapText="1"/>
    </xf>
    <xf numFmtId="180" fontId="19" fillId="0" borderId="1" xfId="1" applyNumberFormat="1" applyFont="1" applyBorder="1" applyAlignment="1">
      <alignment vertical="center"/>
    </xf>
    <xf numFmtId="0" fontId="13" fillId="3" borderId="1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180" fontId="18" fillId="0" borderId="47" xfId="0" applyNumberFormat="1" applyFont="1" applyBorder="1" applyAlignment="1">
      <alignment vertical="center"/>
    </xf>
    <xf numFmtId="0" fontId="18" fillId="4" borderId="33" xfId="0" applyFont="1" applyFill="1" applyBorder="1" applyAlignment="1">
      <alignment horizontal="center" vertical="center"/>
    </xf>
    <xf numFmtId="2" fontId="18" fillId="4" borderId="33" xfId="0" applyNumberFormat="1" applyFont="1" applyFill="1" applyBorder="1" applyAlignment="1">
      <alignment horizontal="center" vertical="center" wrapText="1"/>
    </xf>
    <xf numFmtId="180" fontId="15" fillId="4" borderId="33" xfId="1" applyNumberFormat="1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" vertical="center"/>
    </xf>
    <xf numFmtId="2" fontId="18" fillId="4" borderId="1" xfId="0" applyNumberFormat="1" applyFont="1" applyFill="1" applyBorder="1" applyAlignment="1">
      <alignment horizontal="center" vertical="center" wrapText="1"/>
    </xf>
    <xf numFmtId="180" fontId="15" fillId="4" borderId="1" xfId="1" applyNumberFormat="1" applyFont="1" applyFill="1" applyBorder="1" applyAlignment="1">
      <alignment vertical="center" wrapText="1"/>
    </xf>
    <xf numFmtId="0" fontId="18" fillId="4" borderId="38" xfId="0" applyFont="1" applyFill="1" applyBorder="1" applyAlignment="1">
      <alignment horizontal="center" vertical="center"/>
    </xf>
    <xf numFmtId="2" fontId="18" fillId="4" borderId="38" xfId="0" applyNumberFormat="1" applyFont="1" applyFill="1" applyBorder="1" applyAlignment="1">
      <alignment horizontal="center" vertical="center" wrapText="1"/>
    </xf>
    <xf numFmtId="180" fontId="15" fillId="4" borderId="38" xfId="1" applyNumberFormat="1" applyFont="1" applyFill="1" applyBorder="1" applyAlignment="1">
      <alignment vertical="center" wrapText="1"/>
    </xf>
    <xf numFmtId="39" fontId="2" fillId="4" borderId="33" xfId="4" applyNumberFormat="1" applyFont="1" applyFill="1" applyBorder="1" applyAlignment="1">
      <alignment horizontal="left" vertical="center" wrapText="1"/>
    </xf>
    <xf numFmtId="39" fontId="2" fillId="4" borderId="1" xfId="4" applyNumberFormat="1" applyFont="1" applyFill="1" applyBorder="1" applyAlignment="1">
      <alignment horizontal="left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39" fontId="2" fillId="4" borderId="38" xfId="4" applyNumberFormat="1" applyFont="1" applyFill="1" applyBorder="1" applyAlignment="1">
      <alignment horizontal="left" vertical="center" wrapText="1"/>
    </xf>
    <xf numFmtId="4" fontId="15" fillId="4" borderId="38" xfId="0" applyNumberFormat="1" applyFont="1" applyFill="1" applyBorder="1" applyAlignment="1">
      <alignment horizontal="center" vertical="center" wrapText="1"/>
    </xf>
    <xf numFmtId="0" fontId="3" fillId="0" borderId="47" xfId="4" applyFont="1" applyFill="1" applyBorder="1" applyAlignment="1">
      <alignment vertical="center" wrapText="1"/>
    </xf>
    <xf numFmtId="0" fontId="9" fillId="0" borderId="64" xfId="0" applyFont="1" applyBorder="1" applyAlignment="1">
      <alignment horizontal="center" vertical="center" wrapText="1"/>
    </xf>
    <xf numFmtId="2" fontId="0" fillId="0" borderId="64" xfId="0" applyNumberFormat="1" applyBorder="1" applyAlignment="1">
      <alignment horizontal="center" vertical="center" wrapText="1"/>
    </xf>
    <xf numFmtId="0" fontId="3" fillId="0" borderId="64" xfId="4" applyFont="1" applyFill="1" applyBorder="1" applyAlignment="1">
      <alignment vertical="center" wrapText="1"/>
    </xf>
    <xf numFmtId="0" fontId="3" fillId="0" borderId="66" xfId="4" applyFont="1" applyFill="1" applyBorder="1" applyAlignment="1">
      <alignment horizontal="left" vertical="center" wrapText="1"/>
    </xf>
    <xf numFmtId="4" fontId="18" fillId="2" borderId="1" xfId="0" applyNumberFormat="1" applyFont="1" applyFill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 wrapText="1"/>
    </xf>
    <xf numFmtId="4" fontId="18" fillId="2" borderId="38" xfId="0" applyNumberFormat="1" applyFont="1" applyFill="1" applyBorder="1" applyAlignment="1">
      <alignment horizontal="center" vertical="center"/>
    </xf>
    <xf numFmtId="0" fontId="15" fillId="2" borderId="47" xfId="0" applyFont="1" applyFill="1" applyBorder="1" applyAlignment="1">
      <alignment horizontal="center" vertical="center" wrapText="1"/>
    </xf>
    <xf numFmtId="2" fontId="15" fillId="2" borderId="47" xfId="0" applyNumberFormat="1" applyFont="1" applyFill="1" applyBorder="1" applyAlignment="1">
      <alignment horizontal="center" vertical="center" wrapText="1"/>
    </xf>
    <xf numFmtId="164" fontId="15" fillId="2" borderId="47" xfId="2" applyFont="1" applyFill="1" applyBorder="1" applyAlignment="1">
      <alignment vertical="center" wrapText="1"/>
    </xf>
    <xf numFmtId="0" fontId="3" fillId="0" borderId="68" xfId="4" applyFont="1" applyFill="1" applyBorder="1" applyAlignment="1">
      <alignment horizontal="left" vertical="center" wrapText="1"/>
    </xf>
    <xf numFmtId="0" fontId="3" fillId="0" borderId="69" xfId="4" applyFont="1" applyFill="1" applyBorder="1" applyAlignment="1">
      <alignment horizontal="left" vertical="center" wrapText="1"/>
    </xf>
    <xf numFmtId="0" fontId="9" fillId="0" borderId="47" xfId="0" applyFont="1" applyBorder="1" applyAlignment="1">
      <alignment horizontal="center" vertical="center" wrapText="1"/>
    </xf>
    <xf numFmtId="2" fontId="0" fillId="0" borderId="47" xfId="0" applyNumberFormat="1" applyBorder="1" applyAlignment="1">
      <alignment horizontal="center" vertical="center" wrapText="1"/>
    </xf>
    <xf numFmtId="2" fontId="0" fillId="0" borderId="66" xfId="0" applyNumberFormat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2" fontId="15" fillId="2" borderId="38" xfId="0" applyNumberFormat="1" applyFont="1" applyFill="1" applyBorder="1" applyAlignment="1">
      <alignment horizontal="center" vertical="center" wrapText="1"/>
    </xf>
    <xf numFmtId="164" fontId="15" fillId="2" borderId="38" xfId="2" applyFont="1" applyFill="1" applyBorder="1" applyAlignment="1">
      <alignment vertical="center" wrapText="1"/>
    </xf>
    <xf numFmtId="0" fontId="18" fillId="4" borderId="33" xfId="0" applyFont="1" applyFill="1" applyBorder="1" applyAlignment="1">
      <alignment horizontal="center" vertical="center" wrapText="1"/>
    </xf>
    <xf numFmtId="180" fontId="15" fillId="4" borderId="33" xfId="1" applyNumberFormat="1" applyFont="1" applyFill="1" applyBorder="1" applyAlignment="1">
      <alignment vertical="center"/>
    </xf>
    <xf numFmtId="0" fontId="15" fillId="4" borderId="38" xfId="0" applyFont="1" applyFill="1" applyBorder="1" applyAlignment="1">
      <alignment horizontal="center" vertical="center" wrapText="1"/>
    </xf>
    <xf numFmtId="2" fontId="15" fillId="4" borderId="38" xfId="0" applyNumberFormat="1" applyFont="1" applyFill="1" applyBorder="1" applyAlignment="1">
      <alignment horizontal="center" vertical="center" wrapText="1"/>
    </xf>
    <xf numFmtId="164" fontId="15" fillId="4" borderId="38" xfId="2" applyFont="1" applyFill="1" applyBorder="1" applyAlignment="1">
      <alignment vertical="center" wrapText="1"/>
    </xf>
    <xf numFmtId="39" fontId="2" fillId="4" borderId="53" xfId="4" applyNumberFormat="1" applyFont="1" applyFill="1" applyBorder="1" applyAlignment="1">
      <alignment horizontal="left" vertical="center" wrapText="1"/>
    </xf>
    <xf numFmtId="39" fontId="2" fillId="4" borderId="54" xfId="4" applyNumberFormat="1" applyFont="1" applyFill="1" applyBorder="1" applyAlignment="1">
      <alignment horizontal="left" vertical="center" wrapText="1"/>
    </xf>
    <xf numFmtId="4" fontId="18" fillId="4" borderId="33" xfId="0" applyNumberFormat="1" applyFont="1" applyFill="1" applyBorder="1" applyAlignment="1">
      <alignment horizontal="center" vertical="center"/>
    </xf>
    <xf numFmtId="2" fontId="18" fillId="4" borderId="1" xfId="0" applyNumberFormat="1" applyFont="1" applyFill="1" applyBorder="1" applyAlignment="1">
      <alignment horizontal="center" vertical="center"/>
    </xf>
    <xf numFmtId="180" fontId="15" fillId="4" borderId="1" xfId="1" applyNumberFormat="1" applyFont="1" applyFill="1" applyBorder="1" applyAlignment="1">
      <alignment vertical="center"/>
    </xf>
    <xf numFmtId="39" fontId="2" fillId="4" borderId="51" xfId="4" applyNumberFormat="1" applyFont="1" applyFill="1" applyBorder="1" applyAlignment="1">
      <alignment horizontal="left" vertical="center" wrapText="1"/>
    </xf>
    <xf numFmtId="39" fontId="2" fillId="4" borderId="52" xfId="4" applyNumberFormat="1" applyFont="1" applyFill="1" applyBorder="1" applyAlignment="1">
      <alignment horizontal="left" vertical="center" wrapText="1"/>
    </xf>
    <xf numFmtId="0" fontId="18" fillId="4" borderId="29" xfId="0" applyFont="1" applyFill="1" applyBorder="1" applyAlignment="1">
      <alignment horizontal="center" vertical="center"/>
    </xf>
    <xf numFmtId="2" fontId="18" fillId="4" borderId="29" xfId="0" applyNumberFormat="1" applyFont="1" applyFill="1" applyBorder="1" applyAlignment="1">
      <alignment horizontal="center" vertical="center"/>
    </xf>
    <xf numFmtId="180" fontId="15" fillId="4" borderId="29" xfId="1" applyNumberFormat="1" applyFont="1" applyFill="1" applyBorder="1" applyAlignment="1">
      <alignment vertical="center"/>
    </xf>
    <xf numFmtId="39" fontId="2" fillId="4" borderId="60" xfId="4" applyNumberFormat="1" applyFont="1" applyFill="1" applyBorder="1" applyAlignment="1">
      <alignment horizontal="left" vertical="center" wrapText="1"/>
    </xf>
    <xf numFmtId="39" fontId="2" fillId="4" borderId="61" xfId="4" applyNumberFormat="1" applyFont="1" applyFill="1" applyBorder="1" applyAlignment="1">
      <alignment horizontal="left" vertical="center" wrapText="1"/>
    </xf>
    <xf numFmtId="2" fontId="18" fillId="4" borderId="38" xfId="0" applyNumberFormat="1" applyFont="1" applyFill="1" applyBorder="1" applyAlignment="1">
      <alignment horizontal="center" vertical="center"/>
    </xf>
    <xf numFmtId="180" fontId="15" fillId="4" borderId="38" xfId="1" applyNumberFormat="1" applyFont="1" applyFill="1" applyBorder="1" applyAlignment="1">
      <alignment vertical="center"/>
    </xf>
    <xf numFmtId="180" fontId="15" fillId="4" borderId="57" xfId="1" applyNumberFormat="1" applyFont="1" applyFill="1" applyBorder="1" applyAlignment="1">
      <alignment vertical="center"/>
    </xf>
    <xf numFmtId="39" fontId="2" fillId="4" borderId="36" xfId="4" applyNumberFormat="1" applyFont="1" applyFill="1" applyBorder="1" applyAlignment="1">
      <alignment horizontal="left" vertical="center" wrapText="1"/>
    </xf>
    <xf numFmtId="0" fontId="18" fillId="4" borderId="36" xfId="0" applyFont="1" applyFill="1" applyBorder="1" applyAlignment="1">
      <alignment horizontal="center" vertical="center"/>
    </xf>
    <xf numFmtId="2" fontId="18" fillId="4" borderId="36" xfId="0" applyNumberFormat="1" applyFont="1" applyFill="1" applyBorder="1" applyAlignment="1">
      <alignment horizontal="center" vertical="center" wrapText="1"/>
    </xf>
    <xf numFmtId="180" fontId="15" fillId="4" borderId="36" xfId="1" applyNumberFormat="1" applyFont="1" applyFill="1" applyBorder="1" applyAlignment="1">
      <alignment vertical="center" wrapText="1"/>
    </xf>
    <xf numFmtId="39" fontId="2" fillId="4" borderId="29" xfId="4" applyNumberFormat="1" applyFont="1" applyFill="1" applyBorder="1" applyAlignment="1">
      <alignment horizontal="left" vertical="center" wrapText="1"/>
    </xf>
    <xf numFmtId="2" fontId="18" fillId="4" borderId="29" xfId="0" applyNumberFormat="1" applyFont="1" applyFill="1" applyBorder="1" applyAlignment="1">
      <alignment horizontal="center" vertical="center" wrapText="1"/>
    </xf>
    <xf numFmtId="180" fontId="15" fillId="4" borderId="29" xfId="1" applyNumberFormat="1" applyFont="1" applyFill="1" applyBorder="1" applyAlignment="1">
      <alignment vertical="center" wrapText="1"/>
    </xf>
    <xf numFmtId="0" fontId="0" fillId="0" borderId="0" xfId="0" applyFill="1"/>
    <xf numFmtId="0" fontId="18" fillId="0" borderId="47" xfId="0" applyFont="1" applyFill="1" applyBorder="1" applyAlignment="1">
      <alignment horizontal="center" vertical="center"/>
    </xf>
    <xf numFmtId="169" fontId="15" fillId="0" borderId="47" xfId="1" applyNumberFormat="1" applyFont="1" applyFill="1" applyBorder="1" applyAlignment="1">
      <alignment vertical="center"/>
    </xf>
    <xf numFmtId="169" fontId="18" fillId="0" borderId="47" xfId="0" applyNumberFormat="1" applyFont="1" applyFill="1" applyBorder="1" applyAlignment="1">
      <alignment vertical="center"/>
    </xf>
    <xf numFmtId="0" fontId="8" fillId="0" borderId="47" xfId="0" applyFont="1" applyFill="1" applyBorder="1" applyAlignment="1">
      <alignment horizontal="center" vertical="center" wrapText="1"/>
    </xf>
    <xf numFmtId="168" fontId="18" fillId="0" borderId="47" xfId="0" applyNumberFormat="1" applyFont="1" applyFill="1" applyBorder="1" applyAlignment="1">
      <alignment horizontal="center" vertical="center"/>
    </xf>
    <xf numFmtId="180" fontId="15" fillId="0" borderId="65" xfId="1" applyNumberFormat="1" applyFont="1" applyFill="1" applyBorder="1" applyAlignment="1">
      <alignment vertical="center"/>
    </xf>
    <xf numFmtId="169" fontId="15" fillId="0" borderId="48" xfId="1" applyNumberFormat="1" applyFont="1" applyFill="1" applyBorder="1" applyAlignment="1">
      <alignment vertical="center"/>
    </xf>
    <xf numFmtId="2" fontId="0" fillId="0" borderId="57" xfId="0" applyNumberForma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64" fontId="15" fillId="4" borderId="1" xfId="2" applyFont="1" applyFill="1" applyBorder="1" applyAlignment="1">
      <alignment vertical="center" wrapText="1"/>
    </xf>
    <xf numFmtId="2" fontId="15" fillId="4" borderId="1" xfId="0" applyNumberFormat="1" applyFont="1" applyFill="1" applyBorder="1" applyAlignment="1">
      <alignment horizontal="center" vertical="center" wrapText="1"/>
    </xf>
    <xf numFmtId="0" fontId="18" fillId="4" borderId="38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2" fontId="0" fillId="0" borderId="47" xfId="0" applyNumberFormat="1" applyFill="1" applyBorder="1" applyAlignment="1">
      <alignment horizontal="center" vertical="center" wrapText="1"/>
    </xf>
    <xf numFmtId="180" fontId="15" fillId="0" borderId="48" xfId="1" applyNumberFormat="1" applyFont="1" applyFill="1" applyBorder="1" applyAlignment="1">
      <alignment vertical="center"/>
    </xf>
    <xf numFmtId="0" fontId="0" fillId="4" borderId="1" xfId="0" applyFill="1" applyBorder="1"/>
    <xf numFmtId="0" fontId="0" fillId="4" borderId="36" xfId="0" applyFill="1" applyBorder="1"/>
    <xf numFmtId="180" fontId="15" fillId="4" borderId="36" xfId="1" applyNumberFormat="1" applyFont="1" applyFill="1" applyBorder="1" applyAlignment="1">
      <alignment vertical="center"/>
    </xf>
    <xf numFmtId="180" fontId="18" fillId="0" borderId="36" xfId="0" applyNumberFormat="1" applyFont="1" applyBorder="1" applyAlignment="1">
      <alignment vertical="center"/>
    </xf>
    <xf numFmtId="4" fontId="18" fillId="4" borderId="36" xfId="0" applyNumberFormat="1" applyFont="1" applyFill="1" applyBorder="1" applyAlignment="1">
      <alignment horizontal="center" vertical="center"/>
    </xf>
    <xf numFmtId="0" fontId="0" fillId="4" borderId="33" xfId="0" applyFill="1" applyBorder="1"/>
    <xf numFmtId="2" fontId="18" fillId="4" borderId="33" xfId="0" applyNumberFormat="1" applyFont="1" applyFill="1" applyBorder="1" applyAlignment="1">
      <alignment horizontal="center" vertical="center"/>
    </xf>
    <xf numFmtId="0" fontId="0" fillId="4" borderId="38" xfId="0" applyFill="1" applyBorder="1"/>
    <xf numFmtId="0" fontId="0" fillId="4" borderId="1" xfId="0" applyFill="1" applyBorder="1" applyAlignment="1">
      <alignment wrapText="1"/>
    </xf>
    <xf numFmtId="0" fontId="0" fillId="4" borderId="38" xfId="0" applyFill="1" applyBorder="1" applyAlignment="1">
      <alignment wrapText="1"/>
    </xf>
    <xf numFmtId="4" fontId="15" fillId="0" borderId="47" xfId="0" applyNumberFormat="1" applyFont="1" applyFill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3" fontId="15" fillId="0" borderId="64" xfId="0" applyNumberFormat="1" applyFont="1" applyBorder="1" applyAlignment="1">
      <alignment vertical="center" wrapText="1"/>
    </xf>
    <xf numFmtId="4" fontId="8" fillId="0" borderId="64" xfId="0" applyNumberFormat="1" applyFont="1" applyBorder="1" applyAlignment="1">
      <alignment horizontal="center" vertical="center" wrapText="1"/>
    </xf>
    <xf numFmtId="3" fontId="8" fillId="0" borderId="65" xfId="0" applyNumberFormat="1" applyFont="1" applyBorder="1" applyAlignment="1">
      <alignment vertical="center" wrapText="1"/>
    </xf>
    <xf numFmtId="2" fontId="0" fillId="0" borderId="0" xfId="0" applyNumberFormat="1"/>
    <xf numFmtId="2" fontId="4" fillId="0" borderId="0" xfId="0" applyNumberFormat="1" applyFont="1"/>
    <xf numFmtId="2" fontId="8" fillId="0" borderId="46" xfId="0" applyNumberFormat="1" applyFont="1" applyBorder="1" applyAlignment="1">
      <alignment horizontal="center" vertical="center"/>
    </xf>
    <xf numFmtId="2" fontId="8" fillId="0" borderId="36" xfId="0" applyNumberFormat="1" applyFont="1" applyBorder="1" applyAlignment="1">
      <alignment vertical="center" wrapText="1"/>
    </xf>
    <xf numFmtId="2" fontId="0" fillId="0" borderId="1" xfId="0" applyNumberFormat="1" applyFill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 wrapText="1"/>
    </xf>
    <xf numFmtId="2" fontId="9" fillId="0" borderId="1" xfId="0" applyNumberFormat="1" applyFont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0" xfId="0" applyNumberFormat="1" applyFont="1" applyBorder="1" applyAlignment="1">
      <alignment vertical="center"/>
    </xf>
    <xf numFmtId="2" fontId="4" fillId="0" borderId="0" xfId="0" applyNumberFormat="1" applyFont="1" applyBorder="1"/>
    <xf numFmtId="2" fontId="8" fillId="0" borderId="64" xfId="0" applyNumberFormat="1" applyFont="1" applyBorder="1" applyAlignment="1">
      <alignment vertical="center" wrapText="1"/>
    </xf>
    <xf numFmtId="2" fontId="0" fillId="0" borderId="38" xfId="0" applyNumberFormat="1" applyFill="1" applyBorder="1" applyAlignment="1">
      <alignment horizontal="center" vertical="center" wrapText="1"/>
    </xf>
    <xf numFmtId="0" fontId="0" fillId="4" borderId="33" xfId="0" applyFill="1" applyBorder="1" applyAlignment="1">
      <alignment wrapText="1"/>
    </xf>
    <xf numFmtId="0" fontId="0" fillId="4" borderId="36" xfId="0" applyFill="1" applyBorder="1" applyAlignment="1">
      <alignment wrapText="1"/>
    </xf>
    <xf numFmtId="39" fontId="2" fillId="5" borderId="36" xfId="4" applyNumberFormat="1" applyFont="1" applyFill="1" applyBorder="1" applyAlignment="1">
      <alignment horizontal="left" vertical="center" wrapText="1"/>
    </xf>
    <xf numFmtId="0" fontId="18" fillId="5" borderId="36" xfId="0" applyFont="1" applyFill="1" applyBorder="1" applyAlignment="1">
      <alignment horizontal="center" vertical="center"/>
    </xf>
    <xf numFmtId="2" fontId="18" fillId="5" borderId="36" xfId="0" applyNumberFormat="1" applyFont="1" applyFill="1" applyBorder="1" applyAlignment="1">
      <alignment horizontal="center" vertical="center"/>
    </xf>
    <xf numFmtId="180" fontId="15" fillId="5" borderId="36" xfId="1" applyNumberFormat="1" applyFont="1" applyFill="1" applyBorder="1" applyAlignment="1">
      <alignment vertical="center"/>
    </xf>
    <xf numFmtId="39" fontId="2" fillId="5" borderId="33" xfId="4" applyNumberFormat="1" applyFont="1" applyFill="1" applyBorder="1" applyAlignment="1">
      <alignment horizontal="left" vertical="center" wrapText="1"/>
    </xf>
    <xf numFmtId="0" fontId="18" fillId="5" borderId="33" xfId="0" applyFont="1" applyFill="1" applyBorder="1" applyAlignment="1">
      <alignment horizontal="center" vertical="center"/>
    </xf>
    <xf numFmtId="2" fontId="18" fillId="5" borderId="33" xfId="0" applyNumberFormat="1" applyFont="1" applyFill="1" applyBorder="1" applyAlignment="1">
      <alignment horizontal="center" vertical="center" wrapText="1"/>
    </xf>
    <xf numFmtId="180" fontId="15" fillId="5" borderId="33" xfId="1" applyNumberFormat="1" applyFont="1" applyFill="1" applyBorder="1" applyAlignment="1">
      <alignment vertical="center" wrapText="1"/>
    </xf>
    <xf numFmtId="39" fontId="2" fillId="5" borderId="38" xfId="4" applyNumberFormat="1" applyFont="1" applyFill="1" applyBorder="1" applyAlignment="1">
      <alignment horizontal="left" vertical="center" wrapText="1"/>
    </xf>
    <xf numFmtId="0" fontId="18" fillId="5" borderId="38" xfId="0" applyFont="1" applyFill="1" applyBorder="1" applyAlignment="1">
      <alignment horizontal="center" vertical="center"/>
    </xf>
    <xf numFmtId="2" fontId="18" fillId="5" borderId="38" xfId="0" applyNumberFormat="1" applyFont="1" applyFill="1" applyBorder="1" applyAlignment="1">
      <alignment horizontal="center" vertical="center" wrapText="1"/>
    </xf>
    <xf numFmtId="180" fontId="15" fillId="5" borderId="38" xfId="1" applyNumberFormat="1" applyFont="1" applyFill="1" applyBorder="1" applyAlignment="1">
      <alignment vertical="center" wrapText="1"/>
    </xf>
    <xf numFmtId="2" fontId="18" fillId="5" borderId="36" xfId="0" applyNumberFormat="1" applyFont="1" applyFill="1" applyBorder="1" applyAlignment="1">
      <alignment horizontal="center" vertical="center" wrapText="1"/>
    </xf>
    <xf numFmtId="180" fontId="15" fillId="5" borderId="36" xfId="1" applyNumberFormat="1" applyFont="1" applyFill="1" applyBorder="1" applyAlignment="1">
      <alignment vertical="center" wrapText="1"/>
    </xf>
    <xf numFmtId="39" fontId="2" fillId="5" borderId="1" xfId="4" applyNumberFormat="1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center" vertical="center"/>
    </xf>
    <xf numFmtId="2" fontId="18" fillId="5" borderId="1" xfId="0" applyNumberFormat="1" applyFont="1" applyFill="1" applyBorder="1" applyAlignment="1">
      <alignment horizontal="center" vertical="center" wrapText="1"/>
    </xf>
    <xf numFmtId="180" fontId="15" fillId="5" borderId="1" xfId="1" applyNumberFormat="1" applyFont="1" applyFill="1" applyBorder="1" applyAlignment="1">
      <alignment vertical="center" wrapText="1"/>
    </xf>
    <xf numFmtId="180" fontId="18" fillId="5" borderId="33" xfId="0" applyNumberFormat="1" applyFont="1" applyFill="1" applyBorder="1" applyAlignment="1">
      <alignment vertical="center"/>
    </xf>
    <xf numFmtId="0" fontId="8" fillId="5" borderId="33" xfId="0" applyFont="1" applyFill="1" applyBorder="1" applyAlignment="1">
      <alignment horizontal="center" vertical="center" wrapText="1"/>
    </xf>
    <xf numFmtId="4" fontId="15" fillId="5" borderId="33" xfId="0" applyNumberFormat="1" applyFont="1" applyFill="1" applyBorder="1" applyAlignment="1">
      <alignment horizontal="center" vertical="center" wrapText="1"/>
    </xf>
    <xf numFmtId="2" fontId="0" fillId="5" borderId="33" xfId="0" applyNumberFormat="1" applyFill="1" applyBorder="1" applyAlignment="1">
      <alignment horizontal="center" vertical="center" wrapText="1"/>
    </xf>
    <xf numFmtId="182" fontId="15" fillId="5" borderId="34" xfId="1" applyNumberFormat="1" applyFont="1" applyFill="1" applyBorder="1" applyAlignment="1">
      <alignment vertical="center"/>
    </xf>
    <xf numFmtId="180" fontId="18" fillId="5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4" fontId="15" fillId="5" borderId="1" xfId="0" applyNumberFormat="1" applyFont="1" applyFill="1" applyBorder="1" applyAlignment="1">
      <alignment horizontal="center" vertical="center" wrapText="1"/>
    </xf>
    <xf numFmtId="2" fontId="0" fillId="5" borderId="1" xfId="0" applyNumberFormat="1" applyFill="1" applyBorder="1" applyAlignment="1">
      <alignment horizontal="center" vertical="center" wrapText="1"/>
    </xf>
    <xf numFmtId="180" fontId="15" fillId="5" borderId="22" xfId="1" applyNumberFormat="1" applyFont="1" applyFill="1" applyBorder="1" applyAlignment="1">
      <alignment vertical="center"/>
    </xf>
    <xf numFmtId="180" fontId="18" fillId="5" borderId="38" xfId="0" applyNumberFormat="1" applyFont="1" applyFill="1" applyBorder="1" applyAlignment="1">
      <alignment vertical="center"/>
    </xf>
    <xf numFmtId="0" fontId="8" fillId="5" borderId="38" xfId="0" applyFont="1" applyFill="1" applyBorder="1" applyAlignment="1">
      <alignment horizontal="center" vertical="center" wrapText="1"/>
    </xf>
    <xf numFmtId="4" fontId="15" fillId="5" borderId="38" xfId="0" applyNumberFormat="1" applyFont="1" applyFill="1" applyBorder="1" applyAlignment="1">
      <alignment horizontal="center" vertical="center" wrapText="1"/>
    </xf>
    <xf numFmtId="2" fontId="0" fillId="5" borderId="38" xfId="0" applyNumberFormat="1" applyFill="1" applyBorder="1" applyAlignment="1">
      <alignment horizontal="center" vertical="center" wrapText="1"/>
    </xf>
    <xf numFmtId="180" fontId="15" fillId="5" borderId="24" xfId="1" applyNumberFormat="1" applyFont="1" applyFill="1" applyBorder="1" applyAlignment="1">
      <alignment vertical="center"/>
    </xf>
    <xf numFmtId="4" fontId="15" fillId="4" borderId="57" xfId="0" applyNumberFormat="1" applyFont="1" applyFill="1" applyBorder="1" applyAlignment="1">
      <alignment horizontal="center" vertical="center" wrapText="1"/>
    </xf>
    <xf numFmtId="4" fontId="15" fillId="4" borderId="33" xfId="0" applyNumberFormat="1" applyFont="1" applyFill="1" applyBorder="1" applyAlignment="1">
      <alignment horizontal="center" vertical="center" wrapText="1"/>
    </xf>
    <xf numFmtId="4" fontId="15" fillId="4" borderId="29" xfId="0" applyNumberFormat="1" applyFont="1" applyFill="1" applyBorder="1" applyAlignment="1">
      <alignment horizontal="center" vertical="center" wrapText="1"/>
    </xf>
    <xf numFmtId="4" fontId="15" fillId="4" borderId="36" xfId="0" applyNumberFormat="1" applyFont="1" applyFill="1" applyBorder="1" applyAlignment="1">
      <alignment horizontal="center" vertical="center" wrapText="1"/>
    </xf>
    <xf numFmtId="39" fontId="2" fillId="4" borderId="55" xfId="4" applyNumberFormat="1" applyFont="1" applyFill="1" applyBorder="1" applyAlignment="1">
      <alignment horizontal="left" vertical="center" wrapText="1"/>
    </xf>
    <xf numFmtId="39" fontId="2" fillId="4" borderId="56" xfId="4" applyNumberFormat="1" applyFont="1" applyFill="1" applyBorder="1" applyAlignment="1">
      <alignment horizontal="left" vertical="center" wrapText="1"/>
    </xf>
    <xf numFmtId="0" fontId="18" fillId="4" borderId="57" xfId="0" applyFont="1" applyFill="1" applyBorder="1" applyAlignment="1">
      <alignment horizontal="center" vertical="center" wrapText="1"/>
    </xf>
    <xf numFmtId="2" fontId="18" fillId="4" borderId="57" xfId="0" applyNumberFormat="1" applyFont="1" applyFill="1" applyBorder="1" applyAlignment="1">
      <alignment horizontal="center" vertical="center" wrapText="1"/>
    </xf>
    <xf numFmtId="4" fontId="18" fillId="4" borderId="38" xfId="0" applyNumberFormat="1" applyFont="1" applyFill="1" applyBorder="1" applyAlignment="1">
      <alignment horizontal="center" vertical="center"/>
    </xf>
    <xf numFmtId="180" fontId="19" fillId="0" borderId="22" xfId="1" applyNumberFormat="1" applyFont="1" applyBorder="1" applyAlignment="1">
      <alignment vertical="center"/>
    </xf>
    <xf numFmtId="169" fontId="0" fillId="0" borderId="0" xfId="0" applyNumberFormat="1"/>
    <xf numFmtId="39" fontId="2" fillId="0" borderId="0" xfId="4" applyNumberFormat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 wrapText="1"/>
    </xf>
    <xf numFmtId="180" fontId="15" fillId="0" borderId="0" xfId="1" applyNumberFormat="1" applyFont="1" applyFill="1" applyBorder="1" applyAlignment="1">
      <alignment vertical="center" wrapText="1"/>
    </xf>
    <xf numFmtId="180" fontId="1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center" vertical="center" wrapText="1"/>
    </xf>
    <xf numFmtId="169" fontId="15" fillId="0" borderId="0" xfId="1" applyNumberFormat="1" applyFont="1" applyFill="1" applyBorder="1" applyAlignment="1">
      <alignment vertical="center" wrapText="1"/>
    </xf>
    <xf numFmtId="2" fontId="0" fillId="0" borderId="0" xfId="0" applyNumberFormat="1" applyFill="1" applyBorder="1" applyAlignment="1">
      <alignment horizontal="center" vertical="center" wrapText="1"/>
    </xf>
    <xf numFmtId="180" fontId="15" fillId="0" borderId="0" xfId="1" applyNumberFormat="1" applyFont="1" applyFill="1" applyBorder="1" applyAlignment="1">
      <alignment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2" fontId="18" fillId="2" borderId="33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4" fontId="8" fillId="0" borderId="29" xfId="0" applyNumberFormat="1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2" fontId="8" fillId="0" borderId="28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4" fontId="8" fillId="0" borderId="47" xfId="0" applyNumberFormat="1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2" fontId="8" fillId="0" borderId="46" xfId="0" applyNumberFormat="1" applyFont="1" applyBorder="1" applyAlignment="1">
      <alignment horizontal="center" vertical="center" wrapText="1"/>
    </xf>
    <xf numFmtId="180" fontId="18" fillId="0" borderId="57" xfId="0" applyNumberFormat="1" applyFont="1" applyBorder="1" applyAlignment="1">
      <alignment vertical="center" wrapText="1"/>
    </xf>
    <xf numFmtId="180" fontId="15" fillId="0" borderId="20" xfId="1" applyNumberFormat="1" applyFont="1" applyBorder="1" applyAlignment="1">
      <alignment vertical="center" wrapText="1"/>
    </xf>
    <xf numFmtId="180" fontId="15" fillId="0" borderId="22" xfId="1" applyNumberFormat="1" applyFont="1" applyBorder="1" applyAlignment="1">
      <alignment vertical="center" wrapText="1"/>
    </xf>
    <xf numFmtId="168" fontId="18" fillId="0" borderId="64" xfId="0" applyNumberFormat="1" applyFont="1" applyBorder="1" applyAlignment="1">
      <alignment horizontal="center" vertical="center" wrapText="1"/>
    </xf>
    <xf numFmtId="169" fontId="15" fillId="0" borderId="64" xfId="1" applyNumberFormat="1" applyFont="1" applyBorder="1" applyAlignment="1">
      <alignment vertical="center" wrapText="1"/>
    </xf>
    <xf numFmtId="169" fontId="18" fillId="0" borderId="64" xfId="0" applyNumberFormat="1" applyFont="1" applyBorder="1" applyAlignment="1">
      <alignment vertical="center" wrapText="1"/>
    </xf>
    <xf numFmtId="180" fontId="15" fillId="0" borderId="65" xfId="1" applyNumberFormat="1" applyFont="1" applyBorder="1" applyAlignment="1">
      <alignment vertical="center" wrapText="1"/>
    </xf>
    <xf numFmtId="4" fontId="18" fillId="2" borderId="33" xfId="0" applyNumberFormat="1" applyFont="1" applyFill="1" applyBorder="1" applyAlignment="1">
      <alignment horizontal="center" vertical="center" wrapText="1"/>
    </xf>
    <xf numFmtId="180" fontId="15" fillId="0" borderId="34" xfId="1" applyNumberFormat="1" applyFont="1" applyBorder="1" applyAlignment="1">
      <alignment vertical="center" wrapText="1"/>
    </xf>
    <xf numFmtId="0" fontId="18" fillId="2" borderId="38" xfId="0" applyFont="1" applyFill="1" applyBorder="1" applyAlignment="1">
      <alignment horizontal="center" vertical="center" wrapText="1"/>
    </xf>
    <xf numFmtId="4" fontId="18" fillId="2" borderId="38" xfId="0" applyNumberFormat="1" applyFont="1" applyFill="1" applyBorder="1" applyAlignment="1">
      <alignment horizontal="center" vertical="center" wrapText="1"/>
    </xf>
    <xf numFmtId="180" fontId="15" fillId="0" borderId="24" xfId="1" applyNumberFormat="1" applyFont="1" applyBorder="1" applyAlignment="1">
      <alignment vertical="center" wrapText="1"/>
    </xf>
    <xf numFmtId="0" fontId="18" fillId="0" borderId="66" xfId="0" applyFont="1" applyBorder="1" applyAlignment="1">
      <alignment horizontal="center" vertical="center" wrapText="1"/>
    </xf>
    <xf numFmtId="168" fontId="18" fillId="0" borderId="66" xfId="0" applyNumberFormat="1" applyFont="1" applyBorder="1" applyAlignment="1">
      <alignment horizontal="center" vertical="center" wrapText="1"/>
    </xf>
    <xf numFmtId="169" fontId="18" fillId="0" borderId="66" xfId="0" applyNumberFormat="1" applyFont="1" applyBorder="1" applyAlignment="1">
      <alignment vertical="center" wrapText="1"/>
    </xf>
    <xf numFmtId="180" fontId="15" fillId="0" borderId="67" xfId="1" applyNumberFormat="1" applyFont="1" applyBorder="1" applyAlignment="1">
      <alignment vertical="center" wrapText="1"/>
    </xf>
    <xf numFmtId="0" fontId="18" fillId="2" borderId="29" xfId="0" applyFont="1" applyFill="1" applyBorder="1" applyAlignment="1">
      <alignment horizontal="center" vertical="center" wrapText="1"/>
    </xf>
    <xf numFmtId="180" fontId="15" fillId="0" borderId="31" xfId="1" applyNumberFormat="1" applyFont="1" applyBorder="1" applyAlignment="1">
      <alignment vertical="center" wrapText="1"/>
    </xf>
    <xf numFmtId="0" fontId="18" fillId="0" borderId="36" xfId="0" applyFont="1" applyBorder="1" applyAlignment="1">
      <alignment horizontal="center" vertical="center" wrapText="1"/>
    </xf>
    <xf numFmtId="168" fontId="18" fillId="0" borderId="36" xfId="0" applyNumberFormat="1" applyFont="1" applyBorder="1" applyAlignment="1">
      <alignment horizontal="center" vertical="center" wrapText="1"/>
    </xf>
    <xf numFmtId="169" fontId="18" fillId="0" borderId="36" xfId="0" applyNumberFormat="1" applyFont="1" applyBorder="1" applyAlignment="1">
      <alignment vertical="center" wrapText="1"/>
    </xf>
    <xf numFmtId="180" fontId="15" fillId="0" borderId="18" xfId="1" applyNumberFormat="1" applyFont="1" applyBorder="1" applyAlignment="1">
      <alignment vertical="center" wrapText="1"/>
    </xf>
    <xf numFmtId="0" fontId="18" fillId="0" borderId="64" xfId="0" applyFont="1" applyBorder="1" applyAlignment="1">
      <alignment horizontal="center" vertical="center" wrapText="1"/>
    </xf>
    <xf numFmtId="169" fontId="15" fillId="0" borderId="65" xfId="1" applyNumberFormat="1" applyFont="1" applyBorder="1" applyAlignment="1">
      <alignment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168" fontId="18" fillId="0" borderId="47" xfId="0" applyNumberFormat="1" applyFont="1" applyBorder="1" applyAlignment="1">
      <alignment horizontal="center" vertical="center" wrapText="1"/>
    </xf>
    <xf numFmtId="169" fontId="18" fillId="0" borderId="47" xfId="0" applyNumberFormat="1" applyFont="1" applyBorder="1" applyAlignment="1">
      <alignment vertical="center" wrapText="1"/>
    </xf>
    <xf numFmtId="180" fontId="18" fillId="0" borderId="29" xfId="0" applyNumberFormat="1" applyFont="1" applyBorder="1" applyAlignment="1">
      <alignment vertical="center" wrapText="1"/>
    </xf>
    <xf numFmtId="0" fontId="18" fillId="4" borderId="29" xfId="0" applyFont="1" applyFill="1" applyBorder="1" applyAlignment="1">
      <alignment horizontal="center" vertical="center" wrapText="1"/>
    </xf>
    <xf numFmtId="39" fontId="2" fillId="0" borderId="25" xfId="4" applyNumberFormat="1" applyFont="1" applyFill="1" applyBorder="1" applyAlignment="1">
      <alignment horizontal="left" vertical="center" wrapText="1"/>
    </xf>
    <xf numFmtId="0" fontId="18" fillId="0" borderId="25" xfId="0" applyFont="1" applyFill="1" applyBorder="1" applyAlignment="1">
      <alignment horizontal="center" vertical="center"/>
    </xf>
    <xf numFmtId="2" fontId="18" fillId="0" borderId="25" xfId="0" applyNumberFormat="1" applyFont="1" applyFill="1" applyBorder="1" applyAlignment="1">
      <alignment horizontal="center" vertical="center" wrapText="1"/>
    </xf>
    <xf numFmtId="180" fontId="15" fillId="0" borderId="25" xfId="1" applyNumberFormat="1" applyFont="1" applyFill="1" applyBorder="1" applyAlignment="1">
      <alignment vertical="center" wrapText="1"/>
    </xf>
    <xf numFmtId="180" fontId="18" fillId="0" borderId="25" xfId="0" applyNumberFormat="1" applyFont="1" applyFill="1" applyBorder="1" applyAlignment="1">
      <alignment vertical="center"/>
    </xf>
    <xf numFmtId="0" fontId="8" fillId="0" borderId="25" xfId="0" applyFont="1" applyFill="1" applyBorder="1" applyAlignment="1">
      <alignment horizontal="center" vertical="center" wrapText="1"/>
    </xf>
    <xf numFmtId="4" fontId="15" fillId="0" borderId="25" xfId="0" applyNumberFormat="1" applyFont="1" applyFill="1" applyBorder="1" applyAlignment="1">
      <alignment horizontal="center" vertical="center" wrapText="1"/>
    </xf>
    <xf numFmtId="180" fontId="15" fillId="0" borderId="6" xfId="1" applyNumberFormat="1" applyFont="1" applyFill="1" applyBorder="1" applyAlignment="1">
      <alignment vertical="center"/>
    </xf>
    <xf numFmtId="39" fontId="2" fillId="0" borderId="39" xfId="4" applyNumberFormat="1" applyFont="1" applyFill="1" applyBorder="1" applyAlignment="1">
      <alignment horizontal="left" vertical="center" wrapText="1"/>
    </xf>
    <xf numFmtId="0" fontId="18" fillId="0" borderId="39" xfId="0" applyFont="1" applyFill="1" applyBorder="1" applyAlignment="1">
      <alignment horizontal="center" vertical="center"/>
    </xf>
    <xf numFmtId="2" fontId="18" fillId="0" borderId="39" xfId="0" applyNumberFormat="1" applyFont="1" applyFill="1" applyBorder="1" applyAlignment="1">
      <alignment horizontal="center" vertical="center" wrapText="1"/>
    </xf>
    <xf numFmtId="180" fontId="15" fillId="0" borderId="39" xfId="1" applyNumberFormat="1" applyFont="1" applyFill="1" applyBorder="1" applyAlignment="1">
      <alignment vertical="center" wrapText="1"/>
    </xf>
    <xf numFmtId="180" fontId="18" fillId="0" borderId="39" xfId="0" applyNumberFormat="1" applyFont="1" applyFill="1" applyBorder="1" applyAlignment="1">
      <alignment vertical="center"/>
    </xf>
    <xf numFmtId="0" fontId="8" fillId="0" borderId="39" xfId="0" applyFont="1" applyFill="1" applyBorder="1" applyAlignment="1">
      <alignment horizontal="center" vertical="center" wrapText="1"/>
    </xf>
    <xf numFmtId="4" fontId="15" fillId="0" borderId="39" xfId="0" applyNumberFormat="1" applyFont="1" applyFill="1" applyBorder="1" applyAlignment="1">
      <alignment horizontal="center" vertical="center" wrapText="1"/>
    </xf>
    <xf numFmtId="180" fontId="15" fillId="0" borderId="15" xfId="1" applyNumberFormat="1" applyFont="1" applyFill="1" applyBorder="1" applyAlignment="1">
      <alignment vertical="center"/>
    </xf>
    <xf numFmtId="0" fontId="0" fillId="4" borderId="29" xfId="0" applyFill="1" applyBorder="1" applyAlignment="1">
      <alignment wrapText="1"/>
    </xf>
    <xf numFmtId="180" fontId="15" fillId="0" borderId="20" xfId="1" applyNumberFormat="1" applyFont="1" applyFill="1" applyBorder="1" applyAlignment="1">
      <alignment vertical="center"/>
    </xf>
    <xf numFmtId="39" fontId="2" fillId="2" borderId="30" xfId="4" applyNumberFormat="1" applyFont="1" applyFill="1" applyBorder="1" applyAlignment="1">
      <alignment horizontal="left" vertical="center" wrapText="1"/>
    </xf>
    <xf numFmtId="39" fontId="2" fillId="2" borderId="3" xfId="4" applyNumberFormat="1" applyFont="1" applyFill="1" applyBorder="1" applyAlignment="1">
      <alignment horizontal="left" vertical="center" wrapText="1"/>
    </xf>
    <xf numFmtId="0" fontId="15" fillId="2" borderId="29" xfId="0" applyFont="1" applyFill="1" applyBorder="1" applyAlignment="1">
      <alignment horizontal="center" vertical="center" wrapText="1"/>
    </xf>
    <xf numFmtId="2" fontId="15" fillId="2" borderId="29" xfId="0" applyNumberFormat="1" applyFont="1" applyFill="1" applyBorder="1" applyAlignment="1">
      <alignment horizontal="center" vertical="center" wrapText="1"/>
    </xf>
    <xf numFmtId="164" fontId="15" fillId="2" borderId="29" xfId="2" applyFont="1" applyFill="1" applyBorder="1" applyAlignment="1">
      <alignment vertical="center" wrapText="1"/>
    </xf>
    <xf numFmtId="2" fontId="0" fillId="0" borderId="29" xfId="0" applyNumberFormat="1" applyFill="1" applyBorder="1" applyAlignment="1">
      <alignment horizontal="center" vertical="center" wrapText="1"/>
    </xf>
    <xf numFmtId="2" fontId="0" fillId="0" borderId="25" xfId="0" applyNumberFormat="1" applyFill="1" applyBorder="1" applyAlignment="1">
      <alignment horizontal="center" vertical="center" wrapText="1"/>
    </xf>
    <xf numFmtId="2" fontId="0" fillId="0" borderId="39" xfId="0" applyNumberFormat="1" applyFill="1" applyBorder="1" applyAlignment="1">
      <alignment horizontal="center" vertical="center" wrapText="1"/>
    </xf>
    <xf numFmtId="169" fontId="15" fillId="0" borderId="25" xfId="1" applyNumberFormat="1" applyFont="1" applyFill="1" applyBorder="1" applyAlignment="1">
      <alignment vertical="center" wrapText="1"/>
    </xf>
    <xf numFmtId="169" fontId="15" fillId="0" borderId="39" xfId="1" applyNumberFormat="1" applyFont="1" applyFill="1" applyBorder="1" applyAlignment="1">
      <alignment vertical="center" wrapText="1"/>
    </xf>
    <xf numFmtId="49" fontId="15" fillId="0" borderId="28" xfId="0" applyNumberFormat="1" applyFont="1" applyBorder="1" applyAlignment="1">
      <alignment vertical="center"/>
    </xf>
    <xf numFmtId="0" fontId="19" fillId="0" borderId="29" xfId="0" applyFont="1" applyBorder="1" applyAlignment="1">
      <alignment horizontal="left" vertical="center"/>
    </xf>
    <xf numFmtId="0" fontId="19" fillId="0" borderId="29" xfId="0" applyFont="1" applyBorder="1" applyAlignment="1">
      <alignment horizontal="center" vertical="center" wrapText="1"/>
    </xf>
    <xf numFmtId="4" fontId="19" fillId="0" borderId="29" xfId="0" applyNumberFormat="1" applyFont="1" applyBorder="1" applyAlignment="1">
      <alignment vertical="center" wrapText="1"/>
    </xf>
    <xf numFmtId="3" fontId="19" fillId="0" borderId="29" xfId="0" applyNumberFormat="1" applyFont="1" applyBorder="1" applyAlignment="1">
      <alignment vertical="center" wrapText="1"/>
    </xf>
    <xf numFmtId="180" fontId="19" fillId="0" borderId="29" xfId="1" applyNumberFormat="1" applyFont="1" applyBorder="1" applyAlignment="1">
      <alignment vertical="center"/>
    </xf>
    <xf numFmtId="0" fontId="9" fillId="0" borderId="29" xfId="0" applyFont="1" applyBorder="1" applyAlignment="1">
      <alignment vertical="center" wrapText="1"/>
    </xf>
    <xf numFmtId="4" fontId="9" fillId="0" borderId="29" xfId="0" applyNumberFormat="1" applyFont="1" applyBorder="1" applyAlignment="1">
      <alignment vertical="center" wrapText="1"/>
    </xf>
    <xf numFmtId="180" fontId="18" fillId="5" borderId="36" xfId="0" applyNumberFormat="1" applyFont="1" applyFill="1" applyBorder="1" applyAlignment="1">
      <alignment vertical="center"/>
    </xf>
    <xf numFmtId="0" fontId="8" fillId="5" borderId="36" xfId="0" applyFont="1" applyFill="1" applyBorder="1" applyAlignment="1">
      <alignment horizontal="center" vertical="center" wrapText="1"/>
    </xf>
    <xf numFmtId="4" fontId="15" fillId="5" borderId="36" xfId="0" applyNumberFormat="1" applyFont="1" applyFill="1" applyBorder="1" applyAlignment="1">
      <alignment horizontal="center" vertical="center" wrapText="1"/>
    </xf>
    <xf numFmtId="2" fontId="0" fillId="5" borderId="36" xfId="0" applyNumberFormat="1" applyFill="1" applyBorder="1" applyAlignment="1">
      <alignment horizontal="center" vertical="center" wrapText="1"/>
    </xf>
    <xf numFmtId="180" fontId="15" fillId="5" borderId="34" xfId="1" applyNumberFormat="1" applyFont="1" applyFill="1" applyBorder="1" applyAlignment="1">
      <alignment vertical="center"/>
    </xf>
    <xf numFmtId="180" fontId="18" fillId="5" borderId="33" xfId="0" applyNumberFormat="1" applyFont="1" applyFill="1" applyBorder="1" applyAlignment="1">
      <alignment vertical="center" wrapText="1"/>
    </xf>
    <xf numFmtId="180" fontId="18" fillId="5" borderId="38" xfId="0" applyNumberFormat="1" applyFont="1" applyFill="1" applyBorder="1" applyAlignment="1">
      <alignment vertical="center" wrapText="1"/>
    </xf>
    <xf numFmtId="180" fontId="18" fillId="5" borderId="36" xfId="0" applyNumberFormat="1" applyFont="1" applyFill="1" applyBorder="1" applyAlignment="1">
      <alignment vertical="center" wrapText="1"/>
    </xf>
    <xf numFmtId="2" fontId="0" fillId="4" borderId="33" xfId="0" applyNumberFormat="1" applyFill="1" applyBorder="1" applyAlignment="1">
      <alignment horizontal="center" vertical="center" wrapText="1"/>
    </xf>
    <xf numFmtId="180" fontId="15" fillId="4" borderId="34" xfId="1" applyNumberFormat="1" applyFont="1" applyFill="1" applyBorder="1" applyAlignment="1">
      <alignment vertical="center" wrapText="1"/>
    </xf>
    <xf numFmtId="2" fontId="0" fillId="4" borderId="29" xfId="0" applyNumberFormat="1" applyFill="1" applyBorder="1" applyAlignment="1">
      <alignment horizontal="center" vertical="center" wrapText="1"/>
    </xf>
    <xf numFmtId="180" fontId="15" fillId="4" borderId="31" xfId="1" applyNumberFormat="1" applyFont="1" applyFill="1" applyBorder="1" applyAlignment="1">
      <alignment vertical="center" wrapText="1"/>
    </xf>
    <xf numFmtId="180" fontId="15" fillId="4" borderId="34" xfId="1" applyNumberFormat="1" applyFont="1" applyFill="1" applyBorder="1" applyAlignment="1">
      <alignment vertical="center"/>
    </xf>
    <xf numFmtId="2" fontId="0" fillId="4" borderId="38" xfId="0" applyNumberFormat="1" applyFill="1" applyBorder="1" applyAlignment="1">
      <alignment horizontal="center" vertical="center" wrapText="1"/>
    </xf>
    <xf numFmtId="180" fontId="15" fillId="4" borderId="24" xfId="1" applyNumberFormat="1" applyFont="1" applyFill="1" applyBorder="1" applyAlignment="1">
      <alignment vertical="center"/>
    </xf>
    <xf numFmtId="2" fontId="0" fillId="4" borderId="36" xfId="0" applyNumberFormat="1" applyFill="1" applyBorder="1" applyAlignment="1">
      <alignment horizontal="center" vertical="center" wrapText="1"/>
    </xf>
    <xf numFmtId="180" fontId="15" fillId="4" borderId="18" xfId="1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horizontal="center" vertical="center" wrapText="1"/>
    </xf>
    <xf numFmtId="180" fontId="15" fillId="4" borderId="22" xfId="1" applyNumberFormat="1" applyFont="1" applyFill="1" applyBorder="1" applyAlignment="1">
      <alignment vertical="center"/>
    </xf>
    <xf numFmtId="180" fontId="15" fillId="4" borderId="31" xfId="1" applyNumberFormat="1" applyFont="1" applyFill="1" applyBorder="1" applyAlignment="1">
      <alignment vertical="center"/>
    </xf>
    <xf numFmtId="2" fontId="0" fillId="4" borderId="57" xfId="0" applyNumberFormat="1" applyFill="1" applyBorder="1" applyAlignment="1">
      <alignment horizontal="center" vertical="center" wrapText="1"/>
    </xf>
    <xf numFmtId="180" fontId="15" fillId="4" borderId="20" xfId="1" applyNumberFormat="1" applyFont="1" applyFill="1" applyBorder="1" applyAlignment="1">
      <alignment vertical="center"/>
    </xf>
    <xf numFmtId="2" fontId="9" fillId="0" borderId="29" xfId="0" applyNumberFormat="1" applyFont="1" applyBorder="1" applyAlignment="1">
      <alignment vertical="center" wrapText="1"/>
    </xf>
    <xf numFmtId="169" fontId="0" fillId="0" borderId="0" xfId="0" applyNumberFormat="1" applyAlignment="1">
      <alignment wrapText="1"/>
    </xf>
    <xf numFmtId="169" fontId="21" fillId="0" borderId="0" xfId="0" applyNumberFormat="1" applyFont="1" applyAlignment="1">
      <alignment wrapText="1"/>
    </xf>
    <xf numFmtId="169" fontId="21" fillId="6" borderId="0" xfId="0" applyNumberFormat="1" applyFont="1" applyFill="1" applyAlignment="1">
      <alignment wrapText="1"/>
    </xf>
    <xf numFmtId="164" fontId="0" fillId="0" borderId="0" xfId="2" applyFont="1" applyAlignment="1">
      <alignment wrapText="1"/>
    </xf>
    <xf numFmtId="169" fontId="0" fillId="7" borderId="50" xfId="0" applyNumberFormat="1" applyFill="1" applyBorder="1" applyAlignment="1">
      <alignment wrapText="1"/>
    </xf>
    <xf numFmtId="9" fontId="21" fillId="7" borderId="49" xfId="0" applyNumberFormat="1" applyFont="1" applyFill="1" applyBorder="1" applyAlignment="1">
      <alignment horizontal="center" wrapText="1"/>
    </xf>
    <xf numFmtId="188" fontId="0" fillId="0" borderId="0" xfId="0" applyNumberFormat="1" applyAlignment="1">
      <alignment wrapText="1"/>
    </xf>
    <xf numFmtId="164" fontId="22" fillId="0" borderId="9" xfId="2" applyFont="1" applyBorder="1" applyAlignment="1">
      <alignment horizontal="center" vertical="center" wrapText="1"/>
    </xf>
    <xf numFmtId="164" fontId="22" fillId="0" borderId="19" xfId="2" applyFont="1" applyBorder="1" applyAlignment="1">
      <alignment horizontal="center" vertical="center"/>
    </xf>
    <xf numFmtId="164" fontId="22" fillId="0" borderId="0" xfId="2" applyFont="1" applyBorder="1" applyAlignment="1">
      <alignment horizontal="center" vertical="center" wrapText="1"/>
    </xf>
    <xf numFmtId="0" fontId="24" fillId="0" borderId="0" xfId="0" applyFont="1"/>
    <xf numFmtId="0" fontId="19" fillId="0" borderId="7" xfId="4" applyFont="1" applyFill="1" applyBorder="1" applyAlignment="1">
      <alignment horizontal="center" vertical="center"/>
    </xf>
    <xf numFmtId="0" fontId="15" fillId="0" borderId="26" xfId="4" applyFont="1" applyFill="1" applyBorder="1" applyAlignment="1">
      <alignment horizontal="center" vertical="center"/>
    </xf>
    <xf numFmtId="0" fontId="15" fillId="0" borderId="44" xfId="4" applyFont="1" applyFill="1" applyBorder="1" applyAlignment="1">
      <alignment horizontal="center" vertical="center"/>
    </xf>
    <xf numFmtId="0" fontId="15" fillId="0" borderId="43" xfId="4" applyFont="1" applyFill="1" applyBorder="1" applyAlignment="1">
      <alignment horizontal="center" vertical="center"/>
    </xf>
    <xf numFmtId="0" fontId="15" fillId="0" borderId="42" xfId="4" applyFont="1" applyFill="1" applyBorder="1" applyAlignment="1">
      <alignment horizontal="center" vertical="center"/>
    </xf>
    <xf numFmtId="172" fontId="15" fillId="0" borderId="45" xfId="4" applyNumberFormat="1" applyFont="1" applyFill="1" applyBorder="1" applyAlignment="1">
      <alignment horizontal="center" vertical="center" wrapText="1"/>
    </xf>
    <xf numFmtId="172" fontId="15" fillId="0" borderId="57" xfId="4" applyNumberFormat="1" applyFont="1" applyFill="1" applyBorder="1" applyAlignment="1">
      <alignment horizontal="center" vertical="center" wrapText="1"/>
    </xf>
    <xf numFmtId="172" fontId="15" fillId="0" borderId="1" xfId="4" applyNumberFormat="1" applyFont="1" applyFill="1" applyBorder="1" applyAlignment="1">
      <alignment horizontal="center" vertical="center" wrapText="1"/>
    </xf>
    <xf numFmtId="0" fontId="19" fillId="0" borderId="5" xfId="4" applyFont="1" applyFill="1" applyBorder="1" applyAlignment="1">
      <alignment horizontal="center" vertical="center"/>
    </xf>
    <xf numFmtId="172" fontId="15" fillId="0" borderId="17" xfId="4" applyNumberFormat="1" applyFont="1" applyFill="1" applyBorder="1" applyAlignment="1">
      <alignment horizontal="center" vertical="center" wrapText="1"/>
    </xf>
    <xf numFmtId="0" fontId="19" fillId="0" borderId="10" xfId="4" applyFont="1" applyFill="1" applyBorder="1" applyAlignment="1">
      <alignment horizontal="center" vertical="center"/>
    </xf>
    <xf numFmtId="172" fontId="15" fillId="0" borderId="32" xfId="4" applyNumberFormat="1" applyFont="1" applyFill="1" applyBorder="1" applyAlignment="1">
      <alignment horizontal="center" vertical="center" wrapText="1"/>
    </xf>
    <xf numFmtId="172" fontId="15" fillId="0" borderId="37" xfId="4" applyNumberFormat="1" applyFont="1" applyFill="1" applyBorder="1" applyAlignment="1">
      <alignment horizontal="center" vertical="center" wrapText="1"/>
    </xf>
    <xf numFmtId="172" fontId="15" fillId="0" borderId="35" xfId="4" applyNumberFormat="1" applyFont="1" applyFill="1" applyBorder="1" applyAlignment="1">
      <alignment horizontal="center" vertical="center" wrapText="1"/>
    </xf>
    <xf numFmtId="0" fontId="19" fillId="0" borderId="46" xfId="4" applyFont="1" applyFill="1" applyBorder="1" applyAlignment="1">
      <alignment horizontal="center" vertical="center"/>
    </xf>
    <xf numFmtId="172" fontId="15" fillId="5" borderId="32" xfId="4" applyNumberFormat="1" applyFont="1" applyFill="1" applyBorder="1" applyAlignment="1">
      <alignment horizontal="center" vertical="center" wrapText="1"/>
    </xf>
    <xf numFmtId="172" fontId="15" fillId="5" borderId="35" xfId="4" applyNumberFormat="1" applyFont="1" applyFill="1" applyBorder="1" applyAlignment="1">
      <alignment horizontal="center" vertical="center" wrapText="1"/>
    </xf>
    <xf numFmtId="172" fontId="15" fillId="5" borderId="37" xfId="4" applyNumberFormat="1" applyFont="1" applyFill="1" applyBorder="1" applyAlignment="1">
      <alignment horizontal="center" vertical="center" wrapText="1"/>
    </xf>
    <xf numFmtId="172" fontId="15" fillId="0" borderId="0" xfId="4" applyNumberFormat="1" applyFont="1" applyFill="1" applyBorder="1" applyAlignment="1">
      <alignment horizontal="center" vertical="center" wrapText="1"/>
    </xf>
    <xf numFmtId="172" fontId="15" fillId="0" borderId="28" xfId="4" applyNumberFormat="1" applyFont="1" applyFill="1" applyBorder="1" applyAlignment="1">
      <alignment horizontal="center" vertical="center" wrapText="1"/>
    </xf>
    <xf numFmtId="0" fontId="19" fillId="0" borderId="71" xfId="4" applyFont="1" applyFill="1" applyBorder="1" applyAlignment="1">
      <alignment horizontal="center" vertical="center"/>
    </xf>
    <xf numFmtId="172" fontId="15" fillId="4" borderId="32" xfId="4" applyNumberFormat="1" applyFont="1" applyFill="1" applyBorder="1" applyAlignment="1">
      <alignment horizontal="center" vertical="center" wrapText="1"/>
    </xf>
    <xf numFmtId="172" fontId="15" fillId="4" borderId="28" xfId="4" applyNumberFormat="1" applyFont="1" applyFill="1" applyBorder="1" applyAlignment="1">
      <alignment horizontal="center" vertical="center" wrapText="1"/>
    </xf>
    <xf numFmtId="172" fontId="15" fillId="0" borderId="5" xfId="4" applyNumberFormat="1" applyFont="1" applyFill="1" applyBorder="1" applyAlignment="1">
      <alignment horizontal="center" vertical="center" wrapText="1"/>
    </xf>
    <xf numFmtId="172" fontId="15" fillId="0" borderId="14" xfId="4" applyNumberFormat="1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9" fillId="0" borderId="7" xfId="4" applyFont="1" applyFill="1" applyBorder="1" applyAlignment="1">
      <alignment horizontal="center" vertical="center" wrapText="1"/>
    </xf>
    <xf numFmtId="0" fontId="15" fillId="0" borderId="26" xfId="4" applyFont="1" applyFill="1" applyBorder="1" applyAlignment="1">
      <alignment horizontal="center" vertical="center" wrapText="1"/>
    </xf>
    <xf numFmtId="0" fontId="15" fillId="0" borderId="44" xfId="4" applyFont="1" applyFill="1" applyBorder="1" applyAlignment="1">
      <alignment horizontal="center" vertical="center" wrapText="1"/>
    </xf>
    <xf numFmtId="0" fontId="19" fillId="0" borderId="5" xfId="4" applyFont="1" applyFill="1" applyBorder="1" applyAlignment="1">
      <alignment horizontal="center" vertical="center" wrapText="1"/>
    </xf>
    <xf numFmtId="0" fontId="15" fillId="0" borderId="32" xfId="4" applyFont="1" applyFill="1" applyBorder="1" applyAlignment="1">
      <alignment horizontal="center" vertical="center" wrapText="1"/>
    </xf>
    <xf numFmtId="0" fontId="15" fillId="0" borderId="37" xfId="4" applyFont="1" applyFill="1" applyBorder="1" applyAlignment="1">
      <alignment horizontal="center" vertical="center" wrapText="1"/>
    </xf>
    <xf numFmtId="0" fontId="19" fillId="0" borderId="14" xfId="4" applyFont="1" applyFill="1" applyBorder="1" applyAlignment="1">
      <alignment horizontal="center" vertical="center" wrapText="1"/>
    </xf>
    <xf numFmtId="0" fontId="15" fillId="0" borderId="42" xfId="4" applyFont="1" applyFill="1" applyBorder="1" applyAlignment="1">
      <alignment horizontal="center" vertical="center" wrapText="1"/>
    </xf>
    <xf numFmtId="0" fontId="19" fillId="0" borderId="46" xfId="4" applyFont="1" applyFill="1" applyBorder="1" applyAlignment="1">
      <alignment horizontal="center" vertical="center" wrapText="1"/>
    </xf>
    <xf numFmtId="0" fontId="19" fillId="0" borderId="71" xfId="4" applyFont="1" applyFill="1" applyBorder="1" applyAlignment="1">
      <alignment horizontal="center" vertical="center" wrapText="1"/>
    </xf>
    <xf numFmtId="0" fontId="15" fillId="0" borderId="10" xfId="4" applyFont="1" applyFill="1" applyBorder="1" applyAlignment="1">
      <alignment horizontal="center" vertical="center"/>
    </xf>
    <xf numFmtId="0" fontId="15" fillId="0" borderId="32" xfId="4" applyFont="1" applyFill="1" applyBorder="1" applyAlignment="1">
      <alignment horizontal="center" vertical="center"/>
    </xf>
    <xf numFmtId="0" fontId="15" fillId="0" borderId="37" xfId="4" applyFont="1" applyFill="1" applyBorder="1" applyAlignment="1">
      <alignment horizontal="center" vertical="center"/>
    </xf>
    <xf numFmtId="0" fontId="19" fillId="0" borderId="14" xfId="4" applyFont="1" applyFill="1" applyBorder="1" applyAlignment="1">
      <alignment horizontal="center" vertical="center"/>
    </xf>
    <xf numFmtId="0" fontId="15" fillId="0" borderId="35" xfId="4" applyFont="1" applyFill="1" applyBorder="1" applyAlignment="1">
      <alignment horizontal="center" vertical="center"/>
    </xf>
    <xf numFmtId="172" fontId="15" fillId="5" borderId="17" xfId="4" applyNumberFormat="1" applyFont="1" applyFill="1" applyBorder="1" applyAlignment="1">
      <alignment horizontal="center" vertical="center" wrapText="1"/>
    </xf>
    <xf numFmtId="0" fontId="15" fillId="0" borderId="17" xfId="4" applyFont="1" applyFill="1" applyBorder="1" applyAlignment="1">
      <alignment horizontal="center" vertical="center"/>
    </xf>
    <xf numFmtId="180" fontId="19" fillId="0" borderId="31" xfId="1" applyNumberFormat="1" applyFont="1" applyBorder="1" applyAlignment="1">
      <alignment vertical="center"/>
    </xf>
    <xf numFmtId="180" fontId="0" fillId="2" borderId="0" xfId="0" applyNumberFormat="1" applyFill="1" applyAlignment="1">
      <alignment wrapText="1"/>
    </xf>
    <xf numFmtId="188" fontId="0" fillId="0" borderId="0" xfId="0" applyNumberFormat="1"/>
    <xf numFmtId="180" fontId="15" fillId="0" borderId="47" xfId="1" applyNumberFormat="1" applyFont="1" applyFill="1" applyBorder="1" applyAlignment="1">
      <alignment vertical="center"/>
    </xf>
    <xf numFmtId="180" fontId="15" fillId="0" borderId="64" xfId="1" applyNumberFormat="1" applyFont="1" applyBorder="1" applyAlignment="1">
      <alignment vertical="center"/>
    </xf>
    <xf numFmtId="180" fontId="15" fillId="0" borderId="66" xfId="1" applyNumberFormat="1" applyFont="1" applyBorder="1" applyAlignment="1">
      <alignment vertical="center"/>
    </xf>
    <xf numFmtId="180" fontId="15" fillId="0" borderId="47" xfId="1" applyNumberFormat="1" applyFont="1" applyBorder="1" applyAlignment="1">
      <alignment vertical="center"/>
    </xf>
    <xf numFmtId="4" fontId="25" fillId="0" borderId="0" xfId="0" applyNumberFormat="1" applyFont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</cellXfs>
  <cellStyles count="8">
    <cellStyle name="Comma" xfId="1" builtinId="3"/>
    <cellStyle name="Currency" xfId="2" builtinId="4"/>
    <cellStyle name="Moneda 13" xfId="6" xr:uid="{B99C113D-4832-44C6-8818-6294B59F71EB}"/>
    <cellStyle name="Normal" xfId="0" builtinId="0"/>
    <cellStyle name="Normal 2 3 2" xfId="7" xr:uid="{65118B13-BA05-40BA-B164-811642CD58A3}"/>
    <cellStyle name="Normal_FORMATO Análisis de precios unitarios" xfId="4" xr:uid="{00000000-0005-0000-0000-000003000000}"/>
    <cellStyle name="Percent" xfId="3" builtinId="5"/>
    <cellStyle name="Porcentaje 6" xfId="5" xr:uid="{00000000-0005-0000-0000-000005000000}"/>
  </cellStyles>
  <dxfs count="0"/>
  <tableStyles count="0" defaultTableStyle="TableStyleMedium2" defaultPivotStyle="PivotStyleLight16"/>
  <colors>
    <mruColors>
      <color rgb="FFFF8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222797</xdr:colOff>
      <xdr:row>0</xdr:row>
      <xdr:rowOff>92951</xdr:rowOff>
    </xdr:from>
    <xdr:to>
      <xdr:col>1</xdr:col>
      <xdr:colOff>232322</xdr:colOff>
      <xdr:row>3</xdr:row>
      <xdr:rowOff>167618</xdr:rowOff>
    </xdr:to>
    <xdr:pic>
      <xdr:nvPicPr>
        <xdr:cNvPr id="4" name="Imagen 2" descr="C:\Users\CALIDAD\Desktop\1. Escudo _ Plan de Desarrollo_Mesa de trabajo 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797" y="92951"/>
          <a:ext cx="721163" cy="709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BASE%20PARA%20PRESUPUESTOS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M "/>
      <sheetName val="MO "/>
      <sheetName val="A.I.U  (3)"/>
      <sheetName val="A.I.U  OBRA MC"/>
      <sheetName val="A.I.U INT MC"/>
      <sheetName val="A.I.U INT LIC"/>
      <sheetName val="A.I.U  OBRA LIC"/>
      <sheetName val="LICITACIÓN TOTAL"/>
      <sheetName val="LICITACIÓN TOTAL BIENES RELEVAN"/>
      <sheetName val="AREAS"/>
      <sheetName val="OBRAS"/>
      <sheetName val="PRESUPUESTO LA LAGUNA"/>
      <sheetName val="PRESUPUESTO NORMAL SUPERIOR"/>
      <sheetName val="PRESUPUESTO ANTONIO NARIÑO"/>
      <sheetName val="PRESUPUESTO NOGALES"/>
      <sheetName val="PRESUPUESTO GUACACALLO"/>
      <sheetName val="A.I.U  OBRA 2025"/>
      <sheetName val="A.I.U INT 2025"/>
      <sheetName val="CRONOGRAMA GENERAL"/>
      <sheetName val="PRESUPUESTO LUCITANIA PALMA"/>
      <sheetName val="PRESUPUESTO DIAMANTE "/>
      <sheetName val="PRESUPUESTO SEDE DANUBIO (2)"/>
      <sheetName val="P. HOLANDA CUBIERTA-PISO-RESANE"/>
      <sheetName val="P. SEDE EL TRIUNFO CUBIERTA"/>
      <sheetName val="PRESUPUESTO EL BOMBO LA LAGUNA"/>
      <sheetName val="PRESUPUESTO LUCITANIA 2"/>
      <sheetName val="PRESUPUESTO SEDE GUACACALLO"/>
      <sheetName val="PRESUPUESTO SEDE DANUBIO (3)"/>
      <sheetName val="PRESUPUESTO CERRAMIENTO"/>
      <sheetName val="PRESUPUESTO PORTON"/>
      <sheetName val="PRESUPUESTO SEDE PRADERA"/>
      <sheetName val="PRESUPUESTO SEDE EL TIGRE"/>
      <sheetName val="PRESUPUESTO CALAMO "/>
      <sheetName val="PRESUPUESTO SEDE DANUBIO"/>
      <sheetName val="PRESUPUESTO SEDE EL PENCIL"/>
      <sheetName val="P. JOSE EUSTASIO RIVERA "/>
      <sheetName val="PRESUPUESTO SEDE SANTA FE"/>
      <sheetName val="PRESUPUESTO SEDE CONTADOR"/>
      <sheetName val="PRESUPUESTO SEDE VILLA FATIMA"/>
      <sheetName val="PRESUPUESTO VERSALLES CRIOLLO"/>
      <sheetName val="PRESUPUESTO SEDE BELLA VISTA"/>
      <sheetName val="PRESUPUESTO EL JARDIN"/>
      <sheetName val="PRESUPUESTO SEDE MONTESORI"/>
      <sheetName val="PRESUPUESTO SEDE CAMBEROS"/>
      <sheetName val="PRESUPUESTO SEDE LIBERTADOR"/>
      <sheetName val="PRESUPUESTO WINNIPEG"/>
      <sheetName val="PRE. IEM SAN ANTONIO GUADUALES"/>
      <sheetName val="IEM NACIONAL SEDE LAS AMERICAS"/>
      <sheetName val="AMERICAS 2"/>
      <sheetName val="PRESUPUESTO LAS AMERICAS"/>
      <sheetName val="NORMAL SUPERIOR - SEDE PORVENIR"/>
      <sheetName val="PRESUPUESTO SEDE CRIOLLO"/>
      <sheetName val="PRESUPUESTO SEDE GUANDINOSA"/>
      <sheetName val="PRESUPUESTO SEDE DIVINO NIÑO"/>
      <sheetName val="PRE. NORMAL SUPERIOR CUBIERTA"/>
      <sheetName val="PRESUPUESTO NELSON CARVAJAL"/>
      <sheetName val="PRESUPUESTO SEDE ENCANTO"/>
      <sheetName val="PRESUPUESTO SEDE PUERTO LLERAS"/>
      <sheetName val="PRESUPUESTO SEDE NORMANDIA"/>
      <sheetName val="P. SEDE JESUS MARIA BASTO"/>
      <sheetName val="A.I.U  CAMBEROS"/>
      <sheetName val="CONSULTORIA CUBIERTA GUADUA"/>
      <sheetName val="PRESUPUESTO CAMBEROS"/>
      <sheetName val="PRESUPUESTO JESUS MARIA BASTO"/>
      <sheetName val="PRESUPUESTO CENTRAL"/>
      <sheetName val="PRESUPUESTO SAN ANTONIO"/>
      <sheetName val="PRESUPUESTO MARIA MONTESSORI "/>
      <sheetName val="PRESUPUESTO PORVENIR"/>
      <sheetName val="MC 1,1"/>
      <sheetName val="PRESUPUESTO ACACIAS"/>
      <sheetName val="PRESUPUESTO BETANIA"/>
      <sheetName val="PRESUPUESTO CALAMO COMPLETO"/>
      <sheetName val="MC L"/>
      <sheetName val="PRESUPUESTO JESUS MARÍA BASTO"/>
      <sheetName val="PRESUPUESTO DOMINGO SABIO"/>
      <sheetName val="DOMINGO SAVIO - POZO SEPTIC (2)"/>
      <sheetName val="PRESUPUESTO JORGE VILLAMIL CORD"/>
      <sheetName val="PRESUPUESTO PALMARITO"/>
      <sheetName val="PRESUPUESTO JER ACACIAS"/>
      <sheetName val="PRESUPUESTO CRIOLLO 1"/>
      <sheetName val="PRESUPUESTO CRIOLLO 2"/>
      <sheetName val="PRESUPUESTO ALTO SANTA RITA"/>
      <sheetName val="PRESUPUESTO I.E.M. WONNIPEG "/>
      <sheetName val="PRESUPUESTO LARA BONILLA"/>
      <sheetName val="MC B&amp;J"/>
      <sheetName val="CRIOLLO - CONTADOR "/>
      <sheetName val="PRESUPUESTO BETANIA AULAS"/>
      <sheetName val="CONSULTORIA ARRAYANES"/>
      <sheetName val="A.I.U INT GUACACALLO"/>
      <sheetName val="CONSULTORIA GUACACALLO FINAL"/>
      <sheetName val="CONSULTORIA GUACACALLO"/>
      <sheetName val="PRESUPUESTO CULTIVARTE 26"/>
      <sheetName val="PRESUPUESTO MARIA MONTESSORI 26"/>
      <sheetName val="RESUMIDO "/>
      <sheetName val="APU "/>
      <sheetName val="Insumos "/>
      <sheetName val="A.I.U  RED SANITARIA"/>
      <sheetName val="PRESUPUESTO BIENES RELEVANTES"/>
      <sheetName val="Presupuesto"/>
      <sheetName val="Oferta Económica"/>
      <sheetName val="PRESUPUESTO LA RESERVA"/>
      <sheetName val="PRESUPUESTO S. INES"/>
      <sheetName val="PRESUPUESTO VERSALLES  "/>
      <sheetName val="PRESUPUESTO DANUBIO  "/>
      <sheetName val="PRESUPUESTO LIBANO "/>
      <sheetName val="PRESUPUESTO CAMPOBELLO"/>
      <sheetName val="PRESUPUESTO CORTES"/>
      <sheetName val="PRESUPUESTO BAJO SOLARTE"/>
      <sheetName val="PESUPUESTO VISTA HERMOSA"/>
      <sheetName val="PRESUPUESTO PS CABECERAS"/>
      <sheetName val="PRESUPUESTO LA ESPERANZA"/>
      <sheetName val="PRESUPUESTO EL RECUERDO "/>
      <sheetName val="PRESUPUESTO SEDE LA CORTES"/>
      <sheetName val="LICITACIÓN 2.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27">
          <cell r="B27" t="str">
            <v xml:space="preserve">LOCALIZACION Y REPLANTEO (MANUAL) </v>
          </cell>
          <cell r="C27" t="str">
            <v>M2</v>
          </cell>
        </row>
        <row r="31">
          <cell r="B31" t="str">
            <v xml:space="preserve">CERRRAMIENTO EN FIBRA DE POLIPROPILENO h=2,1M </v>
          </cell>
          <cell r="C31" t="str">
            <v>M</v>
          </cell>
        </row>
        <row r="36">
          <cell r="B36" t="str">
            <v xml:space="preserve">EXCAVACION MANUAL h= hasta 2m  (Incluye retiro ) </v>
          </cell>
          <cell r="C36" t="str">
            <v>M3</v>
          </cell>
        </row>
        <row r="39">
          <cell r="B39" t="str">
            <v xml:space="preserve">RELLENO COMPACTACION MANUAL CON MATERIAL DE SITIO </v>
          </cell>
          <cell r="C39" t="str">
            <v>M3</v>
          </cell>
        </row>
        <row r="43">
          <cell r="B43" t="str">
            <v xml:space="preserve">MEJORAMIENTO DEL SUELO EN RECEBO - CEMENTO COMPACTADO MANUAL </v>
          </cell>
          <cell r="C43" t="str">
            <v>M3</v>
          </cell>
        </row>
        <row r="64">
          <cell r="B64" t="str">
            <v>DEMOLICION DE PAÑETE MUROS</v>
          </cell>
        </row>
        <row r="77">
          <cell r="B77" t="str">
            <v xml:space="preserve">DEMOLICION DE CAJA DE INSPECCION EN LADRILLO (seccion de 0,5x0,5 hasta 0,9x0,9 ) </v>
          </cell>
        </row>
        <row r="120">
          <cell r="B120" t="str">
            <v>RETIRO DE TUBERIA EXISTENTE 0 A 12"</v>
          </cell>
        </row>
        <row r="126">
          <cell r="B126" t="str">
            <v xml:space="preserve">MANTENIMIENTO Y/O SONDEO DE TUBERÍA SANITARIA </v>
          </cell>
        </row>
        <row r="144">
          <cell r="B144" t="str">
            <v>SOLADO DE LIMPIEZA CONCRETO 1700 P.S.I. E=0,05M</v>
          </cell>
          <cell r="C144" t="str">
            <v>M2</v>
          </cell>
        </row>
        <row r="155">
          <cell r="B155" t="str">
            <v xml:space="preserve">CAJA DE INSPECCION DE PASO EN LADRILLO 80X80 cm. - h&lt;= 0,8m - Tapa en marco y contramarco en angulo de 1 x 1/8 </v>
          </cell>
        </row>
        <row r="168">
          <cell r="B168" t="str">
            <v xml:space="preserve">TRAMPA DE GRASAS EN LADRILLO 80X80 cm. - h&lt;= 8m - Tapa en marco y contramarco en angulo de 1 x 1/8 </v>
          </cell>
        </row>
        <row r="177">
          <cell r="B177" t="str">
            <v xml:space="preserve">COLUMNETA 15X20  cm (Concreto de 3000 PSI - incluye acero 4 No.4, E:3/8" C/0,15 m) </v>
          </cell>
          <cell r="C177" t="str">
            <v>M</v>
          </cell>
        </row>
        <row r="191">
          <cell r="B191" t="str">
            <v>LOSA MACIZA en Concreto de 3000 Psi, e=0,12m (Incluye acero de refuerzo 1/2" c/15cm; 2 sentidos )</v>
          </cell>
          <cell r="C191" t="str">
            <v>M2</v>
          </cell>
        </row>
        <row r="227">
          <cell r="B227" t="str">
            <v xml:space="preserve">VIGA DE AMARRE 20X20 cm (Concreto de 3000 psi -  incluye acero 4 No.4, E:3/8" C/0,15 m) </v>
          </cell>
          <cell r="C227" t="str">
            <v>M</v>
          </cell>
        </row>
        <row r="228">
          <cell r="B228" t="str">
            <v>PLACA PARA TAPA DE TANQUE  en  concreto armado de  3000  PSI  e=0.10 m (Incluye acero de refuerzo 3/8" c/15cm; 2 sentidos y tres contramarcos para tapa) (según diseño)</v>
          </cell>
          <cell r="C228" t="str">
            <v>M2</v>
          </cell>
        </row>
        <row r="229">
          <cell r="B229" t="str">
            <v>TAPA PARA TANQUE de 0.9m x 0.75m (Incluye acero de refuerzo 3/8" c/15cm; 2 sentidos, concreto de 3000 psi y marco en angulo de 1/8") (según diseño)</v>
          </cell>
          <cell r="C229" t="str">
            <v>M2</v>
          </cell>
        </row>
        <row r="231">
          <cell r="B231" t="str">
            <v>TAPA PARA POZO DE FILTRACION  de Ø 1.60 m E= 0.08  (Incluye acero de refuerzo 3/8" c/15cm; 2 sentidos) (según diseño)</v>
          </cell>
          <cell r="C231" t="str">
            <v>UN</v>
          </cell>
        </row>
        <row r="232">
          <cell r="B232" t="str">
            <v>TAPA PARA TANQUE de 0.50m x 0.50m i(Incluye acero de refuerzo 3/8" c/15cm; 2 sentidos, concreto de 3000 psi y marco en angulo de 1/8") (según diseño)</v>
          </cell>
          <cell r="C232" t="str">
            <v>UN</v>
          </cell>
        </row>
        <row r="233">
          <cell r="B233" t="str">
            <v>TAPA PARA TANQUE de 0.75m x 0.75m (Incluye acero de refuerzo 3/8" c/15cm; 2 sentidos, concreto de 3000 psi y marco en angulo de 1/8") (según diseño)</v>
          </cell>
          <cell r="C233" t="str">
            <v>UN</v>
          </cell>
        </row>
        <row r="244">
          <cell r="B244" t="str">
            <v>MURO EN LADRILLO TOLETE COMUN (SOGA) (incluye mortero de pega 1:3)</v>
          </cell>
          <cell r="C244" t="str">
            <v>M2</v>
          </cell>
        </row>
        <row r="269">
          <cell r="B269" t="str">
            <v xml:space="preserve">PAÑETE IMPERMEABILIZADO  LISO MUROS 1:4 (Incluye filos, carteras y dilataciones) </v>
          </cell>
          <cell r="C269" t="str">
            <v>M2</v>
          </cell>
        </row>
        <row r="294">
          <cell r="B294" t="str">
            <v>IMPERMEABILIZACION PARA TANQUES Y PISCINAS</v>
          </cell>
          <cell r="C294" t="str">
            <v>M2</v>
          </cell>
        </row>
        <row r="316">
          <cell r="B316" t="str">
            <v>SUMINISTRO E  INSTALACION DE TUBERIA SANITARIA  4" PVC Tipo pesada</v>
          </cell>
          <cell r="C316" t="str">
            <v xml:space="preserve">M </v>
          </cell>
        </row>
        <row r="343">
          <cell r="B343" t="str">
            <v>Suministro e instalación de tubería sanitaria en PVC 4" para pozo séptico (incluye tubería, accesorios y soldadura PVC) (según diseño)</v>
          </cell>
          <cell r="C343" t="str">
            <v>GLB</v>
          </cell>
        </row>
        <row r="344">
          <cell r="B344" t="str">
            <v>Suministro e instalación de tubería sanitaria en PVC 4" para pozo de filtración (incluye tubería, accesorio y soldadura PVC) (según diseño)</v>
          </cell>
          <cell r="C344" t="str">
            <v>GLB</v>
          </cell>
        </row>
        <row r="345">
          <cell r="B345" t="str">
            <v>Suministro e instalación de material seleccionado para filtro de POZO SÉPTICO (incluye mano de obra) según diseño de pozo séptico tipo 1</v>
          </cell>
          <cell r="C345" t="str">
            <v>GLB</v>
          </cell>
        </row>
        <row r="346">
          <cell r="B346" t="str">
            <v>Suministro e instalación de material seleccionado para POZO DE FILTRACIÓN (incluye mano de obra) según diseño de pozo séptico tipo 1</v>
          </cell>
          <cell r="C346" t="str">
            <v>GLB</v>
          </cell>
        </row>
        <row r="347">
          <cell r="B347" t="str">
            <v>Suministro e instalación de TUBO CONCR. REFORZADO 24" para POZO DE FILTRACIÓN (incluye mano de obra) según diseño de pozo séptico tipo 1</v>
          </cell>
          <cell r="C347" t="str">
            <v>GLB</v>
          </cell>
        </row>
      </sheetData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9"/>
  <sheetViews>
    <sheetView tabSelected="1" view="pageBreakPreview" zoomScale="85" zoomScaleNormal="85" zoomScaleSheetLayoutView="85" workbookViewId="0">
      <pane ySplit="1" topLeftCell="A2" activePane="bottomLeft" state="frozen"/>
      <selection pane="bottomLeft" activeCell="J13" sqref="J13"/>
    </sheetView>
  </sheetViews>
  <sheetFormatPr defaultColWidth="11.5546875" defaultRowHeight="14.4" x14ac:dyDescent="0.3"/>
  <cols>
    <col min="1" max="1" width="10.6640625" style="577" customWidth="1"/>
    <col min="2" max="2" width="7.5546875" customWidth="1"/>
    <col min="3" max="3" width="56.109375" customWidth="1"/>
    <col min="4" max="4" width="9.6640625" customWidth="1"/>
    <col min="5" max="5" width="10.44140625" customWidth="1"/>
    <col min="6" max="6" width="15.44140625" customWidth="1"/>
    <col min="7" max="7" width="18.33203125" customWidth="1"/>
    <col min="8" max="8" width="6.109375" customWidth="1"/>
    <col min="9" max="9" width="9.6640625" bestFit="1" customWidth="1"/>
    <col min="10" max="10" width="15.6640625" customWidth="1"/>
    <col min="11" max="11" width="9.109375" style="388" customWidth="1"/>
    <col min="12" max="12" width="24" customWidth="1"/>
    <col min="14" max="14" width="17" bestFit="1" customWidth="1"/>
    <col min="15" max="15" width="17.44140625" bestFit="1" customWidth="1"/>
    <col min="16" max="16" width="18.6640625" customWidth="1"/>
  </cols>
  <sheetData>
    <row r="1" spans="1:12" ht="7.5" customHeight="1" thickBot="1" x14ac:dyDescent="0.35"/>
    <row r="2" spans="1:12" ht="31.5" customHeight="1" thickBot="1" x14ac:dyDescent="0.35">
      <c r="A2" s="142"/>
      <c r="B2" s="143"/>
      <c r="C2" s="166" t="s">
        <v>40</v>
      </c>
      <c r="D2" s="167"/>
      <c r="E2" s="167"/>
      <c r="F2" s="167"/>
      <c r="G2" s="167"/>
      <c r="H2" s="167"/>
      <c r="I2" s="167"/>
      <c r="J2" s="167"/>
      <c r="K2" s="167"/>
      <c r="L2" s="168"/>
    </row>
    <row r="3" spans="1:12" ht="10.5" customHeight="1" x14ac:dyDescent="0.3">
      <c r="A3" s="144"/>
      <c r="B3" s="145"/>
      <c r="C3" s="148" t="s">
        <v>45</v>
      </c>
      <c r="D3" s="77" t="s">
        <v>43</v>
      </c>
      <c r="E3" s="78"/>
      <c r="F3" s="78"/>
      <c r="G3" s="78"/>
      <c r="H3" s="79"/>
      <c r="I3" s="77" t="s">
        <v>44</v>
      </c>
      <c r="J3" s="78"/>
      <c r="K3" s="78"/>
      <c r="L3" s="79"/>
    </row>
    <row r="4" spans="1:12" ht="15.75" customHeight="1" thickBot="1" x14ac:dyDescent="0.35">
      <c r="A4" s="146"/>
      <c r="B4" s="147"/>
      <c r="C4" s="149"/>
      <c r="D4" s="80"/>
      <c r="E4" s="81"/>
      <c r="F4" s="81"/>
      <c r="G4" s="81"/>
      <c r="H4" s="82"/>
      <c r="I4" s="80"/>
      <c r="J4" s="81"/>
      <c r="K4" s="81"/>
      <c r="L4" s="82"/>
    </row>
    <row r="5" spans="1:12" ht="15" customHeight="1" thickBot="1" x14ac:dyDescent="0.35">
      <c r="A5" s="89" t="s">
        <v>42</v>
      </c>
      <c r="B5" s="89"/>
      <c r="C5" s="1"/>
      <c r="D5" s="1"/>
      <c r="E5" s="1"/>
      <c r="F5" s="1"/>
      <c r="G5" s="1"/>
      <c r="H5" s="1"/>
      <c r="I5" s="1"/>
      <c r="J5" s="1"/>
      <c r="K5" s="389"/>
      <c r="L5" s="1"/>
    </row>
    <row r="6" spans="1:12" ht="66.599999999999994" customHeight="1" thickBot="1" x14ac:dyDescent="0.35">
      <c r="A6" s="90" t="s">
        <v>0</v>
      </c>
      <c r="B6" s="91"/>
      <c r="C6" s="92"/>
      <c r="D6" s="2" t="s">
        <v>1</v>
      </c>
      <c r="E6" s="96" t="s">
        <v>46</v>
      </c>
      <c r="F6" s="96"/>
      <c r="G6" s="96"/>
      <c r="H6" s="96"/>
      <c r="I6" s="96"/>
      <c r="J6" s="96"/>
      <c r="K6" s="97" t="s">
        <v>41</v>
      </c>
      <c r="L6" s="98"/>
    </row>
    <row r="7" spans="1:12" ht="24.6" customHeight="1" thickBot="1" x14ac:dyDescent="0.35">
      <c r="A7" s="93"/>
      <c r="B7" s="94"/>
      <c r="C7" s="95"/>
      <c r="D7" s="99" t="s">
        <v>2</v>
      </c>
      <c r="E7" s="100"/>
      <c r="F7" s="101" t="s">
        <v>121</v>
      </c>
      <c r="G7" s="102"/>
      <c r="H7" s="103" t="s">
        <v>3</v>
      </c>
      <c r="I7" s="105" t="s">
        <v>4</v>
      </c>
      <c r="J7" s="103" t="s">
        <v>5</v>
      </c>
      <c r="K7" s="107" t="s">
        <v>6</v>
      </c>
      <c r="L7" s="108"/>
    </row>
    <row r="8" spans="1:12" ht="15" customHeight="1" thickBot="1" x14ac:dyDescent="0.35">
      <c r="A8" s="111" t="s">
        <v>38</v>
      </c>
      <c r="B8" s="112"/>
      <c r="C8" s="113"/>
      <c r="D8" s="114" t="s">
        <v>7</v>
      </c>
      <c r="E8" s="114"/>
      <c r="F8" s="115" t="s">
        <v>48</v>
      </c>
      <c r="G8" s="115"/>
      <c r="H8" s="104"/>
      <c r="I8" s="106"/>
      <c r="J8" s="118"/>
      <c r="K8" s="109"/>
      <c r="L8" s="110"/>
    </row>
    <row r="9" spans="1:12" ht="20.25" customHeight="1" thickBot="1" x14ac:dyDescent="0.35">
      <c r="A9" s="111"/>
      <c r="B9" s="112"/>
      <c r="C9" s="113"/>
      <c r="D9" s="99" t="s">
        <v>8</v>
      </c>
      <c r="E9" s="100"/>
      <c r="F9" s="101" t="s">
        <v>49</v>
      </c>
      <c r="G9" s="102"/>
      <c r="H9" s="83" t="s">
        <v>85</v>
      </c>
      <c r="I9" s="86">
        <v>92</v>
      </c>
      <c r="J9" s="104"/>
      <c r="K9" s="119" t="s">
        <v>10</v>
      </c>
      <c r="L9" s="120"/>
    </row>
    <row r="10" spans="1:12" ht="16.5" customHeight="1" thickBot="1" x14ac:dyDescent="0.35">
      <c r="A10" s="111"/>
      <c r="B10" s="112"/>
      <c r="C10" s="113"/>
      <c r="D10" s="99" t="s">
        <v>9</v>
      </c>
      <c r="E10" s="100"/>
      <c r="F10" s="156" t="s">
        <v>39</v>
      </c>
      <c r="G10" s="157"/>
      <c r="H10" s="84"/>
      <c r="I10" s="87"/>
      <c r="J10" s="574">
        <f>G266</f>
        <v>76314560.490700036</v>
      </c>
      <c r="K10" s="121"/>
      <c r="L10" s="122"/>
    </row>
    <row r="11" spans="1:12" ht="15" customHeight="1" thickBot="1" x14ac:dyDescent="0.35">
      <c r="A11" s="111"/>
      <c r="B11" s="112"/>
      <c r="C11" s="113"/>
      <c r="D11" s="158" t="s">
        <v>11</v>
      </c>
      <c r="E11" s="159"/>
      <c r="F11" s="3" t="s">
        <v>12</v>
      </c>
      <c r="G11" s="3" t="s">
        <v>13</v>
      </c>
      <c r="H11" s="84"/>
      <c r="I11" s="87"/>
      <c r="J11" s="4" t="s">
        <v>14</v>
      </c>
      <c r="K11" s="123"/>
      <c r="L11" s="124"/>
    </row>
    <row r="12" spans="1:12" ht="18.600000000000001" thickBot="1" x14ac:dyDescent="0.35">
      <c r="A12" s="150"/>
      <c r="B12" s="151"/>
      <c r="C12" s="152"/>
      <c r="D12" s="160" t="s">
        <v>50</v>
      </c>
      <c r="E12" s="161"/>
      <c r="F12" s="5" t="s">
        <v>48</v>
      </c>
      <c r="G12" s="6" t="s">
        <v>48</v>
      </c>
      <c r="H12" s="84"/>
      <c r="I12" s="87"/>
      <c r="J12" s="575">
        <f>J266</f>
        <v>34413351.984200001</v>
      </c>
      <c r="K12" s="125" t="s">
        <v>47</v>
      </c>
      <c r="L12" s="126"/>
    </row>
    <row r="13" spans="1:12" ht="18.600000000000001" thickBot="1" x14ac:dyDescent="0.35">
      <c r="A13" s="150"/>
      <c r="B13" s="151"/>
      <c r="C13" s="152"/>
      <c r="D13" s="162"/>
      <c r="E13" s="163"/>
      <c r="F13" s="7"/>
      <c r="G13" s="8" t="s">
        <v>15</v>
      </c>
      <c r="H13" s="84"/>
      <c r="I13" s="87"/>
      <c r="J13" s="3" t="s">
        <v>16</v>
      </c>
      <c r="K13" s="127"/>
      <c r="L13" s="128"/>
    </row>
    <row r="14" spans="1:12" ht="18.600000000000001" thickBot="1" x14ac:dyDescent="0.35">
      <c r="A14" s="153"/>
      <c r="B14" s="154"/>
      <c r="C14" s="155"/>
      <c r="D14" s="164"/>
      <c r="E14" s="165"/>
      <c r="F14" s="9"/>
      <c r="G14" s="10"/>
      <c r="H14" s="85"/>
      <c r="I14" s="88"/>
      <c r="J14" s="576">
        <f>J10+J12</f>
        <v>110727912.47490004</v>
      </c>
      <c r="K14" s="129"/>
      <c r="L14" s="130"/>
    </row>
    <row r="15" spans="1:12" x14ac:dyDescent="0.3">
      <c r="A15" s="253" t="s">
        <v>60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5"/>
    </row>
    <row r="16" spans="1:12" ht="15" thickBot="1" x14ac:dyDescent="0.35">
      <c r="A16" s="256"/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8"/>
    </row>
    <row r="17" spans="1:12" x14ac:dyDescent="0.3">
      <c r="A17" s="116" t="s">
        <v>17</v>
      </c>
      <c r="B17" s="131"/>
      <c r="C17" s="131"/>
      <c r="D17" s="131"/>
      <c r="E17" s="131"/>
      <c r="F17" s="131"/>
      <c r="G17" s="131"/>
      <c r="H17" s="116" t="s">
        <v>18</v>
      </c>
      <c r="I17" s="131"/>
      <c r="J17" s="117"/>
      <c r="K17" s="116" t="s">
        <v>19</v>
      </c>
      <c r="L17" s="117"/>
    </row>
    <row r="18" spans="1:12" ht="15" thickBot="1" x14ac:dyDescent="0.35">
      <c r="A18" s="459"/>
      <c r="B18" s="460"/>
      <c r="C18" s="460"/>
      <c r="D18" s="460"/>
      <c r="E18" s="460"/>
      <c r="F18" s="460"/>
      <c r="G18" s="460"/>
      <c r="H18" s="459"/>
      <c r="I18" s="460"/>
      <c r="J18" s="461"/>
      <c r="K18" s="459"/>
      <c r="L18" s="461"/>
    </row>
    <row r="19" spans="1:12" x14ac:dyDescent="0.3">
      <c r="A19" s="121" t="s">
        <v>20</v>
      </c>
      <c r="B19" s="140" t="s">
        <v>21</v>
      </c>
      <c r="C19" s="141"/>
      <c r="D19" s="73" t="s">
        <v>22</v>
      </c>
      <c r="E19" s="73" t="s">
        <v>23</v>
      </c>
      <c r="F19" s="75" t="s">
        <v>24</v>
      </c>
      <c r="G19" s="75" t="s">
        <v>25</v>
      </c>
      <c r="H19" s="51" t="s">
        <v>26</v>
      </c>
      <c r="I19" s="76" t="s">
        <v>23</v>
      </c>
      <c r="J19" s="134" t="s">
        <v>27</v>
      </c>
      <c r="K19" s="390" t="s">
        <v>23</v>
      </c>
      <c r="L19" s="134" t="s">
        <v>27</v>
      </c>
    </row>
    <row r="20" spans="1:12" ht="15" thickBot="1" x14ac:dyDescent="0.35">
      <c r="A20" s="123"/>
      <c r="B20" s="140"/>
      <c r="C20" s="141"/>
      <c r="D20" s="73"/>
      <c r="E20" s="73"/>
      <c r="F20" s="75"/>
      <c r="G20" s="75"/>
      <c r="H20" s="51" t="s">
        <v>28</v>
      </c>
      <c r="I20" s="76"/>
      <c r="J20" s="134"/>
      <c r="K20" s="390"/>
      <c r="L20" s="134"/>
    </row>
    <row r="21" spans="1:12" ht="15" customHeight="1" thickBot="1" x14ac:dyDescent="0.35">
      <c r="A21" s="578">
        <v>1</v>
      </c>
      <c r="B21" s="169" t="s">
        <v>53</v>
      </c>
      <c r="C21" s="169"/>
      <c r="D21" s="274"/>
      <c r="E21" s="27"/>
      <c r="F21" s="275"/>
      <c r="G21" s="275"/>
      <c r="H21" s="29"/>
      <c r="I21" s="276"/>
      <c r="J21" s="29"/>
      <c r="K21" s="391"/>
      <c r="L21" s="277"/>
    </row>
    <row r="22" spans="1:12" x14ac:dyDescent="0.3">
      <c r="A22" s="579" t="s">
        <v>29</v>
      </c>
      <c r="B22" s="270" t="str">
        <f>'[1]RESUMIDO '!$B$27</f>
        <v xml:space="preserve">LOCALIZACION Y REPLANTEO (MANUAL) </v>
      </c>
      <c r="C22" s="271" t="str">
        <f>'[1]RESUMIDO '!$B$27</f>
        <v xml:space="preserve">LOCALIZACION Y REPLANTEO (MANUAL) </v>
      </c>
      <c r="D22" s="272" t="str">
        <f>'[1]RESUMIDO '!$C$27</f>
        <v>M2</v>
      </c>
      <c r="E22" s="266">
        <v>18</v>
      </c>
      <c r="F22" s="210">
        <v>3000</v>
      </c>
      <c r="G22" s="268">
        <f>+ROUND(F22*E22,2)</f>
        <v>54000</v>
      </c>
      <c r="H22" s="203"/>
      <c r="I22" s="177">
        <v>0</v>
      </c>
      <c r="J22" s="178"/>
      <c r="K22" s="273">
        <f>+I22+E22</f>
        <v>18</v>
      </c>
      <c r="L22" s="278">
        <f>+ROUND(K22*F22,2)</f>
        <v>54000</v>
      </c>
    </row>
    <row r="23" spans="1:12" ht="15" thickBot="1" x14ac:dyDescent="0.35">
      <c r="A23" s="580" t="s">
        <v>30</v>
      </c>
      <c r="B23" s="170" t="str">
        <f>'[1]RESUMIDO '!$B$31</f>
        <v xml:space="preserve">CERRRAMIENTO EN FIBRA DE POLIPROPILENO h=2,1M </v>
      </c>
      <c r="C23" s="171" t="str">
        <f>'[1]RESUMIDO '!$B$31</f>
        <v xml:space="preserve">CERRRAMIENTO EN FIBRA DE POLIPROPILENO h=2,1M </v>
      </c>
      <c r="D23" s="18" t="str">
        <f>'[1]RESUMIDO '!$C$31</f>
        <v>M</v>
      </c>
      <c r="E23" s="188">
        <v>30</v>
      </c>
      <c r="F23" s="19">
        <v>20000</v>
      </c>
      <c r="G23" s="174">
        <f>+ROUND(F23*E23,2)</f>
        <v>600000</v>
      </c>
      <c r="H23" s="14"/>
      <c r="I23" s="15">
        <v>0</v>
      </c>
      <c r="J23" s="16"/>
      <c r="K23" s="392">
        <f>+I23+E23</f>
        <v>30</v>
      </c>
      <c r="L23" s="279">
        <f>+ROUND(K23*F23,2)</f>
        <v>600000</v>
      </c>
    </row>
    <row r="24" spans="1:12" ht="15" customHeight="1" thickBot="1" x14ac:dyDescent="0.35">
      <c r="A24" s="578">
        <v>2</v>
      </c>
      <c r="B24" s="183" t="s">
        <v>54</v>
      </c>
      <c r="C24" s="184"/>
      <c r="D24" s="68"/>
      <c r="E24" s="23"/>
      <c r="F24" s="24"/>
      <c r="G24" s="25"/>
      <c r="H24" s="26"/>
      <c r="I24" s="27"/>
      <c r="J24" s="24"/>
      <c r="K24" s="28"/>
      <c r="L24" s="280"/>
    </row>
    <row r="25" spans="1:12" ht="28.2" customHeight="1" thickBot="1" x14ac:dyDescent="0.35">
      <c r="A25" s="581" t="s">
        <v>31</v>
      </c>
      <c r="B25" s="172" t="s">
        <v>51</v>
      </c>
      <c r="C25" s="173"/>
      <c r="D25" s="20" t="str">
        <f>'[1]RESUMIDO '!$C$36</f>
        <v>M3</v>
      </c>
      <c r="E25" s="187">
        <v>19.559999999999999</v>
      </c>
      <c r="F25" s="193">
        <v>200000</v>
      </c>
      <c r="G25" s="174">
        <f>+ROUND(F25*E25,2)</f>
        <v>3912000</v>
      </c>
      <c r="H25" s="58"/>
      <c r="I25" s="11">
        <v>0</v>
      </c>
      <c r="J25" s="59"/>
      <c r="K25" s="317">
        <f>+I25+E25</f>
        <v>19.559999999999999</v>
      </c>
      <c r="L25" s="281">
        <f>+ROUND(K25*F25,2)</f>
        <v>3912000</v>
      </c>
    </row>
    <row r="26" spans="1:12" ht="15" thickBot="1" x14ac:dyDescent="0.35">
      <c r="A26" s="578">
        <v>3</v>
      </c>
      <c r="B26" s="169" t="s">
        <v>55</v>
      </c>
      <c r="C26" s="169"/>
      <c r="D26" s="22"/>
      <c r="E26" s="23"/>
      <c r="F26" s="24"/>
      <c r="G26" s="25"/>
      <c r="H26" s="29"/>
      <c r="I26" s="27"/>
      <c r="J26" s="24"/>
      <c r="K26" s="28"/>
      <c r="L26" s="280"/>
    </row>
    <row r="27" spans="1:12" x14ac:dyDescent="0.3">
      <c r="A27" s="580">
        <v>3.1</v>
      </c>
      <c r="B27" s="172" t="str">
        <f>'[1]RESUMIDO '!$B$36</f>
        <v xml:space="preserve">EXCAVACION MANUAL h= hasta 2m  (Incluye retiro ) </v>
      </c>
      <c r="C27" s="173" t="str">
        <f>'[1]RESUMIDO '!$C$36</f>
        <v>M3</v>
      </c>
      <c r="D27" s="20" t="str">
        <f>'[1]RESUMIDO '!$C$36</f>
        <v>M3</v>
      </c>
      <c r="E27" s="190">
        <v>4</v>
      </c>
      <c r="F27" s="175">
        <v>58000</v>
      </c>
      <c r="G27" s="174">
        <f t="shared" ref="G27:G29" si="0">+ROUND(F27*E27,2)</f>
        <v>232000</v>
      </c>
      <c r="H27" s="21"/>
      <c r="I27" s="15">
        <v>0</v>
      </c>
      <c r="J27" s="16"/>
      <c r="K27" s="17">
        <f>+I27+E27</f>
        <v>4</v>
      </c>
      <c r="L27" s="279">
        <f t="shared" ref="L27:L29" si="1">+ROUND(K27*F27,2)</f>
        <v>232000</v>
      </c>
    </row>
    <row r="28" spans="1:12" x14ac:dyDescent="0.3">
      <c r="A28" s="582">
        <v>3.2</v>
      </c>
      <c r="B28" s="170" t="str">
        <f>'[1]RESUMIDO '!$B$43</f>
        <v xml:space="preserve">MEJORAMIENTO DEL SUELO EN RECEBO - CEMENTO COMPACTADO MANUAL </v>
      </c>
      <c r="C28" s="171" t="str">
        <f>'[1]RESUMIDO '!$C$43</f>
        <v>M3</v>
      </c>
      <c r="D28" s="179" t="str">
        <f>'[1]RESUMIDO '!$C$43</f>
        <v>M3</v>
      </c>
      <c r="E28" s="191">
        <v>0.6</v>
      </c>
      <c r="F28" s="194">
        <v>170000</v>
      </c>
      <c r="G28" s="174">
        <f t="shared" si="0"/>
        <v>102000</v>
      </c>
      <c r="H28" s="180"/>
      <c r="I28" s="181">
        <v>0</v>
      </c>
      <c r="J28" s="182"/>
      <c r="K28" s="393">
        <v>0.6</v>
      </c>
      <c r="L28" s="282">
        <f t="shared" si="1"/>
        <v>102000</v>
      </c>
    </row>
    <row r="29" spans="1:12" ht="15" thickBot="1" x14ac:dyDescent="0.35">
      <c r="A29" s="583">
        <v>3.3</v>
      </c>
      <c r="B29" s="185" t="str">
        <f>'[1]RESUMIDO '!$B$39</f>
        <v xml:space="preserve">RELLENO COMPACTACION MANUAL CON MATERIAL DE SITIO </v>
      </c>
      <c r="C29" s="186" t="str">
        <f>'[1]RESUMIDO '!$C$39</f>
        <v>M3</v>
      </c>
      <c r="D29" s="52" t="str">
        <f>'[1]RESUMIDO '!$C$39</f>
        <v>M3</v>
      </c>
      <c r="E29" s="192">
        <v>4</v>
      </c>
      <c r="F29" s="195">
        <v>38000</v>
      </c>
      <c r="G29" s="174">
        <f t="shared" si="0"/>
        <v>152000</v>
      </c>
      <c r="H29" s="53"/>
      <c r="I29" s="54">
        <v>0</v>
      </c>
      <c r="J29" s="55"/>
      <c r="K29" s="56">
        <f>+I29+E29</f>
        <v>4</v>
      </c>
      <c r="L29" s="283">
        <f t="shared" si="1"/>
        <v>152000</v>
      </c>
    </row>
    <row r="30" spans="1:12" ht="15" customHeight="1" thickBot="1" x14ac:dyDescent="0.35">
      <c r="A30" s="578">
        <v>4</v>
      </c>
      <c r="B30" s="183" t="s">
        <v>56</v>
      </c>
      <c r="C30" s="184"/>
      <c r="D30" s="22"/>
      <c r="E30" s="23"/>
      <c r="F30" s="24"/>
      <c r="G30" s="25"/>
      <c r="H30" s="29"/>
      <c r="I30" s="27"/>
      <c r="J30" s="24"/>
      <c r="K30" s="28"/>
      <c r="L30" s="280"/>
    </row>
    <row r="31" spans="1:12" x14ac:dyDescent="0.3">
      <c r="A31" s="584">
        <v>4.0999999999999996</v>
      </c>
      <c r="B31" s="206" t="str">
        <f>'[1]RESUMIDO '!$B$144</f>
        <v>SOLADO DE LIMPIEZA CONCRETO 1700 P.S.I. E=0,05M</v>
      </c>
      <c r="C31" s="206" t="str">
        <f>'[1]RESUMIDO '!$B$144</f>
        <v>SOLADO DE LIMPIEZA CONCRETO 1700 P.S.I. E=0,05M</v>
      </c>
      <c r="D31" s="176" t="str">
        <f>'[1]RESUMIDO '!$C$144</f>
        <v>M2</v>
      </c>
      <c r="E31" s="209">
        <v>9.4</v>
      </c>
      <c r="F31" s="210">
        <v>36000</v>
      </c>
      <c r="G31" s="174">
        <f t="shared" ref="G31:G38" si="2">+ROUND(F31*E31,2)</f>
        <v>338400</v>
      </c>
      <c r="H31" s="203"/>
      <c r="I31" s="177">
        <v>0</v>
      </c>
      <c r="J31" s="178"/>
      <c r="K31" s="273">
        <f>+I31+E31</f>
        <v>9.4</v>
      </c>
      <c r="L31" s="278">
        <f t="shared" ref="L31:L38" si="3">+ROUND(K31*F31,2)</f>
        <v>338400</v>
      </c>
    </row>
    <row r="32" spans="1:12" ht="30.6" customHeight="1" x14ac:dyDescent="0.3">
      <c r="A32" s="585">
        <v>4.2</v>
      </c>
      <c r="B32" s="170" t="str">
        <f>'[1]RESUMIDO '!$B$227</f>
        <v xml:space="preserve">VIGA DE AMARRE 20X20 cm (Concreto de 3000 psi -  incluye acero 4 No.4, E:3/8" C/0,15 m) </v>
      </c>
      <c r="C32" s="171" t="str">
        <f>'[1]RESUMIDO '!$B$227</f>
        <v xml:space="preserve">VIGA DE AMARRE 20X20 cm (Concreto de 3000 psi -  incluye acero 4 No.4, E:3/8" C/0,15 m) </v>
      </c>
      <c r="D32" s="176" t="str">
        <f>'[1]RESUMIDO '!$C$227</f>
        <v>M</v>
      </c>
      <c r="E32" s="209">
        <v>14</v>
      </c>
      <c r="F32" s="210">
        <v>135000</v>
      </c>
      <c r="G32" s="174">
        <f t="shared" si="2"/>
        <v>1890000</v>
      </c>
      <c r="H32" s="203"/>
      <c r="I32" s="177">
        <v>0</v>
      </c>
      <c r="J32" s="178"/>
      <c r="K32" s="273">
        <f t="shared" ref="K32:K37" si="4">+I32+E32</f>
        <v>14</v>
      </c>
      <c r="L32" s="278">
        <f t="shared" si="3"/>
        <v>1890000</v>
      </c>
    </row>
    <row r="33" spans="1:12" ht="28.2" customHeight="1" x14ac:dyDescent="0.3">
      <c r="A33" s="585">
        <v>4.3</v>
      </c>
      <c r="B33" s="170" t="str">
        <f>'[1]RESUMIDO '!$B$177</f>
        <v xml:space="preserve">COLUMNETA 15X20  cm (Concreto de 3000 PSI - incluye acero 4 No.4, E:3/8" C/0,15 m) </v>
      </c>
      <c r="C33" s="171" t="str">
        <f>'[1]RESUMIDO '!$B$177</f>
        <v xml:space="preserve">COLUMNETA 15X20  cm (Concreto de 3000 PSI - incluye acero 4 No.4, E:3/8" C/0,15 m) </v>
      </c>
      <c r="D33" s="176" t="str">
        <f>'[1]RESUMIDO '!$C$177</f>
        <v>M</v>
      </c>
      <c r="E33" s="209">
        <v>10.8</v>
      </c>
      <c r="F33" s="210">
        <v>130000</v>
      </c>
      <c r="G33" s="174">
        <f t="shared" si="2"/>
        <v>1404000</v>
      </c>
      <c r="H33" s="203"/>
      <c r="I33" s="177">
        <v>0</v>
      </c>
      <c r="J33" s="178"/>
      <c r="K33" s="273">
        <f t="shared" si="4"/>
        <v>10.8</v>
      </c>
      <c r="L33" s="278">
        <f t="shared" si="3"/>
        <v>1404000</v>
      </c>
    </row>
    <row r="34" spans="1:12" ht="44.4" customHeight="1" x14ac:dyDescent="0.3">
      <c r="A34" s="585">
        <v>4.4000000000000004</v>
      </c>
      <c r="B34" s="170" t="str">
        <f>'[1]RESUMIDO '!$B$228</f>
        <v>PLACA PARA TAPA DE TANQUE  en  concreto armado de  3000  PSI  e=0.10 m (Incluye acero de refuerzo 3/8" c/15cm; 2 sentidos y tres contramarcos para tapa) (según diseño)</v>
      </c>
      <c r="C34" s="171" t="str">
        <f>'[1]RESUMIDO '!$B$228</f>
        <v>PLACA PARA TAPA DE TANQUE  en  concreto armado de  3000  PSI  e=0.10 m (Incluye acero de refuerzo 3/8" c/15cm; 2 sentidos y tres contramarcos para tapa) (según diseño)</v>
      </c>
      <c r="D34" s="176" t="str">
        <f>'[1]RESUMIDO '!$C$228</f>
        <v>M2</v>
      </c>
      <c r="E34" s="209">
        <f>2.3*4.1</f>
        <v>9.4299999999999979</v>
      </c>
      <c r="F34" s="210">
        <v>305000</v>
      </c>
      <c r="G34" s="174">
        <f t="shared" si="2"/>
        <v>2876150</v>
      </c>
      <c r="H34" s="203"/>
      <c r="I34" s="177">
        <v>0</v>
      </c>
      <c r="J34" s="178"/>
      <c r="K34" s="273">
        <f t="shared" si="4"/>
        <v>9.4299999999999979</v>
      </c>
      <c r="L34" s="278">
        <f t="shared" si="3"/>
        <v>2876150</v>
      </c>
    </row>
    <row r="35" spans="1:12" ht="42.6" customHeight="1" x14ac:dyDescent="0.3">
      <c r="A35" s="585">
        <v>4.5</v>
      </c>
      <c r="B35" s="170" t="str">
        <f>'[1]RESUMIDO '!$B$229</f>
        <v>TAPA PARA TANQUE de 0.9m x 0.75m (Incluye acero de refuerzo 3/8" c/15cm; 2 sentidos, concreto de 3000 psi y marco en angulo de 1/8") (según diseño)</v>
      </c>
      <c r="C35" s="171" t="str">
        <f>'[1]RESUMIDO '!$B$229</f>
        <v>TAPA PARA TANQUE de 0.9m x 0.75m (Incluye acero de refuerzo 3/8" c/15cm; 2 sentidos, concreto de 3000 psi y marco en angulo de 1/8") (según diseño)</v>
      </c>
      <c r="D35" s="176" t="str">
        <f>'[1]RESUMIDO '!$C$229</f>
        <v>M2</v>
      </c>
      <c r="E35" s="209">
        <v>1</v>
      </c>
      <c r="F35" s="210">
        <v>185000</v>
      </c>
      <c r="G35" s="174">
        <f t="shared" si="2"/>
        <v>185000</v>
      </c>
      <c r="H35" s="203"/>
      <c r="I35" s="177">
        <v>0</v>
      </c>
      <c r="J35" s="178"/>
      <c r="K35" s="273">
        <f t="shared" si="4"/>
        <v>1</v>
      </c>
      <c r="L35" s="278">
        <f t="shared" si="3"/>
        <v>185000</v>
      </c>
    </row>
    <row r="36" spans="1:12" ht="40.200000000000003" customHeight="1" x14ac:dyDescent="0.3">
      <c r="A36" s="585">
        <v>4.5999999999999996</v>
      </c>
      <c r="B36" s="170" t="str">
        <f>'[1]RESUMIDO '!$B$232</f>
        <v>TAPA PARA TANQUE de 0.50m x 0.50m i(Incluye acero de refuerzo 3/8" c/15cm; 2 sentidos, concreto de 3000 psi y marco en angulo de 1/8") (según diseño)</v>
      </c>
      <c r="C36" s="171" t="str">
        <f>'[1]RESUMIDO '!$B$232</f>
        <v>TAPA PARA TANQUE de 0.50m x 0.50m i(Incluye acero de refuerzo 3/8" c/15cm; 2 sentidos, concreto de 3000 psi y marco en angulo de 1/8") (según diseño)</v>
      </c>
      <c r="D36" s="176" t="str">
        <f>'[1]RESUMIDO '!$C$232</f>
        <v>UN</v>
      </c>
      <c r="E36" s="209">
        <v>1</v>
      </c>
      <c r="F36" s="210">
        <v>128000</v>
      </c>
      <c r="G36" s="174">
        <f t="shared" si="2"/>
        <v>128000</v>
      </c>
      <c r="H36" s="203"/>
      <c r="I36" s="177">
        <v>0</v>
      </c>
      <c r="J36" s="178"/>
      <c r="K36" s="273">
        <f t="shared" si="4"/>
        <v>1</v>
      </c>
      <c r="L36" s="278">
        <f t="shared" si="3"/>
        <v>128000</v>
      </c>
    </row>
    <row r="37" spans="1:12" ht="46.2" customHeight="1" x14ac:dyDescent="0.3">
      <c r="A37" s="585">
        <v>4.7</v>
      </c>
      <c r="B37" s="170" t="str">
        <f>'[1]RESUMIDO '!$B$233</f>
        <v>TAPA PARA TANQUE de 0.75m x 0.75m (Incluye acero de refuerzo 3/8" c/15cm; 2 sentidos, concreto de 3000 psi y marco en angulo de 1/8") (según diseño)</v>
      </c>
      <c r="C37" s="171" t="str">
        <f>'[1]RESUMIDO '!$B$233</f>
        <v>TAPA PARA TANQUE de 0.75m x 0.75m (Incluye acero de refuerzo 3/8" c/15cm; 2 sentidos, concreto de 3000 psi y marco en angulo de 1/8") (según diseño)</v>
      </c>
      <c r="D37" s="176" t="str">
        <f>'[1]RESUMIDO '!$C$233</f>
        <v>UN</v>
      </c>
      <c r="E37" s="209">
        <v>1</v>
      </c>
      <c r="F37" s="210">
        <v>165000</v>
      </c>
      <c r="G37" s="174">
        <f t="shared" si="2"/>
        <v>165000</v>
      </c>
      <c r="H37" s="203"/>
      <c r="I37" s="177">
        <v>0</v>
      </c>
      <c r="J37" s="178"/>
      <c r="K37" s="273">
        <f t="shared" si="4"/>
        <v>1</v>
      </c>
      <c r="L37" s="278">
        <f t="shared" si="3"/>
        <v>165000</v>
      </c>
    </row>
    <row r="38" spans="1:12" s="208" customFormat="1" ht="30.6" customHeight="1" thickBot="1" x14ac:dyDescent="0.35">
      <c r="A38" s="585">
        <v>4.8</v>
      </c>
      <c r="B38" s="205" t="str">
        <f>'[1]RESUMIDO '!$B$191</f>
        <v>LOSA MACIZA en Concreto de 3000 Psi, e=0,12m (Incluye acero de refuerzo 1/2" c/15cm; 2 sentidos )</v>
      </c>
      <c r="C38" s="205" t="str">
        <f>'[1]RESUMIDO '!$B$191</f>
        <v>LOSA MACIZA en Concreto de 3000 Psi, e=0,12m (Incluye acero de refuerzo 1/2" c/15cm; 2 sentidos )</v>
      </c>
      <c r="D38" s="13" t="str">
        <f>'[1]RESUMIDO '!$C$191</f>
        <v>M2</v>
      </c>
      <c r="E38" s="189">
        <f>4.05*2.3</f>
        <v>9.3149999999999995</v>
      </c>
      <c r="F38" s="211">
        <v>290000</v>
      </c>
      <c r="G38" s="212">
        <f t="shared" si="2"/>
        <v>2701350</v>
      </c>
      <c r="H38" s="14"/>
      <c r="I38" s="15">
        <v>0</v>
      </c>
      <c r="J38" s="207"/>
      <c r="K38" s="17">
        <f>+I38+E38</f>
        <v>9.3149999999999995</v>
      </c>
      <c r="L38" s="278">
        <f t="shared" si="3"/>
        <v>2701350</v>
      </c>
    </row>
    <row r="39" spans="1:12" ht="15" customHeight="1" thickBot="1" x14ac:dyDescent="0.35">
      <c r="A39" s="586">
        <v>5</v>
      </c>
      <c r="B39" s="217" t="s">
        <v>57</v>
      </c>
      <c r="C39" s="218"/>
      <c r="D39" s="196"/>
      <c r="E39" s="197"/>
      <c r="F39" s="198"/>
      <c r="G39" s="199"/>
      <c r="H39" s="200"/>
      <c r="I39" s="201"/>
      <c r="J39" s="198"/>
      <c r="K39" s="313"/>
      <c r="L39" s="202"/>
    </row>
    <row r="40" spans="1:12" s="208" customFormat="1" ht="30.6" customHeight="1" thickBot="1" x14ac:dyDescent="0.35">
      <c r="A40" s="587">
        <v>5.0999999999999996</v>
      </c>
      <c r="B40" s="244" t="str">
        <f>'[1]RESUMIDO '!$B$244</f>
        <v>MURO EN LADRILLO TOLETE COMUN (SOGA) (incluye mortero de pega 1:3)</v>
      </c>
      <c r="C40" s="244" t="str">
        <f>'[1]RESUMIDO '!$B$244</f>
        <v>MURO EN LADRILLO TOLETE COMUN (SOGA) (incluye mortero de pega 1:3)</v>
      </c>
      <c r="D40" s="245" t="str">
        <f>'[1]RESUMIDO '!$C$229</f>
        <v>M2</v>
      </c>
      <c r="E40" s="246">
        <v>23.6</v>
      </c>
      <c r="F40" s="247">
        <v>130000</v>
      </c>
      <c r="G40" s="248">
        <f>+ROUND(F40*E40,2)</f>
        <v>3068000</v>
      </c>
      <c r="H40" s="29"/>
      <c r="I40" s="27">
        <v>0</v>
      </c>
      <c r="J40" s="249"/>
      <c r="K40" s="28">
        <f t="shared" ref="K40:K59" si="5">+I40+E40</f>
        <v>23.6</v>
      </c>
      <c r="L40" s="280">
        <f>+ROUND(K40*F40,2)</f>
        <v>3068000</v>
      </c>
    </row>
    <row r="41" spans="1:12" ht="15" customHeight="1" thickBot="1" x14ac:dyDescent="0.35">
      <c r="A41" s="588">
        <v>6</v>
      </c>
      <c r="B41" s="237" t="s">
        <v>58</v>
      </c>
      <c r="C41" s="238"/>
      <c r="D41" s="239"/>
      <c r="E41" s="240"/>
      <c r="F41" s="241"/>
      <c r="G41" s="242"/>
      <c r="H41" s="213"/>
      <c r="I41" s="214"/>
      <c r="J41" s="241"/>
      <c r="K41" s="313"/>
      <c r="L41" s="284"/>
    </row>
    <row r="42" spans="1:12" s="208" customFormat="1" ht="30.6" customHeight="1" x14ac:dyDescent="0.3">
      <c r="A42" s="589">
        <v>6.1</v>
      </c>
      <c r="B42" s="204" t="str">
        <f>'[1]RESUMIDO '!$B$269</f>
        <v xml:space="preserve">PAÑETE IMPERMEABILIZADO  LISO MUROS 1:4 (Incluye filos, carteras y dilataciones) </v>
      </c>
      <c r="C42" s="204" t="str">
        <f>'[1]RESUMIDO '!$B$269</f>
        <v xml:space="preserve">PAÑETE IMPERMEABILIZADO  LISO MUROS 1:4 (Incluye filos, carteras y dilataciones) </v>
      </c>
      <c r="D42" s="57" t="str">
        <f>'[1]RESUMIDO '!$C$269</f>
        <v>M2</v>
      </c>
      <c r="E42" s="225">
        <v>27.4</v>
      </c>
      <c r="F42" s="226">
        <v>40000</v>
      </c>
      <c r="G42" s="235">
        <f>+ROUND(F42*E42,2)</f>
        <v>1096000</v>
      </c>
      <c r="H42" s="12"/>
      <c r="I42" s="11">
        <v>0</v>
      </c>
      <c r="J42" s="228"/>
      <c r="K42" s="317">
        <f t="shared" si="5"/>
        <v>27.4</v>
      </c>
      <c r="L42" s="281">
        <f t="shared" ref="L42:L43" si="6">+ROUND(K42*F42,2)</f>
        <v>1096000</v>
      </c>
    </row>
    <row r="43" spans="1:12" s="208" customFormat="1" ht="15" thickBot="1" x14ac:dyDescent="0.35">
      <c r="A43" s="590">
        <v>6.2</v>
      </c>
      <c r="B43" s="229" t="str">
        <f>'[1]RESUMIDO '!$B$294</f>
        <v>IMPERMEABILIZACION PARA TANQUES Y PISCINAS</v>
      </c>
      <c r="C43" s="229" t="str">
        <f>'[1]RESUMIDO '!$B$294</f>
        <v>IMPERMEABILIZACION PARA TANQUES Y PISCINAS</v>
      </c>
      <c r="D43" s="52" t="str">
        <f>'[1]RESUMIDO '!$C$294</f>
        <v>M2</v>
      </c>
      <c r="E43" s="230">
        <v>27.4</v>
      </c>
      <c r="F43" s="231">
        <v>22000</v>
      </c>
      <c r="G43" s="236">
        <f>+ROUND(F43*E43,2)</f>
        <v>602800</v>
      </c>
      <c r="H43" s="60"/>
      <c r="I43" s="54">
        <v>0</v>
      </c>
      <c r="J43" s="233"/>
      <c r="K43" s="56">
        <f t="shared" si="5"/>
        <v>27.4</v>
      </c>
      <c r="L43" s="283">
        <f t="shared" si="6"/>
        <v>602800</v>
      </c>
    </row>
    <row r="44" spans="1:12" ht="15" customHeight="1" thickBot="1" x14ac:dyDescent="0.35">
      <c r="A44" s="578">
        <v>7</v>
      </c>
      <c r="B44" s="183" t="s">
        <v>59</v>
      </c>
      <c r="C44" s="184"/>
      <c r="D44" s="22"/>
      <c r="E44" s="23"/>
      <c r="F44" s="24"/>
      <c r="G44" s="25"/>
      <c r="H44" s="29"/>
      <c r="I44" s="27"/>
      <c r="J44" s="24"/>
      <c r="K44" s="28"/>
      <c r="L44" s="280"/>
    </row>
    <row r="45" spans="1:12" s="208" customFormat="1" ht="42" customHeight="1" x14ac:dyDescent="0.3">
      <c r="A45" s="589">
        <v>7.1</v>
      </c>
      <c r="B45" s="204" t="str">
        <f>'[1]RESUMIDO '!$B$345</f>
        <v>Suministro e instalación de material seleccionado para filtro de POZO SÉPTICO (incluye mano de obra) según diseño de pozo séptico tipo 1</v>
      </c>
      <c r="C45" s="204" t="str">
        <f>'[1]RESUMIDO '!$B$345</f>
        <v>Suministro e instalación de material seleccionado para filtro de POZO SÉPTICO (incluye mano de obra) según diseño de pozo séptico tipo 1</v>
      </c>
      <c r="D45" s="57" t="str">
        <f>'[1]RESUMIDO '!$C$345</f>
        <v>GLB</v>
      </c>
      <c r="E45" s="225">
        <v>1</v>
      </c>
      <c r="F45" s="226">
        <v>175000</v>
      </c>
      <c r="G45" s="235">
        <f t="shared" ref="G45:G47" si="7">+ROUND(F45*E45,2)</f>
        <v>175000</v>
      </c>
      <c r="H45" s="12"/>
      <c r="I45" s="11">
        <v>0</v>
      </c>
      <c r="J45" s="228"/>
      <c r="K45" s="317">
        <f t="shared" si="5"/>
        <v>1</v>
      </c>
      <c r="L45" s="281">
        <f t="shared" ref="L45:L47" si="8">+ROUND(K45*F45,2)</f>
        <v>175000</v>
      </c>
    </row>
    <row r="46" spans="1:12" s="208" customFormat="1" ht="31.2" customHeight="1" x14ac:dyDescent="0.3">
      <c r="A46" s="591">
        <v>7.2</v>
      </c>
      <c r="B46" s="205" t="str">
        <f>'[1]RESUMIDO '!$B$316</f>
        <v>SUMINISTRO E  INSTALACION DE TUBERIA SANITARIA  4" PVC Tipo pesada</v>
      </c>
      <c r="C46" s="205" t="str">
        <f>'[1]RESUMIDO '!$B$316</f>
        <v>SUMINISTRO E  INSTALACION DE TUBERIA SANITARIA  4" PVC Tipo pesada</v>
      </c>
      <c r="D46" s="20" t="str">
        <f>'[1]RESUMIDO '!$C$316</f>
        <v xml:space="preserve">M </v>
      </c>
      <c r="E46" s="189">
        <v>7.5</v>
      </c>
      <c r="F46" s="211">
        <v>42000</v>
      </c>
      <c r="G46" s="174">
        <f t="shared" si="7"/>
        <v>315000</v>
      </c>
      <c r="H46" s="14"/>
      <c r="I46" s="15">
        <v>0</v>
      </c>
      <c r="J46" s="207"/>
      <c r="K46" s="17">
        <f t="shared" si="5"/>
        <v>7.5</v>
      </c>
      <c r="L46" s="279">
        <f t="shared" si="8"/>
        <v>315000</v>
      </c>
    </row>
    <row r="47" spans="1:12" s="208" customFormat="1" ht="30.6" customHeight="1" thickBot="1" x14ac:dyDescent="0.35">
      <c r="A47" s="590">
        <v>7.3</v>
      </c>
      <c r="B47" s="229" t="str">
        <f>'[1]RESUMIDO '!$B$343</f>
        <v>Suministro e instalación de tubería sanitaria en PVC 4" para pozo séptico (incluye tubería, accesorios y soldadura PVC) (según diseño)</v>
      </c>
      <c r="C47" s="229" t="str">
        <f>'[1]RESUMIDO '!$B$343</f>
        <v>Suministro e instalación de tubería sanitaria en PVC 4" para pozo séptico (incluye tubería, accesorios y soldadura PVC) (según diseño)</v>
      </c>
      <c r="D47" s="52" t="str">
        <f>'[1]RESUMIDO '!$C$343</f>
        <v>GLB</v>
      </c>
      <c r="E47" s="230">
        <v>1</v>
      </c>
      <c r="F47" s="231">
        <v>615000</v>
      </c>
      <c r="G47" s="236">
        <f t="shared" si="7"/>
        <v>615000</v>
      </c>
      <c r="H47" s="60"/>
      <c r="I47" s="54">
        <v>0</v>
      </c>
      <c r="J47" s="233"/>
      <c r="K47" s="56">
        <f t="shared" si="5"/>
        <v>1</v>
      </c>
      <c r="L47" s="283">
        <f t="shared" si="8"/>
        <v>615000</v>
      </c>
    </row>
    <row r="48" spans="1:12" s="357" customFormat="1" ht="15" customHeight="1" thickBot="1" x14ac:dyDescent="0.35">
      <c r="A48" s="592">
        <v>8</v>
      </c>
      <c r="B48" s="286" t="s">
        <v>61</v>
      </c>
      <c r="C48" s="286"/>
      <c r="D48" s="358"/>
      <c r="E48" s="362"/>
      <c r="F48" s="359"/>
      <c r="G48" s="360"/>
      <c r="H48" s="361"/>
      <c r="I48" s="383"/>
      <c r="J48" s="359"/>
      <c r="K48" s="371"/>
      <c r="L48" s="372"/>
    </row>
    <row r="49" spans="1:16" s="208" customFormat="1" ht="29.4" customHeight="1" x14ac:dyDescent="0.3">
      <c r="A49" s="593">
        <v>8.1</v>
      </c>
      <c r="B49" s="406" t="str">
        <f>'[1]RESUMIDO '!$B$36</f>
        <v xml:space="preserve">EXCAVACION MANUAL h= hasta 2m  (Incluye retiro ) </v>
      </c>
      <c r="C49" s="406" t="str">
        <f>'[1]RESUMIDO '!$B$36</f>
        <v xml:space="preserve">EXCAVACION MANUAL h= hasta 2m  (Incluye retiro ) </v>
      </c>
      <c r="D49" s="407" t="str">
        <f>'[1]RESUMIDO '!$C$36</f>
        <v>M3</v>
      </c>
      <c r="E49" s="408">
        <v>4</v>
      </c>
      <c r="F49" s="409">
        <v>55000</v>
      </c>
      <c r="G49" s="420">
        <f t="shared" ref="G49:G56" si="9">+ROUND(F49*E49,2)</f>
        <v>220000</v>
      </c>
      <c r="H49" s="421" t="s">
        <v>28</v>
      </c>
      <c r="I49" s="422">
        <v>4</v>
      </c>
      <c r="J49" s="409">
        <f>ROUND(-I49*F49,2)</f>
        <v>-220000</v>
      </c>
      <c r="K49" s="423">
        <f>+I49-E49</f>
        <v>0</v>
      </c>
      <c r="L49" s="424">
        <f>J49+G49</f>
        <v>0</v>
      </c>
    </row>
    <row r="50" spans="1:16" s="208" customFormat="1" ht="29.4" customHeight="1" x14ac:dyDescent="0.3">
      <c r="A50" s="594">
        <v>8.1999999999999993</v>
      </c>
      <c r="B50" s="416" t="str">
        <f>'[1]RESUMIDO '!$B$144</f>
        <v>SOLADO DE LIMPIEZA CONCRETO 1700 P.S.I. E=0,05M</v>
      </c>
      <c r="C50" s="416" t="str">
        <f>'[1]RESUMIDO '!$B$144</f>
        <v>SOLADO DE LIMPIEZA CONCRETO 1700 P.S.I. E=0,05M</v>
      </c>
      <c r="D50" s="417" t="str">
        <f>'[1]RESUMIDO '!$C$144</f>
        <v>M2</v>
      </c>
      <c r="E50" s="418">
        <v>1.4</v>
      </c>
      <c r="F50" s="419">
        <v>38000</v>
      </c>
      <c r="G50" s="425">
        <f t="shared" si="9"/>
        <v>53200</v>
      </c>
      <c r="H50" s="426" t="s">
        <v>28</v>
      </c>
      <c r="I50" s="427">
        <v>1.4</v>
      </c>
      <c r="J50" s="419">
        <f t="shared" ref="J50:J56" si="10">ROUND(-I50*F50,2)</f>
        <v>-53200</v>
      </c>
      <c r="K50" s="428">
        <f t="shared" ref="K50:K56" si="11">+I50-E50</f>
        <v>0</v>
      </c>
      <c r="L50" s="429">
        <f t="shared" ref="L50:L56" si="12">J50+G50</f>
        <v>0</v>
      </c>
    </row>
    <row r="51" spans="1:16" s="208" customFormat="1" ht="29.4" customHeight="1" x14ac:dyDescent="0.3">
      <c r="A51" s="594">
        <v>8.3000000000000007</v>
      </c>
      <c r="B51" s="416" t="str">
        <f>'[1]RESUMIDO '!$B$244</f>
        <v>MURO EN LADRILLO TOLETE COMUN (SOGA) (incluye mortero de pega 1:3)</v>
      </c>
      <c r="C51" s="416" t="str">
        <f>'[1]RESUMIDO '!$B$244</f>
        <v>MURO EN LADRILLO TOLETE COMUN (SOGA) (incluye mortero de pega 1:3)</v>
      </c>
      <c r="D51" s="417" t="str">
        <f>'[1]RESUMIDO '!$C$244</f>
        <v>M2</v>
      </c>
      <c r="E51" s="418">
        <v>2.4</v>
      </c>
      <c r="F51" s="419">
        <v>130000</v>
      </c>
      <c r="G51" s="425">
        <f t="shared" si="9"/>
        <v>312000</v>
      </c>
      <c r="H51" s="426" t="s">
        <v>28</v>
      </c>
      <c r="I51" s="427">
        <v>2.4</v>
      </c>
      <c r="J51" s="419">
        <f t="shared" si="10"/>
        <v>-312000</v>
      </c>
      <c r="K51" s="428">
        <f t="shared" si="11"/>
        <v>0</v>
      </c>
      <c r="L51" s="429">
        <f t="shared" si="12"/>
        <v>0</v>
      </c>
    </row>
    <row r="52" spans="1:16" s="208" customFormat="1" ht="45.6" customHeight="1" x14ac:dyDescent="0.3">
      <c r="A52" s="594">
        <v>8.4</v>
      </c>
      <c r="B52" s="416" t="str">
        <f>'[1]RESUMIDO '!$B$347</f>
        <v>Suministro e instalación de TUBO CONCR. REFORZADO 24" para POZO DE FILTRACIÓN (incluye mano de obra) según diseño de pozo séptico tipo 1</v>
      </c>
      <c r="C52" s="416" t="str">
        <f>'[1]RESUMIDO '!$B$347</f>
        <v>Suministro e instalación de TUBO CONCR. REFORZADO 24" para POZO DE FILTRACIÓN (incluye mano de obra) según diseño de pozo séptico tipo 1</v>
      </c>
      <c r="D52" s="417" t="str">
        <f>'[1]RESUMIDO '!$C$347</f>
        <v>GLB</v>
      </c>
      <c r="E52" s="418">
        <v>1</v>
      </c>
      <c r="F52" s="419">
        <v>790000</v>
      </c>
      <c r="G52" s="425">
        <f t="shared" si="9"/>
        <v>790000</v>
      </c>
      <c r="H52" s="426" t="s">
        <v>28</v>
      </c>
      <c r="I52" s="427">
        <v>1</v>
      </c>
      <c r="J52" s="419">
        <f t="shared" si="10"/>
        <v>-790000</v>
      </c>
      <c r="K52" s="428">
        <f t="shared" si="11"/>
        <v>0</v>
      </c>
      <c r="L52" s="429">
        <f t="shared" si="12"/>
        <v>0</v>
      </c>
    </row>
    <row r="53" spans="1:16" s="208" customFormat="1" ht="42" customHeight="1" x14ac:dyDescent="0.3">
      <c r="A53" s="594">
        <v>8.5</v>
      </c>
      <c r="B53" s="416" t="str">
        <f>'[1]RESUMIDO '!$B$346</f>
        <v>Suministro e instalación de material seleccionado para POZO DE FILTRACIÓN (incluye mano de obra) según diseño de pozo séptico tipo 1</v>
      </c>
      <c r="C53" s="416" t="str">
        <f>'[1]RESUMIDO '!$B$346</f>
        <v>Suministro e instalación de material seleccionado para POZO DE FILTRACIÓN (incluye mano de obra) según diseño de pozo séptico tipo 1</v>
      </c>
      <c r="D53" s="417" t="str">
        <f>'[1]RESUMIDO '!$C$346</f>
        <v>GLB</v>
      </c>
      <c r="E53" s="418">
        <v>2.4</v>
      </c>
      <c r="F53" s="419">
        <v>300000</v>
      </c>
      <c r="G53" s="425">
        <f t="shared" si="9"/>
        <v>720000</v>
      </c>
      <c r="H53" s="426" t="s">
        <v>28</v>
      </c>
      <c r="I53" s="427">
        <v>2.4</v>
      </c>
      <c r="J53" s="419">
        <f t="shared" si="10"/>
        <v>-720000</v>
      </c>
      <c r="K53" s="428">
        <f t="shared" si="11"/>
        <v>0</v>
      </c>
      <c r="L53" s="429">
        <f t="shared" si="12"/>
        <v>0</v>
      </c>
    </row>
    <row r="54" spans="1:16" s="208" customFormat="1" ht="29.4" customHeight="1" x14ac:dyDescent="0.3">
      <c r="A54" s="594">
        <v>8.6</v>
      </c>
      <c r="B54" s="416" t="str">
        <f>'[1]RESUMIDO '!$B$344</f>
        <v>Suministro e instalación de tubería sanitaria en PVC 4" para pozo de filtración (incluye tubería, accesorio y soldadura PVC) (según diseño)</v>
      </c>
      <c r="C54" s="416" t="str">
        <f>'[1]RESUMIDO '!$B$344</f>
        <v>Suministro e instalación de tubería sanitaria en PVC 4" para pozo de filtración (incluye tubería, accesorio y soldadura PVC) (según diseño)</v>
      </c>
      <c r="D54" s="417" t="str">
        <f>'[1]RESUMIDO '!$C$344</f>
        <v>GLB</v>
      </c>
      <c r="E54" s="418">
        <v>1</v>
      </c>
      <c r="F54" s="419">
        <v>290000</v>
      </c>
      <c r="G54" s="425">
        <f t="shared" si="9"/>
        <v>290000</v>
      </c>
      <c r="H54" s="426" t="s">
        <v>28</v>
      </c>
      <c r="I54" s="427">
        <v>1</v>
      </c>
      <c r="J54" s="419">
        <f t="shared" si="10"/>
        <v>-290000</v>
      </c>
      <c r="K54" s="428">
        <f t="shared" si="11"/>
        <v>0</v>
      </c>
      <c r="L54" s="429">
        <f t="shared" si="12"/>
        <v>0</v>
      </c>
      <c r="O54" s="568">
        <f>+SUM(J49:J56,J168,J170:J171,J173,J180)</f>
        <v>-5170076.4000000004</v>
      </c>
    </row>
    <row r="55" spans="1:16" s="208" customFormat="1" ht="29.4" customHeight="1" x14ac:dyDescent="0.3">
      <c r="A55" s="594">
        <v>8.6999999999999993</v>
      </c>
      <c r="B55" s="416" t="str">
        <f>'[1]RESUMIDO '!$B$231</f>
        <v>TAPA PARA POZO DE FILTRACION  de Ø 1.60 m E= 0.08  (Incluye acero de refuerzo 3/8" c/15cm; 2 sentidos) (según diseño)</v>
      </c>
      <c r="C55" s="416" t="str">
        <f>'[1]RESUMIDO '!$B$231</f>
        <v>TAPA PARA POZO DE FILTRACION  de Ø 1.60 m E= 0.08  (Incluye acero de refuerzo 3/8" c/15cm; 2 sentidos) (según diseño)</v>
      </c>
      <c r="D55" s="417" t="str">
        <f>'[1]RESUMIDO '!$C$231</f>
        <v>UN</v>
      </c>
      <c r="E55" s="418">
        <v>1</v>
      </c>
      <c r="F55" s="419">
        <v>298000</v>
      </c>
      <c r="G55" s="425">
        <f t="shared" si="9"/>
        <v>298000</v>
      </c>
      <c r="H55" s="426" t="s">
        <v>28</v>
      </c>
      <c r="I55" s="427">
        <v>1</v>
      </c>
      <c r="J55" s="419">
        <f t="shared" si="10"/>
        <v>-298000</v>
      </c>
      <c r="K55" s="428">
        <f t="shared" si="11"/>
        <v>0</v>
      </c>
      <c r="L55" s="429">
        <f t="shared" si="12"/>
        <v>0</v>
      </c>
      <c r="O55" s="568">
        <f>+SUM(J99:J100,J128:J129,J182:J183,J185,J187:J189,J191:J198,J200,J202:J203,J205:J207,J209:J210,J245:J246,J248:J249,J251:J253,J255,J257:J258)</f>
        <v>31044777.140000004</v>
      </c>
    </row>
    <row r="56" spans="1:16" s="208" customFormat="1" ht="42.6" customHeight="1" thickBot="1" x14ac:dyDescent="0.35">
      <c r="A56" s="595">
        <v>8.8000000000000007</v>
      </c>
      <c r="B56" s="410" t="str">
        <f>'[1]RESUMIDO '!$B$232</f>
        <v>TAPA PARA TANQUE de 0.50m x 0.50m i(Incluye acero de refuerzo 3/8" c/15cm; 2 sentidos, concreto de 3000 psi y marco en angulo de 1/8") (según diseño)</v>
      </c>
      <c r="C56" s="410" t="str">
        <f>'[1]RESUMIDO '!$B$232</f>
        <v>TAPA PARA TANQUE de 0.50m x 0.50m i(Incluye acero de refuerzo 3/8" c/15cm; 2 sentidos, concreto de 3000 psi y marco en angulo de 1/8") (según diseño)</v>
      </c>
      <c r="D56" s="411" t="str">
        <f>'[1]RESUMIDO '!$C$232</f>
        <v>UN</v>
      </c>
      <c r="E56" s="412">
        <v>1</v>
      </c>
      <c r="F56" s="413">
        <v>128000</v>
      </c>
      <c r="G56" s="430">
        <f t="shared" si="9"/>
        <v>128000</v>
      </c>
      <c r="H56" s="431" t="s">
        <v>28</v>
      </c>
      <c r="I56" s="432">
        <v>1</v>
      </c>
      <c r="J56" s="413">
        <f t="shared" si="10"/>
        <v>-128000</v>
      </c>
      <c r="K56" s="433">
        <f t="shared" si="11"/>
        <v>0</v>
      </c>
      <c r="L56" s="434">
        <f t="shared" si="12"/>
        <v>0</v>
      </c>
      <c r="O56" s="569">
        <f>+O55+O54</f>
        <v>25874700.740000002</v>
      </c>
      <c r="P56" s="570">
        <v>36958671.420000002</v>
      </c>
    </row>
    <row r="57" spans="1:16" ht="15" customHeight="1" thickBot="1" x14ac:dyDescent="0.35">
      <c r="A57" s="592">
        <v>9</v>
      </c>
      <c r="B57" s="286" t="s">
        <v>64</v>
      </c>
      <c r="C57" s="286"/>
      <c r="D57" s="239"/>
      <c r="E57" s="240"/>
      <c r="F57" s="241"/>
      <c r="G57" s="242"/>
      <c r="H57" s="213"/>
      <c r="I57" s="214"/>
      <c r="J57" s="241"/>
      <c r="K57" s="325"/>
      <c r="L57" s="243"/>
    </row>
    <row r="58" spans="1:16" s="208" customFormat="1" x14ac:dyDescent="0.3">
      <c r="A58" s="589">
        <v>9.1</v>
      </c>
      <c r="B58" s="204" t="s">
        <v>62</v>
      </c>
      <c r="C58" s="204" t="s">
        <v>62</v>
      </c>
      <c r="D58" s="57" t="s">
        <v>65</v>
      </c>
      <c r="E58" s="225">
        <v>1</v>
      </c>
      <c r="F58" s="226">
        <v>150000</v>
      </c>
      <c r="G58" s="235">
        <f>+ROUND(F58*E58,2)</f>
        <v>150000</v>
      </c>
      <c r="H58" s="12"/>
      <c r="I58" s="11">
        <v>0</v>
      </c>
      <c r="J58" s="228"/>
      <c r="K58" s="317">
        <f t="shared" si="5"/>
        <v>1</v>
      </c>
      <c r="L58" s="281">
        <f t="shared" ref="L58:L59" si="13">+ROUND(K58*F58,2)</f>
        <v>150000</v>
      </c>
      <c r="O58" s="567">
        <f>+P56-O56</f>
        <v>11083970.68</v>
      </c>
    </row>
    <row r="59" spans="1:16" s="208" customFormat="1" ht="15" thickBot="1" x14ac:dyDescent="0.35">
      <c r="A59" s="590">
        <v>9.1999999999999993</v>
      </c>
      <c r="B59" s="229" t="s">
        <v>63</v>
      </c>
      <c r="C59" s="229" t="s">
        <v>63</v>
      </c>
      <c r="D59" s="52" t="s">
        <v>66</v>
      </c>
      <c r="E59" s="230">
        <v>1</v>
      </c>
      <c r="F59" s="231">
        <v>250000</v>
      </c>
      <c r="G59" s="236">
        <f>+ROUND(F59*E59,2)</f>
        <v>250000</v>
      </c>
      <c r="H59" s="60"/>
      <c r="I59" s="54">
        <v>0</v>
      </c>
      <c r="J59" s="233"/>
      <c r="K59" s="56">
        <f t="shared" si="5"/>
        <v>1</v>
      </c>
      <c r="L59" s="283">
        <f t="shared" si="13"/>
        <v>250000</v>
      </c>
    </row>
    <row r="60" spans="1:16" s="208" customFormat="1" x14ac:dyDescent="0.3">
      <c r="A60" s="596"/>
      <c r="B60" s="446"/>
      <c r="C60" s="446"/>
      <c r="D60" s="447"/>
      <c r="E60" s="448"/>
      <c r="F60" s="449"/>
      <c r="G60" s="450"/>
      <c r="H60" s="451"/>
      <c r="I60" s="452"/>
      <c r="J60" s="453"/>
      <c r="K60" s="454"/>
      <c r="L60" s="455"/>
      <c r="O60" s="572" t="s">
        <v>84</v>
      </c>
    </row>
    <row r="61" spans="1:16" s="208" customFormat="1" ht="15" thickBot="1" x14ac:dyDescent="0.35">
      <c r="A61" s="596"/>
      <c r="B61" s="446"/>
      <c r="C61" s="446"/>
      <c r="D61" s="447"/>
      <c r="E61" s="448"/>
      <c r="F61" s="449"/>
      <c r="G61" s="450"/>
      <c r="H61" s="451"/>
      <c r="I61" s="452"/>
      <c r="J61" s="453"/>
      <c r="K61" s="454"/>
      <c r="L61" s="455"/>
      <c r="O61" s="571">
        <f>O56*0.33</f>
        <v>8538651.2442000005</v>
      </c>
    </row>
    <row r="62" spans="1:16" s="208" customFormat="1" ht="15" customHeight="1" x14ac:dyDescent="0.3">
      <c r="A62" s="456" t="s">
        <v>70</v>
      </c>
      <c r="B62" s="457"/>
      <c r="C62" s="457"/>
      <c r="D62" s="457"/>
      <c r="E62" s="457"/>
      <c r="F62" s="457"/>
      <c r="G62" s="457"/>
      <c r="H62" s="457"/>
      <c r="I62" s="457"/>
      <c r="J62" s="457"/>
      <c r="K62" s="457"/>
      <c r="L62" s="458"/>
      <c r="O62" s="623">
        <f>O61+O56</f>
        <v>34413351.984200001</v>
      </c>
    </row>
    <row r="63" spans="1:16" s="208" customFormat="1" ht="15" customHeight="1" thickBot="1" x14ac:dyDescent="0.35">
      <c r="A63" s="293"/>
      <c r="B63" s="294"/>
      <c r="C63" s="294"/>
      <c r="D63" s="294"/>
      <c r="E63" s="294"/>
      <c r="F63" s="294"/>
      <c r="G63" s="294"/>
      <c r="H63" s="294"/>
      <c r="I63" s="294"/>
      <c r="J63" s="294"/>
      <c r="K63" s="294"/>
      <c r="L63" s="295"/>
    </row>
    <row r="64" spans="1:16" s="208" customFormat="1" ht="15" customHeight="1" x14ac:dyDescent="0.3">
      <c r="A64" s="116" t="s">
        <v>17</v>
      </c>
      <c r="B64" s="131"/>
      <c r="C64" s="131"/>
      <c r="D64" s="131"/>
      <c r="E64" s="131"/>
      <c r="F64" s="131"/>
      <c r="G64" s="131"/>
      <c r="H64" s="116" t="s">
        <v>18</v>
      </c>
      <c r="I64" s="131"/>
      <c r="J64" s="117"/>
      <c r="K64" s="116" t="s">
        <v>19</v>
      </c>
      <c r="L64" s="117"/>
      <c r="O64" s="573">
        <f>O62+G266</f>
        <v>110727912.47490004</v>
      </c>
    </row>
    <row r="65" spans="1:12" ht="15" thickBot="1" x14ac:dyDescent="0.35">
      <c r="A65" s="459"/>
      <c r="B65" s="460"/>
      <c r="C65" s="460"/>
      <c r="D65" s="460"/>
      <c r="E65" s="460"/>
      <c r="F65" s="460"/>
      <c r="G65" s="460"/>
      <c r="H65" s="459"/>
      <c r="I65" s="460"/>
      <c r="J65" s="461"/>
      <c r="K65" s="459"/>
      <c r="L65" s="461"/>
    </row>
    <row r="66" spans="1:12" x14ac:dyDescent="0.3">
      <c r="A66" s="121" t="s">
        <v>20</v>
      </c>
      <c r="B66" s="140" t="s">
        <v>21</v>
      </c>
      <c r="C66" s="141"/>
      <c r="D66" s="73" t="s">
        <v>22</v>
      </c>
      <c r="E66" s="73" t="s">
        <v>23</v>
      </c>
      <c r="F66" s="75" t="s">
        <v>24</v>
      </c>
      <c r="G66" s="75" t="s">
        <v>25</v>
      </c>
      <c r="H66" s="51" t="s">
        <v>26</v>
      </c>
      <c r="I66" s="76" t="s">
        <v>23</v>
      </c>
      <c r="J66" s="134" t="s">
        <v>27</v>
      </c>
      <c r="K66" s="390" t="s">
        <v>23</v>
      </c>
      <c r="L66" s="134" t="s">
        <v>27</v>
      </c>
    </row>
    <row r="67" spans="1:12" ht="15" customHeight="1" thickBot="1" x14ac:dyDescent="0.35">
      <c r="A67" s="123"/>
      <c r="B67" s="140"/>
      <c r="C67" s="141"/>
      <c r="D67" s="73"/>
      <c r="E67" s="73"/>
      <c r="F67" s="75"/>
      <c r="G67" s="75"/>
      <c r="H67" s="51" t="s">
        <v>28</v>
      </c>
      <c r="I67" s="76"/>
      <c r="J67" s="134"/>
      <c r="K67" s="390"/>
      <c r="L67" s="134"/>
    </row>
    <row r="68" spans="1:12" ht="15" customHeight="1" thickBot="1" x14ac:dyDescent="0.35">
      <c r="A68" s="578">
        <v>1</v>
      </c>
      <c r="B68" s="169" t="s">
        <v>53</v>
      </c>
      <c r="C68" s="169"/>
      <c r="D68" s="274"/>
      <c r="E68" s="27"/>
      <c r="F68" s="275"/>
      <c r="G68" s="275"/>
      <c r="H68" s="29"/>
      <c r="I68" s="276"/>
      <c r="J68" s="29"/>
      <c r="K68" s="391"/>
      <c r="L68" s="277"/>
    </row>
    <row r="69" spans="1:12" x14ac:dyDescent="0.3">
      <c r="A69" s="579" t="s">
        <v>29</v>
      </c>
      <c r="B69" s="270" t="str">
        <f>'[1]RESUMIDO '!$B$27</f>
        <v xml:space="preserve">LOCALIZACION Y REPLANTEO (MANUAL) </v>
      </c>
      <c r="C69" s="271" t="str">
        <f>'[1]RESUMIDO '!$B$27</f>
        <v xml:space="preserve">LOCALIZACION Y REPLANTEO (MANUAL) </v>
      </c>
      <c r="D69" s="272" t="str">
        <f>'[1]RESUMIDO '!$C$27</f>
        <v>M2</v>
      </c>
      <c r="E69" s="266">
        <v>9.3149999999999995</v>
      </c>
      <c r="F69" s="210">
        <v>3000</v>
      </c>
      <c r="G69" s="268">
        <f t="shared" ref="G69:G70" si="14">+ROUND(F69*E69,2)</f>
        <v>27945</v>
      </c>
      <c r="H69" s="203"/>
      <c r="I69" s="177">
        <v>0</v>
      </c>
      <c r="J69" s="178"/>
      <c r="K69" s="273">
        <f>+I69+E69</f>
        <v>9.3149999999999995</v>
      </c>
      <c r="L69" s="278">
        <f t="shared" ref="L69:L70" si="15">+ROUND(K69*F69,2)</f>
        <v>27945</v>
      </c>
    </row>
    <row r="70" spans="1:12" ht="15" thickBot="1" x14ac:dyDescent="0.35">
      <c r="A70" s="580" t="s">
        <v>30</v>
      </c>
      <c r="B70" s="170" t="str">
        <f>'[1]RESUMIDO '!$B$31</f>
        <v xml:space="preserve">CERRRAMIENTO EN FIBRA DE POLIPROPILENO h=2,1M </v>
      </c>
      <c r="C70" s="171" t="str">
        <f>'[1]RESUMIDO '!$B$31</f>
        <v xml:space="preserve">CERRRAMIENTO EN FIBRA DE POLIPROPILENO h=2,1M </v>
      </c>
      <c r="D70" s="18" t="str">
        <f>'[1]RESUMIDO '!$C$31</f>
        <v>M</v>
      </c>
      <c r="E70" s="188">
        <v>18</v>
      </c>
      <c r="F70" s="19">
        <v>20883</v>
      </c>
      <c r="G70" s="174">
        <f t="shared" si="14"/>
        <v>375894</v>
      </c>
      <c r="H70" s="14"/>
      <c r="I70" s="15">
        <v>0</v>
      </c>
      <c r="J70" s="16"/>
      <c r="K70" s="392">
        <f>+I70+E70</f>
        <v>18</v>
      </c>
      <c r="L70" s="279">
        <f t="shared" si="15"/>
        <v>375894</v>
      </c>
    </row>
    <row r="71" spans="1:12" ht="15" thickBot="1" x14ac:dyDescent="0.35">
      <c r="A71" s="578">
        <v>2</v>
      </c>
      <c r="B71" s="183" t="s">
        <v>54</v>
      </c>
      <c r="C71" s="184"/>
      <c r="D71" s="68"/>
      <c r="E71" s="23"/>
      <c r="F71" s="24"/>
      <c r="G71" s="25"/>
      <c r="H71" s="26"/>
      <c r="I71" s="27"/>
      <c r="J71" s="24"/>
      <c r="K71" s="28"/>
      <c r="L71" s="280"/>
    </row>
    <row r="72" spans="1:12" ht="42.6" customHeight="1" thickBot="1" x14ac:dyDescent="0.35">
      <c r="A72" s="581" t="s">
        <v>31</v>
      </c>
      <c r="B72" s="172" t="s">
        <v>51</v>
      </c>
      <c r="C72" s="173"/>
      <c r="D72" s="20" t="str">
        <f>'[1]RESUMIDO '!$C$36</f>
        <v>M3</v>
      </c>
      <c r="E72" s="187">
        <v>19.559999999999999</v>
      </c>
      <c r="F72" s="193">
        <v>200000</v>
      </c>
      <c r="G72" s="174">
        <f>+ROUND(F72*E72,2)</f>
        <v>3912000</v>
      </c>
      <c r="H72" s="58"/>
      <c r="I72" s="11">
        <v>0</v>
      </c>
      <c r="J72" s="59"/>
      <c r="K72" s="317">
        <f>+I72+E72</f>
        <v>19.559999999999999</v>
      </c>
      <c r="L72" s="281">
        <f>+ROUND(K72*F72,2)</f>
        <v>3912000</v>
      </c>
    </row>
    <row r="73" spans="1:12" ht="15" thickBot="1" x14ac:dyDescent="0.35">
      <c r="A73" s="578">
        <v>3</v>
      </c>
      <c r="B73" s="169" t="s">
        <v>55</v>
      </c>
      <c r="C73" s="169"/>
      <c r="D73" s="22"/>
      <c r="E73" s="23"/>
      <c r="F73" s="24"/>
      <c r="G73" s="25"/>
      <c r="H73" s="29"/>
      <c r="I73" s="27"/>
      <c r="J73" s="24"/>
      <c r="K73" s="28"/>
      <c r="L73" s="280"/>
    </row>
    <row r="74" spans="1:12" x14ac:dyDescent="0.3">
      <c r="A74" s="580">
        <v>3.1</v>
      </c>
      <c r="B74" s="172" t="str">
        <f>'[1]RESUMIDO '!$B$36</f>
        <v xml:space="preserve">EXCAVACION MANUAL h= hasta 2m  (Incluye retiro ) </v>
      </c>
      <c r="C74" s="173" t="str">
        <f>'[1]RESUMIDO '!$C$36</f>
        <v>M3</v>
      </c>
      <c r="D74" s="20" t="str">
        <f>'[1]RESUMIDO '!$C$36</f>
        <v>M3</v>
      </c>
      <c r="E74" s="190">
        <v>4</v>
      </c>
      <c r="F74" s="175">
        <v>58785</v>
      </c>
      <c r="G74" s="174">
        <f t="shared" ref="G74:G76" si="16">+ROUND(F74*E74,2)</f>
        <v>235140</v>
      </c>
      <c r="H74" s="21"/>
      <c r="I74" s="15">
        <v>0</v>
      </c>
      <c r="J74" s="16"/>
      <c r="K74" s="17">
        <f>+I74+E74</f>
        <v>4</v>
      </c>
      <c r="L74" s="279">
        <f t="shared" ref="L74:L76" si="17">+ROUND(K74*F74,2)</f>
        <v>235140</v>
      </c>
    </row>
    <row r="75" spans="1:12" x14ac:dyDescent="0.3">
      <c r="A75" s="582">
        <v>3.2</v>
      </c>
      <c r="B75" s="170" t="str">
        <f>'[1]RESUMIDO '!$B$43</f>
        <v xml:space="preserve">MEJORAMIENTO DEL SUELO EN RECEBO - CEMENTO COMPACTADO MANUAL </v>
      </c>
      <c r="C75" s="171" t="str">
        <f>'[1]RESUMIDO '!$C$43</f>
        <v>M3</v>
      </c>
      <c r="D75" s="179" t="str">
        <f>'[1]RESUMIDO '!$C$43</f>
        <v>M3</v>
      </c>
      <c r="E75" s="191">
        <v>0.6</v>
      </c>
      <c r="F75" s="194">
        <v>170000</v>
      </c>
      <c r="G75" s="174">
        <f t="shared" si="16"/>
        <v>102000</v>
      </c>
      <c r="H75" s="180"/>
      <c r="I75" s="181">
        <v>0</v>
      </c>
      <c r="J75" s="182"/>
      <c r="K75" s="393">
        <v>0.6</v>
      </c>
      <c r="L75" s="282">
        <f t="shared" si="17"/>
        <v>102000</v>
      </c>
    </row>
    <row r="76" spans="1:12" ht="15" thickBot="1" x14ac:dyDescent="0.35">
      <c r="A76" s="583">
        <v>3.3</v>
      </c>
      <c r="B76" s="185" t="str">
        <f>'[1]RESUMIDO '!$B$39</f>
        <v xml:space="preserve">RELLENO COMPACTACION MANUAL CON MATERIAL DE SITIO </v>
      </c>
      <c r="C76" s="186" t="str">
        <f>'[1]RESUMIDO '!$C$39</f>
        <v>M3</v>
      </c>
      <c r="D76" s="52" t="str">
        <f>'[1]RESUMIDO '!$C$39</f>
        <v>M3</v>
      </c>
      <c r="E76" s="192">
        <v>4</v>
      </c>
      <c r="F76" s="195">
        <v>38000</v>
      </c>
      <c r="G76" s="174">
        <f t="shared" si="16"/>
        <v>152000</v>
      </c>
      <c r="H76" s="53"/>
      <c r="I76" s="54">
        <v>0</v>
      </c>
      <c r="J76" s="55"/>
      <c r="K76" s="56">
        <f>+I76+E76</f>
        <v>4</v>
      </c>
      <c r="L76" s="283">
        <f t="shared" si="17"/>
        <v>152000</v>
      </c>
    </row>
    <row r="77" spans="1:12" ht="15" thickBot="1" x14ac:dyDescent="0.35">
      <c r="A77" s="578">
        <v>4</v>
      </c>
      <c r="B77" s="183" t="s">
        <v>56</v>
      </c>
      <c r="C77" s="184"/>
      <c r="D77" s="22"/>
      <c r="E77" s="23"/>
      <c r="F77" s="24"/>
      <c r="G77" s="25"/>
      <c r="H77" s="29"/>
      <c r="I77" s="27"/>
      <c r="J77" s="24"/>
      <c r="K77" s="28"/>
      <c r="L77" s="280"/>
    </row>
    <row r="78" spans="1:12" x14ac:dyDescent="0.3">
      <c r="A78" s="584">
        <v>4.0999999999999996</v>
      </c>
      <c r="B78" s="206" t="str">
        <f>'[1]RESUMIDO '!$B$144</f>
        <v>SOLADO DE LIMPIEZA CONCRETO 1700 P.S.I. E=0,05M</v>
      </c>
      <c r="C78" s="206" t="str">
        <f>'[1]RESUMIDO '!$B$144</f>
        <v>SOLADO DE LIMPIEZA CONCRETO 1700 P.S.I. E=0,05M</v>
      </c>
      <c r="D78" s="176" t="str">
        <f>'[1]RESUMIDO '!$C$144</f>
        <v>M2</v>
      </c>
      <c r="E78" s="209">
        <v>9.4</v>
      </c>
      <c r="F78" s="210">
        <v>39000</v>
      </c>
      <c r="G78" s="174">
        <f t="shared" ref="G78:G85" si="18">+ROUND(F78*E78,2)</f>
        <v>366600</v>
      </c>
      <c r="H78" s="203"/>
      <c r="I78" s="177">
        <v>0</v>
      </c>
      <c r="J78" s="178"/>
      <c r="K78" s="273">
        <f>+I78+E78</f>
        <v>9.4</v>
      </c>
      <c r="L78" s="278">
        <f t="shared" ref="L78:L85" si="19">+ROUND(K78*F78,2)</f>
        <v>366600</v>
      </c>
    </row>
    <row r="79" spans="1:12" ht="28.8" customHeight="1" x14ac:dyDescent="0.3">
      <c r="A79" s="585">
        <v>4.2</v>
      </c>
      <c r="B79" s="170" t="str">
        <f>'[1]RESUMIDO '!$B$227</f>
        <v xml:space="preserve">VIGA DE AMARRE 20X20 cm (Concreto de 3000 psi -  incluye acero 4 No.4, E:3/8" C/0,15 m) </v>
      </c>
      <c r="C79" s="171" t="str">
        <f>'[1]RESUMIDO '!$B$227</f>
        <v xml:space="preserve">VIGA DE AMARRE 20X20 cm (Concreto de 3000 psi -  incluye acero 4 No.4, E:3/8" C/0,15 m) </v>
      </c>
      <c r="D79" s="176" t="str">
        <f>'[1]RESUMIDO '!$C$227</f>
        <v>M</v>
      </c>
      <c r="E79" s="209">
        <v>14</v>
      </c>
      <c r="F79" s="210">
        <v>130000</v>
      </c>
      <c r="G79" s="174">
        <f t="shared" si="18"/>
        <v>1820000</v>
      </c>
      <c r="H79" s="203"/>
      <c r="I79" s="177">
        <v>0</v>
      </c>
      <c r="J79" s="178"/>
      <c r="K79" s="273">
        <f t="shared" ref="K79:K84" si="20">+I79+E79</f>
        <v>14</v>
      </c>
      <c r="L79" s="278">
        <f t="shared" si="19"/>
        <v>1820000</v>
      </c>
    </row>
    <row r="80" spans="1:12" ht="27" customHeight="1" x14ac:dyDescent="0.3">
      <c r="A80" s="585">
        <v>4.3</v>
      </c>
      <c r="B80" s="170" t="str">
        <f>'[1]RESUMIDO '!$B$177</f>
        <v xml:space="preserve">COLUMNETA 15X20  cm (Concreto de 3000 PSI - incluye acero 4 No.4, E:3/8" C/0,15 m) </v>
      </c>
      <c r="C80" s="171" t="str">
        <f>'[1]RESUMIDO '!$B$177</f>
        <v xml:space="preserve">COLUMNETA 15X20  cm (Concreto de 3000 PSI - incluye acero 4 No.4, E:3/8" C/0,15 m) </v>
      </c>
      <c r="D80" s="176" t="str">
        <f>'[1]RESUMIDO '!$C$177</f>
        <v>M</v>
      </c>
      <c r="E80" s="209">
        <v>10.8</v>
      </c>
      <c r="F80" s="210">
        <v>129000</v>
      </c>
      <c r="G80" s="174">
        <f t="shared" si="18"/>
        <v>1393200</v>
      </c>
      <c r="H80" s="203"/>
      <c r="I80" s="177">
        <v>0</v>
      </c>
      <c r="J80" s="178"/>
      <c r="K80" s="273">
        <f t="shared" si="20"/>
        <v>10.8</v>
      </c>
      <c r="L80" s="278">
        <f t="shared" si="19"/>
        <v>1393200</v>
      </c>
    </row>
    <row r="81" spans="1:12" ht="43.8" customHeight="1" x14ac:dyDescent="0.3">
      <c r="A81" s="585">
        <v>4.4000000000000004</v>
      </c>
      <c r="B81" s="170" t="str">
        <f>'[1]RESUMIDO '!$B$228</f>
        <v>PLACA PARA TAPA DE TANQUE  en  concreto armado de  3000  PSI  e=0.10 m (Incluye acero de refuerzo 3/8" c/15cm; 2 sentidos y tres contramarcos para tapa) (según diseño)</v>
      </c>
      <c r="C81" s="171" t="str">
        <f>'[1]RESUMIDO '!$B$228</f>
        <v>PLACA PARA TAPA DE TANQUE  en  concreto armado de  3000  PSI  e=0.10 m (Incluye acero de refuerzo 3/8" c/15cm; 2 sentidos y tres contramarcos para tapa) (según diseño)</v>
      </c>
      <c r="D81" s="176" t="str">
        <f>'[1]RESUMIDO '!$C$228</f>
        <v>M2</v>
      </c>
      <c r="E81" s="209">
        <f>2.3*4.1</f>
        <v>9.4299999999999979</v>
      </c>
      <c r="F81" s="210">
        <v>300000</v>
      </c>
      <c r="G81" s="174">
        <f t="shared" si="18"/>
        <v>2829000</v>
      </c>
      <c r="H81" s="203"/>
      <c r="I81" s="177">
        <v>0</v>
      </c>
      <c r="J81" s="178"/>
      <c r="K81" s="273">
        <f t="shared" si="20"/>
        <v>9.4299999999999979</v>
      </c>
      <c r="L81" s="278">
        <f t="shared" si="19"/>
        <v>2829000</v>
      </c>
    </row>
    <row r="82" spans="1:12" ht="44.4" customHeight="1" x14ac:dyDescent="0.3">
      <c r="A82" s="585">
        <v>4.5</v>
      </c>
      <c r="B82" s="170" t="str">
        <f>'[1]RESUMIDO '!$B$229</f>
        <v>TAPA PARA TANQUE de 0.9m x 0.75m (Incluye acero de refuerzo 3/8" c/15cm; 2 sentidos, concreto de 3000 psi y marco en angulo de 1/8") (según diseño)</v>
      </c>
      <c r="C82" s="171" t="str">
        <f>'[1]RESUMIDO '!$B$229</f>
        <v>TAPA PARA TANQUE de 0.9m x 0.75m (Incluye acero de refuerzo 3/8" c/15cm; 2 sentidos, concreto de 3000 psi y marco en angulo de 1/8") (según diseño)</v>
      </c>
      <c r="D82" s="176" t="str">
        <f>'[1]RESUMIDO '!$C$229</f>
        <v>M2</v>
      </c>
      <c r="E82" s="209">
        <v>1</v>
      </c>
      <c r="F82" s="210">
        <v>190000</v>
      </c>
      <c r="G82" s="174">
        <f t="shared" si="18"/>
        <v>190000</v>
      </c>
      <c r="H82" s="203"/>
      <c r="I82" s="177">
        <v>0</v>
      </c>
      <c r="J82" s="178"/>
      <c r="K82" s="273">
        <f t="shared" si="20"/>
        <v>1</v>
      </c>
      <c r="L82" s="278">
        <f t="shared" si="19"/>
        <v>190000</v>
      </c>
    </row>
    <row r="83" spans="1:12" ht="45" customHeight="1" x14ac:dyDescent="0.3">
      <c r="A83" s="585">
        <v>4.5999999999999996</v>
      </c>
      <c r="B83" s="170" t="str">
        <f>'[1]RESUMIDO '!$B$232</f>
        <v>TAPA PARA TANQUE de 0.50m x 0.50m i(Incluye acero de refuerzo 3/8" c/15cm; 2 sentidos, concreto de 3000 psi y marco en angulo de 1/8") (según diseño)</v>
      </c>
      <c r="C83" s="171" t="str">
        <f>'[1]RESUMIDO '!$B$232</f>
        <v>TAPA PARA TANQUE de 0.50m x 0.50m i(Incluye acero de refuerzo 3/8" c/15cm; 2 sentidos, concreto de 3000 psi y marco en angulo de 1/8") (según diseño)</v>
      </c>
      <c r="D83" s="176" t="str">
        <f>'[1]RESUMIDO '!$C$232</f>
        <v>UN</v>
      </c>
      <c r="E83" s="209">
        <v>1</v>
      </c>
      <c r="F83" s="210">
        <v>125000</v>
      </c>
      <c r="G83" s="174">
        <f t="shared" si="18"/>
        <v>125000</v>
      </c>
      <c r="H83" s="203"/>
      <c r="I83" s="177">
        <v>0</v>
      </c>
      <c r="J83" s="178"/>
      <c r="K83" s="273">
        <f t="shared" si="20"/>
        <v>1</v>
      </c>
      <c r="L83" s="278">
        <f t="shared" si="19"/>
        <v>125000</v>
      </c>
    </row>
    <row r="84" spans="1:12" ht="43.2" customHeight="1" x14ac:dyDescent="0.3">
      <c r="A84" s="585">
        <v>4.7</v>
      </c>
      <c r="B84" s="170" t="str">
        <f>'[1]RESUMIDO '!$B$233</f>
        <v>TAPA PARA TANQUE de 0.75m x 0.75m (Incluye acero de refuerzo 3/8" c/15cm; 2 sentidos, concreto de 3000 psi y marco en angulo de 1/8") (según diseño)</v>
      </c>
      <c r="C84" s="171" t="str">
        <f>'[1]RESUMIDO '!$B$233</f>
        <v>TAPA PARA TANQUE de 0.75m x 0.75m (Incluye acero de refuerzo 3/8" c/15cm; 2 sentidos, concreto de 3000 psi y marco en angulo de 1/8") (según diseño)</v>
      </c>
      <c r="D84" s="176" t="str">
        <f>'[1]RESUMIDO '!$C$233</f>
        <v>UN</v>
      </c>
      <c r="E84" s="209">
        <v>1</v>
      </c>
      <c r="F84" s="210">
        <v>171801</v>
      </c>
      <c r="G84" s="174">
        <f t="shared" si="18"/>
        <v>171801</v>
      </c>
      <c r="H84" s="203"/>
      <c r="I84" s="177">
        <v>0</v>
      </c>
      <c r="J84" s="178"/>
      <c r="K84" s="273">
        <f t="shared" si="20"/>
        <v>1</v>
      </c>
      <c r="L84" s="278">
        <f t="shared" si="19"/>
        <v>171801</v>
      </c>
    </row>
    <row r="85" spans="1:12" ht="33" customHeight="1" thickBot="1" x14ac:dyDescent="0.35">
      <c r="A85" s="585">
        <v>4.8</v>
      </c>
      <c r="B85" s="205" t="str">
        <f>'[1]RESUMIDO '!$B$191</f>
        <v>LOSA MACIZA en Concreto de 3000 Psi, e=0,12m (Incluye acero de refuerzo 1/2" c/15cm; 2 sentidos )</v>
      </c>
      <c r="C85" s="205" t="str">
        <f>'[1]RESUMIDO '!$B$191</f>
        <v>LOSA MACIZA en Concreto de 3000 Psi, e=0,12m (Incluye acero de refuerzo 1/2" c/15cm; 2 sentidos )</v>
      </c>
      <c r="D85" s="13" t="str">
        <f>'[1]RESUMIDO '!$C$191</f>
        <v>M2</v>
      </c>
      <c r="E85" s="189">
        <f>4.05*2.3</f>
        <v>9.3149999999999995</v>
      </c>
      <c r="F85" s="211">
        <v>292359</v>
      </c>
      <c r="G85" s="212">
        <f t="shared" si="18"/>
        <v>2723324.09</v>
      </c>
      <c r="H85" s="14"/>
      <c r="I85" s="15">
        <v>0</v>
      </c>
      <c r="J85" s="207"/>
      <c r="K85" s="17">
        <f>+I85+E85</f>
        <v>9.3149999999999995</v>
      </c>
      <c r="L85" s="278">
        <f t="shared" si="19"/>
        <v>2723324.09</v>
      </c>
    </row>
    <row r="86" spans="1:12" ht="15" thickBot="1" x14ac:dyDescent="0.35">
      <c r="A86" s="586">
        <v>5</v>
      </c>
      <c r="B86" s="217" t="s">
        <v>57</v>
      </c>
      <c r="C86" s="218"/>
      <c r="D86" s="196"/>
      <c r="E86" s="197"/>
      <c r="F86" s="198"/>
      <c r="G86" s="199"/>
      <c r="H86" s="200"/>
      <c r="I86" s="201"/>
      <c r="J86" s="198"/>
      <c r="K86" s="313"/>
      <c r="L86" s="202"/>
    </row>
    <row r="87" spans="1:12" ht="27.6" customHeight="1" thickBot="1" x14ac:dyDescent="0.35">
      <c r="A87" s="587">
        <v>5.0999999999999996</v>
      </c>
      <c r="B87" s="244" t="str">
        <f>'[1]RESUMIDO '!$B$244</f>
        <v>MURO EN LADRILLO TOLETE COMUN (SOGA) (incluye mortero de pega 1:3)</v>
      </c>
      <c r="C87" s="244" t="str">
        <f>'[1]RESUMIDO '!$B$244</f>
        <v>MURO EN LADRILLO TOLETE COMUN (SOGA) (incluye mortero de pega 1:3)</v>
      </c>
      <c r="D87" s="245" t="str">
        <f>'[1]RESUMIDO '!$C$229</f>
        <v>M2</v>
      </c>
      <c r="E87" s="246">
        <v>23.6</v>
      </c>
      <c r="F87" s="247">
        <v>134915</v>
      </c>
      <c r="G87" s="248">
        <f>+ROUND(F87*E87,2)</f>
        <v>3183994</v>
      </c>
      <c r="H87" s="29"/>
      <c r="I87" s="27">
        <v>0</v>
      </c>
      <c r="J87" s="249"/>
      <c r="K87" s="28">
        <f t="shared" ref="K87:K97" si="21">+I87+E87</f>
        <v>23.6</v>
      </c>
      <c r="L87" s="280">
        <f>+ROUND(K87*F87,2)</f>
        <v>3183994</v>
      </c>
    </row>
    <row r="88" spans="1:12" ht="15" thickBot="1" x14ac:dyDescent="0.35">
      <c r="A88" s="588">
        <v>6</v>
      </c>
      <c r="B88" s="237" t="s">
        <v>58</v>
      </c>
      <c r="C88" s="238"/>
      <c r="D88" s="239"/>
      <c r="E88" s="240"/>
      <c r="F88" s="241"/>
      <c r="G88" s="242"/>
      <c r="H88" s="213"/>
      <c r="I88" s="214"/>
      <c r="J88" s="241"/>
      <c r="K88" s="313"/>
      <c r="L88" s="284"/>
    </row>
    <row r="89" spans="1:12" ht="30.6" customHeight="1" x14ac:dyDescent="0.3">
      <c r="A89" s="589">
        <v>6.1</v>
      </c>
      <c r="B89" s="204" t="str">
        <f>'[1]RESUMIDO '!$B$269</f>
        <v xml:space="preserve">PAÑETE IMPERMEABILIZADO  LISO MUROS 1:4 (Incluye filos, carteras y dilataciones) </v>
      </c>
      <c r="C89" s="204" t="str">
        <f>'[1]RESUMIDO '!$B$269</f>
        <v xml:space="preserve">PAÑETE IMPERMEABILIZADO  LISO MUROS 1:4 (Incluye filos, carteras y dilataciones) </v>
      </c>
      <c r="D89" s="57" t="str">
        <f>'[1]RESUMIDO '!$C$269</f>
        <v>M2</v>
      </c>
      <c r="E89" s="225">
        <v>27.4</v>
      </c>
      <c r="F89" s="226">
        <v>43819</v>
      </c>
      <c r="G89" s="235">
        <f>+ROUND(F89*E89,2)</f>
        <v>1200640.6000000001</v>
      </c>
      <c r="H89" s="12"/>
      <c r="I89" s="11">
        <v>0</v>
      </c>
      <c r="J89" s="228"/>
      <c r="K89" s="317">
        <f t="shared" si="21"/>
        <v>27.4</v>
      </c>
      <c r="L89" s="281">
        <f t="shared" ref="L89:L90" si="22">+ROUND(K89*F89,2)</f>
        <v>1200640.6000000001</v>
      </c>
    </row>
    <row r="90" spans="1:12" ht="15" thickBot="1" x14ac:dyDescent="0.35">
      <c r="A90" s="590">
        <v>6.2</v>
      </c>
      <c r="B90" s="229" t="str">
        <f>'[1]RESUMIDO '!$B$294</f>
        <v>IMPERMEABILIZACION PARA TANQUES Y PISCINAS</v>
      </c>
      <c r="C90" s="229" t="str">
        <f>'[1]RESUMIDO '!$B$294</f>
        <v>IMPERMEABILIZACION PARA TANQUES Y PISCINAS</v>
      </c>
      <c r="D90" s="52" t="str">
        <f>'[1]RESUMIDO '!$C$294</f>
        <v>M2</v>
      </c>
      <c r="E90" s="230">
        <v>27.4</v>
      </c>
      <c r="F90" s="231">
        <v>22034</v>
      </c>
      <c r="G90" s="236">
        <f>+ROUND(F90*E90,2)</f>
        <v>603731.6</v>
      </c>
      <c r="H90" s="60"/>
      <c r="I90" s="54">
        <v>0</v>
      </c>
      <c r="J90" s="233"/>
      <c r="K90" s="56">
        <f t="shared" si="21"/>
        <v>27.4</v>
      </c>
      <c r="L90" s="283">
        <f t="shared" si="22"/>
        <v>603731.6</v>
      </c>
    </row>
    <row r="91" spans="1:12" ht="15" thickBot="1" x14ac:dyDescent="0.35">
      <c r="A91" s="578">
        <v>7</v>
      </c>
      <c r="B91" s="183" t="s">
        <v>59</v>
      </c>
      <c r="C91" s="184"/>
      <c r="D91" s="22"/>
      <c r="E91" s="23"/>
      <c r="F91" s="24"/>
      <c r="G91" s="25"/>
      <c r="H91" s="29"/>
      <c r="I91" s="27"/>
      <c r="J91" s="24"/>
      <c r="K91" s="28"/>
      <c r="L91" s="280"/>
    </row>
    <row r="92" spans="1:12" ht="42.6" customHeight="1" x14ac:dyDescent="0.3">
      <c r="A92" s="589">
        <v>7.1</v>
      </c>
      <c r="B92" s="204" t="str">
        <f>'[1]RESUMIDO '!$B$345</f>
        <v>Suministro e instalación de material seleccionado para filtro de POZO SÉPTICO (incluye mano de obra) según diseño de pozo séptico tipo 1</v>
      </c>
      <c r="C92" s="204" t="str">
        <f>'[1]RESUMIDO '!$B$345</f>
        <v>Suministro e instalación de material seleccionado para filtro de POZO SÉPTICO (incluye mano de obra) según diseño de pozo séptico tipo 1</v>
      </c>
      <c r="D92" s="57" t="str">
        <f>'[1]RESUMIDO '!$C$345</f>
        <v>GLB</v>
      </c>
      <c r="E92" s="225">
        <v>1</v>
      </c>
      <c r="F92" s="226">
        <v>181932</v>
      </c>
      <c r="G92" s="235">
        <f t="shared" ref="G92:G94" si="23">+ROUND(F92*E92,2)</f>
        <v>181932</v>
      </c>
      <c r="H92" s="12"/>
      <c r="I92" s="11">
        <v>0</v>
      </c>
      <c r="J92" s="228"/>
      <c r="K92" s="317">
        <f t="shared" si="21"/>
        <v>1</v>
      </c>
      <c r="L92" s="281">
        <f t="shared" ref="L92:L94" si="24">+ROUND(K92*F92,2)</f>
        <v>181932</v>
      </c>
    </row>
    <row r="93" spans="1:12" ht="27" customHeight="1" x14ac:dyDescent="0.3">
      <c r="A93" s="591">
        <v>7.2</v>
      </c>
      <c r="B93" s="205" t="str">
        <f>'[1]RESUMIDO '!$B$316</f>
        <v>SUMINISTRO E  INSTALACION DE TUBERIA SANITARIA  4" PVC Tipo pesada</v>
      </c>
      <c r="C93" s="205" t="str">
        <f>'[1]RESUMIDO '!$B$316</f>
        <v>SUMINISTRO E  INSTALACION DE TUBERIA SANITARIA  4" PVC Tipo pesada</v>
      </c>
      <c r="D93" s="20" t="str">
        <f>'[1]RESUMIDO '!$C$316</f>
        <v xml:space="preserve">M </v>
      </c>
      <c r="E93" s="189">
        <v>7.5</v>
      </c>
      <c r="F93" s="211">
        <v>46037</v>
      </c>
      <c r="G93" s="174">
        <f t="shared" si="23"/>
        <v>345277.5</v>
      </c>
      <c r="H93" s="14"/>
      <c r="I93" s="15">
        <v>0</v>
      </c>
      <c r="J93" s="207"/>
      <c r="K93" s="17">
        <f t="shared" si="21"/>
        <v>7.5</v>
      </c>
      <c r="L93" s="279">
        <f t="shared" si="24"/>
        <v>345277.5</v>
      </c>
    </row>
    <row r="94" spans="1:12" ht="42.6" customHeight="1" thickBot="1" x14ac:dyDescent="0.35">
      <c r="A94" s="590">
        <v>7.3</v>
      </c>
      <c r="B94" s="229" t="str">
        <f>'[1]RESUMIDO '!$B$343</f>
        <v>Suministro e instalación de tubería sanitaria en PVC 4" para pozo séptico (incluye tubería, accesorios y soldadura PVC) (según diseño)</v>
      </c>
      <c r="C94" s="229" t="str">
        <f>'[1]RESUMIDO '!$B$343</f>
        <v>Suministro e instalación de tubería sanitaria en PVC 4" para pozo séptico (incluye tubería, accesorios y soldadura PVC) (según diseño)</v>
      </c>
      <c r="D94" s="52" t="str">
        <f>'[1]RESUMIDO '!$C$343</f>
        <v>GLB</v>
      </c>
      <c r="E94" s="230">
        <v>1</v>
      </c>
      <c r="F94" s="231">
        <v>621809</v>
      </c>
      <c r="G94" s="236">
        <f t="shared" si="23"/>
        <v>621809</v>
      </c>
      <c r="H94" s="60"/>
      <c r="I94" s="54">
        <v>0</v>
      </c>
      <c r="J94" s="233"/>
      <c r="K94" s="56">
        <f t="shared" si="21"/>
        <v>1</v>
      </c>
      <c r="L94" s="283">
        <f t="shared" si="24"/>
        <v>621809</v>
      </c>
    </row>
    <row r="95" spans="1:12" ht="15" thickBot="1" x14ac:dyDescent="0.35">
      <c r="A95" s="592">
        <v>8</v>
      </c>
      <c r="B95" s="286" t="s">
        <v>64</v>
      </c>
      <c r="C95" s="286"/>
      <c r="D95" s="239"/>
      <c r="E95" s="240"/>
      <c r="F95" s="241"/>
      <c r="G95" s="242"/>
      <c r="H95" s="213"/>
      <c r="I95" s="214"/>
      <c r="J95" s="241"/>
      <c r="K95" s="325"/>
      <c r="L95" s="243"/>
    </row>
    <row r="96" spans="1:12" x14ac:dyDescent="0.3">
      <c r="A96" s="589">
        <v>8.1</v>
      </c>
      <c r="B96" s="204" t="s">
        <v>62</v>
      </c>
      <c r="C96" s="204" t="s">
        <v>62</v>
      </c>
      <c r="D96" s="57" t="s">
        <v>65</v>
      </c>
      <c r="E96" s="225">
        <v>1</v>
      </c>
      <c r="F96" s="226">
        <v>150000</v>
      </c>
      <c r="G96" s="235">
        <f>+ROUND(F96*E96,2)</f>
        <v>150000</v>
      </c>
      <c r="H96" s="12"/>
      <c r="I96" s="11">
        <v>0</v>
      </c>
      <c r="J96" s="228"/>
      <c r="K96" s="317">
        <f t="shared" si="21"/>
        <v>1</v>
      </c>
      <c r="L96" s="281">
        <f>+ROUND(K96*F96,2)</f>
        <v>150000</v>
      </c>
    </row>
    <row r="97" spans="1:12" ht="15" thickBot="1" x14ac:dyDescent="0.35">
      <c r="A97" s="597">
        <v>8.1999999999999993</v>
      </c>
      <c r="B97" s="259" t="s">
        <v>63</v>
      </c>
      <c r="C97" s="259" t="s">
        <v>63</v>
      </c>
      <c r="D97" s="179" t="s">
        <v>66</v>
      </c>
      <c r="E97" s="260">
        <v>1</v>
      </c>
      <c r="F97" s="261">
        <v>250000</v>
      </c>
      <c r="G97" s="262">
        <f>+ROUND(F97*E97,2)</f>
        <v>250000</v>
      </c>
      <c r="H97" s="263"/>
      <c r="I97" s="181">
        <v>0</v>
      </c>
      <c r="J97" s="264"/>
      <c r="K97" s="393">
        <f t="shared" si="21"/>
        <v>1</v>
      </c>
      <c r="L97" s="282">
        <f>+ROUND(K97*F97,2)</f>
        <v>250000</v>
      </c>
    </row>
    <row r="98" spans="1:12" ht="15" thickBot="1" x14ac:dyDescent="0.35">
      <c r="A98" s="598" t="s">
        <v>87</v>
      </c>
      <c r="B98" s="265" t="s">
        <v>67</v>
      </c>
      <c r="C98" s="265"/>
      <c r="D98" s="196"/>
      <c r="E98" s="197"/>
      <c r="F98" s="198"/>
      <c r="G98" s="199"/>
      <c r="H98" s="200"/>
      <c r="I98" s="201"/>
      <c r="J98" s="198"/>
      <c r="K98" s="313"/>
      <c r="L98" s="202"/>
    </row>
    <row r="99" spans="1:12" ht="28.8" customHeight="1" x14ac:dyDescent="0.3">
      <c r="A99" s="599" t="s">
        <v>88</v>
      </c>
      <c r="B99" s="306" t="str">
        <f>'[1]RESUMIDO '!$B$168</f>
        <v xml:space="preserve">TRAMPA DE GRASAS EN LADRILLO 80X80 cm. - h&lt;= 8m - Tapa en marco y contramarco en angulo de 1 x 1/8 </v>
      </c>
      <c r="C99" s="306" t="str">
        <f>'[1]RESUMIDO '!$B$168</f>
        <v xml:space="preserve">TRAMPA DE GRASAS EN LADRILLO 80X80 cm. - h&lt;= 8m - Tapa en marco y contramarco en angulo de 1 x 1/8 </v>
      </c>
      <c r="D99" s="297" t="s">
        <v>65</v>
      </c>
      <c r="E99" s="298"/>
      <c r="F99" s="299">
        <v>511999</v>
      </c>
      <c r="G99" s="235"/>
      <c r="H99" s="12" t="s">
        <v>26</v>
      </c>
      <c r="I99" s="298">
        <v>1</v>
      </c>
      <c r="J99" s="299">
        <f>ROUND(I99*F99,2)</f>
        <v>511999</v>
      </c>
      <c r="K99" s="552">
        <f>I99+E99</f>
        <v>1</v>
      </c>
      <c r="L99" s="556">
        <f t="shared" ref="L99:L100" si="25">+ROUND(K99*F99,2)</f>
        <v>511999</v>
      </c>
    </row>
    <row r="100" spans="1:12" ht="31.2" customHeight="1" thickBot="1" x14ac:dyDescent="0.35">
      <c r="A100" s="600" t="s">
        <v>89</v>
      </c>
      <c r="B100" s="354" t="str">
        <f>'[1]RESUMIDO '!$B$316</f>
        <v>SUMINISTRO E  INSTALACION DE TUBERIA SANITARIA  4" PVC Tipo pesada</v>
      </c>
      <c r="C100" s="354" t="str">
        <f>'[1]RESUMIDO '!$B$316</f>
        <v>SUMINISTRO E  INSTALACION DE TUBERIA SANITARIA  4" PVC Tipo pesada</v>
      </c>
      <c r="D100" s="342" t="s">
        <v>68</v>
      </c>
      <c r="E100" s="355"/>
      <c r="F100" s="356">
        <v>46037</v>
      </c>
      <c r="G100" s="262"/>
      <c r="H100" s="263" t="s">
        <v>26</v>
      </c>
      <c r="I100" s="437">
        <v>28</v>
      </c>
      <c r="J100" s="356">
        <f>ROUND(I100*F100,2)</f>
        <v>1289036</v>
      </c>
      <c r="K100" s="554">
        <f>I100+E100</f>
        <v>28</v>
      </c>
      <c r="L100" s="563">
        <f t="shared" si="25"/>
        <v>1289036</v>
      </c>
    </row>
    <row r="101" spans="1:12" x14ac:dyDescent="0.3">
      <c r="A101" s="601"/>
      <c r="B101" s="508"/>
      <c r="C101" s="508"/>
      <c r="D101" s="509"/>
      <c r="E101" s="510"/>
      <c r="F101" s="511"/>
      <c r="G101" s="512"/>
      <c r="H101" s="513"/>
      <c r="I101" s="514"/>
      <c r="J101" s="511"/>
      <c r="K101" s="532"/>
      <c r="L101" s="515"/>
    </row>
    <row r="102" spans="1:12" ht="15" thickBot="1" x14ac:dyDescent="0.35">
      <c r="A102" s="602"/>
      <c r="B102" s="516"/>
      <c r="C102" s="516"/>
      <c r="D102" s="517"/>
      <c r="E102" s="518"/>
      <c r="F102" s="519"/>
      <c r="G102" s="520"/>
      <c r="H102" s="521"/>
      <c r="I102" s="522"/>
      <c r="J102" s="519"/>
      <c r="K102" s="533"/>
      <c r="L102" s="523"/>
    </row>
    <row r="103" spans="1:12" x14ac:dyDescent="0.3">
      <c r="A103" s="290" t="s">
        <v>69</v>
      </c>
      <c r="B103" s="291"/>
      <c r="C103" s="291"/>
      <c r="D103" s="291"/>
      <c r="E103" s="291"/>
      <c r="F103" s="291"/>
      <c r="G103" s="291"/>
      <c r="H103" s="291"/>
      <c r="I103" s="291"/>
      <c r="J103" s="291"/>
      <c r="K103" s="291"/>
      <c r="L103" s="292"/>
    </row>
    <row r="104" spans="1:12" ht="15" thickBot="1" x14ac:dyDescent="0.35">
      <c r="A104" s="256"/>
      <c r="B104" s="257"/>
      <c r="C104" s="257"/>
      <c r="D104" s="257"/>
      <c r="E104" s="257"/>
      <c r="F104" s="257"/>
      <c r="G104" s="257"/>
      <c r="H104" s="257"/>
      <c r="I104" s="257"/>
      <c r="J104" s="257"/>
      <c r="K104" s="257"/>
      <c r="L104" s="258"/>
    </row>
    <row r="105" spans="1:12" x14ac:dyDescent="0.3">
      <c r="A105" s="463" t="s">
        <v>17</v>
      </c>
      <c r="B105" s="464"/>
      <c r="C105" s="464"/>
      <c r="D105" s="464"/>
      <c r="E105" s="464"/>
      <c r="F105" s="464"/>
      <c r="G105" s="464"/>
      <c r="H105" s="463" t="s">
        <v>18</v>
      </c>
      <c r="I105" s="464"/>
      <c r="J105" s="465"/>
      <c r="K105" s="463" t="s">
        <v>19</v>
      </c>
      <c r="L105" s="465"/>
    </row>
    <row r="106" spans="1:12" x14ac:dyDescent="0.3">
      <c r="A106" s="250"/>
      <c r="B106" s="251"/>
      <c r="C106" s="251"/>
      <c r="D106" s="251"/>
      <c r="E106" s="251"/>
      <c r="F106" s="251"/>
      <c r="G106" s="251"/>
      <c r="H106" s="250"/>
      <c r="I106" s="251"/>
      <c r="J106" s="252"/>
      <c r="K106" s="250"/>
      <c r="L106" s="252"/>
    </row>
    <row r="107" spans="1:12" x14ac:dyDescent="0.3">
      <c r="A107" s="603" t="s">
        <v>20</v>
      </c>
      <c r="B107" s="466" t="s">
        <v>21</v>
      </c>
      <c r="C107" s="467"/>
      <c r="D107" s="74" t="s">
        <v>22</v>
      </c>
      <c r="E107" s="74" t="s">
        <v>23</v>
      </c>
      <c r="F107" s="74" t="s">
        <v>24</v>
      </c>
      <c r="G107" s="74" t="s">
        <v>25</v>
      </c>
      <c r="H107" s="468" t="s">
        <v>26</v>
      </c>
      <c r="I107" s="469" t="s">
        <v>23</v>
      </c>
      <c r="J107" s="470" t="s">
        <v>27</v>
      </c>
      <c r="K107" s="471" t="s">
        <v>23</v>
      </c>
      <c r="L107" s="470" t="s">
        <v>27</v>
      </c>
    </row>
    <row r="108" spans="1:12" ht="15" thickBot="1" x14ac:dyDescent="0.35">
      <c r="A108" s="604"/>
      <c r="B108" s="472"/>
      <c r="C108" s="473"/>
      <c r="D108" s="75"/>
      <c r="E108" s="75"/>
      <c r="F108" s="75"/>
      <c r="G108" s="75"/>
      <c r="H108" s="474" t="s">
        <v>28</v>
      </c>
      <c r="I108" s="475"/>
      <c r="J108" s="476"/>
      <c r="K108" s="477"/>
      <c r="L108" s="476"/>
    </row>
    <row r="109" spans="1:12" ht="15" thickBot="1" x14ac:dyDescent="0.35">
      <c r="A109" s="605">
        <v>1</v>
      </c>
      <c r="B109" s="169" t="s">
        <v>53</v>
      </c>
      <c r="C109" s="169"/>
      <c r="D109" s="274"/>
      <c r="E109" s="27"/>
      <c r="F109" s="275"/>
      <c r="G109" s="275"/>
      <c r="H109" s="29"/>
      <c r="I109" s="276"/>
      <c r="J109" s="29"/>
      <c r="K109" s="391"/>
      <c r="L109" s="277"/>
    </row>
    <row r="110" spans="1:12" x14ac:dyDescent="0.3">
      <c r="A110" s="606" t="s">
        <v>29</v>
      </c>
      <c r="B110" s="270" t="str">
        <f>'[1]RESUMIDO '!$B$27</f>
        <v xml:space="preserve">LOCALIZACION Y REPLANTEO (MANUAL) </v>
      </c>
      <c r="C110" s="271" t="str">
        <f>'[1]RESUMIDO '!$B$27</f>
        <v xml:space="preserve">LOCALIZACION Y REPLANTEO (MANUAL) </v>
      </c>
      <c r="D110" s="272" t="str">
        <f>'[1]RESUMIDO '!$C$27</f>
        <v>M2</v>
      </c>
      <c r="E110" s="266">
        <v>18</v>
      </c>
      <c r="F110" s="267">
        <v>3000</v>
      </c>
      <c r="G110" s="478">
        <f>+ROUND(F110*E110,2)</f>
        <v>54000</v>
      </c>
      <c r="H110" s="203"/>
      <c r="I110" s="177">
        <v>0</v>
      </c>
      <c r="J110" s="269"/>
      <c r="K110" s="273">
        <f>+I110+E110</f>
        <v>18</v>
      </c>
      <c r="L110" s="479">
        <f t="shared" ref="L110:L111" si="26">+ROUND(K110*F110,2)</f>
        <v>54000</v>
      </c>
    </row>
    <row r="111" spans="1:12" ht="15" thickBot="1" x14ac:dyDescent="0.35">
      <c r="A111" s="607" t="s">
        <v>30</v>
      </c>
      <c r="B111" s="170" t="str">
        <f>'[1]RESUMIDO '!$B$31</f>
        <v xml:space="preserve">CERRRAMIENTO EN FIBRA DE POLIPROPILENO h=2,1M </v>
      </c>
      <c r="C111" s="171" t="str">
        <f>'[1]RESUMIDO '!$B$31</f>
        <v xml:space="preserve">CERRRAMIENTO EN FIBRA DE POLIPROPILENO h=2,1M </v>
      </c>
      <c r="D111" s="18" t="str">
        <f>'[1]RESUMIDO '!$C$31</f>
        <v>M</v>
      </c>
      <c r="E111" s="188">
        <v>20</v>
      </c>
      <c r="F111" s="19">
        <v>20883</v>
      </c>
      <c r="G111" s="212">
        <f>+ROUND(F111*E111,2)</f>
        <v>417660</v>
      </c>
      <c r="H111" s="14"/>
      <c r="I111" s="15">
        <v>0</v>
      </c>
      <c r="J111" s="207"/>
      <c r="K111" s="392">
        <f>+I111+E111</f>
        <v>20</v>
      </c>
      <c r="L111" s="480">
        <f t="shared" si="26"/>
        <v>417660</v>
      </c>
    </row>
    <row r="112" spans="1:12" ht="15" thickBot="1" x14ac:dyDescent="0.35">
      <c r="A112" s="608">
        <v>2</v>
      </c>
      <c r="B112" s="217" t="s">
        <v>55</v>
      </c>
      <c r="C112" s="218"/>
      <c r="D112" s="314"/>
      <c r="E112" s="481"/>
      <c r="F112" s="482"/>
      <c r="G112" s="483"/>
      <c r="H112" s="312"/>
      <c r="I112" s="201"/>
      <c r="J112" s="482"/>
      <c r="K112" s="313"/>
      <c r="L112" s="484"/>
    </row>
    <row r="113" spans="1:12" x14ac:dyDescent="0.3">
      <c r="A113" s="609">
        <v>2.1</v>
      </c>
      <c r="B113" s="204" t="str">
        <f>'[1]RESUMIDO '!$B$36</f>
        <v xml:space="preserve">EXCAVACION MANUAL h= hasta 2m  (Incluye retiro ) </v>
      </c>
      <c r="C113" s="204" t="str">
        <f>'[1]RESUMIDO '!$B$36</f>
        <v xml:space="preserve">EXCAVACION MANUAL h= hasta 2m  (Incluye retiro ) </v>
      </c>
      <c r="D113" s="327" t="str">
        <f>'[1]RESUMIDO '!$C$36</f>
        <v>M3</v>
      </c>
      <c r="E113" s="485">
        <v>6</v>
      </c>
      <c r="F113" s="226">
        <v>58785</v>
      </c>
      <c r="G113" s="227">
        <f>+ROUND(F113*E113,2)</f>
        <v>352710</v>
      </c>
      <c r="H113" s="58"/>
      <c r="I113" s="11">
        <v>0</v>
      </c>
      <c r="J113" s="228"/>
      <c r="K113" s="317">
        <f>I113+E113</f>
        <v>6</v>
      </c>
      <c r="L113" s="486">
        <f>+ROUND(K113*F113,2)</f>
        <v>352710</v>
      </c>
    </row>
    <row r="114" spans="1:12" ht="15" thickBot="1" x14ac:dyDescent="0.35">
      <c r="A114" s="610">
        <v>2.2000000000000002</v>
      </c>
      <c r="B114" s="229" t="str">
        <f>'[1]RESUMIDO '!$B$39</f>
        <v xml:space="preserve">RELLENO COMPACTACION MANUAL CON MATERIAL DE SITIO </v>
      </c>
      <c r="C114" s="229" t="str">
        <f>'[1]RESUMIDO '!$B$39</f>
        <v xml:space="preserve">RELLENO COMPACTACION MANUAL CON MATERIAL DE SITIO </v>
      </c>
      <c r="D114" s="487" t="str">
        <f>'[1]RESUMIDO '!$C$36</f>
        <v>M3</v>
      </c>
      <c r="E114" s="488">
        <v>5</v>
      </c>
      <c r="F114" s="231">
        <v>38159</v>
      </c>
      <c r="G114" s="232">
        <f>+ROUND(F114*E114,2)</f>
        <v>190795</v>
      </c>
      <c r="H114" s="53"/>
      <c r="I114" s="54">
        <v>0</v>
      </c>
      <c r="J114" s="233"/>
      <c r="K114" s="56">
        <f>+I114+E114</f>
        <v>5</v>
      </c>
      <c r="L114" s="489">
        <f>+ROUND(K114*F114,2)</f>
        <v>190795</v>
      </c>
    </row>
    <row r="115" spans="1:12" ht="15" thickBot="1" x14ac:dyDescent="0.35">
      <c r="A115" s="611">
        <v>3</v>
      </c>
      <c r="B115" s="315" t="s">
        <v>71</v>
      </c>
      <c r="C115" s="315"/>
      <c r="D115" s="490"/>
      <c r="E115" s="491"/>
      <c r="F115" s="234"/>
      <c r="G115" s="492"/>
      <c r="H115" s="223"/>
      <c r="I115" s="224"/>
      <c r="J115" s="234"/>
      <c r="K115" s="326"/>
      <c r="L115" s="493"/>
    </row>
    <row r="116" spans="1:12" ht="32.4" customHeight="1" x14ac:dyDescent="0.3">
      <c r="A116" s="607">
        <v>3.1</v>
      </c>
      <c r="B116" s="172" t="str">
        <f>'[1]RESUMIDO '!$B$77</f>
        <v xml:space="preserve">DEMOLICION DE CAJA DE INSPECCION EN LADRILLO (seccion de 0,5x0,5 hasta 0,9x0,9 ) </v>
      </c>
      <c r="C116" s="173" t="str">
        <f>'[1]RESUMIDO '!$B$77</f>
        <v xml:space="preserve">DEMOLICION DE CAJA DE INSPECCION EN LADRILLO (seccion de 0,5x0,5 hasta 0,9x0,9 ) </v>
      </c>
      <c r="D116" s="13" t="s">
        <v>65</v>
      </c>
      <c r="E116" s="189">
        <v>1</v>
      </c>
      <c r="F116" s="211">
        <v>53136</v>
      </c>
      <c r="G116" s="212">
        <f t="shared" ref="G116:G118" si="27">+ROUND(F116*E116,2)</f>
        <v>53136</v>
      </c>
      <c r="H116" s="21"/>
      <c r="I116" s="15">
        <v>0</v>
      </c>
      <c r="J116" s="207"/>
      <c r="K116" s="17">
        <f>+I116+E116</f>
        <v>1</v>
      </c>
      <c r="L116" s="480">
        <f t="shared" ref="L116:L118" si="28">+ROUND(K116*F116,2)</f>
        <v>53136</v>
      </c>
    </row>
    <row r="117" spans="1:12" x14ac:dyDescent="0.3">
      <c r="A117" s="612">
        <v>3.2</v>
      </c>
      <c r="B117" s="170" t="str">
        <f>'[1]RESUMIDO '!$B$120</f>
        <v>RETIRO DE TUBERIA EXISTENTE 0 A 12"</v>
      </c>
      <c r="C117" s="171" t="str">
        <f>'[1]RESUMIDO '!$B$120</f>
        <v>RETIRO DE TUBERIA EXISTENTE 0 A 12"</v>
      </c>
      <c r="D117" s="494" t="str">
        <f>'[1]RESUMIDO '!$C$43</f>
        <v>M3</v>
      </c>
      <c r="E117" s="260">
        <v>14</v>
      </c>
      <c r="F117" s="261">
        <v>5798</v>
      </c>
      <c r="G117" s="212">
        <f t="shared" si="27"/>
        <v>81172</v>
      </c>
      <c r="H117" s="180"/>
      <c r="I117" s="181">
        <v>0</v>
      </c>
      <c r="J117" s="264"/>
      <c r="K117" s="393">
        <f>I117+E117</f>
        <v>14</v>
      </c>
      <c r="L117" s="495">
        <f t="shared" si="28"/>
        <v>81172</v>
      </c>
    </row>
    <row r="118" spans="1:12" ht="31.2" customHeight="1" thickBot="1" x14ac:dyDescent="0.35">
      <c r="A118" s="583">
        <v>3.3</v>
      </c>
      <c r="B118" s="185" t="str">
        <f>'[1]RESUMIDO '!$B$43</f>
        <v xml:space="preserve">MEJORAMIENTO DEL SUELO EN RECEBO - CEMENTO COMPACTADO MANUAL </v>
      </c>
      <c r="C118" s="186" t="str">
        <f>'[1]RESUMIDO '!$B$43</f>
        <v xml:space="preserve">MEJORAMIENTO DEL SUELO EN RECEBO - CEMENTO COMPACTADO MANUAL </v>
      </c>
      <c r="D118" s="487" t="str">
        <f>'[1]RESUMIDO '!$C$39</f>
        <v>M3</v>
      </c>
      <c r="E118" s="230">
        <v>0.3</v>
      </c>
      <c r="F118" s="231">
        <v>173408</v>
      </c>
      <c r="G118" s="212">
        <f t="shared" si="27"/>
        <v>52022.400000000001</v>
      </c>
      <c r="H118" s="53"/>
      <c r="I118" s="54">
        <v>0</v>
      </c>
      <c r="J118" s="233"/>
      <c r="K118" s="56">
        <f>+I118+E118</f>
        <v>0.3</v>
      </c>
      <c r="L118" s="489">
        <f t="shared" si="28"/>
        <v>52022.400000000001</v>
      </c>
    </row>
    <row r="119" spans="1:12" ht="15" thickBot="1" x14ac:dyDescent="0.35">
      <c r="A119" s="605">
        <v>4</v>
      </c>
      <c r="B119" s="183" t="s">
        <v>72</v>
      </c>
      <c r="C119" s="184"/>
      <c r="D119" s="496"/>
      <c r="E119" s="497"/>
      <c r="F119" s="249"/>
      <c r="G119" s="498"/>
      <c r="H119" s="29"/>
      <c r="I119" s="27"/>
      <c r="J119" s="249"/>
      <c r="K119" s="28"/>
      <c r="L119" s="499"/>
    </row>
    <row r="120" spans="1:12" ht="30.6" customHeight="1" x14ac:dyDescent="0.3">
      <c r="A120" s="584">
        <v>4.0999999999999996</v>
      </c>
      <c r="B120" s="206" t="str">
        <f>'[1]RESUMIDO '!$B$155</f>
        <v xml:space="preserve">CAJA DE INSPECCION DE PASO EN LADRILLO 80X80 cm. - h&lt;= 0,8m - Tapa en marco y contramarco en angulo de 1 x 1/8 </v>
      </c>
      <c r="C120" s="206" t="str">
        <f>'[1]RESUMIDO '!$B$155</f>
        <v xml:space="preserve">CAJA DE INSPECCION DE PASO EN LADRILLO 80X80 cm. - h&lt;= 0,8m - Tapa en marco y contramarco en angulo de 1 x 1/8 </v>
      </c>
      <c r="D120" s="272" t="s">
        <v>65</v>
      </c>
      <c r="E120" s="266">
        <v>2</v>
      </c>
      <c r="F120" s="267">
        <v>519509</v>
      </c>
      <c r="G120" s="212">
        <f>+ROUND(F120*E120,2)</f>
        <v>1039018</v>
      </c>
      <c r="H120" s="203"/>
      <c r="I120" s="177">
        <v>0</v>
      </c>
      <c r="J120" s="269"/>
      <c r="K120" s="273">
        <f>+I120+E120</f>
        <v>2</v>
      </c>
      <c r="L120" s="479">
        <f t="shared" ref="L120:L121" si="29">+ROUND(K120*F120,2)</f>
        <v>1039018</v>
      </c>
    </row>
    <row r="121" spans="1:12" ht="33" customHeight="1" thickBot="1" x14ac:dyDescent="0.35">
      <c r="A121" s="585">
        <v>4.2</v>
      </c>
      <c r="B121" s="170" t="str">
        <f>'[1]RESUMIDO '!$B$168</f>
        <v xml:space="preserve">TRAMPA DE GRASAS EN LADRILLO 80X80 cm. - h&lt;= 8m - Tapa en marco y contramarco en angulo de 1 x 1/8 </v>
      </c>
      <c r="C121" s="171" t="str">
        <f>'[1]RESUMIDO '!$B$168</f>
        <v xml:space="preserve">TRAMPA DE GRASAS EN LADRILLO 80X80 cm. - h&lt;= 8m - Tapa en marco y contramarco en angulo de 1 x 1/8 </v>
      </c>
      <c r="D121" s="272" t="s">
        <v>65</v>
      </c>
      <c r="E121" s="266">
        <v>1</v>
      </c>
      <c r="F121" s="267">
        <v>511999</v>
      </c>
      <c r="G121" s="212">
        <f>+ROUND(F121*E121,2)</f>
        <v>511999</v>
      </c>
      <c r="H121" s="203"/>
      <c r="I121" s="177">
        <v>0</v>
      </c>
      <c r="J121" s="269"/>
      <c r="K121" s="273">
        <f t="shared" ref="K121" si="30">+I121+E121</f>
        <v>1</v>
      </c>
      <c r="L121" s="479">
        <f t="shared" si="29"/>
        <v>511999</v>
      </c>
    </row>
    <row r="122" spans="1:12" ht="15" thickBot="1" x14ac:dyDescent="0.35">
      <c r="A122" s="608">
        <v>5</v>
      </c>
      <c r="B122" s="217" t="s">
        <v>73</v>
      </c>
      <c r="C122" s="218"/>
      <c r="D122" s="500"/>
      <c r="E122" s="481"/>
      <c r="F122" s="482"/>
      <c r="G122" s="483"/>
      <c r="H122" s="200"/>
      <c r="I122" s="201"/>
      <c r="J122" s="482"/>
      <c r="K122" s="313"/>
      <c r="L122" s="501"/>
    </row>
    <row r="123" spans="1:12" ht="30" customHeight="1" thickBot="1" x14ac:dyDescent="0.35">
      <c r="A123" s="587">
        <v>5.0999999999999996</v>
      </c>
      <c r="B123" s="244" t="str">
        <f>'[1]RESUMIDO '!$B$316</f>
        <v>SUMINISTRO E  INSTALACION DE TUBERIA SANITARIA  4" PVC Tipo pesada</v>
      </c>
      <c r="C123" s="244" t="str">
        <f>'[1]RESUMIDO '!$B$316</f>
        <v>SUMINISTRO E  INSTALACION DE TUBERIA SANITARIA  4" PVC Tipo pesada</v>
      </c>
      <c r="D123" s="502" t="s">
        <v>68</v>
      </c>
      <c r="E123" s="246">
        <v>26.5</v>
      </c>
      <c r="F123" s="247">
        <v>46037</v>
      </c>
      <c r="G123" s="248">
        <f>+ROUND(F123*E123,2)</f>
        <v>1219980.5</v>
      </c>
      <c r="H123" s="29"/>
      <c r="I123" s="27">
        <v>0</v>
      </c>
      <c r="J123" s="249"/>
      <c r="K123" s="28">
        <f t="shared" ref="K123:K126" si="31">+I123+E123</f>
        <v>26.5</v>
      </c>
      <c r="L123" s="499">
        <f>+ROUND(K123*F123,2)</f>
        <v>1219980.5</v>
      </c>
    </row>
    <row r="124" spans="1:12" ht="15" thickBot="1" x14ac:dyDescent="0.35">
      <c r="A124" s="613">
        <v>6</v>
      </c>
      <c r="B124" s="286" t="s">
        <v>64</v>
      </c>
      <c r="C124" s="286"/>
      <c r="D124" s="503"/>
      <c r="E124" s="504"/>
      <c r="F124" s="215"/>
      <c r="G124" s="505"/>
      <c r="H124" s="213"/>
      <c r="I124" s="214"/>
      <c r="J124" s="215"/>
      <c r="K124" s="325"/>
      <c r="L124" s="216"/>
    </row>
    <row r="125" spans="1:12" x14ac:dyDescent="0.3">
      <c r="A125" s="589">
        <v>6.1</v>
      </c>
      <c r="B125" s="204" t="s">
        <v>62</v>
      </c>
      <c r="C125" s="204" t="s">
        <v>62</v>
      </c>
      <c r="D125" s="327" t="s">
        <v>65</v>
      </c>
      <c r="E125" s="225">
        <v>1</v>
      </c>
      <c r="F125" s="226">
        <v>150000</v>
      </c>
      <c r="G125" s="227">
        <f>+ROUND(F125*E125,2)</f>
        <v>150000</v>
      </c>
      <c r="H125" s="12"/>
      <c r="I125" s="11">
        <v>0</v>
      </c>
      <c r="J125" s="228"/>
      <c r="K125" s="317">
        <f t="shared" si="31"/>
        <v>1</v>
      </c>
      <c r="L125" s="486">
        <f t="shared" ref="L125:L126" si="32">+ROUND(K125*F125,2)</f>
        <v>150000</v>
      </c>
    </row>
    <row r="126" spans="1:12" ht="15" thickBot="1" x14ac:dyDescent="0.35">
      <c r="A126" s="597">
        <v>6.2</v>
      </c>
      <c r="B126" s="259" t="s">
        <v>63</v>
      </c>
      <c r="C126" s="259" t="s">
        <v>63</v>
      </c>
      <c r="D126" s="494" t="s">
        <v>66</v>
      </c>
      <c r="E126" s="260">
        <v>1</v>
      </c>
      <c r="F126" s="261">
        <v>250000</v>
      </c>
      <c r="G126" s="506">
        <f>+ROUND(F126*E126,2)</f>
        <v>250000</v>
      </c>
      <c r="H126" s="263"/>
      <c r="I126" s="181">
        <v>0</v>
      </c>
      <c r="J126" s="264"/>
      <c r="K126" s="393">
        <f t="shared" si="31"/>
        <v>1</v>
      </c>
      <c r="L126" s="495">
        <f t="shared" si="32"/>
        <v>250000</v>
      </c>
    </row>
    <row r="127" spans="1:12" ht="15" thickBot="1" x14ac:dyDescent="0.35">
      <c r="A127" s="614" t="s">
        <v>87</v>
      </c>
      <c r="B127" s="265" t="s">
        <v>67</v>
      </c>
      <c r="C127" s="265"/>
      <c r="D127" s="500"/>
      <c r="E127" s="481"/>
      <c r="F127" s="482"/>
      <c r="G127" s="483"/>
      <c r="H127" s="200"/>
      <c r="I127" s="201"/>
      <c r="J127" s="482"/>
      <c r="K127" s="313"/>
      <c r="L127" s="501"/>
    </row>
    <row r="128" spans="1:12" ht="30" customHeight="1" x14ac:dyDescent="0.3">
      <c r="A128" s="599" t="s">
        <v>88</v>
      </c>
      <c r="B128" s="306" t="str">
        <f>'[1]RESUMIDO '!$B$155</f>
        <v xml:space="preserve">CAJA DE INSPECCION DE PASO EN LADRILLO 80X80 cm. - h&lt;= 0,8m - Tapa en marco y contramarco en angulo de 1 x 1/8 </v>
      </c>
      <c r="C128" s="306" t="str">
        <f>'[1]RESUMIDO '!$B$155</f>
        <v xml:space="preserve">CAJA DE INSPECCION DE PASO EN LADRILLO 80X80 cm. - h&lt;= 0,8m - Tapa en marco y contramarco en angulo de 1 x 1/8 </v>
      </c>
      <c r="D128" s="330" t="s">
        <v>65</v>
      </c>
      <c r="E128" s="298"/>
      <c r="F128" s="299">
        <v>519509</v>
      </c>
      <c r="G128" s="227"/>
      <c r="H128" s="12" t="s">
        <v>26</v>
      </c>
      <c r="I128" s="298">
        <v>1</v>
      </c>
      <c r="J128" s="299">
        <f>ROUND(I128*F128,2)</f>
        <v>519509</v>
      </c>
      <c r="K128" s="552">
        <f>I128+E128</f>
        <v>1</v>
      </c>
      <c r="L128" s="553">
        <f t="shared" ref="L128:L129" si="33">+ROUND(K128*F128,2)</f>
        <v>519509</v>
      </c>
    </row>
    <row r="129" spans="1:12" ht="30" customHeight="1" thickBot="1" x14ac:dyDescent="0.35">
      <c r="A129" s="600" t="s">
        <v>89</v>
      </c>
      <c r="B129" s="354" t="str">
        <f>'[1]RESUMIDO '!$B$316</f>
        <v>SUMINISTRO E  INSTALACION DE TUBERIA SANITARIA  4" PVC Tipo pesada</v>
      </c>
      <c r="C129" s="354" t="str">
        <f>'[1]RESUMIDO '!$B$316</f>
        <v>SUMINISTRO E  INSTALACION DE TUBERIA SANITARIA  4" PVC Tipo pesada</v>
      </c>
      <c r="D129" s="507" t="s">
        <v>68</v>
      </c>
      <c r="E129" s="355"/>
      <c r="F129" s="356">
        <v>46037</v>
      </c>
      <c r="G129" s="506"/>
      <c r="H129" s="263" t="s">
        <v>26</v>
      </c>
      <c r="I129" s="437">
        <v>15.5</v>
      </c>
      <c r="J129" s="356">
        <f>ROUND(I129*F129,2)</f>
        <v>713573.5</v>
      </c>
      <c r="K129" s="554">
        <f>I129+E129</f>
        <v>15.5</v>
      </c>
      <c r="L129" s="555">
        <f t="shared" si="33"/>
        <v>713573.5</v>
      </c>
    </row>
    <row r="130" spans="1:12" x14ac:dyDescent="0.3">
      <c r="A130" s="601"/>
      <c r="B130" s="508"/>
      <c r="C130" s="508"/>
      <c r="D130" s="509"/>
      <c r="E130" s="510"/>
      <c r="F130" s="511"/>
      <c r="G130" s="512"/>
      <c r="H130" s="513"/>
      <c r="I130" s="514"/>
      <c r="J130" s="511"/>
      <c r="K130" s="532"/>
      <c r="L130" s="515"/>
    </row>
    <row r="131" spans="1:12" ht="15" thickBot="1" x14ac:dyDescent="0.35">
      <c r="A131" s="602"/>
      <c r="B131" s="516"/>
      <c r="C131" s="516"/>
      <c r="D131" s="517"/>
      <c r="E131" s="518"/>
      <c r="F131" s="519"/>
      <c r="G131" s="520"/>
      <c r="H131" s="521"/>
      <c r="I131" s="522"/>
      <c r="J131" s="519"/>
      <c r="K131" s="533"/>
      <c r="L131" s="523"/>
    </row>
    <row r="132" spans="1:12" x14ac:dyDescent="0.3">
      <c r="A132" s="290" t="s">
        <v>74</v>
      </c>
      <c r="B132" s="291"/>
      <c r="C132" s="291"/>
      <c r="D132" s="291"/>
      <c r="E132" s="291"/>
      <c r="F132" s="291"/>
      <c r="G132" s="291"/>
      <c r="H132" s="291"/>
      <c r="I132" s="291"/>
      <c r="J132" s="291"/>
      <c r="K132" s="291"/>
      <c r="L132" s="292"/>
    </row>
    <row r="133" spans="1:12" ht="15" thickBot="1" x14ac:dyDescent="0.35">
      <c r="A133" s="256"/>
      <c r="B133" s="257"/>
      <c r="C133" s="257"/>
      <c r="D133" s="257"/>
      <c r="E133" s="257"/>
      <c r="F133" s="257"/>
      <c r="G133" s="257"/>
      <c r="H133" s="257"/>
      <c r="I133" s="257"/>
      <c r="J133" s="257"/>
      <c r="K133" s="257"/>
      <c r="L133" s="258"/>
    </row>
    <row r="134" spans="1:12" x14ac:dyDescent="0.3">
      <c r="A134" s="116" t="s">
        <v>17</v>
      </c>
      <c r="B134" s="131"/>
      <c r="C134" s="131"/>
      <c r="D134" s="131"/>
      <c r="E134" s="131"/>
      <c r="F134" s="131"/>
      <c r="G134" s="131"/>
      <c r="H134" s="116" t="s">
        <v>18</v>
      </c>
      <c r="I134" s="131"/>
      <c r="J134" s="117"/>
      <c r="K134" s="116" t="s">
        <v>19</v>
      </c>
      <c r="L134" s="117"/>
    </row>
    <row r="135" spans="1:12" ht="15" thickBot="1" x14ac:dyDescent="0.35">
      <c r="A135" s="459"/>
      <c r="B135" s="460"/>
      <c r="C135" s="460"/>
      <c r="D135" s="460"/>
      <c r="E135" s="460"/>
      <c r="F135" s="460"/>
      <c r="G135" s="460"/>
      <c r="H135" s="459"/>
      <c r="I135" s="460"/>
      <c r="J135" s="461"/>
      <c r="K135" s="459"/>
      <c r="L135" s="461"/>
    </row>
    <row r="136" spans="1:12" x14ac:dyDescent="0.3">
      <c r="A136" s="121" t="s">
        <v>20</v>
      </c>
      <c r="B136" s="140" t="s">
        <v>21</v>
      </c>
      <c r="C136" s="141"/>
      <c r="D136" s="73" t="s">
        <v>22</v>
      </c>
      <c r="E136" s="73" t="s">
        <v>23</v>
      </c>
      <c r="F136" s="75" t="s">
        <v>24</v>
      </c>
      <c r="G136" s="75" t="s">
        <v>25</v>
      </c>
      <c r="H136" s="51" t="s">
        <v>26</v>
      </c>
      <c r="I136" s="76" t="s">
        <v>23</v>
      </c>
      <c r="J136" s="134" t="s">
        <v>27</v>
      </c>
      <c r="K136" s="390" t="s">
        <v>23</v>
      </c>
      <c r="L136" s="134" t="s">
        <v>27</v>
      </c>
    </row>
    <row r="137" spans="1:12" ht="15" thickBot="1" x14ac:dyDescent="0.35">
      <c r="A137" s="123"/>
      <c r="B137" s="140"/>
      <c r="C137" s="141"/>
      <c r="D137" s="73"/>
      <c r="E137" s="73"/>
      <c r="F137" s="75"/>
      <c r="G137" s="75"/>
      <c r="H137" s="51" t="s">
        <v>28</v>
      </c>
      <c r="I137" s="76"/>
      <c r="J137" s="134"/>
      <c r="K137" s="390"/>
      <c r="L137" s="134"/>
    </row>
    <row r="138" spans="1:12" ht="15" thickBot="1" x14ac:dyDescent="0.35">
      <c r="A138" s="578">
        <v>1</v>
      </c>
      <c r="B138" s="169" t="s">
        <v>53</v>
      </c>
      <c r="C138" s="169"/>
      <c r="D138" s="274"/>
      <c r="E138" s="27"/>
      <c r="F138" s="275"/>
      <c r="G138" s="275"/>
      <c r="H138" s="29"/>
      <c r="I138" s="276"/>
      <c r="J138" s="29"/>
      <c r="K138" s="391"/>
      <c r="L138" s="277"/>
    </row>
    <row r="139" spans="1:12" x14ac:dyDescent="0.3">
      <c r="A139" s="579" t="s">
        <v>29</v>
      </c>
      <c r="B139" s="270" t="str">
        <f>'[1]RESUMIDO '!$B$27</f>
        <v xml:space="preserve">LOCALIZACION Y REPLANTEO (MANUAL) </v>
      </c>
      <c r="C139" s="271" t="str">
        <f>'[1]RESUMIDO '!$B$27</f>
        <v xml:space="preserve">LOCALIZACION Y REPLANTEO (MANUAL) </v>
      </c>
      <c r="D139" s="272" t="str">
        <f>'[1]RESUMIDO '!$C$27</f>
        <v>M2</v>
      </c>
      <c r="E139" s="266">
        <v>18</v>
      </c>
      <c r="F139" s="210">
        <v>3000</v>
      </c>
      <c r="G139" s="268">
        <f t="shared" ref="G139:G141" si="34">+ROUND(F139*E139,2)</f>
        <v>54000</v>
      </c>
      <c r="H139" s="203"/>
      <c r="I139" s="177">
        <v>0</v>
      </c>
      <c r="J139" s="178"/>
      <c r="K139" s="273">
        <f>+I139+E139</f>
        <v>18</v>
      </c>
      <c r="L139" s="278">
        <f t="shared" ref="L139:L141" si="35">+ROUND(K139*F139,2)</f>
        <v>54000</v>
      </c>
    </row>
    <row r="140" spans="1:12" x14ac:dyDescent="0.3">
      <c r="A140" s="580" t="s">
        <v>30</v>
      </c>
      <c r="B140" s="170" t="str">
        <f>'[1]RESUMIDO '!$B$31</f>
        <v xml:space="preserve">CERRRAMIENTO EN FIBRA DE POLIPROPILENO h=2,1M </v>
      </c>
      <c r="C140" s="171" t="str">
        <f>'[1]RESUMIDO '!$B$31</f>
        <v xml:space="preserve">CERRRAMIENTO EN FIBRA DE POLIPROPILENO h=2,1M </v>
      </c>
      <c r="D140" s="18" t="str">
        <f>'[1]RESUMIDO '!$C$31</f>
        <v>M</v>
      </c>
      <c r="E140" s="188">
        <v>20</v>
      </c>
      <c r="F140" s="19">
        <v>20883</v>
      </c>
      <c r="G140" s="174">
        <f t="shared" si="34"/>
        <v>417660</v>
      </c>
      <c r="H140" s="14"/>
      <c r="I140" s="15">
        <v>0</v>
      </c>
      <c r="J140" s="16"/>
      <c r="K140" s="392">
        <f>+I140+E140</f>
        <v>20</v>
      </c>
      <c r="L140" s="279">
        <f t="shared" si="35"/>
        <v>417660</v>
      </c>
    </row>
    <row r="141" spans="1:12" ht="15" thickBot="1" x14ac:dyDescent="0.35">
      <c r="A141" s="615">
        <v>1.3</v>
      </c>
      <c r="B141" s="185" t="str">
        <f>'[1]RESUMIDO '!$B$126</f>
        <v xml:space="preserve">MANTENIMIENTO Y/O SONDEO DE TUBERÍA SANITARIA </v>
      </c>
      <c r="C141" s="186" t="str">
        <f>'[1]RESUMIDO '!$B$126</f>
        <v xml:space="preserve">MANTENIMIENTO Y/O SONDEO DE TUBERÍA SANITARIA </v>
      </c>
      <c r="D141" s="319" t="s">
        <v>68</v>
      </c>
      <c r="E141" s="320">
        <v>20</v>
      </c>
      <c r="F141" s="321">
        <v>3868</v>
      </c>
      <c r="G141" s="296">
        <f t="shared" si="34"/>
        <v>77360</v>
      </c>
      <c r="H141" s="213"/>
      <c r="I141" s="214">
        <v>0</v>
      </c>
      <c r="J141" s="241"/>
      <c r="K141" s="371">
        <f>I141+E141</f>
        <v>20</v>
      </c>
      <c r="L141" s="287">
        <f t="shared" si="35"/>
        <v>77360</v>
      </c>
    </row>
    <row r="142" spans="1:12" ht="15" thickBot="1" x14ac:dyDescent="0.35">
      <c r="A142" s="586">
        <v>2</v>
      </c>
      <c r="B142" s="217" t="s">
        <v>71</v>
      </c>
      <c r="C142" s="218"/>
      <c r="D142" s="314"/>
      <c r="E142" s="197"/>
      <c r="F142" s="198"/>
      <c r="G142" s="199"/>
      <c r="H142" s="312"/>
      <c r="I142" s="201"/>
      <c r="J142" s="198"/>
      <c r="K142" s="313"/>
      <c r="L142" s="284"/>
    </row>
    <row r="143" spans="1:12" x14ac:dyDescent="0.3">
      <c r="A143" s="616">
        <v>2.1</v>
      </c>
      <c r="B143" s="204" t="str">
        <f>'[1]RESUMIDO '!$B$36</f>
        <v xml:space="preserve">EXCAVACION MANUAL h= hasta 2m  (Incluye retiro ) </v>
      </c>
      <c r="C143" s="204" t="str">
        <f>'[1]RESUMIDO '!$B$36</f>
        <v xml:space="preserve">EXCAVACION MANUAL h= hasta 2m  (Incluye retiro ) </v>
      </c>
      <c r="D143" s="57" t="str">
        <f>'[1]RESUMIDO '!$C$36</f>
        <v>M3</v>
      </c>
      <c r="E143" s="187">
        <v>4</v>
      </c>
      <c r="F143" s="193">
        <v>58785</v>
      </c>
      <c r="G143" s="235">
        <f>+ROUND(F143*E143,2)</f>
        <v>235140</v>
      </c>
      <c r="H143" s="58"/>
      <c r="I143" s="11">
        <v>0</v>
      </c>
      <c r="J143" s="59"/>
      <c r="K143" s="317">
        <f>I143+E143</f>
        <v>4</v>
      </c>
      <c r="L143" s="281">
        <f t="shared" ref="L143:L144" si="36">+ROUND(K143*F143,2)</f>
        <v>235140</v>
      </c>
    </row>
    <row r="144" spans="1:12" ht="30" customHeight="1" thickBot="1" x14ac:dyDescent="0.35">
      <c r="A144" s="617">
        <v>2.2000000000000002</v>
      </c>
      <c r="B144" s="229" t="str">
        <f>'[1]RESUMIDO '!$B$77</f>
        <v xml:space="preserve">DEMOLICION DE CAJA DE INSPECCION EN LADRILLO (seccion de 0,5x0,5 hasta 0,9x0,9 ) </v>
      </c>
      <c r="C144" s="229" t="str">
        <f>'[1]RESUMIDO '!$B$77</f>
        <v xml:space="preserve">DEMOLICION DE CAJA DE INSPECCION EN LADRILLO (seccion de 0,5x0,5 hasta 0,9x0,9 ) </v>
      </c>
      <c r="D144" s="52" t="s">
        <v>65</v>
      </c>
      <c r="E144" s="318">
        <v>1</v>
      </c>
      <c r="F144" s="195">
        <v>53136</v>
      </c>
      <c r="G144" s="236">
        <f>+ROUND(F144*E144,2)</f>
        <v>53136</v>
      </c>
      <c r="H144" s="53"/>
      <c r="I144" s="54">
        <v>0</v>
      </c>
      <c r="J144" s="55"/>
      <c r="K144" s="56">
        <f>+I144+E144</f>
        <v>1</v>
      </c>
      <c r="L144" s="283">
        <f t="shared" si="36"/>
        <v>53136</v>
      </c>
    </row>
    <row r="145" spans="1:12" ht="15" thickBot="1" x14ac:dyDescent="0.35">
      <c r="A145" s="618">
        <v>3</v>
      </c>
      <c r="B145" s="322" t="s">
        <v>72</v>
      </c>
      <c r="C145" s="323"/>
      <c r="D145" s="219"/>
      <c r="E145" s="220"/>
      <c r="F145" s="221"/>
      <c r="G145" s="222"/>
      <c r="H145" s="223"/>
      <c r="I145" s="224"/>
      <c r="J145" s="221"/>
      <c r="K145" s="326"/>
      <c r="L145" s="285"/>
    </row>
    <row r="146" spans="1:12" ht="31.2" customHeight="1" thickBot="1" x14ac:dyDescent="0.35">
      <c r="A146" s="585">
        <v>3.1</v>
      </c>
      <c r="B146" s="170" t="str">
        <f>'[1]RESUMIDO '!$B$168</f>
        <v xml:space="preserve">TRAMPA DE GRASAS EN LADRILLO 80X80 cm. - h&lt;= 8m - Tapa en marco y contramarco en angulo de 1 x 1/8 </v>
      </c>
      <c r="C146" s="171" t="str">
        <f>'[1]RESUMIDO '!$B$168</f>
        <v xml:space="preserve">TRAMPA DE GRASAS EN LADRILLO 80X80 cm. - h&lt;= 8m - Tapa en marco y contramarco en angulo de 1 x 1/8 </v>
      </c>
      <c r="D146" s="176" t="s">
        <v>65</v>
      </c>
      <c r="E146" s="209">
        <v>1</v>
      </c>
      <c r="F146" s="210">
        <v>511999</v>
      </c>
      <c r="G146" s="174">
        <f>+ROUND(F146*E146,2)</f>
        <v>511999</v>
      </c>
      <c r="H146" s="203"/>
      <c r="I146" s="177">
        <v>0</v>
      </c>
      <c r="J146" s="178"/>
      <c r="K146" s="273">
        <f t="shared" ref="K146" si="37">+I146+E146</f>
        <v>1</v>
      </c>
      <c r="L146" s="278">
        <f>+ROUND(K146*F146,2)</f>
        <v>511999</v>
      </c>
    </row>
    <row r="147" spans="1:12" ht="15" thickBot="1" x14ac:dyDescent="0.35">
      <c r="A147" s="586">
        <v>4</v>
      </c>
      <c r="B147" s="217" t="s">
        <v>73</v>
      </c>
      <c r="C147" s="218"/>
      <c r="D147" s="196"/>
      <c r="E147" s="197"/>
      <c r="F147" s="198"/>
      <c r="G147" s="199"/>
      <c r="H147" s="200"/>
      <c r="I147" s="201"/>
      <c r="J147" s="198"/>
      <c r="K147" s="313"/>
      <c r="L147" s="202"/>
    </row>
    <row r="148" spans="1:12" ht="31.2" customHeight="1" thickBot="1" x14ac:dyDescent="0.35">
      <c r="A148" s="587">
        <v>4.0999999999999996</v>
      </c>
      <c r="B148" s="244" t="str">
        <f>'[1]RESUMIDO '!$B$316</f>
        <v>SUMINISTRO E  INSTALACION DE TUBERIA SANITARIA  4" PVC Tipo pesada</v>
      </c>
      <c r="C148" s="244" t="str">
        <f>'[1]RESUMIDO '!$B$316</f>
        <v>SUMINISTRO E  INSTALACION DE TUBERIA SANITARIA  4" PVC Tipo pesada</v>
      </c>
      <c r="D148" s="245" t="s">
        <v>68</v>
      </c>
      <c r="E148" s="246">
        <v>17</v>
      </c>
      <c r="F148" s="247">
        <v>46037</v>
      </c>
      <c r="G148" s="248">
        <f>+ROUND(F148*E148,2)</f>
        <v>782629</v>
      </c>
      <c r="H148" s="29"/>
      <c r="I148" s="27">
        <v>0</v>
      </c>
      <c r="J148" s="249"/>
      <c r="K148" s="28">
        <f t="shared" ref="K148:K151" si="38">+I148+E148</f>
        <v>17</v>
      </c>
      <c r="L148" s="280">
        <f>+ROUND(K148*F148,2)</f>
        <v>782629</v>
      </c>
    </row>
    <row r="149" spans="1:12" ht="15" thickBot="1" x14ac:dyDescent="0.35">
      <c r="A149" s="592">
        <v>5</v>
      </c>
      <c r="B149" s="286" t="s">
        <v>64</v>
      </c>
      <c r="C149" s="286"/>
      <c r="D149" s="239"/>
      <c r="E149" s="240"/>
      <c r="F149" s="241"/>
      <c r="G149" s="242"/>
      <c r="H149" s="213"/>
      <c r="I149" s="214"/>
      <c r="J149" s="241"/>
      <c r="K149" s="325"/>
      <c r="L149" s="243"/>
    </row>
    <row r="150" spans="1:12" x14ac:dyDescent="0.3">
      <c r="A150" s="589">
        <v>5.0999999999999996</v>
      </c>
      <c r="B150" s="204" t="s">
        <v>62</v>
      </c>
      <c r="C150" s="204" t="s">
        <v>62</v>
      </c>
      <c r="D150" s="57" t="s">
        <v>65</v>
      </c>
      <c r="E150" s="225">
        <v>1</v>
      </c>
      <c r="F150" s="226">
        <v>150000</v>
      </c>
      <c r="G150" s="235">
        <f>+ROUND(F150*E150,2)</f>
        <v>150000</v>
      </c>
      <c r="H150" s="12"/>
      <c r="I150" s="11">
        <v>0</v>
      </c>
      <c r="J150" s="228"/>
      <c r="K150" s="317">
        <f t="shared" si="38"/>
        <v>1</v>
      </c>
      <c r="L150" s="281">
        <f t="shared" ref="L150:L151" si="39">+ROUND(K150*F150,2)</f>
        <v>150000</v>
      </c>
    </row>
    <row r="151" spans="1:12" ht="15" thickBot="1" x14ac:dyDescent="0.35">
      <c r="A151" s="597">
        <v>5.2</v>
      </c>
      <c r="B151" s="259" t="s">
        <v>63</v>
      </c>
      <c r="C151" s="259" t="s">
        <v>63</v>
      </c>
      <c r="D151" s="179" t="s">
        <v>66</v>
      </c>
      <c r="E151" s="260">
        <v>1</v>
      </c>
      <c r="F151" s="261">
        <v>250000</v>
      </c>
      <c r="G151" s="262">
        <f>+ROUND(F151*E151,2)</f>
        <v>250000</v>
      </c>
      <c r="H151" s="263"/>
      <c r="I151" s="181">
        <v>0</v>
      </c>
      <c r="J151" s="264"/>
      <c r="K151" s="393">
        <f t="shared" si="38"/>
        <v>1</v>
      </c>
      <c r="L151" s="282">
        <f t="shared" si="39"/>
        <v>250000</v>
      </c>
    </row>
    <row r="152" spans="1:12" x14ac:dyDescent="0.3">
      <c r="A152" s="601"/>
      <c r="B152" s="508"/>
      <c r="C152" s="508"/>
      <c r="D152" s="509"/>
      <c r="E152" s="510"/>
      <c r="F152" s="511"/>
      <c r="G152" s="512"/>
      <c r="H152" s="513"/>
      <c r="I152" s="514"/>
      <c r="J152" s="511"/>
      <c r="K152" s="532"/>
      <c r="L152" s="515"/>
    </row>
    <row r="153" spans="1:12" ht="15" thickBot="1" x14ac:dyDescent="0.35">
      <c r="A153" s="602"/>
      <c r="B153" s="516"/>
      <c r="C153" s="516"/>
      <c r="D153" s="517"/>
      <c r="E153" s="518"/>
      <c r="F153" s="519"/>
      <c r="G153" s="520"/>
      <c r="H153" s="521"/>
      <c r="I153" s="522"/>
      <c r="J153" s="519"/>
      <c r="K153" s="533"/>
      <c r="L153" s="523"/>
    </row>
    <row r="154" spans="1:12" x14ac:dyDescent="0.3">
      <c r="A154" s="290" t="s">
        <v>75</v>
      </c>
      <c r="B154" s="291"/>
      <c r="C154" s="291"/>
      <c r="D154" s="291"/>
      <c r="E154" s="291"/>
      <c r="F154" s="291"/>
      <c r="G154" s="291"/>
      <c r="H154" s="291"/>
      <c r="I154" s="291"/>
      <c r="J154" s="291"/>
      <c r="K154" s="291"/>
      <c r="L154" s="292"/>
    </row>
    <row r="155" spans="1:12" ht="15" thickBot="1" x14ac:dyDescent="0.35">
      <c r="A155" s="256"/>
      <c r="B155" s="257"/>
      <c r="C155" s="257"/>
      <c r="D155" s="257"/>
      <c r="E155" s="257"/>
      <c r="F155" s="257"/>
      <c r="G155" s="257"/>
      <c r="H155" s="257"/>
      <c r="I155" s="257"/>
      <c r="J155" s="257"/>
      <c r="K155" s="257"/>
      <c r="L155" s="258"/>
    </row>
    <row r="156" spans="1:12" x14ac:dyDescent="0.3">
      <c r="A156" s="116" t="s">
        <v>17</v>
      </c>
      <c r="B156" s="131"/>
      <c r="C156" s="131"/>
      <c r="D156" s="131"/>
      <c r="E156" s="131"/>
      <c r="F156" s="131"/>
      <c r="G156" s="131"/>
      <c r="H156" s="116" t="s">
        <v>18</v>
      </c>
      <c r="I156" s="131"/>
      <c r="J156" s="117"/>
      <c r="K156" s="116" t="s">
        <v>19</v>
      </c>
      <c r="L156" s="117"/>
    </row>
    <row r="157" spans="1:12" ht="15" thickBot="1" x14ac:dyDescent="0.35">
      <c r="A157" s="459"/>
      <c r="B157" s="460"/>
      <c r="C157" s="460"/>
      <c r="D157" s="460"/>
      <c r="E157" s="460"/>
      <c r="F157" s="460"/>
      <c r="G157" s="460"/>
      <c r="H157" s="459"/>
      <c r="I157" s="460"/>
      <c r="J157" s="461"/>
      <c r="K157" s="459"/>
      <c r="L157" s="461"/>
    </row>
    <row r="158" spans="1:12" x14ac:dyDescent="0.3">
      <c r="A158" s="121" t="s">
        <v>20</v>
      </c>
      <c r="B158" s="140" t="s">
        <v>21</v>
      </c>
      <c r="C158" s="141"/>
      <c r="D158" s="73" t="s">
        <v>22</v>
      </c>
      <c r="E158" s="73" t="s">
        <v>23</v>
      </c>
      <c r="F158" s="75" t="s">
        <v>24</v>
      </c>
      <c r="G158" s="75" t="s">
        <v>25</v>
      </c>
      <c r="H158" s="51" t="s">
        <v>26</v>
      </c>
      <c r="I158" s="76" t="s">
        <v>23</v>
      </c>
      <c r="J158" s="134" t="s">
        <v>27</v>
      </c>
      <c r="K158" s="390" t="s">
        <v>23</v>
      </c>
      <c r="L158" s="134" t="s">
        <v>27</v>
      </c>
    </row>
    <row r="159" spans="1:12" ht="15" thickBot="1" x14ac:dyDescent="0.35">
      <c r="A159" s="123"/>
      <c r="B159" s="140"/>
      <c r="C159" s="141"/>
      <c r="D159" s="73"/>
      <c r="E159" s="73"/>
      <c r="F159" s="75"/>
      <c r="G159" s="75"/>
      <c r="H159" s="51" t="s">
        <v>28</v>
      </c>
      <c r="I159" s="76"/>
      <c r="J159" s="134"/>
      <c r="K159" s="390"/>
      <c r="L159" s="134"/>
    </row>
    <row r="160" spans="1:12" ht="15" thickBot="1" x14ac:dyDescent="0.35">
      <c r="A160" s="586">
        <v>1</v>
      </c>
      <c r="B160" s="265" t="s">
        <v>53</v>
      </c>
      <c r="C160" s="265"/>
      <c r="D160" s="384"/>
      <c r="E160" s="201"/>
      <c r="F160" s="385"/>
      <c r="G160" s="385"/>
      <c r="H160" s="200"/>
      <c r="I160" s="386"/>
      <c r="J160" s="200"/>
      <c r="K160" s="398"/>
      <c r="L160" s="387"/>
    </row>
    <row r="161" spans="1:12" x14ac:dyDescent="0.3">
      <c r="A161" s="616" t="s">
        <v>29</v>
      </c>
      <c r="B161" s="204" t="str">
        <f>'[1]RESUMIDO '!$B$27</f>
        <v xml:space="preserve">LOCALIZACION Y REPLANTEO (MANUAL) </v>
      </c>
      <c r="C161" s="204" t="str">
        <f>'[1]RESUMIDO '!$B$27</f>
        <v xml:space="preserve">LOCALIZACION Y REPLANTEO (MANUAL) </v>
      </c>
      <c r="D161" s="327" t="str">
        <f>'[1]RESUMIDO '!$C$27</f>
        <v>M2</v>
      </c>
      <c r="E161" s="225">
        <v>18</v>
      </c>
      <c r="F161" s="193">
        <v>3000</v>
      </c>
      <c r="G161" s="235">
        <f>+ROUND(F161*E161,2)</f>
        <v>54000</v>
      </c>
      <c r="H161" s="12"/>
      <c r="I161" s="11">
        <v>0</v>
      </c>
      <c r="J161" s="59"/>
      <c r="K161" s="317">
        <f>I161+E161</f>
        <v>18</v>
      </c>
      <c r="L161" s="281">
        <f t="shared" ref="L161:L162" si="40">+ROUND(K161*F161,2)</f>
        <v>54000</v>
      </c>
    </row>
    <row r="162" spans="1:12" ht="15" thickBot="1" x14ac:dyDescent="0.35">
      <c r="A162" s="617" t="s">
        <v>30</v>
      </c>
      <c r="B162" s="229" t="str">
        <f>'[1]RESUMIDO '!$B$31</f>
        <v xml:space="preserve">CERRRAMIENTO EN FIBRA DE POLIPROPILENO h=2,1M </v>
      </c>
      <c r="C162" s="229" t="str">
        <f>'[1]RESUMIDO '!$B$31</f>
        <v xml:space="preserve">CERRRAMIENTO EN FIBRA DE POLIPROPILENO h=2,1M </v>
      </c>
      <c r="D162" s="61" t="str">
        <f>'[1]RESUMIDO '!$C$31</f>
        <v>M</v>
      </c>
      <c r="E162" s="328">
        <v>18</v>
      </c>
      <c r="F162" s="329">
        <v>20883</v>
      </c>
      <c r="G162" s="236">
        <f>+ROUND(F162*E162,2)</f>
        <v>375894</v>
      </c>
      <c r="H162" s="60"/>
      <c r="I162" s="54">
        <v>0</v>
      </c>
      <c r="J162" s="55"/>
      <c r="K162" s="399">
        <f>I162+E162</f>
        <v>18</v>
      </c>
      <c r="L162" s="283">
        <f t="shared" si="40"/>
        <v>375894</v>
      </c>
    </row>
    <row r="163" spans="1:12" ht="15" thickBot="1" x14ac:dyDescent="0.35">
      <c r="A163" s="588">
        <v>2</v>
      </c>
      <c r="B163" s="237" t="s">
        <v>55</v>
      </c>
      <c r="C163" s="238"/>
      <c r="D163" s="311"/>
      <c r="E163" s="240"/>
      <c r="F163" s="241"/>
      <c r="G163" s="242"/>
      <c r="H163" s="324"/>
      <c r="I163" s="214"/>
      <c r="J163" s="241"/>
      <c r="K163" s="325"/>
      <c r="L163" s="287"/>
    </row>
    <row r="164" spans="1:12" x14ac:dyDescent="0.3">
      <c r="A164" s="616">
        <v>2.1</v>
      </c>
      <c r="B164" s="204" t="str">
        <f>'[1]RESUMIDO '!$B$36</f>
        <v xml:space="preserve">EXCAVACION MANUAL h= hasta 2m  (Incluye retiro ) </v>
      </c>
      <c r="C164" s="204" t="str">
        <f>'[1]RESUMIDO '!$B$36</f>
        <v xml:space="preserve">EXCAVACION MANUAL h= hasta 2m  (Incluye retiro ) </v>
      </c>
      <c r="D164" s="57" t="str">
        <f>'[1]RESUMIDO '!$C$36</f>
        <v>M3</v>
      </c>
      <c r="E164" s="187">
        <v>2.6</v>
      </c>
      <c r="F164" s="193">
        <v>58785</v>
      </c>
      <c r="G164" s="235">
        <f t="shared" ref="G164:G166" si="41">+ROUND(F164*E164,2)</f>
        <v>152841</v>
      </c>
      <c r="H164" s="58"/>
      <c r="I164" s="11">
        <v>0</v>
      </c>
      <c r="J164" s="59"/>
      <c r="K164" s="317">
        <f>I164+E164</f>
        <v>2.6</v>
      </c>
      <c r="L164" s="281">
        <f t="shared" ref="L164:L166" si="42">+ROUND(K164*F164,2)</f>
        <v>152841</v>
      </c>
    </row>
    <row r="165" spans="1:12" x14ac:dyDescent="0.3">
      <c r="A165" s="619">
        <v>2.2000000000000002</v>
      </c>
      <c r="B165" s="205" t="s">
        <v>76</v>
      </c>
      <c r="C165" s="205"/>
      <c r="D165" s="20" t="s">
        <v>52</v>
      </c>
      <c r="E165" s="316">
        <v>0.05</v>
      </c>
      <c r="F165" s="175">
        <v>173408</v>
      </c>
      <c r="G165" s="174">
        <f t="shared" si="41"/>
        <v>8670.4</v>
      </c>
      <c r="H165" s="21"/>
      <c r="I165" s="15">
        <v>0</v>
      </c>
      <c r="J165" s="16"/>
      <c r="K165" s="17">
        <f>I165+E165</f>
        <v>0.05</v>
      </c>
      <c r="L165" s="279">
        <f t="shared" si="42"/>
        <v>8670.4</v>
      </c>
    </row>
    <row r="166" spans="1:12" ht="15" thickBot="1" x14ac:dyDescent="0.35">
      <c r="A166" s="617">
        <v>2.2999999999999998</v>
      </c>
      <c r="B166" s="229" t="str">
        <f>'[1]RESUMIDO '!$B$39</f>
        <v xml:space="preserve">RELLENO COMPACTACION MANUAL CON MATERIAL DE SITIO </v>
      </c>
      <c r="C166" s="229" t="str">
        <f>'[1]RESUMIDO '!$B$39</f>
        <v xml:space="preserve">RELLENO COMPACTACION MANUAL CON MATERIAL DE SITIO </v>
      </c>
      <c r="D166" s="52" t="s">
        <v>52</v>
      </c>
      <c r="E166" s="318">
        <v>1.5</v>
      </c>
      <c r="F166" s="195">
        <v>38159</v>
      </c>
      <c r="G166" s="236">
        <f t="shared" si="41"/>
        <v>57238.5</v>
      </c>
      <c r="H166" s="53"/>
      <c r="I166" s="54">
        <v>0</v>
      </c>
      <c r="J166" s="55"/>
      <c r="K166" s="56">
        <f>I166+E166</f>
        <v>1.5</v>
      </c>
      <c r="L166" s="283">
        <f t="shared" si="42"/>
        <v>57238.5</v>
      </c>
    </row>
    <row r="167" spans="1:12" s="357" customFormat="1" ht="15" thickBot="1" x14ac:dyDescent="0.35">
      <c r="A167" s="588">
        <v>3</v>
      </c>
      <c r="B167" s="237" t="s">
        <v>54</v>
      </c>
      <c r="C167" s="238"/>
      <c r="D167" s="358"/>
      <c r="E167" s="362"/>
      <c r="F167" s="359"/>
      <c r="G167" s="360"/>
      <c r="H167" s="361"/>
      <c r="I167" s="383"/>
      <c r="J167" s="359"/>
      <c r="K167" s="371"/>
      <c r="L167" s="525"/>
    </row>
    <row r="168" spans="1:12" ht="15" thickBot="1" x14ac:dyDescent="0.35">
      <c r="A168" s="620">
        <v>3.1</v>
      </c>
      <c r="B168" s="402" t="str">
        <f>'[1]RESUMIDO '!$B$64</f>
        <v>DEMOLICION DE PAÑETE MUROS</v>
      </c>
      <c r="C168" s="402" t="str">
        <f>'[1]RESUMIDO '!$B$64</f>
        <v>DEMOLICION DE PAÑETE MUROS</v>
      </c>
      <c r="D168" s="403" t="s">
        <v>77</v>
      </c>
      <c r="E168" s="404">
        <v>13.5</v>
      </c>
      <c r="F168" s="405">
        <v>15185</v>
      </c>
      <c r="G168" s="544">
        <f>+ROUND(F168*E168,2)</f>
        <v>204997.5</v>
      </c>
      <c r="H168" s="545" t="s">
        <v>28</v>
      </c>
      <c r="I168" s="546">
        <v>13.5</v>
      </c>
      <c r="J168" s="405">
        <f>ROUND(-I168*F168,2)</f>
        <v>-204997.5</v>
      </c>
      <c r="K168" s="547">
        <f>I168-E168</f>
        <v>0</v>
      </c>
      <c r="L168" s="548">
        <f t="shared" ref="L162:L180" si="43">K168*F168</f>
        <v>0</v>
      </c>
    </row>
    <row r="169" spans="1:12" s="357" customFormat="1" ht="15" thickBot="1" x14ac:dyDescent="0.35">
      <c r="A169" s="588">
        <v>4</v>
      </c>
      <c r="B169" s="237" t="s">
        <v>58</v>
      </c>
      <c r="C169" s="238"/>
      <c r="D169" s="358"/>
      <c r="E169" s="362"/>
      <c r="F169" s="359"/>
      <c r="G169" s="360"/>
      <c r="H169" s="361"/>
      <c r="I169" s="383"/>
      <c r="J169" s="359"/>
      <c r="K169" s="371"/>
      <c r="L169" s="363"/>
    </row>
    <row r="170" spans="1:12" ht="31.8" customHeight="1" x14ac:dyDescent="0.3">
      <c r="A170" s="593">
        <v>4.0999999999999996</v>
      </c>
      <c r="B170" s="406" t="str">
        <f>'[1]RESUMIDO '!$B$269</f>
        <v xml:space="preserve">PAÑETE IMPERMEABILIZADO  LISO MUROS 1:4 (Incluye filos, carteras y dilataciones) </v>
      </c>
      <c r="C170" s="406" t="str">
        <f>'[1]RESUMIDO '!$B$269</f>
        <v xml:space="preserve">PAÑETE IMPERMEABILIZADO  LISO MUROS 1:4 (Incluye filos, carteras y dilataciones) </v>
      </c>
      <c r="D170" s="407" t="s">
        <v>77</v>
      </c>
      <c r="E170" s="408">
        <v>27.3</v>
      </c>
      <c r="F170" s="409">
        <v>43819</v>
      </c>
      <c r="G170" s="549">
        <f t="shared" ref="G170:G171" si="44">+ROUND(F170*E170,2)</f>
        <v>1196258.7</v>
      </c>
      <c r="H170" s="421" t="s">
        <v>28</v>
      </c>
      <c r="I170" s="422">
        <v>27.3</v>
      </c>
      <c r="J170" s="409">
        <f t="shared" ref="J170:J171" si="45">ROUND(-I170*F170,2)</f>
        <v>-1196258.7</v>
      </c>
      <c r="K170" s="423">
        <f>I170-E170</f>
        <v>0</v>
      </c>
      <c r="L170" s="548">
        <f t="shared" si="43"/>
        <v>0</v>
      </c>
    </row>
    <row r="171" spans="1:12" ht="15" thickBot="1" x14ac:dyDescent="0.35">
      <c r="A171" s="595">
        <v>4.2</v>
      </c>
      <c r="B171" s="410" t="str">
        <f>'[1]RESUMIDO '!$B$294</f>
        <v>IMPERMEABILIZACION PARA TANQUES Y PISCINAS</v>
      </c>
      <c r="C171" s="410" t="str">
        <f>'[1]RESUMIDO '!$B$294</f>
        <v>IMPERMEABILIZACION PARA TANQUES Y PISCINAS</v>
      </c>
      <c r="D171" s="411" t="s">
        <v>77</v>
      </c>
      <c r="E171" s="412">
        <v>27.3</v>
      </c>
      <c r="F171" s="413">
        <v>22034</v>
      </c>
      <c r="G171" s="550">
        <f t="shared" si="44"/>
        <v>601528.19999999995</v>
      </c>
      <c r="H171" s="431" t="s">
        <v>28</v>
      </c>
      <c r="I171" s="432">
        <v>27.3</v>
      </c>
      <c r="J171" s="413">
        <f t="shared" si="45"/>
        <v>-601528.19999999995</v>
      </c>
      <c r="K171" s="433">
        <f>I171-E171</f>
        <v>0</v>
      </c>
      <c r="L171" s="434">
        <f t="shared" si="43"/>
        <v>0</v>
      </c>
    </row>
    <row r="172" spans="1:12" s="357" customFormat="1" ht="15" thickBot="1" x14ac:dyDescent="0.35">
      <c r="A172" s="588">
        <v>5</v>
      </c>
      <c r="B172" s="237" t="s">
        <v>78</v>
      </c>
      <c r="C172" s="238"/>
      <c r="D172" s="358"/>
      <c r="E172" s="362"/>
      <c r="F172" s="359"/>
      <c r="G172" s="360"/>
      <c r="H172" s="361"/>
      <c r="I172" s="383"/>
      <c r="J172" s="359"/>
      <c r="K172" s="365"/>
      <c r="L172" s="525"/>
    </row>
    <row r="173" spans="1:12" ht="42.6" customHeight="1" thickBot="1" x14ac:dyDescent="0.35">
      <c r="A173" s="620">
        <v>5.0999999999999996</v>
      </c>
      <c r="B173" s="402" t="str">
        <f>'[1]RESUMIDO '!$B$345</f>
        <v>Suministro e instalación de material seleccionado para filtro de POZO SÉPTICO (incluye mano de obra) según diseño de pozo séptico tipo 1</v>
      </c>
      <c r="C173" s="402" t="str">
        <f>'[1]RESUMIDO '!$B$345</f>
        <v>Suministro e instalación de material seleccionado para filtro de POZO SÉPTICO (incluye mano de obra) según diseño de pozo séptico tipo 1</v>
      </c>
      <c r="D173" s="403" t="s">
        <v>79</v>
      </c>
      <c r="E173" s="414">
        <v>1</v>
      </c>
      <c r="F173" s="415">
        <v>181932</v>
      </c>
      <c r="G173" s="551">
        <f>+ROUND(F173*E173,2)</f>
        <v>181932</v>
      </c>
      <c r="H173" s="545" t="s">
        <v>28</v>
      </c>
      <c r="I173" s="546">
        <v>1</v>
      </c>
      <c r="J173" s="415">
        <f>ROUND(-I173*F173,2)</f>
        <v>-181932</v>
      </c>
      <c r="K173" s="423">
        <f>I173-E173</f>
        <v>0</v>
      </c>
      <c r="L173" s="548">
        <f t="shared" si="43"/>
        <v>0</v>
      </c>
    </row>
    <row r="174" spans="1:12" ht="15" thickBot="1" x14ac:dyDescent="0.35">
      <c r="A174" s="588">
        <v>6</v>
      </c>
      <c r="B174" s="237" t="s">
        <v>72</v>
      </c>
      <c r="C174" s="238"/>
      <c r="D174" s="239"/>
      <c r="E174" s="240"/>
      <c r="F174" s="241"/>
      <c r="G174" s="242"/>
      <c r="H174" s="213"/>
      <c r="I174" s="214"/>
      <c r="J174" s="241"/>
      <c r="K174" s="313"/>
      <c r="L174" s="284"/>
    </row>
    <row r="175" spans="1:12" ht="32.4" customHeight="1" thickBot="1" x14ac:dyDescent="0.35">
      <c r="A175" s="587">
        <v>6.1</v>
      </c>
      <c r="B175" s="244" t="s">
        <v>80</v>
      </c>
      <c r="C175" s="244"/>
      <c r="D175" s="245" t="s">
        <v>22</v>
      </c>
      <c r="E175" s="246">
        <v>1</v>
      </c>
      <c r="F175" s="247">
        <v>511999</v>
      </c>
      <c r="G175" s="248">
        <f>+ROUND(F175*E175,2)</f>
        <v>511999</v>
      </c>
      <c r="H175" s="29"/>
      <c r="I175" s="27">
        <v>0</v>
      </c>
      <c r="J175" s="249"/>
      <c r="K175" s="28">
        <f t="shared" ref="K175:K184" si="46">I175+E175</f>
        <v>1</v>
      </c>
      <c r="L175" s="280">
        <f>+ROUND(K175*F175,2)</f>
        <v>511999</v>
      </c>
    </row>
    <row r="176" spans="1:12" ht="15" thickBot="1" x14ac:dyDescent="0.35">
      <c r="A176" s="588">
        <v>7</v>
      </c>
      <c r="B176" s="237" t="s">
        <v>73</v>
      </c>
      <c r="C176" s="238"/>
      <c r="D176" s="239"/>
      <c r="E176" s="240"/>
      <c r="F176" s="241"/>
      <c r="G176" s="242"/>
      <c r="H176" s="213"/>
      <c r="I176" s="214"/>
      <c r="J176" s="241"/>
      <c r="K176" s="325"/>
      <c r="L176" s="287"/>
    </row>
    <row r="177" spans="1:12" ht="30.6" customHeight="1" thickBot="1" x14ac:dyDescent="0.35">
      <c r="A177" s="587">
        <v>7.1</v>
      </c>
      <c r="B177" s="244" t="str">
        <f>'[1]RESUMIDO '!$B$316</f>
        <v>SUMINISTRO E  INSTALACION DE TUBERIA SANITARIA  4" PVC Tipo pesada</v>
      </c>
      <c r="C177" s="244" t="str">
        <f>'[1]RESUMIDO '!$B$316</f>
        <v>SUMINISTRO E  INSTALACION DE TUBERIA SANITARIA  4" PVC Tipo pesada</v>
      </c>
      <c r="D177" s="245" t="s">
        <v>68</v>
      </c>
      <c r="E177" s="246">
        <v>8.8000000000000007</v>
      </c>
      <c r="F177" s="247">
        <v>46037</v>
      </c>
      <c r="G177" s="248">
        <f>+ROUND(F177*E177,2)</f>
        <v>405125.6</v>
      </c>
      <c r="H177" s="29"/>
      <c r="I177" s="27">
        <v>0</v>
      </c>
      <c r="J177" s="249"/>
      <c r="K177" s="28">
        <f t="shared" si="46"/>
        <v>8.8000000000000007</v>
      </c>
      <c r="L177" s="280">
        <f>+ROUND(K177*F177,2)</f>
        <v>405125.6</v>
      </c>
    </row>
    <row r="178" spans="1:12" ht="15" thickBot="1" x14ac:dyDescent="0.35">
      <c r="A178" s="592">
        <v>8</v>
      </c>
      <c r="B178" s="286" t="s">
        <v>64</v>
      </c>
      <c r="C178" s="286"/>
      <c r="D178" s="239"/>
      <c r="E178" s="240"/>
      <c r="F178" s="241"/>
      <c r="G178" s="242"/>
      <c r="H178" s="213"/>
      <c r="I178" s="214"/>
      <c r="J178" s="241"/>
      <c r="K178" s="325"/>
      <c r="L178" s="287"/>
    </row>
    <row r="179" spans="1:12" x14ac:dyDescent="0.3">
      <c r="A179" s="589">
        <v>8.1</v>
      </c>
      <c r="B179" s="204" t="s">
        <v>62</v>
      </c>
      <c r="C179" s="204" t="s">
        <v>62</v>
      </c>
      <c r="D179" s="57" t="s">
        <v>65</v>
      </c>
      <c r="E179" s="225">
        <v>1</v>
      </c>
      <c r="F179" s="226">
        <v>150000</v>
      </c>
      <c r="G179" s="235">
        <f t="shared" ref="G179:G180" si="47">+ROUND(F179*E179,2)</f>
        <v>150000</v>
      </c>
      <c r="H179" s="12"/>
      <c r="I179" s="11">
        <v>0</v>
      </c>
      <c r="J179" s="228"/>
      <c r="K179" s="317">
        <f t="shared" si="46"/>
        <v>1</v>
      </c>
      <c r="L179" s="281">
        <f>+ROUND(K179*F179,2)</f>
        <v>150000</v>
      </c>
    </row>
    <row r="180" spans="1:12" ht="40.799999999999997" customHeight="1" thickBot="1" x14ac:dyDescent="0.35">
      <c r="A180" s="595">
        <v>8.1999999999999993</v>
      </c>
      <c r="B180" s="410" t="s">
        <v>81</v>
      </c>
      <c r="C180" s="410" t="s">
        <v>63</v>
      </c>
      <c r="D180" s="411" t="s">
        <v>52</v>
      </c>
      <c r="E180" s="412">
        <v>3.5</v>
      </c>
      <c r="F180" s="413">
        <v>49760</v>
      </c>
      <c r="G180" s="430">
        <f t="shared" si="47"/>
        <v>174160</v>
      </c>
      <c r="H180" s="431" t="s">
        <v>28</v>
      </c>
      <c r="I180" s="432">
        <v>3.5</v>
      </c>
      <c r="J180" s="413">
        <f>ROUND(-I180*F180,2)</f>
        <v>-174160</v>
      </c>
      <c r="K180" s="433">
        <f>I180-E180</f>
        <v>0</v>
      </c>
      <c r="L180" s="434">
        <f t="shared" si="43"/>
        <v>0</v>
      </c>
    </row>
    <row r="181" spans="1:12" ht="15" thickBot="1" x14ac:dyDescent="0.35">
      <c r="A181" s="592" t="s">
        <v>87</v>
      </c>
      <c r="B181" s="286" t="s">
        <v>67</v>
      </c>
      <c r="C181" s="286"/>
      <c r="D181" s="358"/>
      <c r="E181" s="362"/>
      <c r="F181" s="359"/>
      <c r="G181" s="360"/>
      <c r="H181" s="361"/>
      <c r="I181" s="383"/>
      <c r="J181" s="359"/>
      <c r="K181" s="371"/>
      <c r="L181" s="364"/>
    </row>
    <row r="182" spans="1:12" x14ac:dyDescent="0.3">
      <c r="A182" s="616" t="s">
        <v>88</v>
      </c>
      <c r="B182" s="306" t="str">
        <f>'[1]RESUMIDO '!$B$27</f>
        <v xml:space="preserve">LOCALIZACION Y REPLANTEO (MANUAL) </v>
      </c>
      <c r="C182" s="306" t="str">
        <f>'[1]RESUMIDO '!$B$27</f>
        <v xml:space="preserve">LOCALIZACION Y REPLANTEO (MANUAL) </v>
      </c>
      <c r="D182" s="330" t="str">
        <f>'[1]RESUMIDO '!$C$27</f>
        <v>M2</v>
      </c>
      <c r="E182" s="330"/>
      <c r="F182" s="331">
        <v>3000</v>
      </c>
      <c r="G182" s="235"/>
      <c r="H182" s="12" t="s">
        <v>26</v>
      </c>
      <c r="I182" s="298">
        <v>9.32</v>
      </c>
      <c r="J182" s="331">
        <f>ROUND(I182*F182,2)</f>
        <v>27960</v>
      </c>
      <c r="K182" s="552">
        <f>I182</f>
        <v>9.32</v>
      </c>
      <c r="L182" s="556">
        <f t="shared" ref="L182:L183" si="48">+ROUND(K182*F182,2)</f>
        <v>27960</v>
      </c>
    </row>
    <row r="183" spans="1:12" ht="15" thickBot="1" x14ac:dyDescent="0.35">
      <c r="A183" s="617" t="s">
        <v>89</v>
      </c>
      <c r="B183" s="309" t="str">
        <f>'[1]RESUMIDO '!$B$31</f>
        <v xml:space="preserve">CERRRAMIENTO EN FIBRA DE POLIPROPILENO h=2,1M </v>
      </c>
      <c r="C183" s="309" t="str">
        <f>'[1]RESUMIDO '!$B$31</f>
        <v xml:space="preserve">CERRRAMIENTO EN FIBRA DE POLIPROPILENO h=2,1M </v>
      </c>
      <c r="D183" s="332" t="str">
        <f>'[1]RESUMIDO '!$C$31</f>
        <v>M</v>
      </c>
      <c r="E183" s="369"/>
      <c r="F183" s="334">
        <v>20000</v>
      </c>
      <c r="G183" s="236"/>
      <c r="H183" s="60" t="s">
        <v>26</v>
      </c>
      <c r="I183" s="333">
        <v>18</v>
      </c>
      <c r="J183" s="348">
        <f>ROUND(I183*F183,2)</f>
        <v>360000</v>
      </c>
      <c r="K183" s="557">
        <f t="shared" ref="K183:K210" si="49">I183</f>
        <v>18</v>
      </c>
      <c r="L183" s="558">
        <f t="shared" si="48"/>
        <v>360000</v>
      </c>
    </row>
    <row r="184" spans="1:12" ht="15" thickBot="1" x14ac:dyDescent="0.35">
      <c r="A184" s="592" t="s">
        <v>90</v>
      </c>
      <c r="B184" s="237" t="s">
        <v>54</v>
      </c>
      <c r="C184" s="238"/>
      <c r="D184" s="311"/>
      <c r="E184" s="357"/>
      <c r="F184" s="359"/>
      <c r="G184" s="360"/>
      <c r="H184" s="370"/>
      <c r="I184" s="362"/>
      <c r="J184" s="625"/>
      <c r="K184" s="371"/>
      <c r="L184" s="372"/>
    </row>
    <row r="185" spans="1:12" ht="40.799999999999997" customHeight="1" thickBot="1" x14ac:dyDescent="0.35">
      <c r="A185" s="621" t="s">
        <v>91</v>
      </c>
      <c r="B185" s="350" t="s">
        <v>51</v>
      </c>
      <c r="C185" s="350"/>
      <c r="D185" s="351" t="str">
        <f>'[1]RESUMIDO '!$C$36</f>
        <v>M3</v>
      </c>
      <c r="E185" s="374"/>
      <c r="F185" s="375">
        <v>200000</v>
      </c>
      <c r="G185" s="376"/>
      <c r="H185" s="29" t="s">
        <v>26</v>
      </c>
      <c r="I185" s="377">
        <v>19.559999999999999</v>
      </c>
      <c r="J185" s="375">
        <f>ROUND(I185*F185,2)</f>
        <v>3912000</v>
      </c>
      <c r="K185" s="559">
        <f t="shared" si="49"/>
        <v>19.559999999999999</v>
      </c>
      <c r="L185" s="560">
        <f>+ROUND(K185*F185,2)</f>
        <v>3912000</v>
      </c>
    </row>
    <row r="186" spans="1:12" ht="15" thickBot="1" x14ac:dyDescent="0.35">
      <c r="A186" s="592" t="s">
        <v>92</v>
      </c>
      <c r="B186" s="286" t="s">
        <v>55</v>
      </c>
      <c r="C186" s="286"/>
      <c r="D186" s="358"/>
      <c r="E186" s="357"/>
      <c r="F186" s="359"/>
      <c r="G186" s="360"/>
      <c r="H186" s="361"/>
      <c r="I186" s="362"/>
      <c r="J186" s="625"/>
      <c r="K186" s="371"/>
      <c r="L186" s="372"/>
    </row>
    <row r="187" spans="1:12" x14ac:dyDescent="0.3">
      <c r="A187" s="616" t="s">
        <v>93</v>
      </c>
      <c r="B187" s="306" t="str">
        <f>'[1]RESUMIDO '!$B$36</f>
        <v xml:space="preserve">EXCAVACION MANUAL h= hasta 2m  (Incluye retiro ) </v>
      </c>
      <c r="C187" s="306" t="str">
        <f>'[1]RESUMIDO '!$C$36</f>
        <v>M3</v>
      </c>
      <c r="D187" s="297" t="str">
        <f>'[1]RESUMIDO '!$C$36</f>
        <v>M3</v>
      </c>
      <c r="E187" s="378"/>
      <c r="F187" s="331">
        <v>58785</v>
      </c>
      <c r="G187" s="235"/>
      <c r="H187" s="12" t="s">
        <v>26</v>
      </c>
      <c r="I187" s="379">
        <v>2</v>
      </c>
      <c r="J187" s="331">
        <f t="shared" ref="J187:J189" si="50">ROUND(I187*F187,2)</f>
        <v>117570</v>
      </c>
      <c r="K187" s="552">
        <f t="shared" si="49"/>
        <v>2</v>
      </c>
      <c r="L187" s="556">
        <f t="shared" ref="L187:L189" si="51">+ROUND(K187*F187,2)</f>
        <v>117570</v>
      </c>
    </row>
    <row r="188" spans="1:12" x14ac:dyDescent="0.3">
      <c r="A188" s="619" t="s">
        <v>94</v>
      </c>
      <c r="B188" s="307" t="str">
        <f>'[1]RESUMIDO '!$B$43</f>
        <v xml:space="preserve">MEJORAMIENTO DEL SUELO EN RECEBO - CEMENTO COMPACTADO MANUAL </v>
      </c>
      <c r="C188" s="307" t="str">
        <f>'[1]RESUMIDO '!$C$43</f>
        <v>M3</v>
      </c>
      <c r="D188" s="300" t="str">
        <f>'[1]RESUMIDO '!$C$43</f>
        <v>M3</v>
      </c>
      <c r="E188" s="373"/>
      <c r="F188" s="339">
        <v>170000</v>
      </c>
      <c r="G188" s="174"/>
      <c r="H188" s="14" t="s">
        <v>26</v>
      </c>
      <c r="I188" s="338">
        <v>0.93</v>
      </c>
      <c r="J188" s="339">
        <f t="shared" si="50"/>
        <v>158100</v>
      </c>
      <c r="K188" s="561">
        <f t="shared" si="49"/>
        <v>0.93</v>
      </c>
      <c r="L188" s="562">
        <f t="shared" si="51"/>
        <v>158100</v>
      </c>
    </row>
    <row r="189" spans="1:12" ht="15" thickBot="1" x14ac:dyDescent="0.35">
      <c r="A189" s="590" t="s">
        <v>95</v>
      </c>
      <c r="B189" s="309" t="str">
        <f>'[1]RESUMIDO '!$B$39</f>
        <v xml:space="preserve">RELLENO COMPACTACION MANUAL CON MATERIAL DE SITIO </v>
      </c>
      <c r="C189" s="309" t="str">
        <f>'[1]RESUMIDO '!$C$39</f>
        <v>M3</v>
      </c>
      <c r="D189" s="303" t="str">
        <f>'[1]RESUMIDO '!$C$39</f>
        <v>M3</v>
      </c>
      <c r="E189" s="380"/>
      <c r="F189" s="348">
        <v>38000</v>
      </c>
      <c r="G189" s="236"/>
      <c r="H189" s="60" t="s">
        <v>26</v>
      </c>
      <c r="I189" s="347">
        <v>2</v>
      </c>
      <c r="J189" s="348">
        <f t="shared" si="50"/>
        <v>76000</v>
      </c>
      <c r="K189" s="557">
        <f t="shared" si="49"/>
        <v>2</v>
      </c>
      <c r="L189" s="558">
        <f t="shared" si="51"/>
        <v>76000</v>
      </c>
    </row>
    <row r="190" spans="1:12" ht="15" thickBot="1" x14ac:dyDescent="0.35">
      <c r="A190" s="592" t="s">
        <v>96</v>
      </c>
      <c r="B190" s="237" t="s">
        <v>56</v>
      </c>
      <c r="C190" s="238"/>
      <c r="D190" s="358"/>
      <c r="E190" s="357"/>
      <c r="F190" s="359"/>
      <c r="G190" s="360"/>
      <c r="H190" s="361"/>
      <c r="I190" s="362"/>
      <c r="J190" s="625"/>
      <c r="K190" s="371"/>
      <c r="L190" s="372"/>
    </row>
    <row r="191" spans="1:12" x14ac:dyDescent="0.3">
      <c r="A191" s="589" t="s">
        <v>97</v>
      </c>
      <c r="B191" s="306" t="str">
        <f>'[1]RESUMIDO '!$B$144</f>
        <v>SOLADO DE LIMPIEZA CONCRETO 1700 P.S.I. E=0,05M</v>
      </c>
      <c r="C191" s="306" t="str">
        <f>'[1]RESUMIDO '!$B$144</f>
        <v>SOLADO DE LIMPIEZA CONCRETO 1700 P.S.I. E=0,05M</v>
      </c>
      <c r="D191" s="297" t="str">
        <f>'[1]RESUMIDO '!$C$144</f>
        <v>M2</v>
      </c>
      <c r="E191" s="378"/>
      <c r="F191" s="331">
        <v>39000</v>
      </c>
      <c r="G191" s="235"/>
      <c r="H191" s="12" t="s">
        <v>26</v>
      </c>
      <c r="I191" s="379">
        <v>9.4</v>
      </c>
      <c r="J191" s="331">
        <f t="shared" ref="J191:J198" si="52">ROUND(I191*F191,2)</f>
        <v>366600</v>
      </c>
      <c r="K191" s="552">
        <f t="shared" si="49"/>
        <v>9.4</v>
      </c>
      <c r="L191" s="556">
        <f t="shared" ref="L191:L198" si="53">+ROUND(K191*F191,2)</f>
        <v>366600</v>
      </c>
    </row>
    <row r="192" spans="1:12" ht="28.8" customHeight="1" x14ac:dyDescent="0.3">
      <c r="A192" s="591" t="s">
        <v>98</v>
      </c>
      <c r="B192" s="307" t="str">
        <f>'[1]RESUMIDO '!$B$227</f>
        <v xml:space="preserve">VIGA DE AMARRE 20X20 cm (Concreto de 3000 psi -  incluye acero 4 No.4, E:3/8" C/0,15 m) </v>
      </c>
      <c r="C192" s="307" t="str">
        <f>'[1]RESUMIDO '!$B$227</f>
        <v xml:space="preserve">VIGA DE AMARRE 20X20 cm (Concreto de 3000 psi -  incluye acero 4 No.4, E:3/8" C/0,15 m) </v>
      </c>
      <c r="D192" s="300" t="str">
        <f>'[1]RESUMIDO '!$C$227</f>
        <v>M</v>
      </c>
      <c r="E192" s="373"/>
      <c r="F192" s="339">
        <v>130000</v>
      </c>
      <c r="G192" s="174"/>
      <c r="H192" s="14" t="s">
        <v>26</v>
      </c>
      <c r="I192" s="338">
        <v>14</v>
      </c>
      <c r="J192" s="339">
        <f t="shared" si="52"/>
        <v>1820000</v>
      </c>
      <c r="K192" s="561">
        <f t="shared" si="49"/>
        <v>14</v>
      </c>
      <c r="L192" s="562">
        <f t="shared" si="53"/>
        <v>1820000</v>
      </c>
    </row>
    <row r="193" spans="1:12" ht="30" customHeight="1" x14ac:dyDescent="0.3">
      <c r="A193" s="591" t="s">
        <v>99</v>
      </c>
      <c r="B193" s="307" t="str">
        <f>'[1]RESUMIDO '!$B$177</f>
        <v xml:space="preserve">COLUMNETA 15X20  cm (Concreto de 3000 PSI - incluye acero 4 No.4, E:3/8" C/0,15 m) </v>
      </c>
      <c r="C193" s="307" t="str">
        <f>'[1]RESUMIDO '!$B$177</f>
        <v xml:space="preserve">COLUMNETA 15X20  cm (Concreto de 3000 PSI - incluye acero 4 No.4, E:3/8" C/0,15 m) </v>
      </c>
      <c r="D193" s="300" t="str">
        <f>'[1]RESUMIDO '!$C$177</f>
        <v>M</v>
      </c>
      <c r="E193" s="373"/>
      <c r="F193" s="339">
        <v>129000</v>
      </c>
      <c r="G193" s="174"/>
      <c r="H193" s="14" t="s">
        <v>26</v>
      </c>
      <c r="I193" s="338">
        <v>10.8</v>
      </c>
      <c r="J193" s="339">
        <f t="shared" si="52"/>
        <v>1393200</v>
      </c>
      <c r="K193" s="561">
        <f t="shared" si="49"/>
        <v>10.8</v>
      </c>
      <c r="L193" s="562">
        <f t="shared" si="53"/>
        <v>1393200</v>
      </c>
    </row>
    <row r="194" spans="1:12" ht="41.4" customHeight="1" x14ac:dyDescent="0.3">
      <c r="A194" s="591" t="s">
        <v>100</v>
      </c>
      <c r="B194" s="307" t="str">
        <f>'[1]RESUMIDO '!$B$228</f>
        <v>PLACA PARA TAPA DE TANQUE  en  concreto armado de  3000  PSI  e=0.10 m (Incluye acero de refuerzo 3/8" c/15cm; 2 sentidos y tres contramarcos para tapa) (según diseño)</v>
      </c>
      <c r="C194" s="307" t="str">
        <f>'[1]RESUMIDO '!$B$228</f>
        <v>PLACA PARA TAPA DE TANQUE  en  concreto armado de  3000  PSI  e=0.10 m (Incluye acero de refuerzo 3/8" c/15cm; 2 sentidos y tres contramarcos para tapa) (según diseño)</v>
      </c>
      <c r="D194" s="300" t="str">
        <f>'[1]RESUMIDO '!$C$228</f>
        <v>M2</v>
      </c>
      <c r="E194" s="373"/>
      <c r="F194" s="339">
        <v>300000</v>
      </c>
      <c r="G194" s="174"/>
      <c r="H194" s="14" t="s">
        <v>26</v>
      </c>
      <c r="I194" s="338">
        <f>2.3*4.1</f>
        <v>9.4299999999999979</v>
      </c>
      <c r="J194" s="339">
        <f t="shared" si="52"/>
        <v>2829000</v>
      </c>
      <c r="K194" s="561">
        <f t="shared" si="49"/>
        <v>9.4299999999999979</v>
      </c>
      <c r="L194" s="562">
        <f t="shared" si="53"/>
        <v>2829000</v>
      </c>
    </row>
    <row r="195" spans="1:12" ht="39" customHeight="1" x14ac:dyDescent="0.3">
      <c r="A195" s="591" t="s">
        <v>101</v>
      </c>
      <c r="B195" s="307" t="str">
        <f>'[1]RESUMIDO '!$B$229</f>
        <v>TAPA PARA TANQUE de 0.9m x 0.75m (Incluye acero de refuerzo 3/8" c/15cm; 2 sentidos, concreto de 3000 psi y marco en angulo de 1/8") (según diseño)</v>
      </c>
      <c r="C195" s="307" t="str">
        <f>'[1]RESUMIDO '!$B$229</f>
        <v>TAPA PARA TANQUE de 0.9m x 0.75m (Incluye acero de refuerzo 3/8" c/15cm; 2 sentidos, concreto de 3000 psi y marco en angulo de 1/8") (según diseño)</v>
      </c>
      <c r="D195" s="300" t="str">
        <f>'[1]RESUMIDO '!$C$229</f>
        <v>M2</v>
      </c>
      <c r="E195" s="373"/>
      <c r="F195" s="339">
        <v>190000</v>
      </c>
      <c r="G195" s="174"/>
      <c r="H195" s="14" t="s">
        <v>26</v>
      </c>
      <c r="I195" s="338">
        <v>1</v>
      </c>
      <c r="J195" s="339">
        <f t="shared" si="52"/>
        <v>190000</v>
      </c>
      <c r="K195" s="561">
        <f t="shared" si="49"/>
        <v>1</v>
      </c>
      <c r="L195" s="562">
        <f t="shared" si="53"/>
        <v>190000</v>
      </c>
    </row>
    <row r="196" spans="1:12" ht="40.799999999999997" customHeight="1" x14ac:dyDescent="0.3">
      <c r="A196" s="591" t="s">
        <v>102</v>
      </c>
      <c r="B196" s="307" t="str">
        <f>'[1]RESUMIDO '!$B$232</f>
        <v>TAPA PARA TANQUE de 0.50m x 0.50m i(Incluye acero de refuerzo 3/8" c/15cm; 2 sentidos, concreto de 3000 psi y marco en angulo de 1/8") (según diseño)</v>
      </c>
      <c r="C196" s="307" t="str">
        <f>'[1]RESUMIDO '!$B$232</f>
        <v>TAPA PARA TANQUE de 0.50m x 0.50m i(Incluye acero de refuerzo 3/8" c/15cm; 2 sentidos, concreto de 3000 psi y marco en angulo de 1/8") (según diseño)</v>
      </c>
      <c r="D196" s="300" t="str">
        <f>'[1]RESUMIDO '!$C$232</f>
        <v>UN</v>
      </c>
      <c r="E196" s="373"/>
      <c r="F196" s="339">
        <v>125000</v>
      </c>
      <c r="G196" s="174"/>
      <c r="H196" s="14" t="s">
        <v>26</v>
      </c>
      <c r="I196" s="338">
        <v>1</v>
      </c>
      <c r="J196" s="339">
        <f t="shared" si="52"/>
        <v>125000</v>
      </c>
      <c r="K196" s="561">
        <f t="shared" si="49"/>
        <v>1</v>
      </c>
      <c r="L196" s="562">
        <f t="shared" si="53"/>
        <v>125000</v>
      </c>
    </row>
    <row r="197" spans="1:12" ht="42.6" customHeight="1" x14ac:dyDescent="0.3">
      <c r="A197" s="591" t="s">
        <v>103</v>
      </c>
      <c r="B197" s="307" t="str">
        <f>'[1]RESUMIDO '!$B$233</f>
        <v>TAPA PARA TANQUE de 0.75m x 0.75m (Incluye acero de refuerzo 3/8" c/15cm; 2 sentidos, concreto de 3000 psi y marco en angulo de 1/8") (según diseño)</v>
      </c>
      <c r="C197" s="307" t="str">
        <f>'[1]RESUMIDO '!$B$233</f>
        <v>TAPA PARA TANQUE de 0.75m x 0.75m (Incluye acero de refuerzo 3/8" c/15cm; 2 sentidos, concreto de 3000 psi y marco en angulo de 1/8") (según diseño)</v>
      </c>
      <c r="D197" s="300" t="str">
        <f>'[1]RESUMIDO '!$C$233</f>
        <v>UN</v>
      </c>
      <c r="E197" s="373"/>
      <c r="F197" s="339">
        <v>171801</v>
      </c>
      <c r="G197" s="174"/>
      <c r="H197" s="14" t="s">
        <v>26</v>
      </c>
      <c r="I197" s="338">
        <v>1</v>
      </c>
      <c r="J197" s="339">
        <f t="shared" si="52"/>
        <v>171801</v>
      </c>
      <c r="K197" s="561">
        <f t="shared" si="49"/>
        <v>1</v>
      </c>
      <c r="L197" s="562">
        <f t="shared" si="53"/>
        <v>171801</v>
      </c>
    </row>
    <row r="198" spans="1:12" ht="31.8" customHeight="1" thickBot="1" x14ac:dyDescent="0.35">
      <c r="A198" s="591" t="s">
        <v>104</v>
      </c>
      <c r="B198" s="309" t="str">
        <f>'[1]RESUMIDO '!$B$191</f>
        <v>LOSA MACIZA en Concreto de 3000 Psi, e=0,12m (Incluye acero de refuerzo 1/2" c/15cm; 2 sentidos )</v>
      </c>
      <c r="C198" s="309" t="str">
        <f>'[1]RESUMIDO '!$B$191</f>
        <v>LOSA MACIZA en Concreto de 3000 Psi, e=0,12m (Incluye acero de refuerzo 1/2" c/15cm; 2 sentidos )</v>
      </c>
      <c r="D198" s="369" t="str">
        <f>'[1]RESUMIDO '!$C$191</f>
        <v>M2</v>
      </c>
      <c r="E198" s="382"/>
      <c r="F198" s="305">
        <v>292359</v>
      </c>
      <c r="G198" s="232"/>
      <c r="H198" s="60" t="s">
        <v>26</v>
      </c>
      <c r="I198" s="304">
        <f>4.05*2.3</f>
        <v>9.3149999999999995</v>
      </c>
      <c r="J198" s="348">
        <f t="shared" si="52"/>
        <v>2723324.09</v>
      </c>
      <c r="K198" s="557">
        <f t="shared" si="49"/>
        <v>9.3149999999999995</v>
      </c>
      <c r="L198" s="558">
        <f t="shared" si="53"/>
        <v>2723324.09</v>
      </c>
    </row>
    <row r="199" spans="1:12" ht="15" thickBot="1" x14ac:dyDescent="0.35">
      <c r="A199" s="592" t="s">
        <v>105</v>
      </c>
      <c r="B199" s="237" t="s">
        <v>57</v>
      </c>
      <c r="C199" s="238"/>
      <c r="D199" s="358"/>
      <c r="E199" s="357"/>
      <c r="F199" s="359"/>
      <c r="G199" s="360"/>
      <c r="H199" s="361"/>
      <c r="I199" s="362"/>
      <c r="J199" s="625"/>
      <c r="K199" s="371"/>
      <c r="L199" s="364"/>
    </row>
    <row r="200" spans="1:12" ht="33" customHeight="1" thickBot="1" x14ac:dyDescent="0.35">
      <c r="A200" s="587" t="s">
        <v>106</v>
      </c>
      <c r="B200" s="350" t="str">
        <f>'[1]RESUMIDO '!$B$244</f>
        <v>MURO EN LADRILLO TOLETE COMUN (SOGA) (incluye mortero de pega 1:3)</v>
      </c>
      <c r="C200" s="350" t="str">
        <f>'[1]RESUMIDO '!$B$244</f>
        <v>MURO EN LADRILLO TOLETE COMUN (SOGA) (incluye mortero de pega 1:3)</v>
      </c>
      <c r="D200" s="351" t="str">
        <f>'[1]RESUMIDO '!$C$229</f>
        <v>M2</v>
      </c>
      <c r="E200" s="401"/>
      <c r="F200" s="353">
        <v>134915</v>
      </c>
      <c r="G200" s="248"/>
      <c r="H200" s="29" t="s">
        <v>26</v>
      </c>
      <c r="I200" s="352">
        <v>23.6</v>
      </c>
      <c r="J200" s="375">
        <f>ROUND(I200*F200,2)</f>
        <v>3183994</v>
      </c>
      <c r="K200" s="559">
        <f t="shared" si="49"/>
        <v>23.6</v>
      </c>
      <c r="L200" s="560">
        <f>+ROUND(K200*F200,2)</f>
        <v>3183994</v>
      </c>
    </row>
    <row r="201" spans="1:12" ht="15" thickBot="1" x14ac:dyDescent="0.35">
      <c r="A201" s="588" t="s">
        <v>107</v>
      </c>
      <c r="B201" s="237" t="s">
        <v>58</v>
      </c>
      <c r="C201" s="238"/>
      <c r="D201" s="358"/>
      <c r="E201" s="357"/>
      <c r="F201" s="359"/>
      <c r="G201" s="360"/>
      <c r="H201" s="361"/>
      <c r="I201" s="362"/>
      <c r="J201" s="625"/>
      <c r="K201" s="371"/>
      <c r="L201" s="372"/>
    </row>
    <row r="202" spans="1:12" ht="28.8" customHeight="1" x14ac:dyDescent="0.3">
      <c r="A202" s="589" t="s">
        <v>108</v>
      </c>
      <c r="B202" s="306" t="str">
        <f>'[1]RESUMIDO '!$B$269</f>
        <v xml:space="preserve">PAÑETE IMPERMEABILIZADO  LISO MUROS 1:4 (Incluye filos, carteras y dilataciones) </v>
      </c>
      <c r="C202" s="306" t="str">
        <f>'[1]RESUMIDO '!$B$269</f>
        <v xml:space="preserve">PAÑETE IMPERMEABILIZADO  LISO MUROS 1:4 (Incluye filos, carteras y dilataciones) </v>
      </c>
      <c r="D202" s="297" t="str">
        <f>'[1]RESUMIDO '!$C$269</f>
        <v>M2</v>
      </c>
      <c r="E202" s="400"/>
      <c r="F202" s="299">
        <v>43819</v>
      </c>
      <c r="G202" s="235"/>
      <c r="H202" s="12" t="s">
        <v>26</v>
      </c>
      <c r="I202" s="298">
        <v>27.4</v>
      </c>
      <c r="J202" s="331">
        <f t="shared" ref="J202:J203" si="54">ROUND(I202*F202,2)</f>
        <v>1200640.6000000001</v>
      </c>
      <c r="K202" s="552">
        <f t="shared" si="49"/>
        <v>27.4</v>
      </c>
      <c r="L202" s="556">
        <f>+ROUND(K202*F202,2)</f>
        <v>1200640.6000000001</v>
      </c>
    </row>
    <row r="203" spans="1:12" ht="15" thickBot="1" x14ac:dyDescent="0.35">
      <c r="A203" s="590" t="s">
        <v>109</v>
      </c>
      <c r="B203" s="309" t="str">
        <f>'[1]RESUMIDO '!$B$294</f>
        <v>IMPERMEABILIZACION PARA TANQUES Y PISCINAS</v>
      </c>
      <c r="C203" s="309" t="str">
        <f>'[1]RESUMIDO '!$B$294</f>
        <v>IMPERMEABILIZACION PARA TANQUES Y PISCINAS</v>
      </c>
      <c r="D203" s="303" t="str">
        <f>'[1]RESUMIDO '!$C$294</f>
        <v>M2</v>
      </c>
      <c r="E203" s="382"/>
      <c r="F203" s="305">
        <v>22034</v>
      </c>
      <c r="G203" s="236"/>
      <c r="H203" s="60" t="s">
        <v>26</v>
      </c>
      <c r="I203" s="304">
        <v>27.4</v>
      </c>
      <c r="J203" s="348">
        <f t="shared" si="54"/>
        <v>603731.6</v>
      </c>
      <c r="K203" s="557">
        <f t="shared" si="49"/>
        <v>27.4</v>
      </c>
      <c r="L203" s="558">
        <f>+ROUND(K203*F203,2)</f>
        <v>603731.6</v>
      </c>
    </row>
    <row r="204" spans="1:12" ht="15" thickBot="1" x14ac:dyDescent="0.35">
      <c r="A204" s="588" t="s">
        <v>110</v>
      </c>
      <c r="B204" s="237" t="s">
        <v>59</v>
      </c>
      <c r="C204" s="238"/>
      <c r="D204" s="358"/>
      <c r="E204" s="357"/>
      <c r="F204" s="359"/>
      <c r="G204" s="360"/>
      <c r="H204" s="361"/>
      <c r="I204" s="362"/>
      <c r="J204" s="625"/>
      <c r="K204" s="371"/>
      <c r="L204" s="372"/>
    </row>
    <row r="205" spans="1:12" ht="41.4" customHeight="1" x14ac:dyDescent="0.3">
      <c r="A205" s="589" t="s">
        <v>111</v>
      </c>
      <c r="B205" s="306" t="str">
        <f>'[1]RESUMIDO '!$B$345</f>
        <v>Suministro e instalación de material seleccionado para filtro de POZO SÉPTICO (incluye mano de obra) según diseño de pozo séptico tipo 1</v>
      </c>
      <c r="C205" s="306" t="str">
        <f>'[1]RESUMIDO '!$B$345</f>
        <v>Suministro e instalación de material seleccionado para filtro de POZO SÉPTICO (incluye mano de obra) según diseño de pozo séptico tipo 1</v>
      </c>
      <c r="D205" s="297" t="str">
        <f>'[1]RESUMIDO '!$C$345</f>
        <v>GLB</v>
      </c>
      <c r="E205" s="400"/>
      <c r="F205" s="299">
        <v>181932</v>
      </c>
      <c r="G205" s="235"/>
      <c r="H205" s="12" t="s">
        <v>26</v>
      </c>
      <c r="I205" s="298">
        <v>1</v>
      </c>
      <c r="J205" s="331">
        <f t="shared" ref="J205:J207" si="55">ROUND(I205*F205,2)</f>
        <v>181932</v>
      </c>
      <c r="K205" s="552">
        <f t="shared" si="49"/>
        <v>1</v>
      </c>
      <c r="L205" s="556">
        <f>+ROUND(K205*F205,2)</f>
        <v>181932</v>
      </c>
    </row>
    <row r="206" spans="1:12" ht="30.6" customHeight="1" x14ac:dyDescent="0.3">
      <c r="A206" s="591" t="s">
        <v>112</v>
      </c>
      <c r="B206" s="307" t="str">
        <f>'[1]RESUMIDO '!$B$316</f>
        <v>SUMINISTRO E  INSTALACION DE TUBERIA SANITARIA  4" PVC Tipo pesada</v>
      </c>
      <c r="C206" s="307" t="str">
        <f>'[1]RESUMIDO '!$B$316</f>
        <v>SUMINISTRO E  INSTALACION DE TUBERIA SANITARIA  4" PVC Tipo pesada</v>
      </c>
      <c r="D206" s="300" t="str">
        <f>'[1]RESUMIDO '!$C$316</f>
        <v xml:space="preserve">M </v>
      </c>
      <c r="E206" s="381"/>
      <c r="F206" s="302">
        <v>46037</v>
      </c>
      <c r="G206" s="174"/>
      <c r="H206" s="14" t="s">
        <v>26</v>
      </c>
      <c r="I206" s="301">
        <v>7.5</v>
      </c>
      <c r="J206" s="339">
        <f t="shared" si="55"/>
        <v>345277.5</v>
      </c>
      <c r="K206" s="561">
        <f t="shared" si="49"/>
        <v>7.5</v>
      </c>
      <c r="L206" s="562">
        <f>+ROUND(K206*F206,2)</f>
        <v>345277.5</v>
      </c>
    </row>
    <row r="207" spans="1:12" ht="43.2" customHeight="1" thickBot="1" x14ac:dyDescent="0.35">
      <c r="A207" s="590" t="s">
        <v>113</v>
      </c>
      <c r="B207" s="309" t="str">
        <f>'[1]RESUMIDO '!$B$343</f>
        <v>Suministro e instalación de tubería sanitaria en PVC 4" para pozo séptico (incluye tubería, accesorios y soldadura PVC) (según diseño)</v>
      </c>
      <c r="C207" s="309" t="str">
        <f>'[1]RESUMIDO '!$B$343</f>
        <v>Suministro e instalación de tubería sanitaria en PVC 4" para pozo séptico (incluye tubería, accesorios y soldadura PVC) (según diseño)</v>
      </c>
      <c r="D207" s="303" t="str">
        <f>'[1]RESUMIDO '!$C$343</f>
        <v>GLB</v>
      </c>
      <c r="E207" s="382"/>
      <c r="F207" s="305">
        <v>621809</v>
      </c>
      <c r="G207" s="236"/>
      <c r="H207" s="60" t="s">
        <v>26</v>
      </c>
      <c r="I207" s="304">
        <v>0.5</v>
      </c>
      <c r="J207" s="348">
        <f t="shared" si="55"/>
        <v>310904.5</v>
      </c>
      <c r="K207" s="557">
        <f t="shared" si="49"/>
        <v>0.5</v>
      </c>
      <c r="L207" s="558">
        <f>+ROUND(K207*F207,2)</f>
        <v>310904.5</v>
      </c>
    </row>
    <row r="208" spans="1:12" ht="15" thickBot="1" x14ac:dyDescent="0.35">
      <c r="A208" s="592" t="s">
        <v>114</v>
      </c>
      <c r="B208" s="286" t="s">
        <v>64</v>
      </c>
      <c r="C208" s="286"/>
      <c r="D208" s="358"/>
      <c r="E208" s="357"/>
      <c r="F208" s="359"/>
      <c r="G208" s="360"/>
      <c r="H208" s="361"/>
      <c r="I208" s="362"/>
      <c r="J208" s="625"/>
      <c r="K208" s="371"/>
      <c r="L208" s="364"/>
    </row>
    <row r="209" spans="1:12" x14ac:dyDescent="0.3">
      <c r="A209" s="589" t="s">
        <v>115</v>
      </c>
      <c r="B209" s="306" t="s">
        <v>62</v>
      </c>
      <c r="C209" s="306" t="s">
        <v>62</v>
      </c>
      <c r="D209" s="297" t="s">
        <v>65</v>
      </c>
      <c r="E209" s="400"/>
      <c r="F209" s="299">
        <v>150000</v>
      </c>
      <c r="G209" s="235"/>
      <c r="H209" s="12" t="s">
        <v>26</v>
      </c>
      <c r="I209" s="298">
        <v>1</v>
      </c>
      <c r="J209" s="331">
        <f t="shared" ref="J209:J210" si="56">ROUND(I209*F209,2)</f>
        <v>150000</v>
      </c>
      <c r="K209" s="552">
        <f t="shared" si="49"/>
        <v>1</v>
      </c>
      <c r="L209" s="556">
        <f>+ROUND(K209*F209,2)</f>
        <v>150000</v>
      </c>
    </row>
    <row r="210" spans="1:12" ht="15" thickBot="1" x14ac:dyDescent="0.35">
      <c r="A210" s="597" t="s">
        <v>116</v>
      </c>
      <c r="B210" s="354" t="s">
        <v>63</v>
      </c>
      <c r="C210" s="354" t="s">
        <v>63</v>
      </c>
      <c r="D210" s="342" t="s">
        <v>66</v>
      </c>
      <c r="E210" s="524"/>
      <c r="F210" s="356">
        <v>250000</v>
      </c>
      <c r="G210" s="262"/>
      <c r="H210" s="263" t="s">
        <v>26</v>
      </c>
      <c r="I210" s="355">
        <v>2</v>
      </c>
      <c r="J210" s="344">
        <f t="shared" si="56"/>
        <v>500000</v>
      </c>
      <c r="K210" s="554">
        <f t="shared" si="49"/>
        <v>2</v>
      </c>
      <c r="L210" s="563">
        <f>+ROUND(K210*F210,2)</f>
        <v>500000</v>
      </c>
    </row>
    <row r="211" spans="1:12" x14ac:dyDescent="0.3">
      <c r="A211" s="601"/>
      <c r="B211" s="508"/>
      <c r="C211" s="508"/>
      <c r="D211" s="509"/>
      <c r="E211" s="510"/>
      <c r="F211" s="511"/>
      <c r="G211" s="512"/>
      <c r="H211" s="513"/>
      <c r="I211" s="514"/>
      <c r="J211" s="511"/>
      <c r="K211" s="532"/>
      <c r="L211" s="515"/>
    </row>
    <row r="212" spans="1:12" ht="15" thickBot="1" x14ac:dyDescent="0.35">
      <c r="A212" s="602"/>
      <c r="B212" s="516"/>
      <c r="C212" s="516"/>
      <c r="D212" s="517"/>
      <c r="E212" s="518"/>
      <c r="F212" s="519"/>
      <c r="G212" s="520"/>
      <c r="H212" s="521"/>
      <c r="I212" s="522"/>
      <c r="J212" s="519"/>
      <c r="K212" s="533"/>
      <c r="L212" s="523"/>
    </row>
    <row r="213" spans="1:12" x14ac:dyDescent="0.3">
      <c r="A213" s="290" t="s">
        <v>82</v>
      </c>
      <c r="B213" s="291"/>
      <c r="C213" s="291"/>
      <c r="D213" s="291"/>
      <c r="E213" s="291"/>
      <c r="F213" s="291"/>
      <c r="G213" s="291"/>
      <c r="H213" s="291"/>
      <c r="I213" s="291"/>
      <c r="J213" s="291"/>
      <c r="K213" s="291"/>
      <c r="L213" s="292"/>
    </row>
    <row r="214" spans="1:12" ht="15" thickBot="1" x14ac:dyDescent="0.35">
      <c r="A214" s="256"/>
      <c r="B214" s="257"/>
      <c r="C214" s="257"/>
      <c r="D214" s="257"/>
      <c r="E214" s="257"/>
      <c r="F214" s="257"/>
      <c r="G214" s="257"/>
      <c r="H214" s="257"/>
      <c r="I214" s="257"/>
      <c r="J214" s="257"/>
      <c r="K214" s="257"/>
      <c r="L214" s="258"/>
    </row>
    <row r="215" spans="1:12" x14ac:dyDescent="0.3">
      <c r="A215" s="116" t="s">
        <v>17</v>
      </c>
      <c r="B215" s="131"/>
      <c r="C215" s="131"/>
      <c r="D215" s="131"/>
      <c r="E215" s="131"/>
      <c r="F215" s="131"/>
      <c r="G215" s="131"/>
      <c r="H215" s="116" t="s">
        <v>18</v>
      </c>
      <c r="I215" s="131"/>
      <c r="J215" s="117"/>
      <c r="K215" s="116" t="s">
        <v>19</v>
      </c>
      <c r="L215" s="117"/>
    </row>
    <row r="216" spans="1:12" ht="15" thickBot="1" x14ac:dyDescent="0.35">
      <c r="A216" s="459"/>
      <c r="B216" s="460"/>
      <c r="C216" s="460"/>
      <c r="D216" s="460"/>
      <c r="E216" s="460"/>
      <c r="F216" s="460"/>
      <c r="G216" s="460"/>
      <c r="H216" s="459"/>
      <c r="I216" s="460"/>
      <c r="J216" s="461"/>
      <c r="K216" s="459"/>
      <c r="L216" s="461"/>
    </row>
    <row r="217" spans="1:12" x14ac:dyDescent="0.3">
      <c r="A217" s="121" t="s">
        <v>20</v>
      </c>
      <c r="B217" s="140" t="s">
        <v>21</v>
      </c>
      <c r="C217" s="141"/>
      <c r="D217" s="73" t="s">
        <v>22</v>
      </c>
      <c r="E217" s="73" t="s">
        <v>23</v>
      </c>
      <c r="F217" s="75" t="s">
        <v>24</v>
      </c>
      <c r="G217" s="75" t="s">
        <v>25</v>
      </c>
      <c r="H217" s="51" t="s">
        <v>26</v>
      </c>
      <c r="I217" s="76" t="s">
        <v>23</v>
      </c>
      <c r="J217" s="134" t="s">
        <v>27</v>
      </c>
      <c r="K217" s="390" t="s">
        <v>23</v>
      </c>
      <c r="L217" s="134" t="s">
        <v>27</v>
      </c>
    </row>
    <row r="218" spans="1:12" ht="15" thickBot="1" x14ac:dyDescent="0.35">
      <c r="A218" s="123"/>
      <c r="B218" s="140"/>
      <c r="C218" s="141"/>
      <c r="D218" s="73"/>
      <c r="E218" s="73"/>
      <c r="F218" s="75"/>
      <c r="G218" s="75"/>
      <c r="H218" s="51" t="s">
        <v>28</v>
      </c>
      <c r="I218" s="76"/>
      <c r="J218" s="134"/>
      <c r="K218" s="390"/>
      <c r="L218" s="134"/>
    </row>
    <row r="219" spans="1:12" ht="15" thickBot="1" x14ac:dyDescent="0.35">
      <c r="A219" s="578">
        <v>1</v>
      </c>
      <c r="B219" s="169" t="s">
        <v>53</v>
      </c>
      <c r="C219" s="169"/>
      <c r="D219" s="274"/>
      <c r="E219" s="27"/>
      <c r="F219" s="275"/>
      <c r="G219" s="275"/>
      <c r="H219" s="29"/>
      <c r="I219" s="276"/>
      <c r="J219" s="29"/>
      <c r="K219" s="391"/>
      <c r="L219" s="277"/>
    </row>
    <row r="220" spans="1:12" x14ac:dyDescent="0.3">
      <c r="A220" s="579" t="s">
        <v>29</v>
      </c>
      <c r="B220" s="270" t="str">
        <f>'[1]RESUMIDO '!$B$27</f>
        <v xml:space="preserve">LOCALIZACION Y REPLANTEO (MANUAL) </v>
      </c>
      <c r="C220" s="271" t="str">
        <f>'[1]RESUMIDO '!$B$27</f>
        <v xml:space="preserve">LOCALIZACION Y REPLANTEO (MANUAL) </v>
      </c>
      <c r="D220" s="272" t="str">
        <f>'[1]RESUMIDO '!$C$27</f>
        <v>M2</v>
      </c>
      <c r="E220" s="266">
        <v>4</v>
      </c>
      <c r="F220" s="210">
        <v>3000</v>
      </c>
      <c r="G220" s="268">
        <f>+ROUND(F220*E220,2)</f>
        <v>12000</v>
      </c>
      <c r="H220" s="203"/>
      <c r="I220" s="177">
        <v>0</v>
      </c>
      <c r="J220" s="178"/>
      <c r="K220" s="273">
        <f>+I220+E220</f>
        <v>4</v>
      </c>
      <c r="L220" s="278">
        <f>+ROUND(K220*F220,2)</f>
        <v>12000</v>
      </c>
    </row>
    <row r="221" spans="1:12" ht="15" thickBot="1" x14ac:dyDescent="0.35">
      <c r="A221" s="582" t="s">
        <v>30</v>
      </c>
      <c r="B221" s="526" t="str">
        <f>'[1]RESUMIDO '!$B$31</f>
        <v xml:space="preserve">CERRRAMIENTO EN FIBRA DE POLIPROPILENO h=2,1M </v>
      </c>
      <c r="C221" s="527" t="str">
        <f>'[1]RESUMIDO '!$B$31</f>
        <v xml:space="preserve">CERRRAMIENTO EN FIBRA DE POLIPROPILENO h=2,1M </v>
      </c>
      <c r="D221" s="528" t="str">
        <f>'[1]RESUMIDO '!$C$31</f>
        <v>M</v>
      </c>
      <c r="E221" s="529">
        <v>10</v>
      </c>
      <c r="F221" s="530">
        <v>20883</v>
      </c>
      <c r="G221" s="262">
        <f>+ROUND(F221*E221,2)</f>
        <v>208830</v>
      </c>
      <c r="H221" s="263"/>
      <c r="I221" s="181">
        <v>0</v>
      </c>
      <c r="J221" s="182"/>
      <c r="K221" s="531">
        <f>+I221+E221</f>
        <v>10</v>
      </c>
      <c r="L221" s="282">
        <f>+ROUND(K221*F221,2)</f>
        <v>208830</v>
      </c>
    </row>
    <row r="222" spans="1:12" ht="15" thickBot="1" x14ac:dyDescent="0.35">
      <c r="A222" s="578">
        <v>2</v>
      </c>
      <c r="B222" s="169" t="s">
        <v>71</v>
      </c>
      <c r="C222" s="169"/>
      <c r="D222" s="22"/>
      <c r="E222" s="23"/>
      <c r="F222" s="24"/>
      <c r="G222" s="25"/>
      <c r="H222" s="29"/>
      <c r="I222" s="27"/>
      <c r="J222" s="24"/>
      <c r="K222" s="28"/>
      <c r="L222" s="280"/>
    </row>
    <row r="223" spans="1:12" x14ac:dyDescent="0.3">
      <c r="A223" s="616">
        <v>2.1</v>
      </c>
      <c r="B223" s="204" t="str">
        <f>'[1]RESUMIDO '!$B$77</f>
        <v xml:space="preserve">DEMOLICION DE CAJA DE INSPECCION EN LADRILLO (seccion de 0,5x0,5 hasta 0,9x0,9 ) </v>
      </c>
      <c r="C223" s="204" t="str">
        <f>'[1]RESUMIDO '!$B$77</f>
        <v xml:space="preserve">DEMOLICION DE CAJA DE INSPECCION EN LADRILLO (seccion de 0,5x0,5 hasta 0,9x0,9 ) </v>
      </c>
      <c r="D223" s="57" t="s">
        <v>65</v>
      </c>
      <c r="E223" s="462">
        <v>1</v>
      </c>
      <c r="F223" s="193">
        <v>53136</v>
      </c>
      <c r="G223" s="235">
        <f t="shared" ref="G223:G226" si="57">+ROUND(F223*E223,2)</f>
        <v>53136</v>
      </c>
      <c r="H223" s="58"/>
      <c r="I223" s="11">
        <v>0</v>
      </c>
      <c r="J223" s="59"/>
      <c r="K223" s="317">
        <f>+I223+E223</f>
        <v>1</v>
      </c>
      <c r="L223" s="281">
        <f>+ROUND(K223*F223,2)</f>
        <v>53136</v>
      </c>
    </row>
    <row r="224" spans="1:12" x14ac:dyDescent="0.3">
      <c r="A224" s="619">
        <v>2.2000000000000002</v>
      </c>
      <c r="B224" s="205" t="str">
        <f>'[1]RESUMIDO '!$B$36</f>
        <v xml:space="preserve">EXCAVACION MANUAL h= hasta 2m  (Incluye retiro ) </v>
      </c>
      <c r="C224" s="205" t="str">
        <f>'[1]RESUMIDO '!$B$36</f>
        <v xml:space="preserve">EXCAVACION MANUAL h= hasta 2m  (Incluye retiro ) </v>
      </c>
      <c r="D224" s="20" t="s">
        <v>52</v>
      </c>
      <c r="E224" s="190">
        <v>1</v>
      </c>
      <c r="F224" s="175">
        <v>58785</v>
      </c>
      <c r="G224" s="174">
        <f t="shared" si="57"/>
        <v>58785</v>
      </c>
      <c r="H224" s="21"/>
      <c r="I224" s="15">
        <v>0</v>
      </c>
      <c r="J224" s="16"/>
      <c r="K224" s="17">
        <f>I224+E224</f>
        <v>1</v>
      </c>
      <c r="L224" s="279">
        <f>+ROUND(K224*F224,2)</f>
        <v>58785</v>
      </c>
    </row>
    <row r="225" spans="1:12" x14ac:dyDescent="0.3">
      <c r="A225" s="591">
        <v>2.2999999999999998</v>
      </c>
      <c r="B225" s="205" t="str">
        <f>'[1]RESUMIDO '!$B$43</f>
        <v xml:space="preserve">MEJORAMIENTO DEL SUELO EN RECEBO - CEMENTO COMPACTADO MANUAL </v>
      </c>
      <c r="C225" s="205" t="str">
        <f>'[1]RESUMIDO '!$B$43</f>
        <v xml:space="preserve">MEJORAMIENTO DEL SUELO EN RECEBO - CEMENTO COMPACTADO MANUAL </v>
      </c>
      <c r="D225" s="20" t="str">
        <f>'[1]RESUMIDO '!$C$39</f>
        <v>M3</v>
      </c>
      <c r="E225" s="190">
        <v>0.04</v>
      </c>
      <c r="F225" s="175">
        <v>169000</v>
      </c>
      <c r="G225" s="174">
        <f t="shared" si="57"/>
        <v>6760</v>
      </c>
      <c r="H225" s="21"/>
      <c r="I225" s="15">
        <v>0</v>
      </c>
      <c r="J225" s="16"/>
      <c r="K225" s="17">
        <f>+I225+E225</f>
        <v>0.04</v>
      </c>
      <c r="L225" s="279">
        <f>+ROUND(K225*F225,2)</f>
        <v>6760</v>
      </c>
    </row>
    <row r="226" spans="1:12" ht="15" thickBot="1" x14ac:dyDescent="0.35">
      <c r="A226" s="590">
        <v>2.4</v>
      </c>
      <c r="B226" s="229" t="str">
        <f>'[1]RESUMIDO '!$B$39</f>
        <v xml:space="preserve">RELLENO COMPACTACION MANUAL CON MATERIAL DE SITIO </v>
      </c>
      <c r="C226" s="229" t="str">
        <f>'[1]RESUMIDO '!$B$39</f>
        <v xml:space="preserve">RELLENO COMPACTACION MANUAL CON MATERIAL DE SITIO </v>
      </c>
      <c r="D226" s="52" t="s">
        <v>52</v>
      </c>
      <c r="E226" s="192">
        <v>0.8</v>
      </c>
      <c r="F226" s="195">
        <v>38159</v>
      </c>
      <c r="G226" s="236">
        <f t="shared" si="57"/>
        <v>30527.200000000001</v>
      </c>
      <c r="H226" s="53"/>
      <c r="I226" s="54">
        <v>0</v>
      </c>
      <c r="J226" s="55"/>
      <c r="K226" s="56">
        <f>+I226+E226</f>
        <v>0.8</v>
      </c>
      <c r="L226" s="283">
        <f>+ROUND(K226*F226,2)</f>
        <v>30527.200000000001</v>
      </c>
    </row>
    <row r="227" spans="1:12" ht="15" thickBot="1" x14ac:dyDescent="0.35">
      <c r="A227" s="618">
        <v>3</v>
      </c>
      <c r="B227" s="322" t="s">
        <v>78</v>
      </c>
      <c r="C227" s="323"/>
      <c r="D227" s="219"/>
      <c r="E227" s="220"/>
      <c r="F227" s="221"/>
      <c r="G227" s="222"/>
      <c r="H227" s="223"/>
      <c r="I227" s="224"/>
      <c r="J227" s="221"/>
      <c r="K227" s="326"/>
      <c r="L227" s="285"/>
    </row>
    <row r="228" spans="1:12" ht="46.2" customHeight="1" thickBot="1" x14ac:dyDescent="0.35">
      <c r="A228" s="584">
        <v>4.0999999999999996</v>
      </c>
      <c r="B228" s="206" t="str">
        <f>'[1]RESUMIDO '!$B$345</f>
        <v>Suministro e instalación de material seleccionado para filtro de POZO SÉPTICO (incluye mano de obra) según diseño de pozo séptico tipo 1</v>
      </c>
      <c r="C228" s="206" t="str">
        <f>'[1]RESUMIDO '!$B$345</f>
        <v>Suministro e instalación de material seleccionado para filtro de POZO SÉPTICO (incluye mano de obra) según diseño de pozo séptico tipo 1</v>
      </c>
      <c r="D228" s="176" t="s">
        <v>79</v>
      </c>
      <c r="E228" s="209">
        <v>1</v>
      </c>
      <c r="F228" s="210">
        <v>181932</v>
      </c>
      <c r="G228" s="174">
        <f>+ROUND(F228*E228,2)</f>
        <v>181932</v>
      </c>
      <c r="H228" s="203"/>
      <c r="I228" s="177">
        <v>0</v>
      </c>
      <c r="J228" s="178"/>
      <c r="K228" s="273">
        <f>+I228+E228</f>
        <v>1</v>
      </c>
      <c r="L228" s="278">
        <f>+ROUND(K228*F228,2)</f>
        <v>181932</v>
      </c>
    </row>
    <row r="229" spans="1:12" ht="15" thickBot="1" x14ac:dyDescent="0.35">
      <c r="A229" s="586">
        <v>4</v>
      </c>
      <c r="B229" s="217" t="s">
        <v>72</v>
      </c>
      <c r="C229" s="218"/>
      <c r="D229" s="196"/>
      <c r="E229" s="197"/>
      <c r="F229" s="198"/>
      <c r="G229" s="199"/>
      <c r="H229" s="200"/>
      <c r="I229" s="201"/>
      <c r="J229" s="198"/>
      <c r="K229" s="313"/>
      <c r="L229" s="202"/>
    </row>
    <row r="230" spans="1:12" ht="34.200000000000003" customHeight="1" thickBot="1" x14ac:dyDescent="0.35">
      <c r="A230" s="587">
        <v>4.0999999999999996</v>
      </c>
      <c r="B230" s="244" t="str">
        <f>'[1]RESUMIDO '!$B$168</f>
        <v xml:space="preserve">TRAMPA DE GRASAS EN LADRILLO 80X80 cm. - h&lt;= 8m - Tapa en marco y contramarco en angulo de 1 x 1/8 </v>
      </c>
      <c r="C230" s="244" t="str">
        <f>'[1]RESUMIDO '!$B$168</f>
        <v xml:space="preserve">TRAMPA DE GRASAS EN LADRILLO 80X80 cm. - h&lt;= 8m - Tapa en marco y contramarco en angulo de 1 x 1/8 </v>
      </c>
      <c r="D230" s="245" t="s">
        <v>65</v>
      </c>
      <c r="E230" s="246">
        <v>1</v>
      </c>
      <c r="F230" s="247">
        <v>480000</v>
      </c>
      <c r="G230" s="248">
        <f>+ROUND(F230*E230,2)</f>
        <v>480000</v>
      </c>
      <c r="H230" s="29"/>
      <c r="I230" s="27">
        <v>0</v>
      </c>
      <c r="J230" s="249"/>
      <c r="K230" s="28">
        <f t="shared" ref="K230:K235" si="58">+I230+E230</f>
        <v>1</v>
      </c>
      <c r="L230" s="280">
        <f>+ROUND(K230*F230,2)</f>
        <v>480000</v>
      </c>
    </row>
    <row r="231" spans="1:12" ht="15" thickBot="1" x14ac:dyDescent="0.35">
      <c r="A231" s="586">
        <v>5</v>
      </c>
      <c r="B231" s="217" t="s">
        <v>73</v>
      </c>
      <c r="C231" s="218"/>
      <c r="D231" s="196"/>
      <c r="E231" s="197"/>
      <c r="F231" s="198"/>
      <c r="G231" s="199"/>
      <c r="H231" s="200"/>
      <c r="I231" s="201"/>
      <c r="J231" s="198"/>
      <c r="K231" s="313"/>
      <c r="L231" s="202"/>
    </row>
    <row r="232" spans="1:12" ht="35.4" customHeight="1" thickBot="1" x14ac:dyDescent="0.35">
      <c r="A232" s="587">
        <v>5.0999999999999996</v>
      </c>
      <c r="B232" s="244" t="str">
        <f>'[1]RESUMIDO '!$B$316</f>
        <v>SUMINISTRO E  INSTALACION DE TUBERIA SANITARIA  4" PVC Tipo pesada</v>
      </c>
      <c r="C232" s="244" t="str">
        <f>'[1]RESUMIDO '!$B$316</f>
        <v>SUMINISTRO E  INSTALACION DE TUBERIA SANITARIA  4" PVC Tipo pesada</v>
      </c>
      <c r="D232" s="245" t="s">
        <v>68</v>
      </c>
      <c r="E232" s="246">
        <v>4</v>
      </c>
      <c r="F232" s="247">
        <v>46037</v>
      </c>
      <c r="G232" s="248">
        <f>+ROUND(F232*E232,2)</f>
        <v>184148</v>
      </c>
      <c r="H232" s="29"/>
      <c r="I232" s="27">
        <v>0</v>
      </c>
      <c r="J232" s="249"/>
      <c r="K232" s="28">
        <f t="shared" si="58"/>
        <v>4</v>
      </c>
      <c r="L232" s="280">
        <f>+ROUND(K232*F232,2)</f>
        <v>184148</v>
      </c>
    </row>
    <row r="233" spans="1:12" ht="15" thickBot="1" x14ac:dyDescent="0.35">
      <c r="A233" s="592">
        <v>6</v>
      </c>
      <c r="B233" s="286" t="s">
        <v>64</v>
      </c>
      <c r="C233" s="286"/>
      <c r="D233" s="239"/>
      <c r="E233" s="240"/>
      <c r="F233" s="241"/>
      <c r="G233" s="242"/>
      <c r="H233" s="213"/>
      <c r="I233" s="214"/>
      <c r="J233" s="241"/>
      <c r="K233" s="325"/>
      <c r="L233" s="243"/>
    </row>
    <row r="234" spans="1:12" x14ac:dyDescent="0.3">
      <c r="A234" s="589">
        <v>6.1</v>
      </c>
      <c r="B234" s="204" t="s">
        <v>62</v>
      </c>
      <c r="C234" s="204" t="s">
        <v>62</v>
      </c>
      <c r="D234" s="57" t="s">
        <v>65</v>
      </c>
      <c r="E234" s="225">
        <v>1</v>
      </c>
      <c r="F234" s="226">
        <v>150000</v>
      </c>
      <c r="G234" s="235">
        <f>+ROUND(F234*E234,2)</f>
        <v>150000</v>
      </c>
      <c r="H234" s="12"/>
      <c r="I234" s="11">
        <v>0</v>
      </c>
      <c r="J234" s="228"/>
      <c r="K234" s="317">
        <f t="shared" si="58"/>
        <v>1</v>
      </c>
      <c r="L234" s="281">
        <f t="shared" ref="L234:L235" si="59">+ROUND(K234*F234,2)</f>
        <v>150000</v>
      </c>
    </row>
    <row r="235" spans="1:12" ht="15" thickBot="1" x14ac:dyDescent="0.35">
      <c r="A235" s="597">
        <v>6.2</v>
      </c>
      <c r="B235" s="259" t="s">
        <v>63</v>
      </c>
      <c r="C235" s="259" t="s">
        <v>63</v>
      </c>
      <c r="D235" s="179" t="s">
        <v>66</v>
      </c>
      <c r="E235" s="260">
        <v>1</v>
      </c>
      <c r="F235" s="261">
        <v>250000</v>
      </c>
      <c r="G235" s="262">
        <f>+ROUND(F235*E235,2)</f>
        <v>250000</v>
      </c>
      <c r="H235" s="263"/>
      <c r="I235" s="181">
        <v>0</v>
      </c>
      <c r="J235" s="264"/>
      <c r="K235" s="393">
        <f t="shared" si="58"/>
        <v>1</v>
      </c>
      <c r="L235" s="282">
        <f t="shared" si="59"/>
        <v>250000</v>
      </c>
    </row>
    <row r="236" spans="1:12" x14ac:dyDescent="0.3">
      <c r="A236" s="601"/>
      <c r="B236" s="508"/>
      <c r="C236" s="508"/>
      <c r="D236" s="509"/>
      <c r="E236" s="510"/>
      <c r="F236" s="511"/>
      <c r="G236" s="512"/>
      <c r="H236" s="513"/>
      <c r="I236" s="514"/>
      <c r="J236" s="534"/>
      <c r="K236" s="532"/>
      <c r="L236" s="515"/>
    </row>
    <row r="237" spans="1:12" ht="15" thickBot="1" x14ac:dyDescent="0.35">
      <c r="A237" s="602"/>
      <c r="B237" s="516"/>
      <c r="C237" s="516"/>
      <c r="D237" s="517"/>
      <c r="E237" s="518"/>
      <c r="F237" s="519"/>
      <c r="G237" s="520"/>
      <c r="H237" s="521"/>
      <c r="I237" s="522"/>
      <c r="J237" s="535"/>
      <c r="K237" s="533"/>
      <c r="L237" s="523"/>
    </row>
    <row r="238" spans="1:12" x14ac:dyDescent="0.3">
      <c r="A238" s="290" t="s">
        <v>83</v>
      </c>
      <c r="B238" s="291"/>
      <c r="C238" s="291"/>
      <c r="D238" s="291"/>
      <c r="E238" s="291"/>
      <c r="F238" s="291"/>
      <c r="G238" s="291"/>
      <c r="H238" s="291"/>
      <c r="I238" s="291"/>
      <c r="J238" s="291"/>
      <c r="K238" s="291"/>
      <c r="L238" s="292"/>
    </row>
    <row r="239" spans="1:12" ht="15" thickBot="1" x14ac:dyDescent="0.35">
      <c r="A239" s="256"/>
      <c r="B239" s="257"/>
      <c r="C239" s="257"/>
      <c r="D239" s="257"/>
      <c r="E239" s="257"/>
      <c r="F239" s="257"/>
      <c r="G239" s="257"/>
      <c r="H239" s="257"/>
      <c r="I239" s="257"/>
      <c r="J239" s="257"/>
      <c r="K239" s="257"/>
      <c r="L239" s="258"/>
    </row>
    <row r="240" spans="1:12" x14ac:dyDescent="0.3">
      <c r="A240" s="116" t="s">
        <v>17</v>
      </c>
      <c r="B240" s="131"/>
      <c r="C240" s="131"/>
      <c r="D240" s="131"/>
      <c r="E240" s="131"/>
      <c r="F240" s="131"/>
      <c r="G240" s="131"/>
      <c r="H240" s="116" t="s">
        <v>18</v>
      </c>
      <c r="I240" s="131"/>
      <c r="J240" s="117"/>
      <c r="K240" s="116" t="s">
        <v>19</v>
      </c>
      <c r="L240" s="117"/>
    </row>
    <row r="241" spans="1:12" ht="15" thickBot="1" x14ac:dyDescent="0.35">
      <c r="A241" s="459"/>
      <c r="B241" s="460"/>
      <c r="C241" s="460"/>
      <c r="D241" s="460"/>
      <c r="E241" s="460"/>
      <c r="F241" s="460"/>
      <c r="G241" s="460"/>
      <c r="H241" s="459"/>
      <c r="I241" s="460"/>
      <c r="J241" s="461"/>
      <c r="K241" s="459"/>
      <c r="L241" s="461"/>
    </row>
    <row r="242" spans="1:12" x14ac:dyDescent="0.3">
      <c r="A242" s="121" t="s">
        <v>20</v>
      </c>
      <c r="B242" s="140" t="s">
        <v>21</v>
      </c>
      <c r="C242" s="141"/>
      <c r="D242" s="73" t="s">
        <v>22</v>
      </c>
      <c r="E242" s="73" t="s">
        <v>23</v>
      </c>
      <c r="F242" s="75" t="s">
        <v>24</v>
      </c>
      <c r="G242" s="75" t="s">
        <v>25</v>
      </c>
      <c r="H242" s="51" t="s">
        <v>26</v>
      </c>
      <c r="I242" s="76" t="s">
        <v>23</v>
      </c>
      <c r="J242" s="134" t="s">
        <v>27</v>
      </c>
      <c r="K242" s="390" t="s">
        <v>23</v>
      </c>
      <c r="L242" s="134" t="s">
        <v>27</v>
      </c>
    </row>
    <row r="243" spans="1:12" ht="15" thickBot="1" x14ac:dyDescent="0.35">
      <c r="A243" s="123"/>
      <c r="B243" s="140"/>
      <c r="C243" s="141"/>
      <c r="D243" s="73"/>
      <c r="E243" s="73"/>
      <c r="F243" s="75"/>
      <c r="G243" s="75"/>
      <c r="H243" s="51" t="s">
        <v>28</v>
      </c>
      <c r="I243" s="76"/>
      <c r="J243" s="134"/>
      <c r="K243" s="390"/>
      <c r="L243" s="134"/>
    </row>
    <row r="244" spans="1:12" ht="15" thickBot="1" x14ac:dyDescent="0.35">
      <c r="A244" s="578" t="s">
        <v>87</v>
      </c>
      <c r="B244" s="169" t="s">
        <v>53</v>
      </c>
      <c r="C244" s="169"/>
      <c r="D244" s="274"/>
      <c r="E244" s="27"/>
      <c r="F244" s="275"/>
      <c r="G244" s="275"/>
      <c r="H244" s="29"/>
      <c r="I244" s="276"/>
      <c r="J244" s="29"/>
      <c r="K244" s="391"/>
      <c r="L244" s="277"/>
    </row>
    <row r="245" spans="1:12" x14ac:dyDescent="0.3">
      <c r="A245" s="579" t="s">
        <v>117</v>
      </c>
      <c r="B245" s="439" t="str">
        <f>'[1]RESUMIDO '!$B$27</f>
        <v xml:space="preserve">LOCALIZACION Y REPLANTEO (MANUAL) </v>
      </c>
      <c r="C245" s="440" t="str">
        <f>'[1]RESUMIDO '!$B$27</f>
        <v xml:space="preserve">LOCALIZACION Y REPLANTEO (MANUAL) </v>
      </c>
      <c r="D245" s="441" t="str">
        <f>'[1]RESUMIDO '!$C$27</f>
        <v>M2</v>
      </c>
      <c r="E245" s="442">
        <v>0</v>
      </c>
      <c r="F245" s="349">
        <v>3000</v>
      </c>
      <c r="G245" s="268">
        <f>+F245*E245</f>
        <v>0</v>
      </c>
      <c r="H245" s="203"/>
      <c r="I245" s="435">
        <v>18</v>
      </c>
      <c r="J245" s="349">
        <f>ROUND(I245*F245,2)</f>
        <v>54000</v>
      </c>
      <c r="K245" s="564">
        <f>+I245+E245</f>
        <v>18</v>
      </c>
      <c r="L245" s="565">
        <f t="shared" ref="L245:L258" si="60">+ROUND(K245*F245,2)</f>
        <v>54000</v>
      </c>
    </row>
    <row r="246" spans="1:12" ht="15" thickBot="1" x14ac:dyDescent="0.35">
      <c r="A246" s="580" t="s">
        <v>118</v>
      </c>
      <c r="B246" s="340" t="str">
        <f>'[1]RESUMIDO '!$B$31</f>
        <v xml:space="preserve">CERRRAMIENTO EN FIBRA DE POLIPROPILENO h=2,1M </v>
      </c>
      <c r="C246" s="341" t="str">
        <f>'[1]RESUMIDO '!$B$31</f>
        <v xml:space="preserve">CERRRAMIENTO EN FIBRA DE POLIPROPILENO h=2,1M </v>
      </c>
      <c r="D246" s="366" t="str">
        <f>'[1]RESUMIDO '!$C$31</f>
        <v>M</v>
      </c>
      <c r="E246" s="368">
        <v>0</v>
      </c>
      <c r="F246" s="367">
        <v>20883</v>
      </c>
      <c r="G246" s="174">
        <f t="shared" ref="G246:G258" si="61">+F246*E246</f>
        <v>0</v>
      </c>
      <c r="H246" s="14"/>
      <c r="I246" s="308">
        <v>20</v>
      </c>
      <c r="J246" s="339">
        <f>ROUND(I246*F246,2)</f>
        <v>417660</v>
      </c>
      <c r="K246" s="561">
        <f>+I246+E246</f>
        <v>20</v>
      </c>
      <c r="L246" s="562">
        <f t="shared" si="60"/>
        <v>417660</v>
      </c>
    </row>
    <row r="247" spans="1:12" ht="15" thickBot="1" x14ac:dyDescent="0.35">
      <c r="A247" s="586" t="s">
        <v>90</v>
      </c>
      <c r="B247" s="217" t="s">
        <v>55</v>
      </c>
      <c r="C247" s="218"/>
      <c r="D247" s="314"/>
      <c r="E247" s="197"/>
      <c r="F247" s="198"/>
      <c r="G247" s="199"/>
      <c r="H247" s="312"/>
      <c r="I247" s="201"/>
      <c r="J247" s="626"/>
      <c r="K247" s="313"/>
      <c r="L247" s="284"/>
    </row>
    <row r="248" spans="1:12" x14ac:dyDescent="0.3">
      <c r="A248" s="616" t="s">
        <v>91</v>
      </c>
      <c r="B248" s="306" t="str">
        <f>'[1]RESUMIDO '!$B$36</f>
        <v xml:space="preserve">EXCAVACION MANUAL h= hasta 2m  (Incluye retiro ) </v>
      </c>
      <c r="C248" s="306" t="str">
        <f>'[1]RESUMIDO '!$B$36</f>
        <v xml:space="preserve">EXCAVACION MANUAL h= hasta 2m  (Incluye retiro ) </v>
      </c>
      <c r="D248" s="297" t="str">
        <f>'[1]RESUMIDO '!$C$36</f>
        <v>M3</v>
      </c>
      <c r="E248" s="337">
        <v>0</v>
      </c>
      <c r="F248" s="331">
        <v>58785</v>
      </c>
      <c r="G248" s="235">
        <f t="shared" si="61"/>
        <v>0</v>
      </c>
      <c r="H248" s="58"/>
      <c r="I248" s="436">
        <v>15.75</v>
      </c>
      <c r="J248" s="331">
        <f t="shared" ref="J248:J249" si="62">ROUND(I248*F248,2)</f>
        <v>925863.75</v>
      </c>
      <c r="K248" s="552">
        <f>I248+E248</f>
        <v>15.75</v>
      </c>
      <c r="L248" s="556">
        <f t="shared" si="60"/>
        <v>925863.75</v>
      </c>
    </row>
    <row r="249" spans="1:12" ht="15" thickBot="1" x14ac:dyDescent="0.35">
      <c r="A249" s="617" t="s">
        <v>119</v>
      </c>
      <c r="B249" s="309" t="str">
        <f>'[1]RESUMIDO '!$B$39</f>
        <v xml:space="preserve">RELLENO COMPACTACION MANUAL CON MATERIAL DE SITIO </v>
      </c>
      <c r="C249" s="309" t="str">
        <f>'[1]RESUMIDO '!$B$39</f>
        <v xml:space="preserve">RELLENO COMPACTACION MANUAL CON MATERIAL DE SITIO </v>
      </c>
      <c r="D249" s="303" t="str">
        <f>'[1]RESUMIDO '!$C$36</f>
        <v>M3</v>
      </c>
      <c r="E249" s="443">
        <v>0</v>
      </c>
      <c r="F249" s="348">
        <v>38159</v>
      </c>
      <c r="G249" s="236">
        <f t="shared" si="61"/>
        <v>0</v>
      </c>
      <c r="H249" s="53"/>
      <c r="I249" s="310">
        <v>10</v>
      </c>
      <c r="J249" s="348">
        <f t="shared" si="62"/>
        <v>381590</v>
      </c>
      <c r="K249" s="557">
        <f>+I249+E249</f>
        <v>10</v>
      </c>
      <c r="L249" s="558">
        <f t="shared" si="60"/>
        <v>381590</v>
      </c>
    </row>
    <row r="250" spans="1:12" ht="15" thickBot="1" x14ac:dyDescent="0.35">
      <c r="A250" s="618" t="s">
        <v>92</v>
      </c>
      <c r="B250" s="315" t="s">
        <v>72</v>
      </c>
      <c r="C250" s="315"/>
      <c r="D250" s="219"/>
      <c r="E250" s="220"/>
      <c r="F250" s="221"/>
      <c r="G250" s="222"/>
      <c r="H250" s="223"/>
      <c r="I250" s="224"/>
      <c r="J250" s="627"/>
      <c r="K250" s="326"/>
      <c r="L250" s="285"/>
    </row>
    <row r="251" spans="1:12" ht="31.8" customHeight="1" x14ac:dyDescent="0.3">
      <c r="A251" s="580" t="s">
        <v>93</v>
      </c>
      <c r="B251" s="335" t="str">
        <f>'[1]RESUMIDO '!$B$155</f>
        <v xml:space="preserve">CAJA DE INSPECCION DE PASO EN LADRILLO 80X80 cm. - h&lt;= 0,8m - Tapa en marco y contramarco en angulo de 1 x 1/8 </v>
      </c>
      <c r="C251" s="336" t="str">
        <f>'[1]RESUMIDO '!$B$155</f>
        <v xml:space="preserve">CAJA DE INSPECCION DE PASO EN LADRILLO 80X80 cm. - h&lt;= 0,8m - Tapa en marco y contramarco en angulo de 1 x 1/8 </v>
      </c>
      <c r="D251" s="300" t="s">
        <v>65</v>
      </c>
      <c r="E251" s="338">
        <v>0</v>
      </c>
      <c r="F251" s="339">
        <v>519509</v>
      </c>
      <c r="G251" s="174">
        <f t="shared" si="61"/>
        <v>0</v>
      </c>
      <c r="H251" s="21"/>
      <c r="I251" s="308">
        <v>2</v>
      </c>
      <c r="J251" s="339">
        <f t="shared" ref="J251:J253" si="63">ROUND(I251*F251,2)</f>
        <v>1039018</v>
      </c>
      <c r="K251" s="561">
        <f>+I251+E251</f>
        <v>2</v>
      </c>
      <c r="L251" s="562">
        <f t="shared" si="60"/>
        <v>1039018</v>
      </c>
    </row>
    <row r="252" spans="1:12" ht="30" customHeight="1" x14ac:dyDescent="0.3">
      <c r="A252" s="582" t="s">
        <v>94</v>
      </c>
      <c r="B252" s="340" t="str">
        <f>'[1]RESUMIDO '!$B$168</f>
        <v xml:space="preserve">TRAMPA DE GRASAS EN LADRILLO 80X80 cm. - h&lt;= 8m - Tapa en marco y contramarco en angulo de 1 x 1/8 </v>
      </c>
      <c r="C252" s="341" t="str">
        <f>'[1]RESUMIDO '!$B$168</f>
        <v xml:space="preserve">TRAMPA DE GRASAS EN LADRILLO 80X80 cm. - h&lt;= 8m - Tapa en marco y contramarco en angulo de 1 x 1/8 </v>
      </c>
      <c r="D252" s="342" t="s">
        <v>65</v>
      </c>
      <c r="E252" s="343">
        <v>0</v>
      </c>
      <c r="F252" s="344">
        <v>511999</v>
      </c>
      <c r="G252" s="174">
        <f t="shared" si="61"/>
        <v>0</v>
      </c>
      <c r="H252" s="180"/>
      <c r="I252" s="437">
        <v>1</v>
      </c>
      <c r="J252" s="344">
        <f t="shared" si="63"/>
        <v>511999</v>
      </c>
      <c r="K252" s="554">
        <f>I252+E252</f>
        <v>1</v>
      </c>
      <c r="L252" s="563">
        <f t="shared" si="60"/>
        <v>511999</v>
      </c>
    </row>
    <row r="253" spans="1:12" ht="32.4" customHeight="1" thickBot="1" x14ac:dyDescent="0.35">
      <c r="A253" s="583" t="s">
        <v>95</v>
      </c>
      <c r="B253" s="345" t="str">
        <f>'[1]RESUMIDO '!$B$43</f>
        <v xml:space="preserve">MEJORAMIENTO DEL SUELO EN RECEBO - CEMENTO COMPACTADO MANUAL </v>
      </c>
      <c r="C253" s="346" t="str">
        <f>'[1]RESUMIDO '!$B$43</f>
        <v xml:space="preserve">MEJORAMIENTO DEL SUELO EN RECEBO - CEMENTO COMPACTADO MANUAL </v>
      </c>
      <c r="D253" s="303" t="str">
        <f>'[1]RESUMIDO '!$C$39</f>
        <v>M3</v>
      </c>
      <c r="E253" s="347">
        <v>0</v>
      </c>
      <c r="F253" s="348">
        <v>173408</v>
      </c>
      <c r="G253" s="174">
        <f t="shared" si="61"/>
        <v>0</v>
      </c>
      <c r="H253" s="53"/>
      <c r="I253" s="310">
        <v>0.2</v>
      </c>
      <c r="J253" s="348">
        <f t="shared" si="63"/>
        <v>34681.599999999999</v>
      </c>
      <c r="K253" s="557">
        <f>+I253+E253</f>
        <v>0.2</v>
      </c>
      <c r="L253" s="558">
        <f t="shared" si="60"/>
        <v>34681.599999999999</v>
      </c>
    </row>
    <row r="254" spans="1:12" ht="15" thickBot="1" x14ac:dyDescent="0.35">
      <c r="A254" s="586" t="s">
        <v>96</v>
      </c>
      <c r="B254" s="217" t="s">
        <v>73</v>
      </c>
      <c r="C254" s="218"/>
      <c r="D254" s="196"/>
      <c r="E254" s="197"/>
      <c r="F254" s="198"/>
      <c r="G254" s="199"/>
      <c r="H254" s="200"/>
      <c r="I254" s="201"/>
      <c r="J254" s="626"/>
      <c r="K254" s="313"/>
      <c r="L254" s="202"/>
    </row>
    <row r="255" spans="1:12" ht="33.6" customHeight="1" thickBot="1" x14ac:dyDescent="0.35">
      <c r="A255" s="587" t="s">
        <v>97</v>
      </c>
      <c r="B255" s="350" t="str">
        <f>'[1]RESUMIDO '!$B$316</f>
        <v>SUMINISTRO E  INSTALACION DE TUBERIA SANITARIA  4" PVC Tipo pesada</v>
      </c>
      <c r="C255" s="350" t="str">
        <f>'[1]RESUMIDO '!$B$316</f>
        <v>SUMINISTRO E  INSTALACION DE TUBERIA SANITARIA  4" PVC Tipo pesada</v>
      </c>
      <c r="D255" s="351" t="s">
        <v>68</v>
      </c>
      <c r="E255" s="352">
        <v>0</v>
      </c>
      <c r="F255" s="353">
        <v>46037</v>
      </c>
      <c r="G255" s="248">
        <f t="shared" si="61"/>
        <v>0</v>
      </c>
      <c r="H255" s="29"/>
      <c r="I255" s="438">
        <v>76</v>
      </c>
      <c r="J255" s="353">
        <f>ROUND(I255*F255,2)</f>
        <v>3498812</v>
      </c>
      <c r="K255" s="559">
        <f t="shared" ref="K255:K258" si="64">+I255+E255</f>
        <v>76</v>
      </c>
      <c r="L255" s="560">
        <f t="shared" si="60"/>
        <v>3498812</v>
      </c>
    </row>
    <row r="256" spans="1:12" ht="15" thickBot="1" x14ac:dyDescent="0.35">
      <c r="A256" s="592" t="s">
        <v>105</v>
      </c>
      <c r="B256" s="286" t="s">
        <v>64</v>
      </c>
      <c r="C256" s="286"/>
      <c r="D256" s="239"/>
      <c r="E256" s="240"/>
      <c r="F256" s="241"/>
      <c r="G256" s="242"/>
      <c r="H256" s="213"/>
      <c r="I256" s="214"/>
      <c r="J256" s="628"/>
      <c r="K256" s="325"/>
      <c r="L256" s="243"/>
    </row>
    <row r="257" spans="1:14" x14ac:dyDescent="0.3">
      <c r="A257" s="589" t="s">
        <v>106</v>
      </c>
      <c r="B257" s="306" t="s">
        <v>62</v>
      </c>
      <c r="C257" s="306" t="s">
        <v>62</v>
      </c>
      <c r="D257" s="297" t="s">
        <v>65</v>
      </c>
      <c r="E257" s="298">
        <v>0</v>
      </c>
      <c r="F257" s="299">
        <v>150000</v>
      </c>
      <c r="G257" s="235">
        <f t="shared" si="61"/>
        <v>0</v>
      </c>
      <c r="H257" s="12"/>
      <c r="I257" s="436">
        <v>1</v>
      </c>
      <c r="J257" s="299">
        <f t="shared" ref="J257:J258" si="65">ROUND(I257*F257,2)</f>
        <v>150000</v>
      </c>
      <c r="K257" s="552">
        <f t="shared" si="64"/>
        <v>1</v>
      </c>
      <c r="L257" s="556">
        <f t="shared" si="60"/>
        <v>150000</v>
      </c>
    </row>
    <row r="258" spans="1:14" ht="15" thickBot="1" x14ac:dyDescent="0.35">
      <c r="A258" s="597" t="s">
        <v>120</v>
      </c>
      <c r="B258" s="354" t="s">
        <v>63</v>
      </c>
      <c r="C258" s="354" t="s">
        <v>63</v>
      </c>
      <c r="D258" s="342" t="s">
        <v>66</v>
      </c>
      <c r="E258" s="355">
        <v>0</v>
      </c>
      <c r="F258" s="356">
        <v>250000</v>
      </c>
      <c r="G258" s="262">
        <f t="shared" si="61"/>
        <v>0</v>
      </c>
      <c r="H258" s="263"/>
      <c r="I258" s="437">
        <v>1</v>
      </c>
      <c r="J258" s="356">
        <f t="shared" si="65"/>
        <v>250000</v>
      </c>
      <c r="K258" s="554">
        <f t="shared" si="64"/>
        <v>1</v>
      </c>
      <c r="L258" s="563">
        <f t="shared" si="60"/>
        <v>250000</v>
      </c>
    </row>
    <row r="259" spans="1:14" x14ac:dyDescent="0.3">
      <c r="A259" s="601"/>
      <c r="B259" s="508"/>
      <c r="C259" s="508"/>
      <c r="D259" s="509"/>
      <c r="E259" s="510"/>
      <c r="F259" s="511"/>
      <c r="G259" s="512"/>
      <c r="H259" s="513"/>
      <c r="I259" s="514"/>
      <c r="J259" s="534"/>
      <c r="K259" s="532"/>
      <c r="L259" s="515"/>
    </row>
    <row r="260" spans="1:14" ht="15" thickBot="1" x14ac:dyDescent="0.35">
      <c r="A260" s="602"/>
      <c r="B260" s="516"/>
      <c r="C260" s="516"/>
      <c r="D260" s="517"/>
      <c r="E260" s="518"/>
      <c r="F260" s="519"/>
      <c r="G260" s="520"/>
      <c r="H260" s="521"/>
      <c r="I260" s="522"/>
      <c r="J260" s="535"/>
      <c r="K260" s="533"/>
      <c r="L260" s="523"/>
    </row>
    <row r="261" spans="1:14" x14ac:dyDescent="0.3">
      <c r="A261" s="62"/>
      <c r="B261" s="72" t="s">
        <v>32</v>
      </c>
      <c r="C261" s="72"/>
      <c r="D261" s="30"/>
      <c r="E261" s="31"/>
      <c r="F261" s="32"/>
      <c r="G261" s="289">
        <f>(SUM(G22:G258))</f>
        <v>57379368.790000014</v>
      </c>
      <c r="H261" s="34"/>
      <c r="I261" s="35"/>
      <c r="J261" s="33">
        <f>SUM(J22:J260)</f>
        <v>25874700.740000002</v>
      </c>
      <c r="K261" s="394"/>
      <c r="L261" s="444">
        <f>SUM(L22:L260)</f>
        <v>83254069.529999986</v>
      </c>
      <c r="N261" s="445">
        <f>+G261+J261</f>
        <v>83254069.530000016</v>
      </c>
    </row>
    <row r="262" spans="1:14" x14ac:dyDescent="0.3">
      <c r="A262" s="62"/>
      <c r="B262" s="72" t="s">
        <v>33</v>
      </c>
      <c r="C262" s="72"/>
      <c r="D262" s="36" t="s">
        <v>34</v>
      </c>
      <c r="E262" s="288">
        <v>0.27</v>
      </c>
      <c r="F262" s="32"/>
      <c r="G262" s="289">
        <f>+G261*E262</f>
        <v>15492429.573300004</v>
      </c>
      <c r="H262" s="34"/>
      <c r="I262" s="35"/>
      <c r="J262" s="33">
        <f>+J261*E262</f>
        <v>6986169.1998000015</v>
      </c>
      <c r="K262" s="394"/>
      <c r="L262" s="444">
        <f>+L261*E262</f>
        <v>22478598.773099996</v>
      </c>
    </row>
    <row r="263" spans="1:14" x14ac:dyDescent="0.3">
      <c r="A263" s="62"/>
      <c r="B263" s="72" t="s">
        <v>35</v>
      </c>
      <c r="C263" s="72"/>
      <c r="D263" s="36" t="s">
        <v>34</v>
      </c>
      <c r="E263" s="288">
        <v>0.01</v>
      </c>
      <c r="F263" s="32"/>
      <c r="G263" s="289">
        <f>+E263*G261</f>
        <v>573793.68790000014</v>
      </c>
      <c r="H263" s="34"/>
      <c r="I263" s="35"/>
      <c r="J263" s="33">
        <f>+J261*E263</f>
        <v>258747.00740000003</v>
      </c>
      <c r="K263" s="394"/>
      <c r="L263" s="444">
        <f>+L261*E263</f>
        <v>832540.6952999999</v>
      </c>
    </row>
    <row r="264" spans="1:14" x14ac:dyDescent="0.3">
      <c r="A264" s="62"/>
      <c r="B264" s="72" t="s">
        <v>36</v>
      </c>
      <c r="C264" s="72"/>
      <c r="D264" s="36" t="s">
        <v>34</v>
      </c>
      <c r="E264" s="37">
        <v>0.05</v>
      </c>
      <c r="F264" s="32"/>
      <c r="G264" s="289">
        <f>+E264*G261</f>
        <v>2868968.4395000008</v>
      </c>
      <c r="H264" s="34"/>
      <c r="I264" s="35"/>
      <c r="J264" s="33">
        <f>+J261*E264</f>
        <v>1293735.0370000002</v>
      </c>
      <c r="K264" s="394"/>
      <c r="L264" s="444">
        <f>+L261*E264</f>
        <v>4162703.4764999994</v>
      </c>
    </row>
    <row r="265" spans="1:14" x14ac:dyDescent="0.3">
      <c r="A265" s="62"/>
      <c r="B265" s="139"/>
      <c r="C265" s="139"/>
      <c r="D265" s="36"/>
      <c r="E265" s="38"/>
      <c r="F265" s="16"/>
      <c r="G265" s="33"/>
      <c r="H265" s="34"/>
      <c r="I265" s="15"/>
      <c r="J265" s="33"/>
      <c r="K265" s="395"/>
      <c r="L265" s="444"/>
    </row>
    <row r="266" spans="1:14" ht="15" thickBot="1" x14ac:dyDescent="0.35">
      <c r="A266" s="536"/>
      <c r="B266" s="537" t="s">
        <v>25</v>
      </c>
      <c r="C266" s="537"/>
      <c r="D266" s="538"/>
      <c r="E266" s="539"/>
      <c r="F266" s="540"/>
      <c r="G266" s="541">
        <f>SUM(G261:G265)</f>
        <v>76314560.490700036</v>
      </c>
      <c r="H266" s="542"/>
      <c r="I266" s="543"/>
      <c r="J266" s="541">
        <f>SUM(J261:J264)</f>
        <v>34413351.984200001</v>
      </c>
      <c r="K266" s="566"/>
      <c r="L266" s="622">
        <f>SUM(L261:L265)</f>
        <v>110727912.47489999</v>
      </c>
    </row>
    <row r="267" spans="1:14" x14ac:dyDescent="0.3">
      <c r="A267" s="601"/>
      <c r="B267" s="508"/>
      <c r="C267" s="508"/>
      <c r="D267" s="509"/>
      <c r="E267" s="510"/>
      <c r="F267" s="511"/>
      <c r="G267" s="512"/>
      <c r="H267" s="513"/>
      <c r="I267" s="514"/>
      <c r="J267" s="534"/>
      <c r="K267" s="532"/>
      <c r="L267" s="515"/>
    </row>
    <row r="268" spans="1:14" x14ac:dyDescent="0.3">
      <c r="A268" s="63"/>
      <c r="B268" s="39"/>
      <c r="C268" s="64"/>
      <c r="D268" s="39"/>
      <c r="E268" s="630"/>
      <c r="F268" s="630"/>
      <c r="G268" s="631"/>
      <c r="H268" s="630"/>
      <c r="I268" s="632"/>
      <c r="J268" s="633"/>
      <c r="K268" s="634"/>
      <c r="L268" s="67"/>
      <c r="N268" s="624">
        <f>+G266+J266</f>
        <v>110727912.47490004</v>
      </c>
    </row>
    <row r="269" spans="1:14" x14ac:dyDescent="0.3">
      <c r="A269" s="63"/>
      <c r="B269" s="39"/>
      <c r="C269" s="64"/>
      <c r="D269" s="39"/>
      <c r="E269" s="630"/>
      <c r="F269" s="635"/>
      <c r="G269" s="635"/>
      <c r="H269" s="635"/>
      <c r="I269" s="635"/>
      <c r="J269" s="632"/>
      <c r="K269" s="634"/>
      <c r="L269" s="67"/>
    </row>
    <row r="270" spans="1:14" x14ac:dyDescent="0.3">
      <c r="A270" s="63"/>
      <c r="B270" s="39"/>
      <c r="C270" s="64"/>
      <c r="D270" s="39"/>
      <c r="E270" s="630"/>
      <c r="F270" s="635"/>
      <c r="G270" s="635"/>
      <c r="H270" s="635"/>
      <c r="I270" s="635"/>
      <c r="J270" s="632"/>
      <c r="K270" s="634"/>
      <c r="L270" s="67"/>
      <c r="N270" s="624">
        <f>N268-L266</f>
        <v>0</v>
      </c>
    </row>
    <row r="271" spans="1:14" x14ac:dyDescent="0.3">
      <c r="A271" s="63"/>
      <c r="B271" s="39"/>
      <c r="C271" s="64"/>
      <c r="D271" s="39"/>
      <c r="E271" s="630"/>
      <c r="F271" s="635"/>
      <c r="G271" s="635"/>
      <c r="H271" s="635"/>
      <c r="I271" s="635"/>
      <c r="J271" s="632"/>
      <c r="K271" s="634"/>
      <c r="L271" s="67"/>
    </row>
    <row r="272" spans="1:14" x14ac:dyDescent="0.3">
      <c r="A272" s="63"/>
      <c r="B272" s="39"/>
      <c r="C272" s="64"/>
      <c r="D272" s="39"/>
      <c r="E272" s="630"/>
      <c r="F272" s="635"/>
      <c r="G272" s="635"/>
      <c r="H272" s="635"/>
      <c r="I272" s="635"/>
      <c r="J272" s="632"/>
      <c r="K272" s="634"/>
      <c r="L272" s="67"/>
    </row>
    <row r="273" spans="1:14" x14ac:dyDescent="0.3">
      <c r="A273" s="63"/>
      <c r="B273" s="39"/>
      <c r="C273" s="64"/>
      <c r="D273" s="39"/>
      <c r="E273" s="630"/>
      <c r="F273" s="630"/>
      <c r="G273" s="631"/>
      <c r="H273" s="630"/>
      <c r="I273" s="632"/>
      <c r="J273" s="633"/>
      <c r="K273" s="634"/>
      <c r="L273" s="67"/>
    </row>
    <row r="274" spans="1:14" x14ac:dyDescent="0.3">
      <c r="A274" s="63"/>
      <c r="B274" s="39"/>
      <c r="C274" s="64"/>
      <c r="D274" s="39"/>
      <c r="E274" s="630"/>
      <c r="F274" s="630"/>
      <c r="G274" s="631"/>
      <c r="H274" s="630"/>
      <c r="I274" s="632"/>
      <c r="J274" s="633"/>
      <c r="K274" s="634"/>
      <c r="L274" s="67"/>
      <c r="N274" s="629"/>
    </row>
    <row r="275" spans="1:14" x14ac:dyDescent="0.3">
      <c r="A275" s="63"/>
      <c r="B275" s="39"/>
      <c r="C275" s="64"/>
      <c r="D275" s="39"/>
      <c r="E275" s="39"/>
      <c r="F275" s="39"/>
      <c r="G275" s="69"/>
      <c r="H275" s="39"/>
      <c r="I275" s="65"/>
      <c r="J275" s="66"/>
      <c r="K275" s="396"/>
      <c r="L275" s="67"/>
    </row>
    <row r="276" spans="1:14" x14ac:dyDescent="0.3">
      <c r="A276" s="41"/>
      <c r="B276" s="42"/>
      <c r="C276" s="42"/>
      <c r="D276" s="42"/>
      <c r="E276" s="42"/>
      <c r="F276" s="42"/>
      <c r="G276" s="42"/>
      <c r="H276" s="42"/>
      <c r="I276" s="42"/>
      <c r="J276" s="42"/>
      <c r="K276" s="397"/>
      <c r="L276" s="43"/>
    </row>
    <row r="277" spans="1:14" ht="15" thickBot="1" x14ac:dyDescent="0.35">
      <c r="A277" s="44"/>
      <c r="B277" s="46"/>
      <c r="C277" s="45"/>
      <c r="D277" s="45"/>
      <c r="E277" s="45"/>
      <c r="F277" s="46"/>
      <c r="G277" s="46"/>
      <c r="H277" s="39"/>
      <c r="I277" s="135"/>
      <c r="J277" s="135"/>
      <c r="K277" s="135"/>
      <c r="L277" s="136"/>
    </row>
    <row r="278" spans="1:14" x14ac:dyDescent="0.3">
      <c r="A278" s="70"/>
      <c r="B278" s="40"/>
      <c r="C278" s="137" t="str">
        <f>F7</f>
        <v>OCIMAS S.A.S. RL CAMILO ALEJANDRO GOMEZ LOPEZ</v>
      </c>
      <c r="D278" s="137"/>
      <c r="E278" s="137"/>
      <c r="F278" s="47"/>
      <c r="G278" s="47"/>
      <c r="H278" s="39"/>
      <c r="I278" s="137" t="s">
        <v>49</v>
      </c>
      <c r="J278" s="137"/>
      <c r="K278" s="137"/>
      <c r="L278" s="138"/>
    </row>
    <row r="279" spans="1:14" ht="15" thickBot="1" x14ac:dyDescent="0.35">
      <c r="A279" s="71"/>
      <c r="B279" s="50"/>
      <c r="C279" s="132" t="s">
        <v>37</v>
      </c>
      <c r="D279" s="132"/>
      <c r="E279" s="132"/>
      <c r="F279" s="48"/>
      <c r="G279" s="48"/>
      <c r="H279" s="49"/>
      <c r="I279" s="132" t="s">
        <v>86</v>
      </c>
      <c r="J279" s="132"/>
      <c r="K279" s="132"/>
      <c r="L279" s="133"/>
    </row>
  </sheetData>
  <mergeCells count="334">
    <mergeCell ref="B254:C254"/>
    <mergeCell ref="B255:C255"/>
    <mergeCell ref="B256:C256"/>
    <mergeCell ref="B257:C257"/>
    <mergeCell ref="B258:C258"/>
    <mergeCell ref="B249:C249"/>
    <mergeCell ref="B250:C250"/>
    <mergeCell ref="B251:C251"/>
    <mergeCell ref="B252:C252"/>
    <mergeCell ref="B253:C253"/>
    <mergeCell ref="B244:C244"/>
    <mergeCell ref="B245:C245"/>
    <mergeCell ref="B246:C246"/>
    <mergeCell ref="B247:C247"/>
    <mergeCell ref="B248:C248"/>
    <mergeCell ref="G242:G243"/>
    <mergeCell ref="I242:I243"/>
    <mergeCell ref="J242:J243"/>
    <mergeCell ref="K242:K243"/>
    <mergeCell ref="L242:L243"/>
    <mergeCell ref="A242:A243"/>
    <mergeCell ref="B242:C243"/>
    <mergeCell ref="D242:D243"/>
    <mergeCell ref="E242:E243"/>
    <mergeCell ref="F242:F243"/>
    <mergeCell ref="B234:C234"/>
    <mergeCell ref="B235:C235"/>
    <mergeCell ref="A238:L239"/>
    <mergeCell ref="A240:G241"/>
    <mergeCell ref="H240:J241"/>
    <mergeCell ref="K240:L241"/>
    <mergeCell ref="B229:C229"/>
    <mergeCell ref="B230:C230"/>
    <mergeCell ref="B231:C231"/>
    <mergeCell ref="B232:C232"/>
    <mergeCell ref="B233:C233"/>
    <mergeCell ref="B224:C224"/>
    <mergeCell ref="B225:C225"/>
    <mergeCell ref="B226:C226"/>
    <mergeCell ref="B227:C227"/>
    <mergeCell ref="B228:C228"/>
    <mergeCell ref="B219:C219"/>
    <mergeCell ref="B220:C220"/>
    <mergeCell ref="B221:C221"/>
    <mergeCell ref="B222:C222"/>
    <mergeCell ref="B223:C223"/>
    <mergeCell ref="G217:G218"/>
    <mergeCell ref="I217:I218"/>
    <mergeCell ref="J217:J218"/>
    <mergeCell ref="K217:K218"/>
    <mergeCell ref="L217:L218"/>
    <mergeCell ref="A217:A218"/>
    <mergeCell ref="B217:C218"/>
    <mergeCell ref="D217:D218"/>
    <mergeCell ref="E217:E218"/>
    <mergeCell ref="F217:F218"/>
    <mergeCell ref="B210:C210"/>
    <mergeCell ref="A213:L214"/>
    <mergeCell ref="A215:G216"/>
    <mergeCell ref="H215:J216"/>
    <mergeCell ref="K215:L216"/>
    <mergeCell ref="B205:C205"/>
    <mergeCell ref="B206:C206"/>
    <mergeCell ref="B207:C207"/>
    <mergeCell ref="B208:C208"/>
    <mergeCell ref="B209:C209"/>
    <mergeCell ref="B200:C200"/>
    <mergeCell ref="B201:C201"/>
    <mergeCell ref="B202:C202"/>
    <mergeCell ref="B203:C203"/>
    <mergeCell ref="B204:C204"/>
    <mergeCell ref="B195:C195"/>
    <mergeCell ref="B196:C196"/>
    <mergeCell ref="B197:C197"/>
    <mergeCell ref="B198:C198"/>
    <mergeCell ref="B199:C199"/>
    <mergeCell ref="B190:C190"/>
    <mergeCell ref="B191:C191"/>
    <mergeCell ref="B192:C192"/>
    <mergeCell ref="B193:C193"/>
    <mergeCell ref="B194:C194"/>
    <mergeCell ref="B185:C185"/>
    <mergeCell ref="B186:C186"/>
    <mergeCell ref="B187:C187"/>
    <mergeCell ref="B188:C188"/>
    <mergeCell ref="B189:C189"/>
    <mergeCell ref="B180:C180"/>
    <mergeCell ref="B181:C181"/>
    <mergeCell ref="B182:C182"/>
    <mergeCell ref="B183:C183"/>
    <mergeCell ref="B184:C184"/>
    <mergeCell ref="B175:C175"/>
    <mergeCell ref="B176:C176"/>
    <mergeCell ref="B177:C177"/>
    <mergeCell ref="B178:C178"/>
    <mergeCell ref="B179:C179"/>
    <mergeCell ref="B170:C170"/>
    <mergeCell ref="B171:C171"/>
    <mergeCell ref="B172:C172"/>
    <mergeCell ref="B173:C173"/>
    <mergeCell ref="B174:C174"/>
    <mergeCell ref="B165:C165"/>
    <mergeCell ref="B166:C166"/>
    <mergeCell ref="B167:C167"/>
    <mergeCell ref="B168:C168"/>
    <mergeCell ref="B169:C169"/>
    <mergeCell ref="B160:C160"/>
    <mergeCell ref="B161:C161"/>
    <mergeCell ref="B162:C162"/>
    <mergeCell ref="B163:C163"/>
    <mergeCell ref="B164:C164"/>
    <mergeCell ref="A156:G157"/>
    <mergeCell ref="H156:J157"/>
    <mergeCell ref="K156:L157"/>
    <mergeCell ref="A158:A159"/>
    <mergeCell ref="B158:C159"/>
    <mergeCell ref="D158:D159"/>
    <mergeCell ref="E158:E159"/>
    <mergeCell ref="F158:F159"/>
    <mergeCell ref="G158:G159"/>
    <mergeCell ref="I158:I159"/>
    <mergeCell ref="J158:J159"/>
    <mergeCell ref="K158:K159"/>
    <mergeCell ref="L158:L159"/>
    <mergeCell ref="B148:C148"/>
    <mergeCell ref="B149:C149"/>
    <mergeCell ref="B150:C150"/>
    <mergeCell ref="B151:C151"/>
    <mergeCell ref="A154:L155"/>
    <mergeCell ref="B143:C143"/>
    <mergeCell ref="B144:C144"/>
    <mergeCell ref="B145:C145"/>
    <mergeCell ref="B146:C146"/>
    <mergeCell ref="B147:C147"/>
    <mergeCell ref="B138:C138"/>
    <mergeCell ref="B139:C139"/>
    <mergeCell ref="B140:C140"/>
    <mergeCell ref="B141:C141"/>
    <mergeCell ref="B142:C142"/>
    <mergeCell ref="G136:G137"/>
    <mergeCell ref="I136:I137"/>
    <mergeCell ref="J136:J137"/>
    <mergeCell ref="K136:K137"/>
    <mergeCell ref="L136:L137"/>
    <mergeCell ref="A136:A137"/>
    <mergeCell ref="B136:C137"/>
    <mergeCell ref="D136:D137"/>
    <mergeCell ref="E136:E137"/>
    <mergeCell ref="F136:F137"/>
    <mergeCell ref="B128:C128"/>
    <mergeCell ref="B129:C129"/>
    <mergeCell ref="A132:L133"/>
    <mergeCell ref="A134:G135"/>
    <mergeCell ref="H134:J135"/>
    <mergeCell ref="K134:L135"/>
    <mergeCell ref="B123:C123"/>
    <mergeCell ref="B124:C124"/>
    <mergeCell ref="B125:C125"/>
    <mergeCell ref="B126:C126"/>
    <mergeCell ref="B127:C127"/>
    <mergeCell ref="K107:K108"/>
    <mergeCell ref="L107:L108"/>
    <mergeCell ref="B109:C109"/>
    <mergeCell ref="B110:C110"/>
    <mergeCell ref="B111:C111"/>
    <mergeCell ref="B263:C263"/>
    <mergeCell ref="B264:C264"/>
    <mergeCell ref="B265:C265"/>
    <mergeCell ref="B266:C266"/>
    <mergeCell ref="A103:L104"/>
    <mergeCell ref="A105:G106"/>
    <mergeCell ref="H105:J106"/>
    <mergeCell ref="K105:L106"/>
    <mergeCell ref="A107:A108"/>
    <mergeCell ref="B107:C108"/>
    <mergeCell ref="D107:D108"/>
    <mergeCell ref="E107:E108"/>
    <mergeCell ref="F107:F108"/>
    <mergeCell ref="G107:G108"/>
    <mergeCell ref="I107:I108"/>
    <mergeCell ref="J107:J108"/>
    <mergeCell ref="B99:C99"/>
    <mergeCell ref="B100:C100"/>
    <mergeCell ref="B261:C261"/>
    <mergeCell ref="B262:C262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94:C94"/>
    <mergeCell ref="B95:C95"/>
    <mergeCell ref="B96:C96"/>
    <mergeCell ref="B97:C97"/>
    <mergeCell ref="B98:C98"/>
    <mergeCell ref="B89:C89"/>
    <mergeCell ref="B90:C90"/>
    <mergeCell ref="B91:C91"/>
    <mergeCell ref="B92:C92"/>
    <mergeCell ref="B93:C93"/>
    <mergeCell ref="B84:C84"/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74:C74"/>
    <mergeCell ref="B75:C75"/>
    <mergeCell ref="B76:C76"/>
    <mergeCell ref="B77:C77"/>
    <mergeCell ref="B78:C78"/>
    <mergeCell ref="J66:J67"/>
    <mergeCell ref="K66:K67"/>
    <mergeCell ref="L66:L67"/>
    <mergeCell ref="B68:C68"/>
    <mergeCell ref="B69:C69"/>
    <mergeCell ref="B70:C70"/>
    <mergeCell ref="B71:C71"/>
    <mergeCell ref="B72:C72"/>
    <mergeCell ref="B73:C73"/>
    <mergeCell ref="A62:L63"/>
    <mergeCell ref="A64:G65"/>
    <mergeCell ref="H64:J65"/>
    <mergeCell ref="K64:L65"/>
    <mergeCell ref="A66:A67"/>
    <mergeCell ref="B66:C67"/>
    <mergeCell ref="D66:D67"/>
    <mergeCell ref="E66:E67"/>
    <mergeCell ref="F66:F67"/>
    <mergeCell ref="G66:G67"/>
    <mergeCell ref="I66:I67"/>
    <mergeCell ref="B58:C58"/>
    <mergeCell ref="B59:C59"/>
    <mergeCell ref="B53:C53"/>
    <mergeCell ref="B54:C54"/>
    <mergeCell ref="B55:C55"/>
    <mergeCell ref="B56:C56"/>
    <mergeCell ref="B57:C57"/>
    <mergeCell ref="A15:L16"/>
    <mergeCell ref="B49:C49"/>
    <mergeCell ref="B50:C50"/>
    <mergeCell ref="B51:C51"/>
    <mergeCell ref="B52:C52"/>
    <mergeCell ref="A19:A20"/>
    <mergeCell ref="B26:C26"/>
    <mergeCell ref="B28:C28"/>
    <mergeCell ref="B36:C36"/>
    <mergeCell ref="B37:C37"/>
    <mergeCell ref="B34:C34"/>
    <mergeCell ref="B33:C33"/>
    <mergeCell ref="B32:C32"/>
    <mergeCell ref="B35:C35"/>
    <mergeCell ref="B24:C24"/>
    <mergeCell ref="B39:C39"/>
    <mergeCell ref="B25:C25"/>
    <mergeCell ref="B27:C27"/>
    <mergeCell ref="B29:C29"/>
    <mergeCell ref="B30:C30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22:C22"/>
    <mergeCell ref="B23:C23"/>
    <mergeCell ref="A2:B4"/>
    <mergeCell ref="C3:C4"/>
    <mergeCell ref="A17:G18"/>
    <mergeCell ref="A13:C13"/>
    <mergeCell ref="A14:C14"/>
    <mergeCell ref="F10:G10"/>
    <mergeCell ref="D11:E11"/>
    <mergeCell ref="D9:E9"/>
    <mergeCell ref="F9:G9"/>
    <mergeCell ref="D10:E10"/>
    <mergeCell ref="A12:C12"/>
    <mergeCell ref="D12:E14"/>
    <mergeCell ref="C2:L2"/>
    <mergeCell ref="C279:E279"/>
    <mergeCell ref="I279:L279"/>
    <mergeCell ref="J19:J20"/>
    <mergeCell ref="K19:K20"/>
    <mergeCell ref="L19:L20"/>
    <mergeCell ref="I277:L277"/>
    <mergeCell ref="C278:E278"/>
    <mergeCell ref="I278:L278"/>
    <mergeCell ref="B31:C31"/>
    <mergeCell ref="B38:C38"/>
    <mergeCell ref="B19:C20"/>
    <mergeCell ref="B21:C21"/>
    <mergeCell ref="K17:L18"/>
    <mergeCell ref="J7:J9"/>
    <mergeCell ref="K9:L11"/>
    <mergeCell ref="K12:L14"/>
    <mergeCell ref="H17:J18"/>
    <mergeCell ref="D3:H4"/>
    <mergeCell ref="I3:L4"/>
    <mergeCell ref="H9:H14"/>
    <mergeCell ref="I9:I14"/>
    <mergeCell ref="A5:B5"/>
    <mergeCell ref="A6:C7"/>
    <mergeCell ref="E6:J6"/>
    <mergeCell ref="K6:L6"/>
    <mergeCell ref="D7:E7"/>
    <mergeCell ref="F7:G7"/>
    <mergeCell ref="H7:H8"/>
    <mergeCell ref="I7:I8"/>
    <mergeCell ref="K7:L8"/>
    <mergeCell ref="A8:C11"/>
    <mergeCell ref="D8:E8"/>
    <mergeCell ref="F8:G8"/>
    <mergeCell ref="F269:I269"/>
    <mergeCell ref="F270:I270"/>
    <mergeCell ref="F271:I271"/>
    <mergeCell ref="F272:I272"/>
    <mergeCell ref="D19:D20"/>
    <mergeCell ref="E19:E20"/>
    <mergeCell ref="F19:F20"/>
    <mergeCell ref="G19:G20"/>
    <mergeCell ref="I19:I20"/>
  </mergeCells>
  <phoneticPr fontId="23" type="noConversion"/>
  <pageMargins left="0.25" right="0.25" top="0.75" bottom="0.75" header="0.3" footer="0.3"/>
  <pageSetup scale="69" fitToHeight="0" orientation="landscape" r:id="rId1"/>
  <rowBreaks count="9" manualBreakCount="9">
    <brk id="35" max="11" man="1"/>
    <brk id="60" max="11" man="1"/>
    <brk id="92" max="11" man="1"/>
    <brk id="128" max="11" man="1"/>
    <brk id="171" max="11" man="1"/>
    <brk id="200" max="11" man="1"/>
    <brk id="236" max="11" man="1"/>
    <brk id="281" max="11" man="1"/>
    <brk id="326" max="11" man="1"/>
  </rowBreaks>
  <ignoredErrors>
    <ignoredError sqref="K224 K252 K117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so xmlns="ced11894-5036-485b-98ce-275e3b8a3868">Gestión de Contratación</Proceso>
    <Consecutivo_x0020_del_x0020_formato xmlns="ced11894-5036-485b-98ce-275e3b8a3868">14</Consecutivo_x0020_del_x0020_formato>
    <Nivel xmlns="ced11894-5036-485b-98ce-275e3b8a3868">Secundario</Nivel>
    <Fecha xmlns="ced11894-5036-485b-98ce-275e3b8a3868">2018-09-21T05:00:00+00:00</Fecha>
    <Subproceso xmlns="ced11894-5036-485b-98ce-275e3b8a3868">Ninguno</Subproceso>
    <Clase xmlns="ced11894-5036-485b-98ce-275e3b8a3868">Formatos</Clas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42057635BBB34BB4D57559D4026DF6" ma:contentTypeVersion="6" ma:contentTypeDescription="Crear nuevo documento." ma:contentTypeScope="" ma:versionID="e2c08ba0226f3a874ce37d6188666642">
  <xsd:schema xmlns:xsd="http://www.w3.org/2001/XMLSchema" xmlns:xs="http://www.w3.org/2001/XMLSchema" xmlns:p="http://schemas.microsoft.com/office/2006/metadata/properties" xmlns:ns2="ced11894-5036-485b-98ce-275e3b8a3868" targetNamespace="http://schemas.microsoft.com/office/2006/metadata/properties" ma:root="true" ma:fieldsID="c4dd73f96d6949bf027d9cc8d220d8e5" ns2:_="">
    <xsd:import namespace="ced11894-5036-485b-98ce-275e3b8a3868"/>
    <xsd:element name="properties">
      <xsd:complexType>
        <xsd:sequence>
          <xsd:element name="documentManagement">
            <xsd:complexType>
              <xsd:all>
                <xsd:element ref="ns2:Proceso"/>
                <xsd:element ref="ns2:Subproceso"/>
                <xsd:element ref="ns2:Clase"/>
                <xsd:element ref="ns2:Nivel"/>
                <xsd:element ref="ns2:Fecha"/>
                <xsd:element ref="ns2:Consecutivo_x0020_del_x0020_formato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d11894-5036-485b-98ce-275e3b8a3868" elementFormDefault="qualified">
    <xsd:import namespace="http://schemas.microsoft.com/office/2006/documentManagement/types"/>
    <xsd:import namespace="http://schemas.microsoft.com/office/infopath/2007/PartnerControls"/>
    <xsd:element name="Proceso" ma:index="8" ma:displayName="Proceso" ma:default="Gestión Jurídica" ma:description="Seleccione el proceso al que pertenece el documento" ma:format="Dropdown" ma:internalName="Proceso">
      <xsd:simpleType>
        <xsd:restriction base="dms:Choice">
          <xsd:enumeration value="Gestión Jurídica"/>
          <xsd:enumeration value="Gestión de Contratación"/>
          <xsd:enumeration value="Gestión de Hacienda"/>
          <xsd:enumeration value="Gestión Administrativa General"/>
        </xsd:restriction>
      </xsd:simpleType>
    </xsd:element>
    <xsd:element name="Subproceso" ma:index="9" ma:displayName="Subproceso" ma:default="Ninguno" ma:description="Seleccione el Subproceso al que pertenece el documento" ma:format="Dropdown" ma:internalName="Subproceso">
      <xsd:simpleType>
        <xsd:restriction base="dms:Choice">
          <xsd:enumeration value="Ninguno"/>
          <xsd:enumeration value="Gestión Hacienda"/>
          <xsd:enumeration value="Gestión de Presupuesto"/>
          <xsd:enumeration value="Gestión de Rentas"/>
          <xsd:enumeration value="Gestión de Contabilidad"/>
          <xsd:enumeration value="Gestión de Tesorería"/>
          <xsd:enumeration value="Gestión Administrativa General"/>
          <xsd:enumeration value="Gestión de Talento Humano"/>
          <xsd:enumeration value="Gestión de Servicios Administrativos"/>
          <xsd:enumeration value="Gestión Documental"/>
          <xsd:enumeration value="Gestión de Control Interno Disciplinario"/>
          <xsd:enumeration value="Gestión de Atención al Ciudadano"/>
          <xsd:enumeration value="Gestión General"/>
        </xsd:restriction>
      </xsd:simpleType>
    </xsd:element>
    <xsd:element name="Clase" ma:index="10" ma:displayName="Clase" ma:default="Procedimientos" ma:description="Clase" ma:format="Dropdown" ma:internalName="Clase">
      <xsd:simpleType>
        <xsd:restriction base="dms:Choice">
          <xsd:enumeration value="Procedimientos"/>
          <xsd:enumeration value="Formatos"/>
          <xsd:enumeration value="Manuales"/>
          <xsd:enumeration value="Política"/>
          <xsd:enumeration value="Códigos"/>
          <xsd:enumeration value="Caracterización del Proceso"/>
          <xsd:enumeration value="Instructivos"/>
          <xsd:enumeration value="Mapa de procesos"/>
          <xsd:enumeration value="Mapa de riesgos"/>
          <xsd:enumeration value="Planes"/>
          <xsd:enumeration value="Programas"/>
          <xsd:enumeration value="Normograma"/>
        </xsd:restriction>
      </xsd:simpleType>
    </xsd:element>
    <xsd:element name="Nivel" ma:index="11" ma:displayName="Nivel" ma:default="Primario" ma:description="Seleccione el nivel del documento" ma:format="Dropdown" ma:internalName="Nivel">
      <xsd:simpleType>
        <xsd:restriction base="dms:Choice">
          <xsd:enumeration value="Primario"/>
          <xsd:enumeration value="Secundario"/>
        </xsd:restriction>
      </xsd:simpleType>
    </xsd:element>
    <xsd:element name="Fecha" ma:index="12" ma:displayName="Fecha" ma:default="[today]" ma:description="Fecha del documento" ma:format="DateOnly" ma:internalName="Fecha">
      <xsd:simpleType>
        <xsd:restriction base="dms:DateTime"/>
      </xsd:simpleType>
    </xsd:element>
    <xsd:element name="Consecutivo_x0020_del_x0020_formato" ma:index="13" ma:displayName="Consecutivo del formato" ma:description="Número de formato" ma:internalName="Consecutivo_x0020_del_x0020_formato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C7EA2C-7A93-4B87-B688-EB0567B5263C}">
  <ds:schemaRefs>
    <ds:schemaRef ds:uri="http://purl.org/dc/elements/1.1/"/>
    <ds:schemaRef ds:uri="http://schemas.microsoft.com/office/2006/documentManagement/types"/>
    <ds:schemaRef ds:uri="ced11894-5036-485b-98ce-275e3b8a3868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410D0E6-BD3E-4161-8C97-32AFF27998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687928-2F0F-4854-A6EF-B12CB9F3C5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d11894-5036-485b-98ce-275e3b8a3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Balance de obra</vt:lpstr>
      <vt:lpstr>'Balance de obra'!Print_Area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 FOR-GCO-14 ACTA DE MODIFICACIÓN</dc:title>
  <dc:creator>MAZORRA</dc:creator>
  <cp:lastModifiedBy>Juan Esteban Ordoñez Losada</cp:lastModifiedBy>
  <cp:lastPrinted>2026-10-08T20:10:40Z</cp:lastPrinted>
  <dcterms:created xsi:type="dcterms:W3CDTF">2018-09-21T15:21:40Z</dcterms:created>
  <dcterms:modified xsi:type="dcterms:W3CDTF">2026-10-08T20:49:41Z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0x0101002042057635BBB34BB4D57559D4026DF6</vt:lpwstr>
  </property>
</Properties>
</file>