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ducacionbogota-my.sharepoint.com/personal/contratacionsed_educacionbogota_gov_co/Documents/010.ESTRUCTURACIÓN/01.REVISIÓN PROCESOS/02.2026/75_MATERIAL_PEDAGOGICO_IMPRESO_LECTURA_ESCRITURA/ULTIMOS AJUSTES REMITIDOS EL 22_09_2026/"/>
    </mc:Choice>
  </mc:AlternateContent>
  <xr:revisionPtr revIDLastSave="7" documentId="13_ncr:1_{E3DAAB9A-F058-45B8-A88E-36D04A3D7EDE}" xr6:coauthVersionLast="47" xr6:coauthVersionMax="47" xr10:uidLastSave="{E2BFFD34-BF39-44E4-B298-21DB59C0D636}"/>
  <bookViews>
    <workbookView xWindow="-110" yWindow="-110" windowWidth="19420" windowHeight="10300" tabRatio="845" xr2:uid="{00000000-000D-0000-FFFF-FFFF00000000}"/>
  </bookViews>
  <sheets>
    <sheet name="ESTUDIO DE MERCADO VARIACIO" sheetId="22" r:id="rId1"/>
    <sheet name="OFERTA AJUSTADA " sheetId="14" state="hidden" r:id="rId2"/>
  </sheets>
  <definedNames>
    <definedName name="_xlnm._FilterDatabase" localSheetId="0" hidden="1">'ESTUDIO DE MERCADO VARIACIO'!$A$12:$BB$46</definedName>
    <definedName name="_Hlk190241631" localSheetId="0">'ESTUDIO DE MERCADO VARIACIO'!$C$54</definedName>
    <definedName name="_xlnm.Print_Area" localSheetId="0">'ESTUDIO DE MERCADO VARIACIO'!$B$2:$AF$51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44" i="22" l="1"/>
  <c r="Z13" i="22"/>
  <c r="Y13" i="22"/>
  <c r="X13" i="22"/>
  <c r="M13" i="22"/>
  <c r="L13" i="22"/>
  <c r="E30" i="22"/>
  <c r="E44" i="22" l="1"/>
  <c r="O43" i="22"/>
  <c r="N43" i="22"/>
  <c r="L43" i="22"/>
  <c r="O42" i="22"/>
  <c r="N42" i="22"/>
  <c r="L42" i="22"/>
  <c r="O41" i="22"/>
  <c r="N41" i="22"/>
  <c r="L41" i="22"/>
  <c r="O40" i="22"/>
  <c r="N40" i="22"/>
  <c r="L40" i="22"/>
  <c r="O39" i="22"/>
  <c r="N39" i="22"/>
  <c r="L39" i="22"/>
  <c r="O38" i="22"/>
  <c r="N38" i="22"/>
  <c r="L38" i="22"/>
  <c r="O37" i="22"/>
  <c r="N37" i="22"/>
  <c r="L37" i="22"/>
  <c r="O36" i="22"/>
  <c r="N36" i="22"/>
  <c r="L36" i="22"/>
  <c r="O35" i="22"/>
  <c r="N35" i="22"/>
  <c r="L35" i="22"/>
  <c r="O34" i="22"/>
  <c r="N34" i="22"/>
  <c r="L34" i="22"/>
  <c r="O33" i="22"/>
  <c r="N33" i="22"/>
  <c r="L33" i="22"/>
  <c r="O32" i="22"/>
  <c r="N32" i="22"/>
  <c r="L32" i="22"/>
  <c r="O31" i="22"/>
  <c r="N31" i="22"/>
  <c r="L31" i="22"/>
  <c r="O30" i="22"/>
  <c r="N30" i="22"/>
  <c r="L30" i="22"/>
  <c r="O29" i="22"/>
  <c r="N29" i="22"/>
  <c r="L29" i="22"/>
  <c r="O28" i="22"/>
  <c r="N28" i="22"/>
  <c r="L28" i="22"/>
  <c r="O27" i="22"/>
  <c r="N27" i="22"/>
  <c r="L27" i="22"/>
  <c r="O26" i="22"/>
  <c r="N26" i="22"/>
  <c r="L26" i="22"/>
  <c r="O25" i="22"/>
  <c r="N25" i="22"/>
  <c r="L25" i="22"/>
  <c r="O24" i="22"/>
  <c r="N24" i="22"/>
  <c r="L24" i="22"/>
  <c r="O23" i="22"/>
  <c r="N23" i="22"/>
  <c r="L23" i="22"/>
  <c r="O22" i="22"/>
  <c r="N22" i="22"/>
  <c r="L22" i="22"/>
  <c r="O21" i="22"/>
  <c r="N21" i="22"/>
  <c r="L21" i="22"/>
  <c r="O20" i="22"/>
  <c r="N20" i="22"/>
  <c r="L20" i="22"/>
  <c r="O19" i="22"/>
  <c r="N19" i="22"/>
  <c r="L19" i="22"/>
  <c r="O18" i="22"/>
  <c r="N18" i="22"/>
  <c r="L18" i="22"/>
  <c r="O17" i="22"/>
  <c r="N17" i="22"/>
  <c r="L17" i="22"/>
  <c r="O16" i="22"/>
  <c r="N16" i="22"/>
  <c r="L16" i="22"/>
  <c r="O15" i="22"/>
  <c r="N15" i="22"/>
  <c r="L15" i="22"/>
  <c r="O14" i="22"/>
  <c r="N14" i="22"/>
  <c r="L14" i="22"/>
  <c r="O13" i="22"/>
  <c r="N13" i="22"/>
  <c r="M43" i="22" l="1"/>
  <c r="M17" i="22"/>
  <c r="M21" i="22"/>
  <c r="M25" i="22"/>
  <c r="Q14" i="22"/>
  <c r="Q35" i="22"/>
  <c r="Q37" i="22"/>
  <c r="Q36" i="22"/>
  <c r="Q18" i="22"/>
  <c r="M26" i="22"/>
  <c r="P30" i="22"/>
  <c r="P32" i="22"/>
  <c r="P36" i="22"/>
  <c r="Q17" i="22"/>
  <c r="Q25" i="22"/>
  <c r="M14" i="22"/>
  <c r="M41" i="22"/>
  <c r="Q41" i="22"/>
  <c r="Q22" i="22"/>
  <c r="M23" i="22"/>
  <c r="P26" i="22"/>
  <c r="Q19" i="22"/>
  <c r="M27" i="22"/>
  <c r="M31" i="22"/>
  <c r="Q38" i="22"/>
  <c r="Q42" i="22"/>
  <c r="Q31" i="22"/>
  <c r="M35" i="22"/>
  <c r="Q24" i="22"/>
  <c r="P28" i="22"/>
  <c r="M20" i="22"/>
  <c r="P20" i="22"/>
  <c r="Q30" i="22"/>
  <c r="P34" i="22"/>
  <c r="P14" i="22"/>
  <c r="P18" i="22"/>
  <c r="Q15" i="22"/>
  <c r="M29" i="22"/>
  <c r="M32" i="22"/>
  <c r="M39" i="22"/>
  <c r="P42" i="22"/>
  <c r="P24" i="22"/>
  <c r="M19" i="22"/>
  <c r="Q29" i="22"/>
  <c r="M38" i="22"/>
  <c r="P16" i="22"/>
  <c r="Q23" i="22"/>
  <c r="M33" i="22"/>
  <c r="Q43" i="22"/>
  <c r="Q20" i="22"/>
  <c r="Q32" i="22"/>
  <c r="M22" i="22"/>
  <c r="M28" i="22"/>
  <c r="M34" i="22"/>
  <c r="M40" i="22"/>
  <c r="P22" i="22"/>
  <c r="P40" i="22"/>
  <c r="M15" i="22"/>
  <c r="Q16" i="22"/>
  <c r="Q21" i="22"/>
  <c r="Q27" i="22"/>
  <c r="Q28" i="22"/>
  <c r="Q33" i="22"/>
  <c r="Q34" i="22"/>
  <c r="Q39" i="22"/>
  <c r="Q40" i="22"/>
  <c r="M37" i="22"/>
  <c r="P38" i="22"/>
  <c r="Q26" i="22"/>
  <c r="Q13" i="22"/>
  <c r="M18" i="22"/>
  <c r="M24" i="22"/>
  <c r="M30" i="22"/>
  <c r="M36" i="22"/>
  <c r="M42" i="22"/>
  <c r="P13" i="22"/>
  <c r="P15" i="22"/>
  <c r="P17" i="22"/>
  <c r="P19" i="22"/>
  <c r="P21" i="22"/>
  <c r="P23" i="22"/>
  <c r="P25" i="22"/>
  <c r="P27" i="22"/>
  <c r="P29" i="22"/>
  <c r="P31" i="22"/>
  <c r="P33" i="22"/>
  <c r="P35" i="22"/>
  <c r="P37" i="22"/>
  <c r="P39" i="22"/>
  <c r="P41" i="22"/>
  <c r="R41" i="22" s="1"/>
  <c r="P43" i="22"/>
  <c r="M16" i="22"/>
  <c r="V37" i="22" l="1"/>
  <c r="T30" i="22"/>
  <c r="R18" i="22"/>
  <c r="T24" i="22"/>
  <c r="R33" i="22"/>
  <c r="T35" i="22"/>
  <c r="T17" i="22"/>
  <c r="W14" i="22"/>
  <c r="V17" i="22"/>
  <c r="R36" i="22"/>
  <c r="U33" i="22"/>
  <c r="R43" i="22"/>
  <c r="V36" i="22"/>
  <c r="S36" i="22"/>
  <c r="S24" i="22"/>
  <c r="T40" i="22"/>
  <c r="U36" i="22"/>
  <c r="R38" i="22"/>
  <c r="V30" i="22"/>
  <c r="W36" i="22"/>
  <c r="W24" i="22"/>
  <c r="V24" i="22"/>
  <c r="U24" i="22"/>
  <c r="R32" i="22"/>
  <c r="V13" i="22"/>
  <c r="T18" i="22"/>
  <c r="W20" i="22"/>
  <c r="W42" i="22"/>
  <c r="R28" i="22"/>
  <c r="R29" i="22"/>
  <c r="V28" i="22"/>
  <c r="U34" i="22"/>
  <c r="W22" i="22"/>
  <c r="T26" i="22"/>
  <c r="V16" i="22"/>
  <c r="R30" i="22"/>
  <c r="W26" i="22"/>
  <c r="R27" i="22"/>
  <c r="U30" i="22"/>
  <c r="V25" i="22"/>
  <c r="U20" i="22"/>
  <c r="V35" i="22"/>
  <c r="T36" i="22"/>
  <c r="V21" i="22"/>
  <c r="S30" i="22"/>
  <c r="V14" i="22"/>
  <c r="S26" i="22"/>
  <c r="W18" i="22"/>
  <c r="U18" i="22"/>
  <c r="S18" i="22"/>
  <c r="V26" i="22"/>
  <c r="R20" i="22"/>
  <c r="S14" i="22"/>
  <c r="R26" i="22"/>
  <c r="S23" i="22"/>
  <c r="T16" i="22"/>
  <c r="U28" i="22"/>
  <c r="T14" i="22"/>
  <c r="R24" i="22"/>
  <c r="V19" i="22"/>
  <c r="U26" i="22"/>
  <c r="R14" i="22"/>
  <c r="T29" i="22"/>
  <c r="R34" i="22"/>
  <c r="W38" i="22"/>
  <c r="V18" i="22"/>
  <c r="T33" i="22"/>
  <c r="V31" i="22"/>
  <c r="W30" i="22"/>
  <c r="U14" i="22"/>
  <c r="S28" i="22"/>
  <c r="V42" i="22"/>
  <c r="W32" i="22"/>
  <c r="T42" i="22"/>
  <c r="U42" i="22"/>
  <c r="U38" i="22"/>
  <c r="T38" i="22"/>
  <c r="S42" i="22"/>
  <c r="S16" i="22"/>
  <c r="T41" i="22"/>
  <c r="W28" i="22"/>
  <c r="W33" i="22"/>
  <c r="V20" i="22"/>
  <c r="S38" i="22"/>
  <c r="S17" i="22"/>
  <c r="R40" i="22"/>
  <c r="W16" i="22"/>
  <c r="R16" i="22"/>
  <c r="V32" i="22"/>
  <c r="T32" i="22"/>
  <c r="U21" i="22"/>
  <c r="R42" i="22"/>
  <c r="U32" i="22"/>
  <c r="S32" i="22"/>
  <c r="U16" i="22"/>
  <c r="T28" i="22"/>
  <c r="V38" i="22"/>
  <c r="U15" i="22"/>
  <c r="S29" i="22"/>
  <c r="U40" i="22"/>
  <c r="W41" i="22"/>
  <c r="R17" i="22"/>
  <c r="U35" i="22"/>
  <c r="T43" i="22"/>
  <c r="T19" i="22"/>
  <c r="T34" i="22"/>
  <c r="S20" i="22"/>
  <c r="U43" i="22"/>
  <c r="U19" i="22"/>
  <c r="V29" i="22"/>
  <c r="S22" i="22"/>
  <c r="V40" i="22"/>
  <c r="V43" i="22"/>
  <c r="R21" i="22"/>
  <c r="W34" i="22"/>
  <c r="V39" i="22"/>
  <c r="S40" i="22"/>
  <c r="U23" i="22"/>
  <c r="S21" i="22"/>
  <c r="S43" i="22"/>
  <c r="R22" i="22"/>
  <c r="S31" i="22"/>
  <c r="S33" i="22"/>
  <c r="R31" i="22"/>
  <c r="U22" i="22"/>
  <c r="S34" i="22"/>
  <c r="S41" i="22"/>
  <c r="T31" i="22"/>
  <c r="T22" i="22"/>
  <c r="W40" i="22"/>
  <c r="U31" i="22"/>
  <c r="V34" i="22"/>
  <c r="V22" i="22"/>
  <c r="T20" i="22"/>
  <c r="V41" i="22"/>
  <c r="W17" i="22"/>
  <c r="R35" i="22"/>
  <c r="W23" i="22"/>
  <c r="R25" i="22"/>
  <c r="R23" i="22"/>
  <c r="W39" i="22"/>
  <c r="T25" i="22"/>
  <c r="U17" i="22"/>
  <c r="W27" i="22"/>
  <c r="V33" i="22"/>
  <c r="W29" i="22"/>
  <c r="T21" i="22"/>
  <c r="U37" i="22"/>
  <c r="R39" i="22"/>
  <c r="S25" i="22"/>
  <c r="T37" i="22"/>
  <c r="T23" i="22"/>
  <c r="U25" i="22"/>
  <c r="W35" i="22"/>
  <c r="W21" i="22"/>
  <c r="S39" i="22"/>
  <c r="T39" i="22"/>
  <c r="W15" i="22"/>
  <c r="W13" i="22"/>
  <c r="W19" i="22"/>
  <c r="S27" i="22"/>
  <c r="V23" i="22"/>
  <c r="R13" i="22"/>
  <c r="R19" i="22"/>
  <c r="T27" i="22"/>
  <c r="S35" i="22"/>
  <c r="U39" i="22"/>
  <c r="U41" i="22"/>
  <c r="W43" i="22"/>
  <c r="W31" i="22"/>
  <c r="S13" i="22"/>
  <c r="S19" i="22"/>
  <c r="U27" i="22"/>
  <c r="U29" i="22"/>
  <c r="R15" i="22"/>
  <c r="T13" i="22"/>
  <c r="V27" i="22"/>
  <c r="S15" i="22"/>
  <c r="U13" i="22"/>
  <c r="T15" i="22"/>
  <c r="W37" i="22"/>
  <c r="V15" i="22"/>
  <c r="R37" i="22"/>
  <c r="W25" i="22"/>
  <c r="S37" i="22"/>
  <c r="AA33" i="22" l="1"/>
  <c r="Y38" i="22"/>
  <c r="AA38" i="22"/>
  <c r="AA41" i="22"/>
  <c r="AB36" i="22"/>
  <c r="Y32" i="22"/>
  <c r="AB18" i="22"/>
  <c r="AE18" i="22" s="1"/>
  <c r="AC43" i="22"/>
  <c r="Y43" i="22"/>
  <c r="AC38" i="22"/>
  <c r="AA43" i="22"/>
  <c r="AB43" i="22"/>
  <c r="AE43" i="22" s="1"/>
  <c r="AF43" i="22" s="1"/>
  <c r="AC32" i="22"/>
  <c r="AA15" i="22"/>
  <c r="Y15" i="22"/>
  <c r="AC15" i="22"/>
  <c r="X15" i="22"/>
  <c r="AB15" i="22"/>
  <c r="AE15" i="22" s="1"/>
  <c r="AC40" i="22"/>
  <c r="AB40" i="22"/>
  <c r="AE40" i="22" s="1"/>
  <c r="AA40" i="22"/>
  <c r="X40" i="22"/>
  <c r="Y40" i="22"/>
  <c r="AC27" i="22"/>
  <c r="AB27" i="22"/>
  <c r="AE27" i="22" s="1"/>
  <c r="AF27" i="22" s="1"/>
  <c r="X27" i="22"/>
  <c r="AA27" i="22"/>
  <c r="Y27" i="22"/>
  <c r="X29" i="22"/>
  <c r="AC29" i="22"/>
  <c r="AB29" i="22"/>
  <c r="AE29" i="22" s="1"/>
  <c r="AA29" i="22"/>
  <c r="Y29" i="22"/>
  <c r="Y18" i="22"/>
  <c r="X32" i="22"/>
  <c r="AC36" i="22"/>
  <c r="AA28" i="22"/>
  <c r="Y28" i="22"/>
  <c r="AC28" i="22"/>
  <c r="X28" i="22"/>
  <c r="AB28" i="22"/>
  <c r="AA32" i="22"/>
  <c r="AC41" i="22"/>
  <c r="AC18" i="22"/>
  <c r="AF18" i="22" s="1"/>
  <c r="AB32" i="22"/>
  <c r="AE32" i="22" s="1"/>
  <c r="Y37" i="22"/>
  <c r="AC37" i="22"/>
  <c r="AA37" i="22"/>
  <c r="X37" i="22"/>
  <c r="AB37" i="22"/>
  <c r="AE37" i="22" s="1"/>
  <c r="AB22" i="22"/>
  <c r="AE22" i="22" s="1"/>
  <c r="AA22" i="22"/>
  <c r="AC22" i="22"/>
  <c r="Y22" i="22"/>
  <c r="X22" i="22"/>
  <c r="AB30" i="22"/>
  <c r="AA30" i="22"/>
  <c r="Y30" i="22"/>
  <c r="X30" i="22"/>
  <c r="AC30" i="22"/>
  <c r="X24" i="22"/>
  <c r="AA24" i="22"/>
  <c r="AB24" i="22"/>
  <c r="AE24" i="22" s="1"/>
  <c r="AC24" i="22"/>
  <c r="Y24" i="22"/>
  <c r="AB41" i="22"/>
  <c r="AE41" i="22" s="1"/>
  <c r="X41" i="22"/>
  <c r="X18" i="22"/>
  <c r="AC14" i="22"/>
  <c r="AB14" i="22"/>
  <c r="AA14" i="22"/>
  <c r="Y14" i="22"/>
  <c r="X14" i="22"/>
  <c r="AA18" i="22"/>
  <c r="AB19" i="22"/>
  <c r="AE19" i="22" s="1"/>
  <c r="AA19" i="22"/>
  <c r="Y19" i="22"/>
  <c r="X19" i="22"/>
  <c r="AC19" i="22"/>
  <c r="AC23" i="22"/>
  <c r="AB23" i="22"/>
  <c r="AE23" i="22" s="1"/>
  <c r="AA23" i="22"/>
  <c r="Y23" i="22"/>
  <c r="X23" i="22"/>
  <c r="Y42" i="22"/>
  <c r="AC42" i="22"/>
  <c r="AB42" i="22"/>
  <c r="AE42" i="22" s="1"/>
  <c r="AA42" i="22"/>
  <c r="X42" i="22"/>
  <c r="X38" i="22"/>
  <c r="Y41" i="22"/>
  <c r="X33" i="22"/>
  <c r="AB33" i="22"/>
  <c r="AE33" i="22" s="1"/>
  <c r="AC25" i="22"/>
  <c r="AB25" i="22"/>
  <c r="AE25" i="22" s="1"/>
  <c r="AA25" i="22"/>
  <c r="Y25" i="22"/>
  <c r="X25" i="22"/>
  <c r="Y17" i="22"/>
  <c r="X17" i="22"/>
  <c r="AB17" i="22"/>
  <c r="AE17" i="22" s="1"/>
  <c r="AC17" i="22"/>
  <c r="AA17" i="22"/>
  <c r="AC21" i="22"/>
  <c r="AB21" i="22"/>
  <c r="AE21" i="22" s="1"/>
  <c r="AA21" i="22"/>
  <c r="Y21" i="22"/>
  <c r="X21" i="22"/>
  <c r="Y26" i="22"/>
  <c r="X26" i="22"/>
  <c r="AC26" i="22"/>
  <c r="AB26" i="22"/>
  <c r="AA26" i="22"/>
  <c r="X36" i="22"/>
  <c r="Y33" i="22"/>
  <c r="Y39" i="22"/>
  <c r="X39" i="22"/>
  <c r="AC39" i="22"/>
  <c r="AB39" i="22"/>
  <c r="AE39" i="22" s="1"/>
  <c r="AA39" i="22"/>
  <c r="X35" i="22"/>
  <c r="AA35" i="22"/>
  <c r="AC35" i="22"/>
  <c r="Y35" i="22"/>
  <c r="AB35" i="22"/>
  <c r="AB38" i="22"/>
  <c r="AE38" i="22" s="1"/>
  <c r="Y36" i="22"/>
  <c r="X43" i="22"/>
  <c r="AC33" i="22"/>
  <c r="X31" i="22"/>
  <c r="AC31" i="22"/>
  <c r="AB31" i="22"/>
  <c r="AE31" i="22" s="1"/>
  <c r="AA31" i="22"/>
  <c r="Y31" i="22"/>
  <c r="AC16" i="22"/>
  <c r="AB16" i="22"/>
  <c r="AA16" i="22"/>
  <c r="Y16" i="22"/>
  <c r="X16" i="22"/>
  <c r="AC34" i="22"/>
  <c r="AB34" i="22"/>
  <c r="AE34" i="22" s="1"/>
  <c r="AA34" i="22"/>
  <c r="Y34" i="22"/>
  <c r="X34" i="22"/>
  <c r="AA20" i="22"/>
  <c r="X20" i="22"/>
  <c r="Y20" i="22"/>
  <c r="AC20" i="22"/>
  <c r="AB20" i="22"/>
  <c r="AA36" i="22"/>
  <c r="AC13" i="22"/>
  <c r="AB13" i="22"/>
  <c r="AE13" i="22" s="1"/>
  <c r="AA13" i="22"/>
  <c r="AF15" i="22" l="1"/>
  <c r="Z41" i="22"/>
  <c r="AF25" i="22"/>
  <c r="Z36" i="22"/>
  <c r="AE14" i="22"/>
  <c r="AF14" i="22" s="1"/>
  <c r="AE30" i="22"/>
  <c r="AF30" i="22" s="1"/>
  <c r="AE20" i="22"/>
  <c r="AF20" i="22" s="1"/>
  <c r="AE35" i="22"/>
  <c r="AF35" i="22" s="1"/>
  <c r="AF22" i="22"/>
  <c r="AE28" i="22"/>
  <c r="AF28" i="22" s="1"/>
  <c r="AE36" i="22"/>
  <c r="AF36" i="22" s="1"/>
  <c r="AE26" i="22"/>
  <c r="AF26" i="22" s="1"/>
  <c r="AE16" i="22"/>
  <c r="AF16" i="22" s="1"/>
  <c r="AF39" i="22"/>
  <c r="Z32" i="22"/>
  <c r="AF17" i="22"/>
  <c r="AF34" i="22"/>
  <c r="AF21" i="22"/>
  <c r="AF23" i="22"/>
  <c r="AF32" i="22"/>
  <c r="AF40" i="22"/>
  <c r="AF29" i="22"/>
  <c r="AF31" i="22"/>
  <c r="Z33" i="22"/>
  <c r="AF38" i="22"/>
  <c r="AF41" i="22"/>
  <c r="AF33" i="22"/>
  <c r="AF42" i="22"/>
  <c r="AF19" i="22"/>
  <c r="AF24" i="22"/>
  <c r="AF37" i="22"/>
  <c r="Z29" i="22"/>
  <c r="Z43" i="22"/>
  <c r="Z38" i="22"/>
  <c r="Z40" i="22"/>
  <c r="Z31" i="22"/>
  <c r="Z39" i="22"/>
  <c r="Z30" i="22"/>
  <c r="Z37" i="22"/>
  <c r="Z24" i="22"/>
  <c r="Z35" i="22"/>
  <c r="Z20" i="22"/>
  <c r="Z27" i="22"/>
  <c r="Z22" i="22"/>
  <c r="Z26" i="22"/>
  <c r="AF13" i="22"/>
  <c r="Z25" i="22"/>
  <c r="Z21" i="22"/>
  <c r="Z42" i="22"/>
  <c r="Z34" i="22"/>
  <c r="Z23" i="22"/>
  <c r="Z14" i="22"/>
  <c r="Z28" i="22"/>
  <c r="Z15" i="22"/>
  <c r="Z18" i="22"/>
  <c r="Z19" i="22"/>
  <c r="Z17" i="22"/>
  <c r="Z16" i="22"/>
</calcChain>
</file>

<file path=xl/sharedStrings.xml><?xml version="1.0" encoding="utf-8"?>
<sst xmlns="http://schemas.openxmlformats.org/spreadsheetml/2006/main" count="181" uniqueCount="100">
  <si>
    <t>ALCALDÍA MAYOR DE BOGOTÁ D.C.</t>
  </si>
  <si>
    <t>SECRETARÍA DE EDUCACIÓN DEL DISTRITO</t>
  </si>
  <si>
    <t>CONSOLIDADO DE ESTUDIO DE MERCADO</t>
  </si>
  <si>
    <t>Fecha de elaboración: 03/08/2026</t>
  </si>
  <si>
    <t>Objeto:  ADQUIRIR MATERIAL PEDAGÓGICO IMPRESO DE LECTURA Y ESCRITURA, PARA LAS INSTITUCIONES EDUCATIVAS DISTRITALES IDENTIFICADAS DE ACUERDO CON LAS NECESIDADES DE LA SECRETARÍA DE EDUCACIÓN DEL DISTRITO.</t>
  </si>
  <si>
    <t>N°</t>
  </si>
  <si>
    <t>ITEM (BIEN O SERVICIO)
Descripción Personal Requerido</t>
  </si>
  <si>
    <t>PANAMERICANA FORMAS E IMPRESOS S.A.</t>
  </si>
  <si>
    <t xml:space="preserve">MUNDO GRÁFICOS SAS
</t>
  </si>
  <si>
    <t>MULTI IMPRESOS SAS</t>
  </si>
  <si>
    <t>FUNDACION SANTILLANA COLOMBIA</t>
  </si>
  <si>
    <t>IMPROVE EDUCATION SERVICES SAS</t>
  </si>
  <si>
    <t>HISTORICO
CONTRATO
CO1.PCCNTR.9727551 DE 2026</t>
  </si>
  <si>
    <t>CALCULOS</t>
  </si>
  <si>
    <t>METODOLOGIA TUNEL</t>
  </si>
  <si>
    <t>TUNEL</t>
  </si>
  <si>
    <t>MEDIDAS DE ANÁLISIS</t>
  </si>
  <si>
    <t>FÓRMULA DE REFERENCIA</t>
  </si>
  <si>
    <t>VALORES TOTALES</t>
  </si>
  <si>
    <t xml:space="preserve">No. </t>
  </si>
  <si>
    <t xml:space="preserve">DESCRIPCIÓN </t>
  </si>
  <si>
    <t>UNIDAD DE MEDIDA</t>
  </si>
  <si>
    <t>CANTIDAD TOTAL</t>
  </si>
  <si>
    <t>Cotización 01
V/UNITARIO 
Exento de IVA</t>
  </si>
  <si>
    <t>Cotización 02
V/UNITARIO 
Exento de IVA</t>
  </si>
  <si>
    <t>Cotización 03
V/UNITARIO 
Exento de IVA</t>
  </si>
  <si>
    <t>Cotización 04
V/UNITARIO 
Exento de IVA</t>
  </si>
  <si>
    <t>Cotización 05
V/UNITARIO 
Exento de IVA</t>
  </si>
  <si>
    <t>V/UNITARIO 
Exento de IVA</t>
  </si>
  <si>
    <t>Desviación estándar</t>
  </si>
  <si>
    <t>Coeficiente de variación</t>
  </si>
  <si>
    <t>PROMEDIO</t>
  </si>
  <si>
    <t>DESVIACION ESTANDAR</t>
  </si>
  <si>
    <t>LIMITE SUPERIOR</t>
  </si>
  <si>
    <t>LIMITE INFERIOR</t>
  </si>
  <si>
    <t>PANAMERICANAFORMAS E IMPRESOS SA</t>
  </si>
  <si>
    <t>MUNDO GRÁFICOS SAS</t>
  </si>
  <si>
    <t>HISTORICO</t>
  </si>
  <si>
    <t>DESVIACIÓN</t>
  </si>
  <si>
    <t>COEF. VAR</t>
  </si>
  <si>
    <t>MEDIA GEOMÉTRICA</t>
  </si>
  <si>
    <t>MEDIANA</t>
  </si>
  <si>
    <t>MEDIA ARMÓNICA</t>
  </si>
  <si>
    <t>PRECIO UNITARIO DE REFERENCIA</t>
  </si>
  <si>
    <t xml:space="preserve">PRECIO TOTAL </t>
  </si>
  <si>
    <t>APRENDAMOS TODOS A LEER TRANSICIÓN GUIA PARA EL DOCENTE. PRIMER SEMESTRE. TOMO 1</t>
  </si>
  <si>
    <t>UNIDAD</t>
  </si>
  <si>
    <t>APRENDAMOS TODOS A LEER TRANSICIÓN GUIA PARA EL DOCENTE. SEGUNDO SEMESTRE. TOMO 2</t>
  </si>
  <si>
    <t>APRENDAMOS TODOS A LEER TRANSICIÓN CUADERNO PARA ESTUDIANTES. CUADERNO 1</t>
  </si>
  <si>
    <t>APRENDAMOS TODOS A LEER TRANSICIÓN CUADERNO PARA ESTUDIANTES. CUADERNO 2</t>
  </si>
  <si>
    <t>APRENDAMOS TODOS A LEER TRANSICIÓN LIBRO DE CUENTOS PARA NIÑOS</t>
  </si>
  <si>
    <t>APRENDAMOS TODOS A LEER PRIMERO GUIA DEL DOCENTE UNIDAD 1 Y 2</t>
  </si>
  <si>
    <t>APRENDAMOS TODOS A LEER PRIMERO GUIA DEL DOCENTE UNIDAD 3 Y 4</t>
  </si>
  <si>
    <t>APRENDAMOS TODOS A LEER PRIMERO GUIA DEL ESTUDIANTE UNIDAD 1</t>
  </si>
  <si>
    <t>APRENDAMOS TODOS A LEER PRIMERO GUIA DEL ESTUDIANTE UNIDAD 2</t>
  </si>
  <si>
    <t>APRENDAMOS TODOS A LEER PRIMERO GUIA DEL ESTUDIANTE UNIDAD 3</t>
  </si>
  <si>
    <t>APRENDAMOS TODOS A LEER PRIMERO GUIA DEL ESTUDIANTE UNIDAD 4</t>
  </si>
  <si>
    <t>APRENDAMOS TODOS A LEER PRIMERO CARTILLA LIBRO DE CUENTOS PARA NIÑOS.</t>
  </si>
  <si>
    <t>APRENDAMOS TODOS A LEER SEGUNDO GUÍA DEL DOCENTE 2º UNIDAD 1,2 Y 3</t>
  </si>
  <si>
    <t>APRENDAMOS TODOS A LEER SEGUNDO GUÍA DEL ESTUDIANTE 2º UNIDAD 1,2 Y 3</t>
  </si>
  <si>
    <t>APRENDAMOS TODOS A LEER SEGUNDO GUÍA DEL ESTUDIANTE 2º UNIDAD 4, 5 Y 6</t>
  </si>
  <si>
    <t>APRENDAMOS TODOS A LEER SEGUNDO GUÍA DEL DOCENTE 2º UNIDAD 4 ,5 Y 6</t>
  </si>
  <si>
    <t>APRENDAMOS TODOS A LEER TERCERO GUÍA DEL DOCENTE 3º</t>
  </si>
  <si>
    <t>APRENDAMOS TODOS A LEER TERCERO GUÍA DEL ESTUDIANTE 3º</t>
  </si>
  <si>
    <t>WAY TO GO 1 STUDENT'S BOOK. LIBRO DEL ESTUDIANTE.</t>
  </si>
  <si>
    <t>WAY TO GO 1 TEACHER'S GUIDE. LIBRO DEL DOCENTE</t>
  </si>
  <si>
    <t>WAY TO GO 2 STUDENT'S BOOK. LIBRO DEL ESTUDIANTE.</t>
  </si>
  <si>
    <t>WAY TO GO 2 TEACHER'S GUIDE. LIBRO DEL DOCENTE</t>
  </si>
  <si>
    <t>WAY TO GO 3 STUDENT'S BOOK. LIBRO DEL ESTUDIANTE.</t>
  </si>
  <si>
    <t>WAY TO GO 3 TEACHER'S GUIDE. LIBRO DEL DOCENTE</t>
  </si>
  <si>
    <t>ENGLISH PLEASE 1 STUDENT'S BOOK. LIBRO DEL ESTUDIANTE.</t>
  </si>
  <si>
    <t>ENGLISH PLEASE 1 TEACHER'S GUIDE. LIBRO DEL DOCENTE</t>
  </si>
  <si>
    <t>ENGLISH PLEASE 2 STUDENT'S BOOK. LIBRO DEL ESTUDIANTE.</t>
  </si>
  <si>
    <t>ENGLISH PLEASE 2 TEACHER'S GUIDE. LIBRO DEL DOCENTE</t>
  </si>
  <si>
    <t>ENGLISH PLEASE 3 STUDENT'S BOOK. LIBRO DEL ESTUDIANTE.</t>
  </si>
  <si>
    <t>ENGLISH PLEASE 3 TEACHER'S GUIDE. LIBRO DEL DOCENTE</t>
  </si>
  <si>
    <t>CARTILLA KNOW NOW 2.0 LIBRO DEL ESTUDIANTE</t>
  </si>
  <si>
    <t>Explicación Exento de IVA
El artículo 478 del Estatuto Tributario dispone que, se encuentran exentos del impuesto sobre las ventas los libros y revistas de carácter científico y cultural, según calificación que hará el Gobierno Nacional. La Ley 98 de 1993, señala en su artículo 2o, sobre democratización y fomento del libro colombiano:
«Para los fines de la presente Ley se consideran libros, revistas, folletos, coleccionables seriados, o publicaciones de carácter científico o cultural, los editados, producidos e impresos en la República de Colombia, de autor nacional o extranjero, en base papel o publicados en medios electromagnéticos. Se exceptúan de la definición anterior los horóscopos, fotonovelas, modas, publicaciones pornográficas, tiras cómicas o historietas gráficas y juegos de azar».
La exención tiene efecto en cabeza del editor de los libros o revistas. No obstante, la simple comercialización que se haga de los mismos libros o impresos tampoco causa el impuesto sobre las ventas, según previsión del artículo 439 del Estatuto Tributario. La Ley mencionada dispuso que el Ministerio de Educación a través de COLCULTURA (Hoy Ministerio de la Cultura) determinará cuándo los libros, revistas, folletos, coleccionables y publicaciones son de carácter científico o cultural e igualmente impuso como condición para que el editor acceda a los beneficios señalados que todos los libros editados e impresos en el país deberán llevar registrado el número estándar de identificación internacional del libro (ISBN) otorgado por la Cámara Colombiana del libro."</t>
  </si>
  <si>
    <t>INFORMACIÓN PANAMERICANA FORMAS E IMPRESOS SA
CONTRATO CO1.PCCNTR.9727551 DE 2026
PROCESO SED-SA-SI-DDE-031-2026</t>
  </si>
  <si>
    <t>No.</t>
  </si>
  <si>
    <t>DESCRIPCION</t>
  </si>
  <si>
    <t>CANT</t>
  </si>
  <si>
    <t>PRESENTACION REQUERIDA</t>
  </si>
  <si>
    <t xml:space="preserve"> PRECIO UNITARIO OFERTADO AJUSTADO - SIN IVA</t>
  </si>
  <si>
    <t>GUIA DEL PROFESOR GRADO TERCERO</t>
  </si>
  <si>
    <t>UN</t>
  </si>
  <si>
    <t>GUIA DEL ALUMNO GRADO TERCERO</t>
  </si>
  <si>
    <t>WAY TO GO 1 STUDENT'S BOOK</t>
  </si>
  <si>
    <t>WAY TO GO 1 TEACHERS BOOK</t>
  </si>
  <si>
    <t>WAY TO GO 2 STUDENT'S BOOK</t>
  </si>
  <si>
    <t>WAY TO GO 2 TEACHERS BOOK</t>
  </si>
  <si>
    <t>WAY TO GO 3 STUDENT'S BOOK</t>
  </si>
  <si>
    <t>WAY TO GO 3 TEACHERS BOOK</t>
  </si>
  <si>
    <t>ENGLISH PLEASE 1 - STUDENT'S BOOK</t>
  </si>
  <si>
    <t>ENGLISH PLEASE 1 TEACHERS BOOK</t>
  </si>
  <si>
    <t>ENGLISH PLEASE 2 - STUDENT'S BOOK</t>
  </si>
  <si>
    <t>ENGLISH PLEASE 2 TEACHERS BOOK</t>
  </si>
  <si>
    <t>ENGLISH PLEASE 3 - STUDENT'S BOOK</t>
  </si>
  <si>
    <t>ENGLISH PLEASE 3 TEACHERS BOOK</t>
  </si>
  <si>
    <t xml:space="preserve">CARTILLA KNOW NOW.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</si>
</sst>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&quot;$&quot;* #,##0.00_-;\-&quot;$&quot;* #,##0.00_-;_-&quot;$&quot;* &quot;-&quot;??_-;_-@_-"/>
    <numFmt numFmtId="166" formatCode="_ &quot;$&quot;\ * #,##0_ ;_ &quot;$&quot;\ * \-#,##0_ ;_ &quot;$&quot;\ * &quot;-&quot;_ ;_ @_ "/>
    <numFmt numFmtId="167" formatCode="&quot;$&quot;\ #,##0"/>
    <numFmt numFmtId="168" formatCode="_(&quot;$&quot;\ * #,##0_);_(&quot;$&quot;\ * \(#,##0\);_(&quot;$&quot;\ * &quot;-&quot;_);_(@_)"/>
    <numFmt numFmtId="169" formatCode="_(&quot;$&quot;\ * #,##0.00_);_(&quot;$&quot;\ * \(#,##0.00\);_(&quot;$&quot;\ * &quot;-&quot;??_);_(@_)"/>
    <numFmt numFmtId="170" formatCode="#,##0.00\ \€"/>
    <numFmt numFmtId="171" formatCode="_-* #,##0_-;\-* #,##0_-;_-* &quot;-&quot;??_-;_-@_-"/>
    <numFmt numFmtId="172" formatCode="_-&quot;$&quot;\ * #,##0_-;\-&quot;$&quot;\ * #,##0_-;_-&quot;$&quot;\ * &quot;-&quot;??_-;_-@_-"/>
    <numFmt numFmtId="173" formatCode="&quot;$&quot;\ #,##0.0;[Red]\-&quot;$&quot;\ #,##0.0"/>
    <numFmt numFmtId="174" formatCode="0.0%"/>
    <numFmt numFmtId="175" formatCode="0.000%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8"/>
      <color indexed="8"/>
      <name val="Arial"/>
      <family val="2"/>
    </font>
    <font>
      <b/>
      <sz val="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8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1"/>
      <color theme="1"/>
      <name val="Segoe UI"/>
      <family val="2"/>
    </font>
  </fonts>
  <fills count="1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8">
    <xf numFmtId="0" fontId="0" fillId="0" borderId="0"/>
    <xf numFmtId="0" fontId="1" fillId="0" borderId="0"/>
    <xf numFmtId="49" fontId="2" fillId="0" borderId="0" applyFill="0" applyBorder="0" applyProtection="0">
      <alignment horizontal="left" vertical="center"/>
    </xf>
    <xf numFmtId="3" fontId="2" fillId="0" borderId="0" applyFill="0" applyBorder="0" applyProtection="0">
      <alignment horizontal="right" vertical="center"/>
    </xf>
    <xf numFmtId="165" fontId="1" fillId="0" borderId="0" applyFont="0" applyFill="0" applyBorder="0" applyAlignment="0" applyProtection="0"/>
    <xf numFmtId="0" fontId="3" fillId="2" borderId="0" applyNumberFormat="0" applyBorder="0" applyProtection="0">
      <alignment horizontal="center" vertical="center"/>
    </xf>
    <xf numFmtId="0" fontId="4" fillId="3" borderId="1" applyNumberFormat="0" applyProtection="0">
      <alignment horizontal="left" vertical="center"/>
    </xf>
    <xf numFmtId="0" fontId="5" fillId="0" borderId="0"/>
    <xf numFmtId="41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" fillId="3" borderId="7" applyNumberFormat="0" applyProtection="0">
      <alignment horizontal="left"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3" borderId="7" applyNumberFormat="0" applyProtection="0">
      <alignment horizontal="left" vertical="center"/>
    </xf>
    <xf numFmtId="0" fontId="3" fillId="10" borderId="0" applyNumberFormat="0" applyBorder="0" applyProtection="0">
      <alignment horizontal="center" vertical="center"/>
    </xf>
    <xf numFmtId="0" fontId="3" fillId="3" borderId="0" applyNumberFormat="0" applyBorder="0" applyProtection="0">
      <alignment horizontal="center" vertical="center" wrapText="1"/>
    </xf>
    <xf numFmtId="0" fontId="3" fillId="3" borderId="0" applyNumberFormat="0" applyBorder="0" applyProtection="0">
      <alignment horizontal="right" vertical="center" wrapText="1"/>
    </xf>
    <xf numFmtId="0" fontId="3" fillId="11" borderId="0" applyNumberFormat="0" applyBorder="0" applyProtection="0">
      <alignment horizontal="center" vertical="center" wrapText="1"/>
    </xf>
    <xf numFmtId="0" fontId="2" fillId="11" borderId="0" applyNumberFormat="0" applyBorder="0" applyProtection="0">
      <alignment horizontal="right" vertical="center" wrapText="1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70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7" applyNumberFormat="0" applyFill="0" applyProtection="0">
      <alignment horizontal="left" vertical="center"/>
    </xf>
    <xf numFmtId="170" fontId="2" fillId="0" borderId="7" applyFill="0" applyProtection="0">
      <alignment horizontal="right" vertical="center"/>
    </xf>
    <xf numFmtId="3" fontId="2" fillId="0" borderId="7" applyFill="0" applyProtection="0">
      <alignment horizontal="right" vertical="center"/>
    </xf>
    <xf numFmtId="4" fontId="2" fillId="0" borderId="7" applyFill="0" applyProtection="0">
      <alignment horizontal="right" vertical="center"/>
    </xf>
    <xf numFmtId="0" fontId="1" fillId="0" borderId="7" applyNumberFormat="0" applyFont="0" applyFill="0" applyAlignment="0" applyProtection="0"/>
    <xf numFmtId="0" fontId="6" fillId="0" borderId="0"/>
    <xf numFmtId="0" fontId="6" fillId="0" borderId="0"/>
    <xf numFmtId="44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</cellStyleXfs>
  <cellXfs count="171">
    <xf numFmtId="0" fontId="0" fillId="0" borderId="0" xfId="0"/>
    <xf numFmtId="0" fontId="7" fillId="0" borderId="0" xfId="0" applyFont="1"/>
    <xf numFmtId="0" fontId="7" fillId="4" borderId="0" xfId="0" applyFont="1" applyFill="1"/>
    <xf numFmtId="0" fontId="7" fillId="0" borderId="0" xfId="0" applyFont="1" applyAlignment="1">
      <alignment horizontal="center"/>
    </xf>
    <xf numFmtId="0" fontId="7" fillId="4" borderId="0" xfId="0" applyFont="1" applyFill="1" applyAlignment="1">
      <alignment vertical="center" wrapText="1"/>
    </xf>
    <xf numFmtId="0" fontId="7" fillId="4" borderId="0" xfId="0" applyFont="1" applyFill="1" applyAlignment="1">
      <alignment horizontal="left" vertical="center" wrapText="1"/>
    </xf>
    <xf numFmtId="0" fontId="7" fillId="4" borderId="3" xfId="0" applyFont="1" applyFill="1" applyBorder="1" applyAlignment="1">
      <alignment vertical="center" wrapText="1"/>
    </xf>
    <xf numFmtId="0" fontId="7" fillId="4" borderId="6" xfId="0" applyFont="1" applyFill="1" applyBorder="1" applyAlignment="1">
      <alignment vertical="center" wrapText="1"/>
    </xf>
    <xf numFmtId="3" fontId="7" fillId="4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0" fillId="4" borderId="0" xfId="0" applyFont="1" applyFill="1"/>
    <xf numFmtId="0" fontId="10" fillId="4" borderId="0" xfId="0" applyFont="1" applyFill="1" applyAlignment="1">
      <alignment horizontal="center"/>
    </xf>
    <xf numFmtId="3" fontId="10" fillId="4" borderId="0" xfId="0" applyNumberFormat="1" applyFont="1" applyFill="1" applyAlignment="1">
      <alignment horizontal="center" wrapText="1"/>
    </xf>
    <xf numFmtId="0" fontId="10" fillId="0" borderId="0" xfId="0" applyFont="1"/>
    <xf numFmtId="0" fontId="9" fillId="4" borderId="0" xfId="0" applyFont="1" applyFill="1" applyAlignment="1">
      <alignment horizontal="center" vertical="center" wrapText="1"/>
    </xf>
    <xf numFmtId="41" fontId="9" fillId="4" borderId="0" xfId="8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11" fillId="4" borderId="0" xfId="0" applyFont="1" applyFill="1" applyAlignment="1">
      <alignment horizontal="left" vertical="center" wrapText="1"/>
    </xf>
    <xf numFmtId="0" fontId="11" fillId="4" borderId="4" xfId="0" applyFont="1" applyFill="1" applyBorder="1" applyAlignment="1">
      <alignment horizontal="left" vertical="center" wrapText="1"/>
    </xf>
    <xf numFmtId="0" fontId="11" fillId="4" borderId="0" xfId="0" applyFont="1" applyFill="1" applyAlignment="1">
      <alignment horizontal="center" vertical="center" wrapText="1"/>
    </xf>
    <xf numFmtId="0" fontId="9" fillId="5" borderId="7" xfId="7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/>
    </xf>
    <xf numFmtId="0" fontId="7" fillId="0" borderId="7" xfId="7" applyFont="1" applyBorder="1" applyAlignment="1">
      <alignment vertical="center" wrapText="1"/>
    </xf>
    <xf numFmtId="0" fontId="7" fillId="4" borderId="7" xfId="7" applyFont="1" applyFill="1" applyBorder="1" applyAlignment="1">
      <alignment horizontal="center" vertical="center" wrapText="1"/>
    </xf>
    <xf numFmtId="171" fontId="10" fillId="0" borderId="7" xfId="75" applyNumberFormat="1" applyFont="1" applyFill="1" applyBorder="1" applyAlignment="1">
      <alignment horizontal="center" vertical="center"/>
    </xf>
    <xf numFmtId="171" fontId="11" fillId="4" borderId="7" xfId="75" applyNumberFormat="1" applyFont="1" applyFill="1" applyBorder="1" applyAlignment="1">
      <alignment horizontal="right" vertical="center" wrapText="1"/>
    </xf>
    <xf numFmtId="171" fontId="11" fillId="0" borderId="7" xfId="75" applyNumberFormat="1" applyFont="1" applyFill="1" applyBorder="1" applyAlignment="1">
      <alignment horizontal="right" vertical="center" wrapText="1"/>
    </xf>
    <xf numFmtId="167" fontId="11" fillId="0" borderId="7" xfId="0" applyNumberFormat="1" applyFont="1" applyBorder="1" applyAlignment="1">
      <alignment horizontal="right" vertical="center" wrapText="1"/>
    </xf>
    <xf numFmtId="4" fontId="10" fillId="4" borderId="0" xfId="0" applyNumberFormat="1" applyFont="1" applyFill="1"/>
    <xf numFmtId="0" fontId="10" fillId="4" borderId="0" xfId="0" applyFont="1" applyFill="1" applyAlignment="1">
      <alignment horizontal="center" vertical="center"/>
    </xf>
    <xf numFmtId="166" fontId="11" fillId="0" borderId="0" xfId="0" applyNumberFormat="1" applyFont="1" applyAlignment="1">
      <alignment horizontal="right" vertical="center" wrapText="1"/>
    </xf>
    <xf numFmtId="166" fontId="11" fillId="4" borderId="0" xfId="0" applyNumberFormat="1" applyFont="1" applyFill="1" applyAlignment="1">
      <alignment horizontal="right" vertical="center" wrapText="1"/>
    </xf>
    <xf numFmtId="167" fontId="10" fillId="4" borderId="0" xfId="0" applyNumberFormat="1" applyFont="1" applyFill="1"/>
    <xf numFmtId="172" fontId="10" fillId="4" borderId="0" xfId="76" applyNumberFormat="1" applyFont="1" applyFill="1" applyBorder="1" applyAlignment="1">
      <alignment horizont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3" fontId="10" fillId="0" borderId="0" xfId="0" applyNumberFormat="1" applyFont="1" applyAlignment="1">
      <alignment horizontal="center" wrapText="1"/>
    </xf>
    <xf numFmtId="3" fontId="8" fillId="0" borderId="13" xfId="0" applyNumberFormat="1" applyFont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171" fontId="11" fillId="4" borderId="13" xfId="75" applyNumberFormat="1" applyFont="1" applyFill="1" applyBorder="1" applyAlignment="1">
      <alignment horizontal="right" vertical="center" wrapText="1"/>
    </xf>
    <xf numFmtId="0" fontId="8" fillId="6" borderId="0" xfId="0" applyFont="1" applyFill="1" applyAlignment="1">
      <alignment horizontal="center" vertical="center" wrapText="1"/>
    </xf>
    <xf numFmtId="171" fontId="11" fillId="4" borderId="2" xfId="75" applyNumberFormat="1" applyFont="1" applyFill="1" applyBorder="1" applyAlignment="1">
      <alignment horizontal="right" vertical="center" wrapText="1"/>
    </xf>
    <xf numFmtId="171" fontId="11" fillId="4" borderId="15" xfId="75" applyNumberFormat="1" applyFont="1" applyFill="1" applyBorder="1" applyAlignment="1">
      <alignment horizontal="right" vertical="center" wrapText="1"/>
    </xf>
    <xf numFmtId="171" fontId="11" fillId="0" borderId="2" xfId="75" applyNumberFormat="1" applyFont="1" applyFill="1" applyBorder="1" applyAlignment="1">
      <alignment horizontal="right" vertical="center" wrapText="1"/>
    </xf>
    <xf numFmtId="171" fontId="11" fillId="0" borderId="15" xfId="75" applyNumberFormat="1" applyFont="1" applyFill="1" applyBorder="1" applyAlignment="1">
      <alignment horizontal="right" vertical="center" wrapText="1"/>
    </xf>
    <xf numFmtId="0" fontId="7" fillId="0" borderId="7" xfId="7" applyFont="1" applyBorder="1" applyAlignment="1">
      <alignment horizontal="center" vertical="center" wrapText="1"/>
    </xf>
    <xf numFmtId="0" fontId="7" fillId="4" borderId="7" xfId="7" applyFont="1" applyFill="1" applyBorder="1" applyAlignment="1">
      <alignment vertical="center" wrapText="1"/>
    </xf>
    <xf numFmtId="4" fontId="10" fillId="4" borderId="0" xfId="14" applyNumberFormat="1" applyFont="1" applyFill="1" applyBorder="1" applyAlignment="1">
      <alignment horizontal="center" wrapText="1"/>
    </xf>
    <xf numFmtId="171" fontId="11" fillId="4" borderId="14" xfId="75" applyNumberFormat="1" applyFont="1" applyFill="1" applyBorder="1" applyAlignment="1">
      <alignment horizontal="right" vertical="center" wrapText="1"/>
    </xf>
    <xf numFmtId="0" fontId="8" fillId="15" borderId="7" xfId="0" applyFont="1" applyFill="1" applyBorder="1" applyAlignment="1">
      <alignment horizontal="center" vertical="center" wrapText="1"/>
    </xf>
    <xf numFmtId="0" fontId="8" fillId="15" borderId="14" xfId="0" applyFont="1" applyFill="1" applyBorder="1" applyAlignment="1">
      <alignment horizontal="center" vertical="center" wrapText="1"/>
    </xf>
    <xf numFmtId="0" fontId="8" fillId="13" borderId="15" xfId="0" applyFont="1" applyFill="1" applyBorder="1" applyAlignment="1">
      <alignment horizontal="center" vertical="center" wrapText="1"/>
    </xf>
    <xf numFmtId="0" fontId="8" fillId="15" borderId="13" xfId="0" applyFont="1" applyFill="1" applyBorder="1" applyAlignment="1">
      <alignment horizontal="center" vertical="center" wrapText="1"/>
    </xf>
    <xf numFmtId="173" fontId="0" fillId="0" borderId="0" xfId="0" applyNumberFormat="1"/>
    <xf numFmtId="0" fontId="16" fillId="0" borderId="7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171" fontId="16" fillId="0" borderId="7" xfId="75" applyNumberFormat="1" applyFont="1" applyFill="1" applyBorder="1" applyAlignment="1">
      <alignment horizontal="center" vertical="center"/>
    </xf>
    <xf numFmtId="44" fontId="16" fillId="0" borderId="7" xfId="76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/>
    </xf>
    <xf numFmtId="44" fontId="7" fillId="0" borderId="7" xfId="76" applyFont="1" applyFill="1" applyBorder="1" applyAlignment="1">
      <alignment horizontal="center" vertical="center"/>
    </xf>
    <xf numFmtId="4" fontId="0" fillId="0" borderId="0" xfId="0" applyNumberFormat="1"/>
    <xf numFmtId="44" fontId="0" fillId="0" borderId="0" xfId="0" applyNumberFormat="1"/>
    <xf numFmtId="0" fontId="15" fillId="0" borderId="0" xfId="0" applyFont="1" applyAlignment="1">
      <alignment horizontal="center"/>
    </xf>
    <xf numFmtId="10" fontId="0" fillId="0" borderId="0" xfId="0" applyNumberFormat="1"/>
    <xf numFmtId="10" fontId="8" fillId="0" borderId="0" xfId="0" applyNumberFormat="1" applyFont="1" applyAlignment="1">
      <alignment horizontal="center" vertical="center" wrapText="1"/>
    </xf>
    <xf numFmtId="43" fontId="11" fillId="0" borderId="0" xfId="75" applyFont="1" applyAlignment="1">
      <alignment horizontal="center" vertical="center" wrapText="1"/>
    </xf>
    <xf numFmtId="43" fontId="10" fillId="0" borderId="0" xfId="75" applyFont="1"/>
    <xf numFmtId="0" fontId="9" fillId="4" borderId="0" xfId="0" applyFont="1" applyFill="1" applyAlignment="1">
      <alignment horizontal="left" vertical="center" wrapText="1"/>
    </xf>
    <xf numFmtId="167" fontId="11" fillId="6" borderId="0" xfId="0" applyNumberFormat="1" applyFont="1" applyFill="1" applyAlignment="1">
      <alignment horizontal="right" vertical="center" wrapText="1"/>
    </xf>
    <xf numFmtId="9" fontId="11" fillId="4" borderId="15" xfId="14" applyFont="1" applyFill="1" applyBorder="1" applyAlignment="1">
      <alignment horizontal="right" vertical="center" wrapText="1"/>
    </xf>
    <xf numFmtId="0" fontId="12" fillId="0" borderId="0" xfId="0" applyFont="1"/>
    <xf numFmtId="0" fontId="8" fillId="16" borderId="2" xfId="0" applyFont="1" applyFill="1" applyBorder="1" applyAlignment="1">
      <alignment horizontal="center" vertical="center" wrapText="1"/>
    </xf>
    <xf numFmtId="0" fontId="8" fillId="16" borderId="7" xfId="0" applyFont="1" applyFill="1" applyBorder="1" applyAlignment="1">
      <alignment horizontal="center" vertical="center" wrapText="1"/>
    </xf>
    <xf numFmtId="4" fontId="12" fillId="0" borderId="0" xfId="0" applyNumberFormat="1" applyFont="1" applyAlignment="1">
      <alignment horizontal="center"/>
    </xf>
    <xf numFmtId="4" fontId="10" fillId="0" borderId="0" xfId="0" applyNumberFormat="1" applyFont="1"/>
    <xf numFmtId="0" fontId="18" fillId="0" borderId="0" xfId="0" applyFont="1" applyAlignment="1">
      <alignment vertical="center"/>
    </xf>
    <xf numFmtId="167" fontId="10" fillId="0" borderId="0" xfId="0" applyNumberFormat="1" applyFont="1"/>
    <xf numFmtId="10" fontId="10" fillId="4" borderId="0" xfId="14" applyNumberFormat="1" applyFont="1" applyFill="1"/>
    <xf numFmtId="175" fontId="10" fillId="4" borderId="0" xfId="14" applyNumberFormat="1" applyFont="1" applyFill="1"/>
    <xf numFmtId="4" fontId="7" fillId="0" borderId="0" xfId="0" applyNumberFormat="1" applyFont="1" applyAlignment="1">
      <alignment horizontal="center"/>
    </xf>
    <xf numFmtId="166" fontId="10" fillId="4" borderId="0" xfId="0" applyNumberFormat="1" applyFont="1" applyFill="1"/>
    <xf numFmtId="166" fontId="10" fillId="0" borderId="0" xfId="0" applyNumberFormat="1" applyFont="1"/>
    <xf numFmtId="0" fontId="10" fillId="0" borderId="7" xfId="0" applyFont="1" applyBorder="1" applyAlignment="1">
      <alignment horizontal="center" vertical="center" wrapText="1"/>
    </xf>
    <xf numFmtId="4" fontId="11" fillId="6" borderId="0" xfId="0" applyNumberFormat="1" applyFont="1" applyFill="1" applyAlignment="1">
      <alignment horizontal="right" vertical="center" wrapText="1"/>
    </xf>
    <xf numFmtId="0" fontId="14" fillId="8" borderId="7" xfId="0" applyFont="1" applyFill="1" applyBorder="1" applyAlignment="1">
      <alignment horizontal="center" vertical="center" wrapText="1"/>
    </xf>
    <xf numFmtId="174" fontId="11" fillId="0" borderId="7" xfId="14" applyNumberFormat="1" applyFont="1" applyFill="1" applyBorder="1" applyAlignment="1">
      <alignment horizontal="right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9" borderId="20" xfId="0" applyFont="1" applyFill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 wrapText="1"/>
    </xf>
    <xf numFmtId="0" fontId="14" fillId="8" borderId="15" xfId="0" applyFont="1" applyFill="1" applyBorder="1" applyAlignment="1">
      <alignment horizontal="center" vertical="center" wrapText="1"/>
    </xf>
    <xf numFmtId="166" fontId="11" fillId="4" borderId="2" xfId="0" applyNumberFormat="1" applyFont="1" applyFill="1" applyBorder="1" applyAlignment="1">
      <alignment horizontal="center" vertical="center" wrapText="1"/>
    </xf>
    <xf numFmtId="167" fontId="11" fillId="0" borderId="15" xfId="0" applyNumberFormat="1" applyFont="1" applyBorder="1" applyAlignment="1">
      <alignment horizontal="right" vertical="center" wrapText="1"/>
    </xf>
    <xf numFmtId="0" fontId="8" fillId="7" borderId="14" xfId="0" applyFont="1" applyFill="1" applyBorder="1" applyAlignment="1">
      <alignment horizontal="center" vertical="center" wrapText="1"/>
    </xf>
    <xf numFmtId="171" fontId="11" fillId="0" borderId="14" xfId="75" applyNumberFormat="1" applyFont="1" applyFill="1" applyBorder="1" applyAlignment="1">
      <alignment horizontal="right" vertical="center" wrapText="1"/>
    </xf>
    <xf numFmtId="0" fontId="8" fillId="16" borderId="15" xfId="0" applyFont="1" applyFill="1" applyBorder="1" applyAlignment="1">
      <alignment horizontal="center" vertical="center" wrapText="1"/>
    </xf>
    <xf numFmtId="0" fontId="8" fillId="13" borderId="14" xfId="0" applyFont="1" applyFill="1" applyBorder="1" applyAlignment="1">
      <alignment horizontal="center" vertical="center" wrapText="1"/>
    </xf>
    <xf numFmtId="171" fontId="10" fillId="4" borderId="13" xfId="75" applyNumberFormat="1" applyFont="1" applyFill="1" applyBorder="1" applyAlignment="1">
      <alignment horizontal="center" vertical="center"/>
    </xf>
    <xf numFmtId="171" fontId="10" fillId="4" borderId="13" xfId="75" applyNumberFormat="1" applyFont="1" applyFill="1" applyBorder="1" applyAlignment="1">
      <alignment horizontal="center" vertical="center" wrapText="1"/>
    </xf>
    <xf numFmtId="171" fontId="10" fillId="0" borderId="13" xfId="75" applyNumberFormat="1" applyFont="1" applyFill="1" applyBorder="1" applyAlignment="1">
      <alignment horizontal="center" vertical="center" wrapText="1"/>
    </xf>
    <xf numFmtId="0" fontId="9" fillId="12" borderId="20" xfId="7" applyFont="1" applyFill="1" applyBorder="1" applyAlignment="1">
      <alignment horizontal="center" vertical="center" wrapText="1"/>
    </xf>
    <xf numFmtId="0" fontId="9" fillId="12" borderId="21" xfId="7" applyFont="1" applyFill="1" applyBorder="1" applyAlignment="1">
      <alignment horizontal="center" vertical="center" wrapText="1"/>
    </xf>
    <xf numFmtId="0" fontId="9" fillId="12" borderId="22" xfId="7" applyFont="1" applyFill="1" applyBorder="1" applyAlignment="1">
      <alignment horizontal="center" vertical="center" wrapText="1"/>
    </xf>
    <xf numFmtId="167" fontId="11" fillId="0" borderId="2" xfId="0" applyNumberFormat="1" applyFont="1" applyBorder="1" applyAlignment="1">
      <alignment horizontal="right" vertical="center" wrapText="1"/>
    </xf>
    <xf numFmtId="0" fontId="8" fillId="12" borderId="2" xfId="0" applyFont="1" applyFill="1" applyBorder="1" applyAlignment="1">
      <alignment horizontal="center" vertical="center" wrapText="1"/>
    </xf>
    <xf numFmtId="0" fontId="8" fillId="12" borderId="7" xfId="0" applyFont="1" applyFill="1" applyBorder="1" applyAlignment="1">
      <alignment horizontal="center" vertical="center" wrapText="1"/>
    </xf>
    <xf numFmtId="0" fontId="8" fillId="12" borderId="15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/>
    </xf>
    <xf numFmtId="0" fontId="7" fillId="4" borderId="19" xfId="7" applyFont="1" applyFill="1" applyBorder="1" applyAlignment="1">
      <alignment vertical="center" wrapText="1"/>
    </xf>
    <xf numFmtId="0" fontId="7" fillId="4" borderId="19" xfId="7" applyFont="1" applyFill="1" applyBorder="1" applyAlignment="1">
      <alignment horizontal="center" vertical="center" wrapText="1"/>
    </xf>
    <xf numFmtId="171" fontId="10" fillId="4" borderId="25" xfId="75" applyNumberFormat="1" applyFont="1" applyFill="1" applyBorder="1" applyAlignment="1">
      <alignment horizontal="center" vertical="center" wrapText="1"/>
    </xf>
    <xf numFmtId="167" fontId="11" fillId="0" borderId="26" xfId="0" applyNumberFormat="1" applyFont="1" applyBorder="1" applyAlignment="1">
      <alignment horizontal="right" vertical="center" wrapText="1"/>
    </xf>
    <xf numFmtId="167" fontId="11" fillId="0" borderId="19" xfId="0" applyNumberFormat="1" applyFont="1" applyBorder="1" applyAlignment="1">
      <alignment horizontal="right" vertical="center" wrapText="1"/>
    </xf>
    <xf numFmtId="167" fontId="11" fillId="0" borderId="27" xfId="0" applyNumberFormat="1" applyFont="1" applyBorder="1" applyAlignment="1">
      <alignment horizontal="right" vertical="center" wrapText="1"/>
    </xf>
    <xf numFmtId="171" fontId="11" fillId="4" borderId="28" xfId="75" applyNumberFormat="1" applyFont="1" applyFill="1" applyBorder="1" applyAlignment="1">
      <alignment horizontal="right" vertical="center" wrapText="1"/>
    </xf>
    <xf numFmtId="9" fontId="11" fillId="4" borderId="27" xfId="14" applyFont="1" applyFill="1" applyBorder="1" applyAlignment="1">
      <alignment horizontal="right" vertical="center" wrapText="1"/>
    </xf>
    <xf numFmtId="171" fontId="11" fillId="4" borderId="19" xfId="75" applyNumberFormat="1" applyFont="1" applyFill="1" applyBorder="1" applyAlignment="1">
      <alignment horizontal="right" vertical="center" wrapText="1"/>
    </xf>
    <xf numFmtId="171" fontId="11" fillId="4" borderId="25" xfId="75" applyNumberFormat="1" applyFont="1" applyFill="1" applyBorder="1" applyAlignment="1">
      <alignment horizontal="right" vertical="center" wrapText="1"/>
    </xf>
    <xf numFmtId="171" fontId="11" fillId="4" borderId="26" xfId="75" applyNumberFormat="1" applyFont="1" applyFill="1" applyBorder="1" applyAlignment="1">
      <alignment horizontal="right" vertical="center" wrapText="1"/>
    </xf>
    <xf numFmtId="171" fontId="11" fillId="4" borderId="27" xfId="75" applyNumberFormat="1" applyFont="1" applyFill="1" applyBorder="1" applyAlignment="1">
      <alignment horizontal="right" vertical="center" wrapText="1"/>
    </xf>
    <xf numFmtId="171" fontId="11" fillId="0" borderId="28" xfId="75" applyNumberFormat="1" applyFont="1" applyFill="1" applyBorder="1" applyAlignment="1">
      <alignment horizontal="right" vertical="center" wrapText="1"/>
    </xf>
    <xf numFmtId="171" fontId="11" fillId="0" borderId="19" xfId="75" applyNumberFormat="1" applyFont="1" applyFill="1" applyBorder="1" applyAlignment="1">
      <alignment horizontal="right" vertical="center" wrapText="1"/>
    </xf>
    <xf numFmtId="174" fontId="11" fillId="0" borderId="19" xfId="14" applyNumberFormat="1" applyFont="1" applyFill="1" applyBorder="1" applyAlignment="1">
      <alignment horizontal="right" vertical="center" wrapText="1"/>
    </xf>
    <xf numFmtId="166" fontId="11" fillId="4" borderId="26" xfId="0" applyNumberFormat="1" applyFont="1" applyFill="1" applyBorder="1" applyAlignment="1">
      <alignment horizontal="center" vertical="center" wrapText="1"/>
    </xf>
    <xf numFmtId="166" fontId="8" fillId="0" borderId="19" xfId="0" applyNumberFormat="1" applyFont="1" applyBorder="1" applyAlignment="1">
      <alignment horizontal="right" vertical="center" wrapText="1"/>
    </xf>
    <xf numFmtId="0" fontId="10" fillId="4" borderId="10" xfId="0" applyFont="1" applyFill="1" applyBorder="1" applyAlignment="1">
      <alignment horizontal="center" vertical="center"/>
    </xf>
    <xf numFmtId="0" fontId="10" fillId="4" borderId="8" xfId="0" applyFont="1" applyFill="1" applyBorder="1"/>
    <xf numFmtId="0" fontId="10" fillId="4" borderId="8" xfId="0" applyFont="1" applyFill="1" applyBorder="1" applyAlignment="1">
      <alignment horizontal="center"/>
    </xf>
    <xf numFmtId="43" fontId="10" fillId="0" borderId="8" xfId="75" applyFont="1" applyBorder="1" applyAlignment="1">
      <alignment horizontal="center" vertical="center" wrapText="1"/>
    </xf>
    <xf numFmtId="171" fontId="10" fillId="0" borderId="8" xfId="75" applyNumberFormat="1" applyFont="1" applyBorder="1" applyAlignment="1">
      <alignment horizontal="center" vertical="center" wrapText="1"/>
    </xf>
    <xf numFmtId="166" fontId="11" fillId="0" borderId="8" xfId="0" applyNumberFormat="1" applyFont="1" applyBorder="1" applyAlignment="1">
      <alignment horizontal="right" vertical="center" wrapText="1"/>
    </xf>
    <xf numFmtId="167" fontId="12" fillId="4" borderId="9" xfId="0" applyNumberFormat="1" applyFont="1" applyFill="1" applyBorder="1"/>
    <xf numFmtId="167" fontId="10" fillId="14" borderId="0" xfId="14" applyNumberFormat="1" applyFont="1" applyFill="1" applyBorder="1" applyAlignment="1">
      <alignment horizontal="center" wrapText="1"/>
    </xf>
    <xf numFmtId="10" fontId="10" fillId="14" borderId="0" xfId="14" applyNumberFormat="1" applyFont="1" applyFill="1" applyBorder="1" applyAlignment="1">
      <alignment horizontal="center" wrapText="1"/>
    </xf>
    <xf numFmtId="0" fontId="11" fillId="4" borderId="4" xfId="0" applyFont="1" applyFill="1" applyBorder="1" applyAlignment="1">
      <alignment horizontal="left" vertical="center" wrapText="1"/>
    </xf>
    <xf numFmtId="0" fontId="11" fillId="4" borderId="0" xfId="0" applyFont="1" applyFill="1" applyAlignment="1">
      <alignment horizontal="left" vertical="center" wrapText="1"/>
    </xf>
    <xf numFmtId="0" fontId="9" fillId="5" borderId="13" xfId="7" applyFont="1" applyFill="1" applyBorder="1" applyAlignment="1">
      <alignment horizontal="center" vertical="center" wrapText="1"/>
    </xf>
    <xf numFmtId="0" fontId="9" fillId="5" borderId="5" xfId="7" applyFont="1" applyFill="1" applyBorder="1" applyAlignment="1">
      <alignment horizontal="center" vertical="center" wrapText="1"/>
    </xf>
    <xf numFmtId="0" fontId="9" fillId="13" borderId="24" xfId="7" applyFont="1" applyFill="1" applyBorder="1" applyAlignment="1">
      <alignment horizontal="center" vertical="center" wrapText="1"/>
    </xf>
    <xf numFmtId="0" fontId="9" fillId="13" borderId="22" xfId="7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41" fontId="9" fillId="4" borderId="4" xfId="8" applyFont="1" applyFill="1" applyBorder="1" applyAlignment="1">
      <alignment horizontal="center" vertical="center" wrapText="1"/>
    </xf>
    <xf numFmtId="41" fontId="9" fillId="4" borderId="0" xfId="8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10" fillId="4" borderId="6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left" vertical="center" wrapText="1"/>
    </xf>
    <xf numFmtId="0" fontId="10" fillId="4" borderId="16" xfId="0" applyFont="1" applyFill="1" applyBorder="1" applyAlignment="1">
      <alignment horizontal="left" vertical="center" wrapText="1"/>
    </xf>
    <xf numFmtId="0" fontId="10" fillId="4" borderId="4" xfId="0" applyFont="1" applyFill="1" applyBorder="1" applyAlignment="1">
      <alignment horizontal="left" vertical="center" wrapText="1"/>
    </xf>
    <xf numFmtId="0" fontId="10" fillId="4" borderId="0" xfId="0" applyFont="1" applyFill="1" applyAlignment="1">
      <alignment horizontal="left" vertical="center" wrapText="1"/>
    </xf>
    <xf numFmtId="0" fontId="10" fillId="4" borderId="18" xfId="0" applyFont="1" applyFill="1" applyBorder="1" applyAlignment="1">
      <alignment horizontal="left" vertical="center" wrapText="1"/>
    </xf>
    <xf numFmtId="0" fontId="10" fillId="4" borderId="11" xfId="0" applyFont="1" applyFill="1" applyBorder="1" applyAlignment="1">
      <alignment horizontal="left" vertical="center" wrapText="1"/>
    </xf>
    <xf numFmtId="0" fontId="10" fillId="4" borderId="12" xfId="0" applyFont="1" applyFill="1" applyBorder="1" applyAlignment="1">
      <alignment horizontal="left" vertical="center" wrapText="1"/>
    </xf>
    <xf numFmtId="0" fontId="10" fillId="4" borderId="29" xfId="0" applyFont="1" applyFill="1" applyBorder="1" applyAlignment="1">
      <alignment horizontal="left" vertical="center" wrapText="1"/>
    </xf>
    <xf numFmtId="0" fontId="9" fillId="7" borderId="24" xfId="7" applyFont="1" applyFill="1" applyBorder="1" applyAlignment="1">
      <alignment horizontal="center" vertical="center" wrapText="1"/>
    </xf>
    <xf numFmtId="0" fontId="9" fillId="7" borderId="21" xfId="7" applyFont="1" applyFill="1" applyBorder="1" applyAlignment="1">
      <alignment horizontal="center" vertical="center" wrapText="1"/>
    </xf>
    <xf numFmtId="0" fontId="9" fillId="7" borderId="23" xfId="7" applyFont="1" applyFill="1" applyBorder="1" applyAlignment="1">
      <alignment horizontal="center" vertical="center" wrapText="1"/>
    </xf>
    <xf numFmtId="0" fontId="9" fillId="15" borderId="5" xfId="7" applyFont="1" applyFill="1" applyBorder="1" applyAlignment="1">
      <alignment horizontal="center" vertical="center" wrapText="1"/>
    </xf>
    <xf numFmtId="0" fontId="9" fillId="16" borderId="20" xfId="7" applyFont="1" applyFill="1" applyBorder="1" applyAlignment="1">
      <alignment horizontal="center" vertical="center" wrapText="1"/>
    </xf>
    <xf numFmtId="0" fontId="9" fillId="16" borderId="21" xfId="7" applyFont="1" applyFill="1" applyBorder="1" applyAlignment="1">
      <alignment horizontal="center" vertical="center" wrapText="1"/>
    </xf>
    <xf numFmtId="0" fontId="9" fillId="16" borderId="22" xfId="7" applyFont="1" applyFill="1" applyBorder="1" applyAlignment="1">
      <alignment horizontal="center" vertical="center" wrapText="1"/>
    </xf>
    <xf numFmtId="0" fontId="14" fillId="8" borderId="21" xfId="7" applyFont="1" applyFill="1" applyBorder="1" applyAlignment="1">
      <alignment horizontal="center" vertical="center" wrapText="1"/>
    </xf>
    <xf numFmtId="0" fontId="14" fillId="8" borderId="22" xfId="7" applyFont="1" applyFill="1" applyBorder="1" applyAlignment="1">
      <alignment horizontal="center" vertical="center" wrapText="1"/>
    </xf>
    <xf numFmtId="0" fontId="15" fillId="5" borderId="17" xfId="0" applyFont="1" applyFill="1" applyBorder="1" applyAlignment="1">
      <alignment horizontal="center" vertical="center" wrapText="1"/>
    </xf>
  </cellXfs>
  <cellStyles count="78">
    <cellStyle name="BodyStyle" xfId="2" xr:uid="{00000000-0005-0000-0000-000000000000}"/>
    <cellStyle name="BodyStyleBold" xfId="32" xr:uid="{B04BB4C0-83D5-4DCB-BD3C-5FCA6B0244D9}"/>
    <cellStyle name="BodyStyleBoldRight" xfId="33" xr:uid="{AB276CC2-834D-496C-9B5F-1FFC8DF52B53}"/>
    <cellStyle name="BodyStyleWithBorder" xfId="38" xr:uid="{1D3172A1-F340-45D1-80B2-65E34D53C7C9}"/>
    <cellStyle name="BorderThinBlack" xfId="42" xr:uid="{27A9B058-4787-4E91-BCD4-AABAE84C778C}"/>
    <cellStyle name="Comma" xfId="24" xr:uid="{1CA62F17-4CE3-40FE-9D3A-05BCA1F0F93E}"/>
    <cellStyle name="Comma [0]" xfId="25" xr:uid="{6412F55B-C5C8-4226-B5EE-4DE2017F74F6}"/>
    <cellStyle name="Comma [0] 2" xfId="55" xr:uid="{75F99F6C-1A79-4645-A4EB-CD1B1FD291B1}"/>
    <cellStyle name="Comma 2" xfId="54" xr:uid="{7D2DEFB5-1BEC-465A-A621-A34EFBFF5018}"/>
    <cellStyle name="Comma 3" xfId="57" xr:uid="{6E2B3C3C-CB82-47B3-AC0E-D27E4C15714E}"/>
    <cellStyle name="Currency" xfId="22" xr:uid="{3B86A1D2-F8FE-49C8-99C4-AEA36539EB23}"/>
    <cellStyle name="Currency [0]" xfId="23" xr:uid="{9FCE50DA-D82A-4C9D-B353-CEE83345C752}"/>
    <cellStyle name="Currency 2" xfId="47" xr:uid="{BB62E71D-1903-4AC6-9892-3DC7EFAF0C28}"/>
    <cellStyle name="Currency 2 2" xfId="59" xr:uid="{2CCF140D-3714-4493-B4DB-C7D02E8E11E2}"/>
    <cellStyle name="DateStyle" xfId="35" xr:uid="{E8B0FEFF-E11B-4B64-940A-19E2C8D75BB1}"/>
    <cellStyle name="DateTimeStyle" xfId="36" xr:uid="{CF43FC18-6E9D-4F8D-BD73-0AD5F91529C6}"/>
    <cellStyle name="Decimal" xfId="37" xr:uid="{DD16CBE4-988D-4A14-B82A-DD13629932B8}"/>
    <cellStyle name="DecimalWithBorder" xfId="41" xr:uid="{66143FFF-99D3-40E3-B149-7FA4AF03ED38}"/>
    <cellStyle name="EuroCurrency" xfId="34" xr:uid="{D74CCDC0-C99D-4AD8-921D-40C53F5D949C}"/>
    <cellStyle name="EuroCurrencyWithBorder" xfId="39" xr:uid="{B661E71E-ADC5-4020-B988-2F56C2FF3F9C}"/>
    <cellStyle name="HeaderStyle" xfId="5" xr:uid="{00000000-0005-0000-0000-000001000000}"/>
    <cellStyle name="HeaderSubTop" xfId="30" xr:uid="{7F36FC88-876D-40C5-9079-DF453008687C}"/>
    <cellStyle name="HeaderSubTopNoBold" xfId="31" xr:uid="{B7491FE9-669D-4A29-99D4-45E1F6970B01}"/>
    <cellStyle name="HeaderTopBuyer" xfId="27" xr:uid="{4ADBC902-536F-4F87-A4DB-156CAAD58AF6}"/>
    <cellStyle name="HeaderTopStyle" xfId="28" xr:uid="{8D87A252-0D15-4587-AC3F-C5CE9EB8098F}"/>
    <cellStyle name="HeaderTopStyleAlignRight" xfId="29" xr:uid="{265843A0-F82E-4EBE-ADB1-3D11D978FAA6}"/>
    <cellStyle name="Hipervínculo 2" xfId="46" xr:uid="{72137941-D372-4DE3-B3E7-324F8071120B}"/>
    <cellStyle name="MainTitle" xfId="6" xr:uid="{00000000-0005-0000-0000-000002000000}"/>
    <cellStyle name="MainTitle 2" xfId="26" xr:uid="{16F14163-3A96-4678-BC6E-775A7D92E0F9}"/>
    <cellStyle name="MainTitle 3" xfId="15" xr:uid="{4F5A9662-07B8-4331-A5C1-AA1EC408BB07}"/>
    <cellStyle name="Millares" xfId="75" builtinId="3"/>
    <cellStyle name="Millares [0] 2" xfId="8" xr:uid="{00000000-0005-0000-0000-000003000000}"/>
    <cellStyle name="Millares [0] 2 2" xfId="12" xr:uid="{00000000-0005-0000-0000-000004000000}"/>
    <cellStyle name="Millares [0] 2 2 2" xfId="52" xr:uid="{7D57D941-F39E-4282-9101-3CC00E0D495D}"/>
    <cellStyle name="Millares [0] 2 2 3" xfId="66" xr:uid="{874E0314-D61B-4208-B669-4F38EB0D30A8}"/>
    <cellStyle name="Millares [0] 2 2 4" xfId="19" xr:uid="{6BBBECF1-20B1-4689-A10C-069F750B022B}"/>
    <cellStyle name="Millares [0] 2 3" xfId="49" xr:uid="{3BD2E5F6-EB95-4537-B6C8-12B1F9BC98D5}"/>
    <cellStyle name="Millares [0] 2 4" xfId="64" xr:uid="{724ECBD3-DEF1-42B1-BC64-FFD8CC9C2154}"/>
    <cellStyle name="Millares [0] 2 5" xfId="16" xr:uid="{FB0F662C-F4DC-485B-A59D-1D1B7B91D618}"/>
    <cellStyle name="Millares [0] 3" xfId="11" xr:uid="{00000000-0005-0000-0000-000005000000}"/>
    <cellStyle name="Millares [0] 3 2" xfId="51" xr:uid="{BE9D83B3-82AD-4C30-B0D0-4A6E3B8FF3F6}"/>
    <cellStyle name="Millares [0] 3 3" xfId="65" xr:uid="{ED4F3920-98FA-47E9-A094-DC57256343F1}"/>
    <cellStyle name="Millares [0] 3 4" xfId="18" xr:uid="{5FD188FB-BFDD-4499-A666-B6700EB9A3F6}"/>
    <cellStyle name="Millares 2" xfId="9" xr:uid="{00000000-0005-0000-0000-000006000000}"/>
    <cellStyle name="Millares 2 2" xfId="50" xr:uid="{D24D8A1E-3EC9-4094-8595-DA2D768BAA4F}"/>
    <cellStyle name="Millares 2 3" xfId="17" xr:uid="{68344C66-8FCA-461C-9547-E8AE12AEEB78}"/>
    <cellStyle name="Millares 3" xfId="61" xr:uid="{C32A982B-A8D8-4B0F-BDF9-E2F9CAF15C61}"/>
    <cellStyle name="Millares 4" xfId="62" xr:uid="{E0FFC6D9-47D2-45B1-9A13-3E351CA18583}"/>
    <cellStyle name="Millares 5" xfId="68" xr:uid="{8964988F-8948-4156-8057-B1CA33852C3C}"/>
    <cellStyle name="Millares 6" xfId="70" xr:uid="{9F6859E1-BF36-4A2C-81AC-4D84E88B7379}"/>
    <cellStyle name="Moneda" xfId="76" builtinId="4"/>
    <cellStyle name="Moneda [0] 2" xfId="10" xr:uid="{00000000-0005-0000-0000-000007000000}"/>
    <cellStyle name="Moneda [0] 2 3" xfId="77" xr:uid="{BE404D69-8C09-4A98-A0AE-9CD71C3250A7}"/>
    <cellStyle name="Moneda 10" xfId="71" xr:uid="{FE4C76B4-1C43-49CC-96F0-994FE121D581}"/>
    <cellStyle name="Moneda 11" xfId="73" xr:uid="{F310281B-770E-46B0-B8F1-81D21E69A38A}"/>
    <cellStyle name="Moneda 12" xfId="74" xr:uid="{EAA53C73-79FE-4DDA-9BAA-D5BAF87ABD64}"/>
    <cellStyle name="Moneda 13" xfId="72" xr:uid="{EC6AD8FE-478B-4FCF-A9B4-0CD2E4F81EE5}"/>
    <cellStyle name="Moneda 2" xfId="4" xr:uid="{00000000-0005-0000-0000-000008000000}"/>
    <cellStyle name="Moneda 3" xfId="45" xr:uid="{FDD2FA1E-59E1-443E-A649-198C73CCA442}"/>
    <cellStyle name="Moneda 3 2" xfId="58" xr:uid="{283F825B-E7F8-4023-8367-01D1170ACB15}"/>
    <cellStyle name="Moneda 4" xfId="48" xr:uid="{6E4C19A4-72B1-43E6-9D68-19D56A7F033D}"/>
    <cellStyle name="Moneda 4 2" xfId="60" xr:uid="{1703A758-9919-428B-9768-80542AD22C36}"/>
    <cellStyle name="Moneda 5" xfId="53" xr:uid="{B5C69F61-A8AF-458E-916A-30E92880ED8D}"/>
    <cellStyle name="Moneda 6" xfId="56" xr:uid="{C303510F-0D29-432B-9D9C-BB9C5043831B}"/>
    <cellStyle name="Moneda 7" xfId="67" xr:uid="{ABDC4A25-7B5D-4342-8362-A1AC5963F493}"/>
    <cellStyle name="Moneda 8" xfId="69" xr:uid="{C40D9ED0-6935-4E9C-88F5-17F52B75B148}"/>
    <cellStyle name="Moneda 9" xfId="20" xr:uid="{7FA64EF8-9F02-4CBD-9E3C-CB234832E6BB}"/>
    <cellStyle name="Normal" xfId="0" builtinId="0"/>
    <cellStyle name="Normal 2" xfId="1" xr:uid="{00000000-0005-0000-0000-00000A000000}"/>
    <cellStyle name="Normal 2 2" xfId="43" xr:uid="{6F25B483-A4E9-46B1-9597-A293EA7C30BC}"/>
    <cellStyle name="Normal 3" xfId="44" xr:uid="{1B4C8F29-47DF-4D51-926B-5F49E14D13C0}"/>
    <cellStyle name="Normal 4" xfId="63" xr:uid="{16D81D28-9E59-4E1D-97EA-3B8346E40E9F}"/>
    <cellStyle name="Normal_ESTUDIO DE CONVENIENCIA 2004 ASEO -ANEXOS(1)" xfId="7" xr:uid="{00000000-0005-0000-0000-00000B000000}"/>
    <cellStyle name="Numeric" xfId="3" xr:uid="{00000000-0005-0000-0000-00000C000000}"/>
    <cellStyle name="NumericWithBorder" xfId="40" xr:uid="{2391FDB8-A681-41D9-A2AA-2670169B0BD8}"/>
    <cellStyle name="Percent" xfId="21" xr:uid="{249AE3F4-8F4F-4DEF-8D9E-47A8F3803574}"/>
    <cellStyle name="Porcentaje" xfId="14" builtinId="5"/>
    <cellStyle name="Porcentaje 2" xfId="13" xr:uid="{00000000-0005-0000-0000-00000D000000}"/>
  </cellStyles>
  <dxfs count="0"/>
  <tableStyles count="0" defaultTableStyle="TableStyleMedium2" defaultPivotStyle="PivotStyleLight16"/>
  <colors>
    <mruColors>
      <color rgb="FF0070C0"/>
      <color rgb="FF99CCFF"/>
      <color rgb="FFFF0066"/>
      <color rgb="FFFFFF99"/>
      <color rgb="FFFFFFCC"/>
      <color rgb="FFFF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352424</xdr:colOff>
      <xdr:row>1</xdr:row>
      <xdr:rowOff>19050</xdr:rowOff>
    </xdr:from>
    <xdr:to>
      <xdr:col>2</xdr:col>
      <xdr:colOff>960120</xdr:colOff>
      <xdr:row>5</xdr:row>
      <xdr:rowOff>45999</xdr:rowOff>
    </xdr:to>
    <xdr:pic>
      <xdr:nvPicPr>
        <xdr:cNvPr id="2" name="Imagen 2" descr="../../../../../Users/macintosh/Documents/201+/SED/LIBRERIA%20">
          <a:extLst>
            <a:ext uri="{FF2B5EF4-FFF2-40B4-BE49-F238E27FC236}">
              <a16:creationId xmlns:a16="http://schemas.microsoft.com/office/drawing/2014/main" id="{AA5D0376-A4CA-4D0F-94FD-FB07624D6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856" t="17500" r="41965" b="20056"/>
        <a:stretch>
          <a:fillRect/>
        </a:stretch>
      </xdr:blipFill>
      <xdr:spPr bwMode="auto">
        <a:xfrm>
          <a:off x="847724" y="171450"/>
          <a:ext cx="607696" cy="598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0</xdr:colOff>
      <xdr:row>0</xdr:row>
      <xdr:rowOff>114573</xdr:rowOff>
    </xdr:from>
    <xdr:to>
      <xdr:col>28</xdr:col>
      <xdr:colOff>990210</xdr:colOff>
      <xdr:row>6</xdr:row>
      <xdr:rowOff>27773</xdr:rowOff>
    </xdr:to>
    <xdr:pic>
      <xdr:nvPicPr>
        <xdr:cNvPr id="3" name="Imagen 2" descr="../../../../../Users/macintosh/Documents/201+/SED/LIBRERIA%20">
          <a:extLst>
            <a:ext uri="{FF2B5EF4-FFF2-40B4-BE49-F238E27FC236}">
              <a16:creationId xmlns:a16="http://schemas.microsoft.com/office/drawing/2014/main" id="{B86F74A6-09CD-4BF7-BFCD-93B90A526B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6" t="25215" r="37817" b="26015"/>
        <a:stretch>
          <a:fillRect/>
        </a:stretch>
      </xdr:blipFill>
      <xdr:spPr bwMode="auto">
        <a:xfrm>
          <a:off x="31984950" y="114573"/>
          <a:ext cx="990210" cy="789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176302</xdr:colOff>
      <xdr:row>44</xdr:row>
      <xdr:rowOff>69849</xdr:rowOff>
    </xdr:from>
    <xdr:to>
      <xdr:col>2</xdr:col>
      <xdr:colOff>1317625</xdr:colOff>
      <xdr:row>46</xdr:row>
      <xdr:rowOff>77765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15C7E7D6-7BE1-4A18-95B9-972BAA5398EC}"/>
            </a:ext>
          </a:extLst>
        </xdr:cNvPr>
        <xdr:cNvSpPr/>
      </xdr:nvSpPr>
      <xdr:spPr>
        <a:xfrm>
          <a:off x="281077" y="14414499"/>
          <a:ext cx="1531848" cy="293666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t"/>
        <a:lstStyle/>
        <a:p>
          <a:pPr algn="l"/>
          <a:r>
            <a:rPr lang="es-CO" sz="800">
              <a:ln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latin typeface="Trebuchet MS" panose="020B0603020202020204" pitchFamily="34" charset="0"/>
            </a:rPr>
            <a:t>Aprobado por</a:t>
          </a:r>
        </a:p>
      </xdr:txBody>
    </xdr:sp>
    <xdr:clientData/>
  </xdr:twoCellAnchor>
  <xdr:oneCellAnchor>
    <xdr:from>
      <xdr:col>28</xdr:col>
      <xdr:colOff>40341</xdr:colOff>
      <xdr:row>0</xdr:row>
      <xdr:rowOff>114573</xdr:rowOff>
    </xdr:from>
    <xdr:ext cx="999735" cy="720024"/>
    <xdr:pic>
      <xdr:nvPicPr>
        <xdr:cNvPr id="5" name="Imagen 4" descr="../../../../../Users/macintosh/Documents/201+/SED/LIBRERIA%20">
          <a:extLst>
            <a:ext uri="{FF2B5EF4-FFF2-40B4-BE49-F238E27FC236}">
              <a16:creationId xmlns:a16="http://schemas.microsoft.com/office/drawing/2014/main" id="{75102CC7-A9AD-48B1-B6F6-4849630EA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6" t="25215" r="37817" b="26015"/>
        <a:stretch>
          <a:fillRect/>
        </a:stretch>
      </xdr:blipFill>
      <xdr:spPr bwMode="auto">
        <a:xfrm>
          <a:off x="32025291" y="114573"/>
          <a:ext cx="999735" cy="72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3D09B-6DE0-4F08-BEE7-F22390D37CA1}">
  <sheetPr>
    <pageSetUpPr fitToPage="1"/>
  </sheetPr>
  <dimension ref="A1:AP158"/>
  <sheetViews>
    <sheetView tabSelected="1" view="pageBreakPreview" topLeftCell="A38" zoomScaleNormal="100" zoomScaleSheetLayoutView="100" workbookViewId="0">
      <selection activeCell="AG50" sqref="AG50"/>
    </sheetView>
  </sheetViews>
  <sheetFormatPr baseColWidth="10" defaultColWidth="11.453125" defaultRowHeight="10" x14ac:dyDescent="0.2"/>
  <cols>
    <col min="1" max="1" width="1.54296875" style="14" customWidth="1"/>
    <col min="2" max="2" width="5.81640625" style="14" customWidth="1"/>
    <col min="3" max="3" width="24.1796875" style="14" customWidth="1"/>
    <col min="4" max="4" width="9.453125" style="38" customWidth="1"/>
    <col min="5" max="5" width="11.54296875" style="39" customWidth="1"/>
    <col min="6" max="6" width="18.54296875" style="39" customWidth="1"/>
    <col min="7" max="10" width="12.54296875" style="39" customWidth="1"/>
    <col min="11" max="11" width="19.26953125" style="39" customWidth="1"/>
    <col min="12" max="21" width="11.81640625" style="39" customWidth="1"/>
    <col min="22" max="28" width="14.54296875" style="14" customWidth="1"/>
    <col min="29" max="33" width="14.81640625" style="14" customWidth="1"/>
    <col min="34" max="34" width="8.7265625" style="14" bestFit="1" customWidth="1"/>
    <col min="35" max="35" width="13" style="14" bestFit="1" customWidth="1"/>
    <col min="36" max="36" width="7.81640625" style="14" bestFit="1" customWidth="1"/>
    <col min="37" max="37" width="12.26953125" style="14" bestFit="1" customWidth="1"/>
    <col min="38" max="38" width="13.26953125" style="14" bestFit="1" customWidth="1"/>
    <col min="39" max="44" width="11.453125" style="14" customWidth="1"/>
    <col min="45" max="16384" width="11.453125" style="14"/>
  </cols>
  <sheetData>
    <row r="1" spans="1:38" s="11" customFormat="1" ht="10.5" thickBot="1" x14ac:dyDescent="0.25">
      <c r="D1" s="12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</row>
    <row r="2" spans="1:38" s="4" customFormat="1" x14ac:dyDescent="0.35">
      <c r="B2" s="7"/>
      <c r="C2" s="6"/>
      <c r="D2" s="10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6"/>
      <c r="W2" s="6"/>
      <c r="X2" s="6"/>
      <c r="Y2" s="6"/>
      <c r="Z2" s="6"/>
      <c r="AA2" s="6"/>
      <c r="AB2" s="6"/>
      <c r="AC2" s="6"/>
    </row>
    <row r="3" spans="1:38" s="5" customFormat="1" ht="10.5" x14ac:dyDescent="0.35">
      <c r="A3" s="4"/>
      <c r="B3" s="142" t="s">
        <v>0</v>
      </c>
      <c r="C3" s="143"/>
      <c r="D3" s="143"/>
      <c r="E3" s="143"/>
      <c r="F3" s="143"/>
      <c r="G3" s="143"/>
      <c r="H3" s="143"/>
      <c r="I3" s="143"/>
      <c r="J3" s="143"/>
      <c r="K3" s="143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</row>
    <row r="4" spans="1:38" s="5" customFormat="1" ht="10.5" x14ac:dyDescent="0.35">
      <c r="A4" s="4"/>
      <c r="B4" s="144" t="s">
        <v>1</v>
      </c>
      <c r="C4" s="145"/>
      <c r="D4" s="145"/>
      <c r="E4" s="145"/>
      <c r="F4" s="145"/>
      <c r="G4" s="145"/>
      <c r="H4" s="145"/>
      <c r="I4" s="145"/>
      <c r="J4" s="145"/>
      <c r="K4" s="145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</row>
    <row r="5" spans="1:38" s="5" customFormat="1" ht="10.5" x14ac:dyDescent="0.35">
      <c r="A5" s="4"/>
      <c r="B5" s="142" t="s">
        <v>2</v>
      </c>
      <c r="C5" s="143"/>
      <c r="D5" s="143"/>
      <c r="E5" s="143"/>
      <c r="F5" s="143"/>
      <c r="G5" s="143"/>
      <c r="H5" s="143"/>
      <c r="I5" s="143"/>
      <c r="J5" s="143"/>
      <c r="K5" s="143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</row>
    <row r="6" spans="1:38" s="2" customFormat="1" ht="11" thickBot="1" x14ac:dyDescent="0.25">
      <c r="B6" s="146"/>
      <c r="C6" s="147"/>
      <c r="D6" s="147"/>
      <c r="E6" s="147"/>
      <c r="F6" s="147"/>
      <c r="G6" s="147"/>
      <c r="H6" s="147"/>
      <c r="I6" s="147"/>
      <c r="J6" s="147"/>
      <c r="K6" s="14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5"/>
      <c r="AE6" s="15"/>
      <c r="AF6" s="15"/>
      <c r="AG6" s="15"/>
    </row>
    <row r="7" spans="1:38" s="2" customFormat="1" ht="11" thickBot="1" x14ac:dyDescent="0.25">
      <c r="B7" s="148" t="s">
        <v>3</v>
      </c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49"/>
      <c r="AA7" s="149"/>
      <c r="AB7" s="149"/>
      <c r="AC7" s="70"/>
      <c r="AD7" s="70"/>
      <c r="AE7" s="70"/>
      <c r="AF7" s="70"/>
      <c r="AG7" s="70"/>
    </row>
    <row r="8" spans="1:38" s="1" customFormat="1" ht="11" thickBot="1" x14ac:dyDescent="0.25">
      <c r="B8" s="150" t="s">
        <v>4</v>
      </c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1"/>
      <c r="P8" s="151"/>
      <c r="Q8" s="151"/>
      <c r="R8" s="151"/>
      <c r="S8" s="151"/>
      <c r="T8" s="151"/>
      <c r="U8" s="151"/>
      <c r="V8" s="151"/>
      <c r="W8" s="151"/>
      <c r="X8" s="151"/>
      <c r="Y8" s="151"/>
      <c r="Z8" s="151"/>
      <c r="AA8" s="151"/>
      <c r="AB8" s="151"/>
      <c r="AC8" s="9"/>
      <c r="AD8" s="9"/>
      <c r="AE8" s="9"/>
      <c r="AF8" s="9"/>
      <c r="AG8" s="9"/>
    </row>
    <row r="9" spans="1:38" s="1" customFormat="1" ht="10.5" customHeight="1" x14ac:dyDescent="0.2">
      <c r="B9" s="136"/>
      <c r="C9" s="137"/>
      <c r="D9" s="137"/>
      <c r="E9" s="137"/>
      <c r="F9" s="137"/>
      <c r="G9" s="137"/>
      <c r="H9" s="137"/>
      <c r="I9" s="137"/>
      <c r="J9" s="137"/>
      <c r="K9" s="137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43"/>
    </row>
    <row r="10" spans="1:38" s="1" customFormat="1" ht="11" thickBot="1" x14ac:dyDescent="0.25">
      <c r="B10" s="19"/>
      <c r="C10" s="18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43"/>
    </row>
    <row r="11" spans="1:38" s="3" customFormat="1" ht="42" x14ac:dyDescent="0.2">
      <c r="B11" s="21" t="s">
        <v>5</v>
      </c>
      <c r="C11" s="138" t="s">
        <v>6</v>
      </c>
      <c r="D11" s="139"/>
      <c r="E11" s="139"/>
      <c r="F11" s="102" t="s">
        <v>7</v>
      </c>
      <c r="G11" s="103" t="s">
        <v>8</v>
      </c>
      <c r="H11" s="103" t="s">
        <v>9</v>
      </c>
      <c r="I11" s="103" t="s">
        <v>10</v>
      </c>
      <c r="J11" s="103" t="s">
        <v>11</v>
      </c>
      <c r="K11" s="104" t="s">
        <v>12</v>
      </c>
      <c r="L11" s="140" t="s">
        <v>13</v>
      </c>
      <c r="M11" s="141"/>
      <c r="N11" s="164" t="s">
        <v>14</v>
      </c>
      <c r="O11" s="164"/>
      <c r="P11" s="164"/>
      <c r="Q11" s="164"/>
      <c r="R11" s="165" t="s">
        <v>15</v>
      </c>
      <c r="S11" s="166"/>
      <c r="T11" s="166"/>
      <c r="U11" s="166"/>
      <c r="V11" s="166"/>
      <c r="W11" s="167"/>
      <c r="X11" s="161" t="s">
        <v>16</v>
      </c>
      <c r="Y11" s="162"/>
      <c r="Z11" s="162"/>
      <c r="AA11" s="162"/>
      <c r="AB11" s="162"/>
      <c r="AC11" s="163"/>
      <c r="AD11" s="90" t="s">
        <v>17</v>
      </c>
      <c r="AE11" s="168" t="s">
        <v>18</v>
      </c>
      <c r="AF11" s="169"/>
      <c r="AG11" s="43"/>
      <c r="AI11" s="82"/>
    </row>
    <row r="12" spans="1:38" s="22" customFormat="1" ht="31.5" x14ac:dyDescent="0.25">
      <c r="B12" s="23" t="s">
        <v>19</v>
      </c>
      <c r="C12" s="23" t="s">
        <v>20</v>
      </c>
      <c r="D12" s="23" t="s">
        <v>21</v>
      </c>
      <c r="E12" s="40" t="s">
        <v>22</v>
      </c>
      <c r="F12" s="106" t="s">
        <v>23</v>
      </c>
      <c r="G12" s="107" t="s">
        <v>24</v>
      </c>
      <c r="H12" s="107" t="s">
        <v>25</v>
      </c>
      <c r="I12" s="107" t="s">
        <v>26</v>
      </c>
      <c r="J12" s="107" t="s">
        <v>27</v>
      </c>
      <c r="K12" s="108" t="s">
        <v>28</v>
      </c>
      <c r="L12" s="98" t="s">
        <v>29</v>
      </c>
      <c r="M12" s="54" t="s">
        <v>30</v>
      </c>
      <c r="N12" s="53" t="s">
        <v>31</v>
      </c>
      <c r="O12" s="52" t="s">
        <v>32</v>
      </c>
      <c r="P12" s="52" t="s">
        <v>33</v>
      </c>
      <c r="Q12" s="55" t="s">
        <v>34</v>
      </c>
      <c r="R12" s="74" t="s">
        <v>35</v>
      </c>
      <c r="S12" s="75" t="s">
        <v>36</v>
      </c>
      <c r="T12" s="75" t="s">
        <v>9</v>
      </c>
      <c r="U12" s="75" t="s">
        <v>10</v>
      </c>
      <c r="V12" s="75" t="s">
        <v>11</v>
      </c>
      <c r="W12" s="97" t="s">
        <v>37</v>
      </c>
      <c r="X12" s="95" t="s">
        <v>31</v>
      </c>
      <c r="Y12" s="41" t="s">
        <v>38</v>
      </c>
      <c r="Z12" s="41" t="s">
        <v>39</v>
      </c>
      <c r="AA12" s="41" t="s">
        <v>40</v>
      </c>
      <c r="AB12" s="41" t="s">
        <v>41</v>
      </c>
      <c r="AC12" s="89" t="s">
        <v>42</v>
      </c>
      <c r="AD12" s="91" t="s">
        <v>17</v>
      </c>
      <c r="AE12" s="87" t="s">
        <v>43</v>
      </c>
      <c r="AF12" s="92" t="s">
        <v>44</v>
      </c>
      <c r="AG12" s="43"/>
      <c r="AH12" s="78"/>
    </row>
    <row r="13" spans="1:38" ht="40" x14ac:dyDescent="0.25">
      <c r="B13" s="24">
        <v>1</v>
      </c>
      <c r="C13" s="25" t="s">
        <v>45</v>
      </c>
      <c r="D13" s="26" t="s">
        <v>46</v>
      </c>
      <c r="E13" s="99">
        <v>690</v>
      </c>
      <c r="F13" s="105">
        <v>12400</v>
      </c>
      <c r="G13" s="30">
        <v>8351</v>
      </c>
      <c r="H13" s="30">
        <v>29500</v>
      </c>
      <c r="I13" s="30">
        <v>13700</v>
      </c>
      <c r="J13" s="30">
        <v>13700</v>
      </c>
      <c r="K13" s="94"/>
      <c r="L13" s="51">
        <f>ROUND(_xlfn.STDEV.P(F13:K13),0)</f>
        <v>7255</v>
      </c>
      <c r="M13" s="72">
        <f>L13/N13</f>
        <v>0.47</v>
      </c>
      <c r="N13" s="51">
        <f t="shared" ref="N13:N43" si="0">ROUND(AVERAGE(F13:K13),0)</f>
        <v>15530</v>
      </c>
      <c r="O13" s="28">
        <f t="shared" ref="O13:O43" si="1">ROUND(_xlfn.STDEV.P(F13:K13),0)</f>
        <v>7255</v>
      </c>
      <c r="P13" s="28">
        <f>+N13+O13</f>
        <v>22785</v>
      </c>
      <c r="Q13" s="42">
        <f>+N13-O13</f>
        <v>8275</v>
      </c>
      <c r="R13" s="46">
        <f t="shared" ref="R13:R43" si="2">IF(AND(F13&gt;=$Q13,F13&lt;=$P13),F13,"")</f>
        <v>12400</v>
      </c>
      <c r="S13" s="29">
        <f t="shared" ref="S13:S43" si="3">IF(AND(G13&gt;=$Q13,G13&lt;=$P13),G13,"")</f>
        <v>8351</v>
      </c>
      <c r="T13" s="29" t="str">
        <f t="shared" ref="T13:T43" si="4">IF(AND(H13&gt;=$Q13,H13&lt;=$P13),H13,"")</f>
        <v/>
      </c>
      <c r="U13" s="29">
        <f t="shared" ref="U13:U43" si="5">IF(AND(I13&gt;=$Q13,I13&lt;=$P13),I13,"")</f>
        <v>13700</v>
      </c>
      <c r="V13" s="29">
        <f t="shared" ref="V13:V43" si="6">IF(AND(J13&gt;=$Q13,J13&lt;=$P13),J13,"")</f>
        <v>13700</v>
      </c>
      <c r="W13" s="47" t="str">
        <f t="shared" ref="W13:W43" si="7">IF(AND(K13&gt;=$Q13,K13&lt;=$P13),K13,"")</f>
        <v/>
      </c>
      <c r="X13" s="96">
        <f>ROUND(AVERAGE(R13:W13),0)</f>
        <v>12038</v>
      </c>
      <c r="Y13" s="29">
        <f>_xlfn.STDEV.P(R13:W13)</f>
        <v>2194</v>
      </c>
      <c r="Z13" s="88">
        <f>Y13/X13</f>
        <v>0.182</v>
      </c>
      <c r="AA13" s="29">
        <f>ROUND(GEOMEAN(R13:W13),0)</f>
        <v>11807</v>
      </c>
      <c r="AB13" s="29">
        <f>ROUND(MEDIAN(R13:W13),0)</f>
        <v>13050</v>
      </c>
      <c r="AC13" s="29">
        <f>HARMEAN(R13:W13)</f>
        <v>11548</v>
      </c>
      <c r="AD13" s="93" t="s">
        <v>41</v>
      </c>
      <c r="AE13" s="126">
        <f>+AB13</f>
        <v>13050</v>
      </c>
      <c r="AF13" s="94">
        <f t="shared" ref="AF13:AF43" si="8">AE13*E13</f>
        <v>9004500</v>
      </c>
      <c r="AG13" s="86"/>
      <c r="AH13" s="76"/>
      <c r="AI13" s="77"/>
      <c r="AJ13" s="79"/>
      <c r="AK13" s="79"/>
      <c r="AL13" s="79"/>
    </row>
    <row r="14" spans="1:38" ht="40" x14ac:dyDescent="0.25">
      <c r="B14" s="24">
        <v>2</v>
      </c>
      <c r="C14" s="25" t="s">
        <v>47</v>
      </c>
      <c r="D14" s="26" t="s">
        <v>46</v>
      </c>
      <c r="E14" s="99">
        <v>690</v>
      </c>
      <c r="F14" s="105">
        <v>11800</v>
      </c>
      <c r="G14" s="30">
        <v>8956</v>
      </c>
      <c r="H14" s="30">
        <v>29500</v>
      </c>
      <c r="I14" s="30">
        <v>14200</v>
      </c>
      <c r="J14" s="30">
        <v>14200</v>
      </c>
      <c r="K14" s="94"/>
      <c r="L14" s="51">
        <f t="shared" ref="L13:L43" si="9">ROUND(_xlfn.STDEV.P(F14:K14),0)</f>
        <v>7150</v>
      </c>
      <c r="M14" s="72">
        <f t="shared" ref="M13:M43" si="10">L14/N14</f>
        <v>0.45</v>
      </c>
      <c r="N14" s="51">
        <f t="shared" si="0"/>
        <v>15731</v>
      </c>
      <c r="O14" s="28">
        <f t="shared" si="1"/>
        <v>7150</v>
      </c>
      <c r="P14" s="28">
        <f t="shared" ref="P14:P43" si="11">+N14+O14</f>
        <v>22881</v>
      </c>
      <c r="Q14" s="42">
        <f t="shared" ref="Q14:Q43" si="12">+N14-O14</f>
        <v>8581</v>
      </c>
      <c r="R14" s="46">
        <f t="shared" si="2"/>
        <v>11800</v>
      </c>
      <c r="S14" s="29">
        <f t="shared" si="3"/>
        <v>8956</v>
      </c>
      <c r="T14" s="29" t="str">
        <f t="shared" si="4"/>
        <v/>
      </c>
      <c r="U14" s="29">
        <f t="shared" si="5"/>
        <v>14200</v>
      </c>
      <c r="V14" s="29">
        <f t="shared" si="6"/>
        <v>14200</v>
      </c>
      <c r="W14" s="47" t="str">
        <f t="shared" si="7"/>
        <v/>
      </c>
      <c r="X14" s="96">
        <f t="shared" ref="X14:X43" si="13">ROUND(AVERAGE(R14:W14),0)</f>
        <v>12289</v>
      </c>
      <c r="Y14" s="29">
        <f t="shared" ref="Y14:Y43" si="14">_xlfn.STDEV.P(R14:W14)</f>
        <v>2159</v>
      </c>
      <c r="Z14" s="88">
        <f t="shared" ref="Z14:Z43" si="15">Y14/X14</f>
        <v>0.17599999999999999</v>
      </c>
      <c r="AA14" s="29">
        <f t="shared" ref="AA14:AA43" si="16">ROUND(GEOMEAN(R14:W14),0)</f>
        <v>12082</v>
      </c>
      <c r="AB14" s="29">
        <f t="shared" ref="AB14:AB43" si="17">ROUND(MEDIAN(R14:W14),0)</f>
        <v>13000</v>
      </c>
      <c r="AC14" s="29">
        <f t="shared" ref="AC14:AC43" si="18">HARMEAN(R14:W14)</f>
        <v>11861</v>
      </c>
      <c r="AD14" s="93" t="s">
        <v>41</v>
      </c>
      <c r="AE14" s="126">
        <f t="shared" ref="AE14:AE43" si="19">+AB14</f>
        <v>13000</v>
      </c>
      <c r="AF14" s="94">
        <f t="shared" si="8"/>
        <v>8970000</v>
      </c>
      <c r="AG14" s="86"/>
      <c r="AH14" s="76"/>
      <c r="AI14" s="77"/>
      <c r="AJ14" s="79"/>
      <c r="AK14" s="79"/>
      <c r="AL14" s="79"/>
    </row>
    <row r="15" spans="1:38" ht="30" x14ac:dyDescent="0.25">
      <c r="B15" s="24">
        <v>3</v>
      </c>
      <c r="C15" s="25" t="s">
        <v>48</v>
      </c>
      <c r="D15" s="26" t="s">
        <v>46</v>
      </c>
      <c r="E15" s="99">
        <v>22937</v>
      </c>
      <c r="F15" s="105">
        <v>4400</v>
      </c>
      <c r="G15" s="30">
        <v>7320</v>
      </c>
      <c r="H15" s="30">
        <v>4200</v>
      </c>
      <c r="I15" s="30">
        <v>13400</v>
      </c>
      <c r="J15" s="30">
        <v>13400</v>
      </c>
      <c r="K15" s="94"/>
      <c r="L15" s="51">
        <f t="shared" si="9"/>
        <v>4116</v>
      </c>
      <c r="M15" s="72">
        <f t="shared" si="10"/>
        <v>0.48</v>
      </c>
      <c r="N15" s="51">
        <f t="shared" si="0"/>
        <v>8544</v>
      </c>
      <c r="O15" s="28">
        <f t="shared" si="1"/>
        <v>4116</v>
      </c>
      <c r="P15" s="28">
        <f t="shared" si="11"/>
        <v>12660</v>
      </c>
      <c r="Q15" s="42">
        <f t="shared" si="12"/>
        <v>4428</v>
      </c>
      <c r="R15" s="46" t="str">
        <f t="shared" si="2"/>
        <v/>
      </c>
      <c r="S15" s="29">
        <f t="shared" si="3"/>
        <v>7320</v>
      </c>
      <c r="T15" s="29" t="str">
        <f t="shared" si="4"/>
        <v/>
      </c>
      <c r="U15" s="29" t="str">
        <f t="shared" si="5"/>
        <v/>
      </c>
      <c r="V15" s="29" t="str">
        <f t="shared" si="6"/>
        <v/>
      </c>
      <c r="W15" s="47" t="str">
        <f t="shared" si="7"/>
        <v/>
      </c>
      <c r="X15" s="96">
        <f t="shared" si="13"/>
        <v>7320</v>
      </c>
      <c r="Y15" s="29">
        <f t="shared" si="14"/>
        <v>0</v>
      </c>
      <c r="Z15" s="88">
        <f t="shared" si="15"/>
        <v>0</v>
      </c>
      <c r="AA15" s="29">
        <f t="shared" si="16"/>
        <v>7320</v>
      </c>
      <c r="AB15" s="29">
        <f t="shared" si="17"/>
        <v>7320</v>
      </c>
      <c r="AC15" s="29">
        <f t="shared" si="18"/>
        <v>7320</v>
      </c>
      <c r="AD15" s="93" t="s">
        <v>41</v>
      </c>
      <c r="AE15" s="126">
        <f t="shared" si="19"/>
        <v>7320</v>
      </c>
      <c r="AF15" s="94">
        <f t="shared" si="8"/>
        <v>167898840</v>
      </c>
      <c r="AG15" s="86"/>
      <c r="AH15" s="76"/>
      <c r="AI15" s="77"/>
      <c r="AJ15" s="79"/>
      <c r="AK15" s="79"/>
      <c r="AL15" s="79"/>
    </row>
    <row r="16" spans="1:38" ht="30" x14ac:dyDescent="0.25">
      <c r="B16" s="24">
        <v>4</v>
      </c>
      <c r="C16" s="25" t="s">
        <v>49</v>
      </c>
      <c r="D16" s="26" t="s">
        <v>46</v>
      </c>
      <c r="E16" s="99">
        <v>22937</v>
      </c>
      <c r="F16" s="105">
        <v>4350</v>
      </c>
      <c r="G16" s="30">
        <v>7920</v>
      </c>
      <c r="H16" s="30">
        <v>5300</v>
      </c>
      <c r="I16" s="30">
        <v>13900</v>
      </c>
      <c r="J16" s="30">
        <v>13900</v>
      </c>
      <c r="K16" s="94"/>
      <c r="L16" s="51">
        <f t="shared" si="9"/>
        <v>4110</v>
      </c>
      <c r="M16" s="72">
        <f t="shared" si="10"/>
        <v>0.45</v>
      </c>
      <c r="N16" s="51">
        <f t="shared" si="0"/>
        <v>9074</v>
      </c>
      <c r="O16" s="28">
        <f t="shared" si="1"/>
        <v>4110</v>
      </c>
      <c r="P16" s="28">
        <f t="shared" si="11"/>
        <v>13184</v>
      </c>
      <c r="Q16" s="42">
        <f t="shared" si="12"/>
        <v>4964</v>
      </c>
      <c r="R16" s="46" t="str">
        <f t="shared" si="2"/>
        <v/>
      </c>
      <c r="S16" s="29">
        <f t="shared" si="3"/>
        <v>7920</v>
      </c>
      <c r="T16" s="29">
        <f t="shared" si="4"/>
        <v>5300</v>
      </c>
      <c r="U16" s="29" t="str">
        <f t="shared" si="5"/>
        <v/>
      </c>
      <c r="V16" s="29" t="str">
        <f t="shared" si="6"/>
        <v/>
      </c>
      <c r="W16" s="47" t="str">
        <f t="shared" si="7"/>
        <v/>
      </c>
      <c r="X16" s="96">
        <f t="shared" si="13"/>
        <v>6610</v>
      </c>
      <c r="Y16" s="29">
        <f t="shared" si="14"/>
        <v>1310</v>
      </c>
      <c r="Z16" s="88">
        <f t="shared" si="15"/>
        <v>0.19800000000000001</v>
      </c>
      <c r="AA16" s="29">
        <f t="shared" si="16"/>
        <v>6479</v>
      </c>
      <c r="AB16" s="29">
        <f t="shared" si="17"/>
        <v>6610</v>
      </c>
      <c r="AC16" s="29">
        <f t="shared" si="18"/>
        <v>6350</v>
      </c>
      <c r="AD16" s="93" t="s">
        <v>41</v>
      </c>
      <c r="AE16" s="126">
        <f t="shared" si="19"/>
        <v>6610</v>
      </c>
      <c r="AF16" s="94">
        <f t="shared" si="8"/>
        <v>151613570</v>
      </c>
      <c r="AG16" s="86"/>
      <c r="AH16" s="76"/>
      <c r="AI16" s="77"/>
      <c r="AJ16" s="79"/>
      <c r="AK16" s="79"/>
      <c r="AL16" s="79"/>
    </row>
    <row r="17" spans="2:39" ht="30" x14ac:dyDescent="0.25">
      <c r="B17" s="24">
        <v>5</v>
      </c>
      <c r="C17" s="25" t="s">
        <v>50</v>
      </c>
      <c r="D17" s="26" t="s">
        <v>46</v>
      </c>
      <c r="E17" s="99">
        <v>22938</v>
      </c>
      <c r="F17" s="105">
        <v>2800</v>
      </c>
      <c r="G17" s="30">
        <v>3720</v>
      </c>
      <c r="H17" s="30">
        <v>2200</v>
      </c>
      <c r="I17" s="30">
        <v>10100</v>
      </c>
      <c r="J17" s="30">
        <v>10100</v>
      </c>
      <c r="K17" s="94"/>
      <c r="L17" s="51">
        <f t="shared" si="9"/>
        <v>3557</v>
      </c>
      <c r="M17" s="72">
        <f t="shared" si="10"/>
        <v>0.61</v>
      </c>
      <c r="N17" s="51">
        <f t="shared" si="0"/>
        <v>5784</v>
      </c>
      <c r="O17" s="28">
        <f t="shared" si="1"/>
        <v>3557</v>
      </c>
      <c r="P17" s="28">
        <f t="shared" si="11"/>
        <v>9341</v>
      </c>
      <c r="Q17" s="42">
        <f t="shared" si="12"/>
        <v>2227</v>
      </c>
      <c r="R17" s="46">
        <f t="shared" si="2"/>
        <v>2800</v>
      </c>
      <c r="S17" s="29">
        <f t="shared" si="3"/>
        <v>3720</v>
      </c>
      <c r="T17" s="29" t="str">
        <f t="shared" si="4"/>
        <v/>
      </c>
      <c r="U17" s="29" t="str">
        <f t="shared" si="5"/>
        <v/>
      </c>
      <c r="V17" s="29" t="str">
        <f t="shared" si="6"/>
        <v/>
      </c>
      <c r="W17" s="47" t="str">
        <f t="shared" si="7"/>
        <v/>
      </c>
      <c r="X17" s="96">
        <f t="shared" si="13"/>
        <v>3260</v>
      </c>
      <c r="Y17" s="29">
        <f t="shared" si="14"/>
        <v>460</v>
      </c>
      <c r="Z17" s="88">
        <f t="shared" si="15"/>
        <v>0.14099999999999999</v>
      </c>
      <c r="AA17" s="29">
        <f t="shared" si="16"/>
        <v>3227</v>
      </c>
      <c r="AB17" s="29">
        <f t="shared" si="17"/>
        <v>3260</v>
      </c>
      <c r="AC17" s="29">
        <f t="shared" si="18"/>
        <v>3195</v>
      </c>
      <c r="AD17" s="93" t="s">
        <v>41</v>
      </c>
      <c r="AE17" s="126">
        <f t="shared" si="19"/>
        <v>3260</v>
      </c>
      <c r="AF17" s="94">
        <f t="shared" si="8"/>
        <v>74777880</v>
      </c>
      <c r="AG17" s="86"/>
      <c r="AH17" s="76"/>
      <c r="AI17" s="77"/>
      <c r="AJ17" s="79"/>
      <c r="AK17" s="79"/>
      <c r="AL17" s="79"/>
    </row>
    <row r="18" spans="2:39" ht="30" x14ac:dyDescent="0.25">
      <c r="B18" s="24">
        <v>6</v>
      </c>
      <c r="C18" s="25" t="s">
        <v>51</v>
      </c>
      <c r="D18" s="26" t="s">
        <v>46</v>
      </c>
      <c r="E18" s="99">
        <v>863</v>
      </c>
      <c r="F18" s="105">
        <v>14600</v>
      </c>
      <c r="G18" s="30">
        <v>14667</v>
      </c>
      <c r="H18" s="30">
        <v>22500</v>
      </c>
      <c r="I18" s="30">
        <v>27200</v>
      </c>
      <c r="J18" s="30">
        <v>27200</v>
      </c>
      <c r="K18" s="94"/>
      <c r="L18" s="51">
        <f t="shared" si="9"/>
        <v>5656</v>
      </c>
      <c r="M18" s="72">
        <f t="shared" si="10"/>
        <v>0.27</v>
      </c>
      <c r="N18" s="51">
        <f t="shared" si="0"/>
        <v>21233</v>
      </c>
      <c r="O18" s="28">
        <f t="shared" si="1"/>
        <v>5656</v>
      </c>
      <c r="P18" s="28">
        <f t="shared" si="11"/>
        <v>26889</v>
      </c>
      <c r="Q18" s="42">
        <f t="shared" si="12"/>
        <v>15577</v>
      </c>
      <c r="R18" s="46" t="str">
        <f t="shared" si="2"/>
        <v/>
      </c>
      <c r="S18" s="29" t="str">
        <f t="shared" si="3"/>
        <v/>
      </c>
      <c r="T18" s="29">
        <f t="shared" si="4"/>
        <v>22500</v>
      </c>
      <c r="U18" s="29" t="str">
        <f t="shared" si="5"/>
        <v/>
      </c>
      <c r="V18" s="29" t="str">
        <f t="shared" si="6"/>
        <v/>
      </c>
      <c r="W18" s="47" t="str">
        <f t="shared" si="7"/>
        <v/>
      </c>
      <c r="X18" s="96">
        <f t="shared" si="13"/>
        <v>22500</v>
      </c>
      <c r="Y18" s="29">
        <f t="shared" si="14"/>
        <v>0</v>
      </c>
      <c r="Z18" s="88">
        <f t="shared" si="15"/>
        <v>0</v>
      </c>
      <c r="AA18" s="29">
        <f t="shared" si="16"/>
        <v>22500</v>
      </c>
      <c r="AB18" s="29">
        <f t="shared" si="17"/>
        <v>22500</v>
      </c>
      <c r="AC18" s="29">
        <f t="shared" si="18"/>
        <v>22500</v>
      </c>
      <c r="AD18" s="93" t="s">
        <v>41</v>
      </c>
      <c r="AE18" s="126">
        <f t="shared" si="19"/>
        <v>22500</v>
      </c>
      <c r="AF18" s="94">
        <f t="shared" si="8"/>
        <v>19417500</v>
      </c>
      <c r="AG18" s="86"/>
      <c r="AH18" s="76"/>
      <c r="AI18" s="77"/>
      <c r="AJ18" s="79"/>
      <c r="AK18" s="79"/>
      <c r="AL18" s="79"/>
      <c r="AM18" s="84"/>
    </row>
    <row r="19" spans="2:39" ht="30" x14ac:dyDescent="0.25">
      <c r="B19" s="24">
        <v>7</v>
      </c>
      <c r="C19" s="25" t="s">
        <v>52</v>
      </c>
      <c r="D19" s="26" t="s">
        <v>46</v>
      </c>
      <c r="E19" s="100">
        <v>863</v>
      </c>
      <c r="F19" s="105">
        <v>15550</v>
      </c>
      <c r="G19" s="30">
        <v>16420</v>
      </c>
      <c r="H19" s="30">
        <v>24000</v>
      </c>
      <c r="I19" s="30">
        <v>28200</v>
      </c>
      <c r="J19" s="30">
        <v>28200</v>
      </c>
      <c r="K19" s="94"/>
      <c r="L19" s="51">
        <f t="shared" si="9"/>
        <v>5523</v>
      </c>
      <c r="M19" s="72">
        <f t="shared" si="10"/>
        <v>0.25</v>
      </c>
      <c r="N19" s="51">
        <f t="shared" si="0"/>
        <v>22474</v>
      </c>
      <c r="O19" s="28">
        <f t="shared" si="1"/>
        <v>5523</v>
      </c>
      <c r="P19" s="28">
        <f t="shared" si="11"/>
        <v>27997</v>
      </c>
      <c r="Q19" s="42">
        <f t="shared" si="12"/>
        <v>16951</v>
      </c>
      <c r="R19" s="46" t="str">
        <f t="shared" si="2"/>
        <v/>
      </c>
      <c r="S19" s="29" t="str">
        <f t="shared" si="3"/>
        <v/>
      </c>
      <c r="T19" s="29">
        <f t="shared" si="4"/>
        <v>24000</v>
      </c>
      <c r="U19" s="29" t="str">
        <f t="shared" si="5"/>
        <v/>
      </c>
      <c r="V19" s="29" t="str">
        <f t="shared" si="6"/>
        <v/>
      </c>
      <c r="W19" s="47" t="str">
        <f t="shared" si="7"/>
        <v/>
      </c>
      <c r="X19" s="96">
        <f t="shared" si="13"/>
        <v>24000</v>
      </c>
      <c r="Y19" s="29">
        <f t="shared" si="14"/>
        <v>0</v>
      </c>
      <c r="Z19" s="88">
        <f t="shared" si="15"/>
        <v>0</v>
      </c>
      <c r="AA19" s="29">
        <f t="shared" si="16"/>
        <v>24000</v>
      </c>
      <c r="AB19" s="29">
        <f t="shared" si="17"/>
        <v>24000</v>
      </c>
      <c r="AC19" s="29">
        <f t="shared" si="18"/>
        <v>24000</v>
      </c>
      <c r="AD19" s="93" t="s">
        <v>41</v>
      </c>
      <c r="AE19" s="126">
        <f t="shared" si="19"/>
        <v>24000</v>
      </c>
      <c r="AF19" s="94">
        <f t="shared" si="8"/>
        <v>20712000</v>
      </c>
      <c r="AG19" s="86"/>
      <c r="AH19" s="76"/>
      <c r="AI19" s="77"/>
      <c r="AJ19" s="79"/>
      <c r="AK19" s="79"/>
      <c r="AL19" s="79"/>
    </row>
    <row r="20" spans="2:39" ht="30" x14ac:dyDescent="0.25">
      <c r="B20" s="24">
        <v>8</v>
      </c>
      <c r="C20" s="25" t="s">
        <v>53</v>
      </c>
      <c r="D20" s="26" t="s">
        <v>46</v>
      </c>
      <c r="E20" s="100">
        <v>29613</v>
      </c>
      <c r="F20" s="105">
        <v>3950</v>
      </c>
      <c r="G20" s="30">
        <v>4793</v>
      </c>
      <c r="H20" s="30">
        <v>7300</v>
      </c>
      <c r="I20" s="30">
        <v>12700</v>
      </c>
      <c r="J20" s="30">
        <v>12700</v>
      </c>
      <c r="K20" s="94"/>
      <c r="L20" s="51">
        <f t="shared" si="9"/>
        <v>3767</v>
      </c>
      <c r="M20" s="72">
        <f t="shared" si="10"/>
        <v>0.45</v>
      </c>
      <c r="N20" s="51">
        <f t="shared" si="0"/>
        <v>8289</v>
      </c>
      <c r="O20" s="28">
        <f t="shared" si="1"/>
        <v>3767</v>
      </c>
      <c r="P20" s="28">
        <f t="shared" si="11"/>
        <v>12056</v>
      </c>
      <c r="Q20" s="42">
        <f t="shared" si="12"/>
        <v>4522</v>
      </c>
      <c r="R20" s="46" t="str">
        <f t="shared" si="2"/>
        <v/>
      </c>
      <c r="S20" s="29">
        <f t="shared" si="3"/>
        <v>4793</v>
      </c>
      <c r="T20" s="29">
        <f t="shared" si="4"/>
        <v>7300</v>
      </c>
      <c r="U20" s="29" t="str">
        <f t="shared" si="5"/>
        <v/>
      </c>
      <c r="V20" s="29" t="str">
        <f t="shared" si="6"/>
        <v/>
      </c>
      <c r="W20" s="47" t="str">
        <f t="shared" si="7"/>
        <v/>
      </c>
      <c r="X20" s="96">
        <f t="shared" si="13"/>
        <v>6047</v>
      </c>
      <c r="Y20" s="29">
        <f t="shared" si="14"/>
        <v>1254</v>
      </c>
      <c r="Z20" s="88">
        <f t="shared" si="15"/>
        <v>0.20699999999999999</v>
      </c>
      <c r="AA20" s="29">
        <f t="shared" si="16"/>
        <v>5915</v>
      </c>
      <c r="AB20" s="29">
        <f t="shared" si="17"/>
        <v>6047</v>
      </c>
      <c r="AC20" s="29">
        <f t="shared" si="18"/>
        <v>5787</v>
      </c>
      <c r="AD20" s="93" t="s">
        <v>41</v>
      </c>
      <c r="AE20" s="126">
        <f t="shared" si="19"/>
        <v>6047</v>
      </c>
      <c r="AF20" s="94">
        <f t="shared" si="8"/>
        <v>179069811</v>
      </c>
      <c r="AG20" s="86"/>
      <c r="AH20" s="76"/>
      <c r="AI20" s="77"/>
      <c r="AJ20" s="79"/>
      <c r="AK20" s="79"/>
      <c r="AL20" s="79"/>
    </row>
    <row r="21" spans="2:39" ht="30" x14ac:dyDescent="0.25">
      <c r="B21" s="24">
        <v>9</v>
      </c>
      <c r="C21" s="25" t="s">
        <v>54</v>
      </c>
      <c r="D21" s="48" t="s">
        <v>46</v>
      </c>
      <c r="E21" s="100">
        <v>29612</v>
      </c>
      <c r="F21" s="105">
        <v>4300</v>
      </c>
      <c r="G21" s="30">
        <v>6593</v>
      </c>
      <c r="H21" s="30">
        <v>8800</v>
      </c>
      <c r="I21" s="30">
        <v>14700</v>
      </c>
      <c r="J21" s="30">
        <v>14700</v>
      </c>
      <c r="K21" s="94"/>
      <c r="L21" s="51">
        <f t="shared" si="9"/>
        <v>4232</v>
      </c>
      <c r="M21" s="72">
        <f t="shared" si="10"/>
        <v>0.43</v>
      </c>
      <c r="N21" s="51">
        <f t="shared" si="0"/>
        <v>9819</v>
      </c>
      <c r="O21" s="28">
        <f t="shared" si="1"/>
        <v>4232</v>
      </c>
      <c r="P21" s="28">
        <f t="shared" si="11"/>
        <v>14051</v>
      </c>
      <c r="Q21" s="42">
        <f t="shared" si="12"/>
        <v>5587</v>
      </c>
      <c r="R21" s="46" t="str">
        <f t="shared" si="2"/>
        <v/>
      </c>
      <c r="S21" s="29">
        <f t="shared" si="3"/>
        <v>6593</v>
      </c>
      <c r="T21" s="29">
        <f t="shared" si="4"/>
        <v>8800</v>
      </c>
      <c r="U21" s="29" t="str">
        <f t="shared" si="5"/>
        <v/>
      </c>
      <c r="V21" s="29" t="str">
        <f t="shared" si="6"/>
        <v/>
      </c>
      <c r="W21" s="47" t="str">
        <f t="shared" si="7"/>
        <v/>
      </c>
      <c r="X21" s="96">
        <f t="shared" si="13"/>
        <v>7697</v>
      </c>
      <c r="Y21" s="29">
        <f t="shared" si="14"/>
        <v>1104</v>
      </c>
      <c r="Z21" s="88">
        <f t="shared" si="15"/>
        <v>0.14299999999999999</v>
      </c>
      <c r="AA21" s="29">
        <f t="shared" si="16"/>
        <v>7617</v>
      </c>
      <c r="AB21" s="29">
        <f t="shared" si="17"/>
        <v>7697</v>
      </c>
      <c r="AC21" s="29">
        <f t="shared" si="18"/>
        <v>7538</v>
      </c>
      <c r="AD21" s="93" t="s">
        <v>41</v>
      </c>
      <c r="AE21" s="126">
        <f t="shared" si="19"/>
        <v>7697</v>
      </c>
      <c r="AF21" s="94">
        <f t="shared" si="8"/>
        <v>227923564</v>
      </c>
      <c r="AG21" s="86"/>
      <c r="AH21" s="76"/>
      <c r="AI21" s="77"/>
      <c r="AJ21" s="79"/>
      <c r="AK21" s="79"/>
      <c r="AL21" s="79"/>
    </row>
    <row r="22" spans="2:39" ht="30" x14ac:dyDescent="0.25">
      <c r="B22" s="24">
        <v>10</v>
      </c>
      <c r="C22" s="25" t="s">
        <v>55</v>
      </c>
      <c r="D22" s="48" t="s">
        <v>46</v>
      </c>
      <c r="E22" s="100">
        <v>29612</v>
      </c>
      <c r="F22" s="105">
        <v>4550</v>
      </c>
      <c r="G22" s="30">
        <v>7084</v>
      </c>
      <c r="H22" s="30">
        <v>9200</v>
      </c>
      <c r="I22" s="30">
        <v>15700</v>
      </c>
      <c r="J22" s="30">
        <v>15700</v>
      </c>
      <c r="K22" s="94"/>
      <c r="L22" s="51">
        <f t="shared" si="9"/>
        <v>4535</v>
      </c>
      <c r="M22" s="72">
        <f t="shared" si="10"/>
        <v>0.43</v>
      </c>
      <c r="N22" s="51">
        <f t="shared" si="0"/>
        <v>10447</v>
      </c>
      <c r="O22" s="28">
        <f t="shared" si="1"/>
        <v>4535</v>
      </c>
      <c r="P22" s="28">
        <f t="shared" si="11"/>
        <v>14982</v>
      </c>
      <c r="Q22" s="42">
        <f t="shared" si="12"/>
        <v>5912</v>
      </c>
      <c r="R22" s="46" t="str">
        <f t="shared" si="2"/>
        <v/>
      </c>
      <c r="S22" s="29">
        <f t="shared" si="3"/>
        <v>7084</v>
      </c>
      <c r="T22" s="29">
        <f t="shared" si="4"/>
        <v>9200</v>
      </c>
      <c r="U22" s="29" t="str">
        <f t="shared" si="5"/>
        <v/>
      </c>
      <c r="V22" s="29" t="str">
        <f t="shared" si="6"/>
        <v/>
      </c>
      <c r="W22" s="47" t="str">
        <f t="shared" si="7"/>
        <v/>
      </c>
      <c r="X22" s="96">
        <f t="shared" si="13"/>
        <v>8142</v>
      </c>
      <c r="Y22" s="29">
        <f t="shared" si="14"/>
        <v>1058</v>
      </c>
      <c r="Z22" s="88">
        <f t="shared" si="15"/>
        <v>0.13</v>
      </c>
      <c r="AA22" s="29">
        <f t="shared" si="16"/>
        <v>8073</v>
      </c>
      <c r="AB22" s="29">
        <f t="shared" si="17"/>
        <v>8142</v>
      </c>
      <c r="AC22" s="29">
        <f t="shared" si="18"/>
        <v>8005</v>
      </c>
      <c r="AD22" s="93" t="s">
        <v>41</v>
      </c>
      <c r="AE22" s="126">
        <f t="shared" si="19"/>
        <v>8142</v>
      </c>
      <c r="AF22" s="94">
        <f t="shared" si="8"/>
        <v>241100904</v>
      </c>
      <c r="AG22" s="86"/>
      <c r="AH22" s="76"/>
      <c r="AI22" s="77"/>
      <c r="AJ22" s="79"/>
      <c r="AK22" s="79"/>
      <c r="AL22" s="79"/>
    </row>
    <row r="23" spans="2:39" ht="30" x14ac:dyDescent="0.25">
      <c r="B23" s="24">
        <v>11</v>
      </c>
      <c r="C23" s="49" t="s">
        <v>56</v>
      </c>
      <c r="D23" s="26" t="s">
        <v>46</v>
      </c>
      <c r="E23" s="100">
        <v>29612</v>
      </c>
      <c r="F23" s="105">
        <v>4100</v>
      </c>
      <c r="G23" s="30">
        <v>5611</v>
      </c>
      <c r="H23" s="30">
        <v>8000</v>
      </c>
      <c r="I23" s="30">
        <v>13700</v>
      </c>
      <c r="J23" s="30">
        <v>13700</v>
      </c>
      <c r="K23" s="94"/>
      <c r="L23" s="51">
        <f t="shared" si="9"/>
        <v>4017</v>
      </c>
      <c r="M23" s="72">
        <f t="shared" si="10"/>
        <v>0.45</v>
      </c>
      <c r="N23" s="51">
        <f t="shared" si="0"/>
        <v>9022</v>
      </c>
      <c r="O23" s="28">
        <f t="shared" si="1"/>
        <v>4017</v>
      </c>
      <c r="P23" s="28">
        <f t="shared" si="11"/>
        <v>13039</v>
      </c>
      <c r="Q23" s="42">
        <f t="shared" si="12"/>
        <v>5005</v>
      </c>
      <c r="R23" s="46" t="str">
        <f t="shared" si="2"/>
        <v/>
      </c>
      <c r="S23" s="29">
        <f t="shared" si="3"/>
        <v>5611</v>
      </c>
      <c r="T23" s="29">
        <f t="shared" si="4"/>
        <v>8000</v>
      </c>
      <c r="U23" s="29" t="str">
        <f t="shared" si="5"/>
        <v/>
      </c>
      <c r="V23" s="29" t="str">
        <f t="shared" si="6"/>
        <v/>
      </c>
      <c r="W23" s="47" t="str">
        <f t="shared" si="7"/>
        <v/>
      </c>
      <c r="X23" s="96">
        <f t="shared" si="13"/>
        <v>6806</v>
      </c>
      <c r="Y23" s="29">
        <f t="shared" si="14"/>
        <v>1195</v>
      </c>
      <c r="Z23" s="88">
        <f t="shared" si="15"/>
        <v>0.17599999999999999</v>
      </c>
      <c r="AA23" s="29">
        <f t="shared" si="16"/>
        <v>6700</v>
      </c>
      <c r="AB23" s="29">
        <f t="shared" si="17"/>
        <v>6806</v>
      </c>
      <c r="AC23" s="29">
        <f t="shared" si="18"/>
        <v>6596</v>
      </c>
      <c r="AD23" s="93" t="s">
        <v>41</v>
      </c>
      <c r="AE23" s="126">
        <f t="shared" si="19"/>
        <v>6806</v>
      </c>
      <c r="AF23" s="94">
        <f t="shared" si="8"/>
        <v>201539272</v>
      </c>
      <c r="AG23" s="86"/>
      <c r="AH23" s="76"/>
      <c r="AI23" s="77"/>
      <c r="AJ23" s="79"/>
      <c r="AK23" s="79"/>
      <c r="AL23" s="79"/>
    </row>
    <row r="24" spans="2:39" ht="30" x14ac:dyDescent="0.25">
      <c r="B24" s="24">
        <v>12</v>
      </c>
      <c r="C24" s="49" t="s">
        <v>57</v>
      </c>
      <c r="D24" s="26" t="s">
        <v>46</v>
      </c>
      <c r="E24" s="100">
        <v>29612</v>
      </c>
      <c r="F24" s="105">
        <v>4450</v>
      </c>
      <c r="G24" s="30">
        <v>8116</v>
      </c>
      <c r="H24" s="30">
        <v>5700</v>
      </c>
      <c r="I24" s="30">
        <v>15200</v>
      </c>
      <c r="J24" s="30">
        <v>15200</v>
      </c>
      <c r="K24" s="94"/>
      <c r="L24" s="51">
        <f t="shared" si="9"/>
        <v>4617</v>
      </c>
      <c r="M24" s="72">
        <f t="shared" si="10"/>
        <v>0.47</v>
      </c>
      <c r="N24" s="51">
        <f t="shared" si="0"/>
        <v>9733</v>
      </c>
      <c r="O24" s="28">
        <f t="shared" si="1"/>
        <v>4617</v>
      </c>
      <c r="P24" s="28">
        <f t="shared" si="11"/>
        <v>14350</v>
      </c>
      <c r="Q24" s="42">
        <f t="shared" si="12"/>
        <v>5116</v>
      </c>
      <c r="R24" s="46" t="str">
        <f t="shared" si="2"/>
        <v/>
      </c>
      <c r="S24" s="29">
        <f t="shared" si="3"/>
        <v>8116</v>
      </c>
      <c r="T24" s="29">
        <f t="shared" si="4"/>
        <v>5700</v>
      </c>
      <c r="U24" s="29" t="str">
        <f t="shared" si="5"/>
        <v/>
      </c>
      <c r="V24" s="29" t="str">
        <f t="shared" si="6"/>
        <v/>
      </c>
      <c r="W24" s="47" t="str">
        <f t="shared" si="7"/>
        <v/>
      </c>
      <c r="X24" s="96">
        <f t="shared" si="13"/>
        <v>6908</v>
      </c>
      <c r="Y24" s="29">
        <f t="shared" si="14"/>
        <v>1208</v>
      </c>
      <c r="Z24" s="88">
        <f t="shared" si="15"/>
        <v>0.17499999999999999</v>
      </c>
      <c r="AA24" s="29">
        <f t="shared" si="16"/>
        <v>6802</v>
      </c>
      <c r="AB24" s="29">
        <f t="shared" si="17"/>
        <v>6908</v>
      </c>
      <c r="AC24" s="29">
        <f t="shared" si="18"/>
        <v>6697</v>
      </c>
      <c r="AD24" s="93" t="s">
        <v>41</v>
      </c>
      <c r="AE24" s="126">
        <f t="shared" si="19"/>
        <v>6908</v>
      </c>
      <c r="AF24" s="94">
        <f t="shared" si="8"/>
        <v>204559696</v>
      </c>
      <c r="AG24" s="86"/>
      <c r="AH24" s="76"/>
      <c r="AI24" s="77"/>
      <c r="AJ24" s="79"/>
      <c r="AK24" s="79"/>
      <c r="AL24" s="79"/>
    </row>
    <row r="25" spans="2:39" ht="30" x14ac:dyDescent="0.25">
      <c r="B25" s="24">
        <v>13</v>
      </c>
      <c r="C25" s="49" t="s">
        <v>58</v>
      </c>
      <c r="D25" s="26" t="s">
        <v>46</v>
      </c>
      <c r="E25" s="100">
        <v>891</v>
      </c>
      <c r="F25" s="105">
        <v>17800</v>
      </c>
      <c r="G25" s="30">
        <v>18780</v>
      </c>
      <c r="H25" s="30">
        <v>26000</v>
      </c>
      <c r="I25" s="30">
        <v>32200</v>
      </c>
      <c r="J25" s="30">
        <v>32200</v>
      </c>
      <c r="K25" s="94"/>
      <c r="L25" s="51">
        <f t="shared" si="9"/>
        <v>6236</v>
      </c>
      <c r="M25" s="72">
        <f t="shared" si="10"/>
        <v>0.25</v>
      </c>
      <c r="N25" s="51">
        <f t="shared" si="0"/>
        <v>25396</v>
      </c>
      <c r="O25" s="28">
        <f t="shared" si="1"/>
        <v>6236</v>
      </c>
      <c r="P25" s="28">
        <f t="shared" si="11"/>
        <v>31632</v>
      </c>
      <c r="Q25" s="42">
        <f t="shared" si="12"/>
        <v>19160</v>
      </c>
      <c r="R25" s="46" t="str">
        <f t="shared" si="2"/>
        <v/>
      </c>
      <c r="S25" s="29" t="str">
        <f t="shared" si="3"/>
        <v/>
      </c>
      <c r="T25" s="29">
        <f t="shared" si="4"/>
        <v>26000</v>
      </c>
      <c r="U25" s="29" t="str">
        <f t="shared" si="5"/>
        <v/>
      </c>
      <c r="V25" s="29" t="str">
        <f t="shared" si="6"/>
        <v/>
      </c>
      <c r="W25" s="47" t="str">
        <f t="shared" si="7"/>
        <v/>
      </c>
      <c r="X25" s="96">
        <f t="shared" si="13"/>
        <v>26000</v>
      </c>
      <c r="Y25" s="29">
        <f t="shared" si="14"/>
        <v>0</v>
      </c>
      <c r="Z25" s="88">
        <f t="shared" si="15"/>
        <v>0</v>
      </c>
      <c r="AA25" s="29">
        <f t="shared" si="16"/>
        <v>26000</v>
      </c>
      <c r="AB25" s="29">
        <f t="shared" si="17"/>
        <v>26000</v>
      </c>
      <c r="AC25" s="29">
        <f t="shared" si="18"/>
        <v>26000</v>
      </c>
      <c r="AD25" s="93" t="s">
        <v>41</v>
      </c>
      <c r="AE25" s="126">
        <f t="shared" si="19"/>
        <v>26000</v>
      </c>
      <c r="AF25" s="94">
        <f t="shared" si="8"/>
        <v>23166000</v>
      </c>
      <c r="AG25" s="86"/>
      <c r="AH25" s="76"/>
      <c r="AI25" s="77"/>
      <c r="AJ25" s="79"/>
      <c r="AK25" s="79"/>
      <c r="AL25" s="79"/>
    </row>
    <row r="26" spans="2:39" ht="30" x14ac:dyDescent="0.25">
      <c r="B26" s="24">
        <v>14</v>
      </c>
      <c r="C26" s="49" t="s">
        <v>59</v>
      </c>
      <c r="D26" s="26" t="s">
        <v>46</v>
      </c>
      <c r="E26" s="100">
        <v>31087</v>
      </c>
      <c r="F26" s="105">
        <v>6900</v>
      </c>
      <c r="G26" s="30">
        <v>12831</v>
      </c>
      <c r="H26" s="30">
        <v>9050</v>
      </c>
      <c r="I26" s="30">
        <v>23200</v>
      </c>
      <c r="J26" s="30">
        <v>23200</v>
      </c>
      <c r="K26" s="94"/>
      <c r="L26" s="51">
        <f t="shared" si="9"/>
        <v>6931</v>
      </c>
      <c r="M26" s="72">
        <f t="shared" si="10"/>
        <v>0.46</v>
      </c>
      <c r="N26" s="51">
        <f t="shared" si="0"/>
        <v>15036</v>
      </c>
      <c r="O26" s="28">
        <f t="shared" si="1"/>
        <v>6931</v>
      </c>
      <c r="P26" s="28">
        <f t="shared" si="11"/>
        <v>21967</v>
      </c>
      <c r="Q26" s="42">
        <f t="shared" si="12"/>
        <v>8105</v>
      </c>
      <c r="R26" s="44" t="str">
        <f t="shared" si="2"/>
        <v/>
      </c>
      <c r="S26" s="28">
        <f t="shared" si="3"/>
        <v>12831</v>
      </c>
      <c r="T26" s="28">
        <f t="shared" si="4"/>
        <v>9050</v>
      </c>
      <c r="U26" s="28" t="str">
        <f t="shared" si="5"/>
        <v/>
      </c>
      <c r="V26" s="28" t="str">
        <f t="shared" si="6"/>
        <v/>
      </c>
      <c r="W26" s="45" t="str">
        <f t="shared" si="7"/>
        <v/>
      </c>
      <c r="X26" s="96">
        <f t="shared" si="13"/>
        <v>10941</v>
      </c>
      <c r="Y26" s="29">
        <f t="shared" si="14"/>
        <v>1891</v>
      </c>
      <c r="Z26" s="88">
        <f t="shared" si="15"/>
        <v>0.17299999999999999</v>
      </c>
      <c r="AA26" s="29">
        <f t="shared" si="16"/>
        <v>10776</v>
      </c>
      <c r="AB26" s="29">
        <f t="shared" si="17"/>
        <v>10941</v>
      </c>
      <c r="AC26" s="29">
        <f t="shared" si="18"/>
        <v>10614</v>
      </c>
      <c r="AD26" s="93" t="s">
        <v>41</v>
      </c>
      <c r="AE26" s="126">
        <f t="shared" si="19"/>
        <v>10941</v>
      </c>
      <c r="AF26" s="94">
        <f t="shared" si="8"/>
        <v>340122867</v>
      </c>
      <c r="AG26" s="86"/>
      <c r="AH26" s="76"/>
      <c r="AI26" s="77"/>
      <c r="AJ26" s="79"/>
      <c r="AK26" s="79"/>
      <c r="AL26" s="79"/>
    </row>
    <row r="27" spans="2:39" ht="30" x14ac:dyDescent="0.25">
      <c r="B27" s="24">
        <v>15</v>
      </c>
      <c r="C27" s="49" t="s">
        <v>60</v>
      </c>
      <c r="D27" s="26" t="s">
        <v>46</v>
      </c>
      <c r="E27" s="100">
        <v>31087</v>
      </c>
      <c r="F27" s="105">
        <v>7600</v>
      </c>
      <c r="G27" s="30">
        <v>17267</v>
      </c>
      <c r="H27" s="30">
        <v>12000</v>
      </c>
      <c r="I27" s="30">
        <v>28200</v>
      </c>
      <c r="J27" s="30">
        <v>28200</v>
      </c>
      <c r="K27" s="94"/>
      <c r="L27" s="51">
        <f t="shared" si="9"/>
        <v>8374</v>
      </c>
      <c r="M27" s="72">
        <f t="shared" si="10"/>
        <v>0.45</v>
      </c>
      <c r="N27" s="51">
        <f t="shared" si="0"/>
        <v>18653</v>
      </c>
      <c r="O27" s="28">
        <f t="shared" si="1"/>
        <v>8374</v>
      </c>
      <c r="P27" s="28">
        <f t="shared" si="11"/>
        <v>27027</v>
      </c>
      <c r="Q27" s="42">
        <f t="shared" si="12"/>
        <v>10279</v>
      </c>
      <c r="R27" s="44" t="str">
        <f t="shared" si="2"/>
        <v/>
      </c>
      <c r="S27" s="28">
        <f t="shared" si="3"/>
        <v>17267</v>
      </c>
      <c r="T27" s="28">
        <f t="shared" si="4"/>
        <v>12000</v>
      </c>
      <c r="U27" s="28" t="str">
        <f t="shared" si="5"/>
        <v/>
      </c>
      <c r="V27" s="28" t="str">
        <f t="shared" si="6"/>
        <v/>
      </c>
      <c r="W27" s="45" t="str">
        <f t="shared" si="7"/>
        <v/>
      </c>
      <c r="X27" s="96">
        <f t="shared" si="13"/>
        <v>14634</v>
      </c>
      <c r="Y27" s="29">
        <f t="shared" si="14"/>
        <v>2634</v>
      </c>
      <c r="Z27" s="88">
        <f t="shared" si="15"/>
        <v>0.18</v>
      </c>
      <c r="AA27" s="29">
        <f t="shared" si="16"/>
        <v>14395</v>
      </c>
      <c r="AB27" s="29">
        <f t="shared" si="17"/>
        <v>14634</v>
      </c>
      <c r="AC27" s="29">
        <f t="shared" si="18"/>
        <v>14160</v>
      </c>
      <c r="AD27" s="93" t="s">
        <v>41</v>
      </c>
      <c r="AE27" s="126">
        <f t="shared" si="19"/>
        <v>14634</v>
      </c>
      <c r="AF27" s="94">
        <f t="shared" si="8"/>
        <v>454927158</v>
      </c>
      <c r="AG27" s="86"/>
      <c r="AH27" s="76"/>
      <c r="AI27" s="77"/>
      <c r="AJ27" s="79"/>
      <c r="AK27" s="79"/>
      <c r="AL27" s="79"/>
    </row>
    <row r="28" spans="2:39" ht="30" x14ac:dyDescent="0.25">
      <c r="B28" s="24">
        <v>16</v>
      </c>
      <c r="C28" s="49" t="s">
        <v>61</v>
      </c>
      <c r="D28" s="26" t="s">
        <v>46</v>
      </c>
      <c r="E28" s="100">
        <v>891</v>
      </c>
      <c r="F28" s="105">
        <v>20300</v>
      </c>
      <c r="G28" s="30">
        <v>23284</v>
      </c>
      <c r="H28" s="30">
        <v>26000</v>
      </c>
      <c r="I28" s="30">
        <v>37200</v>
      </c>
      <c r="J28" s="30">
        <v>37200</v>
      </c>
      <c r="K28" s="94"/>
      <c r="L28" s="51">
        <f t="shared" si="9"/>
        <v>7094</v>
      </c>
      <c r="M28" s="72">
        <f t="shared" si="10"/>
        <v>0.25</v>
      </c>
      <c r="N28" s="51">
        <f t="shared" si="0"/>
        <v>28797</v>
      </c>
      <c r="O28" s="28">
        <f t="shared" si="1"/>
        <v>7094</v>
      </c>
      <c r="P28" s="28">
        <f t="shared" si="11"/>
        <v>35891</v>
      </c>
      <c r="Q28" s="42">
        <f t="shared" si="12"/>
        <v>21703</v>
      </c>
      <c r="R28" s="44" t="str">
        <f t="shared" si="2"/>
        <v/>
      </c>
      <c r="S28" s="28">
        <f t="shared" si="3"/>
        <v>23284</v>
      </c>
      <c r="T28" s="28">
        <f t="shared" si="4"/>
        <v>26000</v>
      </c>
      <c r="U28" s="28" t="str">
        <f t="shared" si="5"/>
        <v/>
      </c>
      <c r="V28" s="28" t="str">
        <f t="shared" si="6"/>
        <v/>
      </c>
      <c r="W28" s="45" t="str">
        <f t="shared" si="7"/>
        <v/>
      </c>
      <c r="X28" s="96">
        <f t="shared" si="13"/>
        <v>24642</v>
      </c>
      <c r="Y28" s="29">
        <f t="shared" si="14"/>
        <v>1358</v>
      </c>
      <c r="Z28" s="88">
        <f t="shared" si="15"/>
        <v>5.5E-2</v>
      </c>
      <c r="AA28" s="29">
        <f t="shared" si="16"/>
        <v>24605</v>
      </c>
      <c r="AB28" s="29">
        <f t="shared" si="17"/>
        <v>24642</v>
      </c>
      <c r="AC28" s="29">
        <f t="shared" si="18"/>
        <v>24567</v>
      </c>
      <c r="AD28" s="93" t="s">
        <v>41</v>
      </c>
      <c r="AE28" s="126">
        <f t="shared" si="19"/>
        <v>24642</v>
      </c>
      <c r="AF28" s="94">
        <f t="shared" si="8"/>
        <v>21956022</v>
      </c>
      <c r="AG28" s="86"/>
      <c r="AH28" s="76"/>
      <c r="AI28" s="77"/>
      <c r="AJ28" s="79"/>
      <c r="AK28" s="79"/>
      <c r="AL28" s="79"/>
    </row>
    <row r="29" spans="2:39" ht="20" x14ac:dyDescent="0.25">
      <c r="B29" s="24">
        <v>17</v>
      </c>
      <c r="C29" s="49" t="s">
        <v>62</v>
      </c>
      <c r="D29" s="26" t="s">
        <v>46</v>
      </c>
      <c r="E29" s="100">
        <v>946</v>
      </c>
      <c r="F29" s="105">
        <v>16450</v>
      </c>
      <c r="G29" s="30">
        <v>17517</v>
      </c>
      <c r="H29" s="30">
        <v>28000</v>
      </c>
      <c r="I29" s="30">
        <v>31200</v>
      </c>
      <c r="J29" s="30">
        <v>31200</v>
      </c>
      <c r="K29" s="94">
        <v>8124</v>
      </c>
      <c r="L29" s="51">
        <f t="shared" si="9"/>
        <v>8648</v>
      </c>
      <c r="M29" s="72">
        <f t="shared" si="10"/>
        <v>0.39</v>
      </c>
      <c r="N29" s="51">
        <f t="shared" si="0"/>
        <v>22082</v>
      </c>
      <c r="O29" s="28">
        <f t="shared" si="1"/>
        <v>8648</v>
      </c>
      <c r="P29" s="28">
        <f t="shared" si="11"/>
        <v>30730</v>
      </c>
      <c r="Q29" s="42">
        <f t="shared" si="12"/>
        <v>13434</v>
      </c>
      <c r="R29" s="44">
        <f t="shared" si="2"/>
        <v>16450</v>
      </c>
      <c r="S29" s="28">
        <f t="shared" si="3"/>
        <v>17517</v>
      </c>
      <c r="T29" s="28">
        <f t="shared" si="4"/>
        <v>28000</v>
      </c>
      <c r="U29" s="28" t="str">
        <f t="shared" si="5"/>
        <v/>
      </c>
      <c r="V29" s="28" t="str">
        <f t="shared" si="6"/>
        <v/>
      </c>
      <c r="W29" s="45" t="str">
        <f t="shared" si="7"/>
        <v/>
      </c>
      <c r="X29" s="96">
        <f t="shared" si="13"/>
        <v>20656</v>
      </c>
      <c r="Y29" s="29">
        <f t="shared" si="14"/>
        <v>5211</v>
      </c>
      <c r="Z29" s="88">
        <f t="shared" si="15"/>
        <v>0.252</v>
      </c>
      <c r="AA29" s="29">
        <f t="shared" si="16"/>
        <v>20057</v>
      </c>
      <c r="AB29" s="29">
        <f t="shared" si="17"/>
        <v>17517</v>
      </c>
      <c r="AC29" s="29">
        <f t="shared" si="18"/>
        <v>19532</v>
      </c>
      <c r="AD29" s="93" t="s">
        <v>41</v>
      </c>
      <c r="AE29" s="126">
        <f t="shared" si="19"/>
        <v>17517</v>
      </c>
      <c r="AF29" s="94">
        <f t="shared" si="8"/>
        <v>16571082</v>
      </c>
      <c r="AG29" s="86"/>
      <c r="AH29" s="76"/>
      <c r="AI29" s="77"/>
      <c r="AJ29" s="79"/>
      <c r="AK29" s="79"/>
      <c r="AL29" s="79"/>
    </row>
    <row r="30" spans="2:39" ht="30" x14ac:dyDescent="0.25">
      <c r="B30" s="24">
        <v>18</v>
      </c>
      <c r="C30" s="49" t="s">
        <v>63</v>
      </c>
      <c r="D30" s="26" t="s">
        <v>46</v>
      </c>
      <c r="E30" s="100">
        <f>33104+12</f>
        <v>33116</v>
      </c>
      <c r="F30" s="105">
        <v>8900</v>
      </c>
      <c r="G30" s="30">
        <v>20183</v>
      </c>
      <c r="H30" s="30">
        <v>10700</v>
      </c>
      <c r="I30" s="30">
        <v>31200</v>
      </c>
      <c r="J30" s="30">
        <v>31200</v>
      </c>
      <c r="K30" s="94">
        <v>7229</v>
      </c>
      <c r="L30" s="51">
        <f t="shared" si="9"/>
        <v>10042</v>
      </c>
      <c r="M30" s="72">
        <f t="shared" si="10"/>
        <v>0.55000000000000004</v>
      </c>
      <c r="N30" s="51">
        <f t="shared" si="0"/>
        <v>18235</v>
      </c>
      <c r="O30" s="28">
        <f t="shared" si="1"/>
        <v>10042</v>
      </c>
      <c r="P30" s="28">
        <f t="shared" si="11"/>
        <v>28277</v>
      </c>
      <c r="Q30" s="42">
        <f t="shared" si="12"/>
        <v>8193</v>
      </c>
      <c r="R30" s="44">
        <f t="shared" si="2"/>
        <v>8900</v>
      </c>
      <c r="S30" s="28">
        <f t="shared" si="3"/>
        <v>20183</v>
      </c>
      <c r="T30" s="28">
        <f t="shared" si="4"/>
        <v>10700</v>
      </c>
      <c r="U30" s="28" t="str">
        <f t="shared" si="5"/>
        <v/>
      </c>
      <c r="V30" s="28" t="str">
        <f t="shared" si="6"/>
        <v/>
      </c>
      <c r="W30" s="45" t="str">
        <f t="shared" si="7"/>
        <v/>
      </c>
      <c r="X30" s="96">
        <f t="shared" si="13"/>
        <v>13261</v>
      </c>
      <c r="Y30" s="29">
        <f t="shared" si="14"/>
        <v>4949</v>
      </c>
      <c r="Z30" s="88">
        <f t="shared" si="15"/>
        <v>0.373</v>
      </c>
      <c r="AA30" s="29">
        <f t="shared" si="16"/>
        <v>12433</v>
      </c>
      <c r="AB30" s="29">
        <f t="shared" si="17"/>
        <v>10700</v>
      </c>
      <c r="AC30" s="29">
        <f t="shared" si="18"/>
        <v>11748</v>
      </c>
      <c r="AD30" s="93" t="s">
        <v>41</v>
      </c>
      <c r="AE30" s="126">
        <f t="shared" si="19"/>
        <v>10700</v>
      </c>
      <c r="AF30" s="94">
        <f t="shared" si="8"/>
        <v>354341200</v>
      </c>
      <c r="AG30" s="86"/>
      <c r="AH30" s="76"/>
      <c r="AI30" s="77"/>
      <c r="AJ30" s="79"/>
      <c r="AK30" s="79"/>
      <c r="AL30" s="79"/>
    </row>
    <row r="31" spans="2:39" ht="20" x14ac:dyDescent="0.25">
      <c r="B31" s="24">
        <v>19</v>
      </c>
      <c r="C31" s="49" t="s">
        <v>64</v>
      </c>
      <c r="D31" s="26" t="s">
        <v>46</v>
      </c>
      <c r="E31" s="101">
        <v>13436</v>
      </c>
      <c r="F31" s="105">
        <v>8300</v>
      </c>
      <c r="G31" s="30">
        <v>14664</v>
      </c>
      <c r="H31" s="30">
        <v>7100</v>
      </c>
      <c r="I31" s="30">
        <v>23200</v>
      </c>
      <c r="J31" s="30">
        <v>23200</v>
      </c>
      <c r="K31" s="94">
        <v>6765</v>
      </c>
      <c r="L31" s="51">
        <f t="shared" si="9"/>
        <v>7095</v>
      </c>
      <c r="M31" s="72">
        <f t="shared" si="10"/>
        <v>0.51</v>
      </c>
      <c r="N31" s="51">
        <f t="shared" si="0"/>
        <v>13872</v>
      </c>
      <c r="O31" s="28">
        <f t="shared" si="1"/>
        <v>7095</v>
      </c>
      <c r="P31" s="28">
        <f t="shared" si="11"/>
        <v>20967</v>
      </c>
      <c r="Q31" s="42">
        <f t="shared" si="12"/>
        <v>6777</v>
      </c>
      <c r="R31" s="44">
        <f t="shared" si="2"/>
        <v>8300</v>
      </c>
      <c r="S31" s="28">
        <f t="shared" si="3"/>
        <v>14664</v>
      </c>
      <c r="T31" s="28">
        <f t="shared" si="4"/>
        <v>7100</v>
      </c>
      <c r="U31" s="28" t="str">
        <f t="shared" si="5"/>
        <v/>
      </c>
      <c r="V31" s="28" t="str">
        <f t="shared" si="6"/>
        <v/>
      </c>
      <c r="W31" s="45" t="str">
        <f t="shared" si="7"/>
        <v/>
      </c>
      <c r="X31" s="96">
        <f t="shared" si="13"/>
        <v>10021</v>
      </c>
      <c r="Y31" s="29">
        <f t="shared" si="14"/>
        <v>3319</v>
      </c>
      <c r="Z31" s="88">
        <f t="shared" si="15"/>
        <v>0.33100000000000002</v>
      </c>
      <c r="AA31" s="29">
        <f t="shared" si="16"/>
        <v>9525</v>
      </c>
      <c r="AB31" s="29">
        <f t="shared" si="17"/>
        <v>8300</v>
      </c>
      <c r="AC31" s="29">
        <f t="shared" si="18"/>
        <v>9104</v>
      </c>
      <c r="AD31" s="93" t="s">
        <v>41</v>
      </c>
      <c r="AE31" s="126">
        <f t="shared" si="19"/>
        <v>8300</v>
      </c>
      <c r="AF31" s="94">
        <f t="shared" si="8"/>
        <v>111518800</v>
      </c>
      <c r="AG31" s="86"/>
      <c r="AH31" s="76"/>
      <c r="AI31" s="77"/>
      <c r="AJ31" s="79"/>
      <c r="AK31" s="79"/>
      <c r="AL31" s="79"/>
    </row>
    <row r="32" spans="2:39" ht="20" x14ac:dyDescent="0.25">
      <c r="B32" s="24">
        <v>20</v>
      </c>
      <c r="C32" s="49" t="s">
        <v>65</v>
      </c>
      <c r="D32" s="26" t="s">
        <v>46</v>
      </c>
      <c r="E32" s="101">
        <v>166</v>
      </c>
      <c r="F32" s="105">
        <v>68200</v>
      </c>
      <c r="G32" s="30">
        <v>32114</v>
      </c>
      <c r="H32" s="30">
        <v>77536</v>
      </c>
      <c r="I32" s="30">
        <v>47200</v>
      </c>
      <c r="J32" s="30">
        <v>47200</v>
      </c>
      <c r="K32" s="94">
        <v>55676</v>
      </c>
      <c r="L32" s="51">
        <f t="shared" si="9"/>
        <v>14873</v>
      </c>
      <c r="M32" s="72">
        <f t="shared" si="10"/>
        <v>0.27</v>
      </c>
      <c r="N32" s="51">
        <f t="shared" si="0"/>
        <v>54654</v>
      </c>
      <c r="O32" s="28">
        <f t="shared" si="1"/>
        <v>14873</v>
      </c>
      <c r="P32" s="28">
        <f t="shared" si="11"/>
        <v>69527</v>
      </c>
      <c r="Q32" s="42">
        <f t="shared" si="12"/>
        <v>39781</v>
      </c>
      <c r="R32" s="44">
        <f t="shared" si="2"/>
        <v>68200</v>
      </c>
      <c r="S32" s="28" t="str">
        <f t="shared" si="3"/>
        <v/>
      </c>
      <c r="T32" s="28" t="str">
        <f t="shared" si="4"/>
        <v/>
      </c>
      <c r="U32" s="28">
        <f t="shared" si="5"/>
        <v>47200</v>
      </c>
      <c r="V32" s="28">
        <f t="shared" si="6"/>
        <v>47200</v>
      </c>
      <c r="W32" s="45">
        <f t="shared" si="7"/>
        <v>55676</v>
      </c>
      <c r="X32" s="96">
        <f t="shared" si="13"/>
        <v>54569</v>
      </c>
      <c r="Y32" s="29">
        <f t="shared" si="14"/>
        <v>8597</v>
      </c>
      <c r="Z32" s="88">
        <f t="shared" si="15"/>
        <v>0.158</v>
      </c>
      <c r="AA32" s="29">
        <f t="shared" si="16"/>
        <v>53930</v>
      </c>
      <c r="AB32" s="29">
        <f t="shared" si="17"/>
        <v>51438</v>
      </c>
      <c r="AC32" s="29">
        <f t="shared" si="18"/>
        <v>53336</v>
      </c>
      <c r="AD32" s="93" t="s">
        <v>41</v>
      </c>
      <c r="AE32" s="126">
        <f t="shared" si="19"/>
        <v>51438</v>
      </c>
      <c r="AF32" s="94">
        <f t="shared" si="8"/>
        <v>8538708</v>
      </c>
      <c r="AG32" s="86"/>
      <c r="AH32" s="76"/>
      <c r="AI32" s="77"/>
      <c r="AJ32" s="79"/>
      <c r="AK32" s="79"/>
      <c r="AL32" s="79"/>
    </row>
    <row r="33" spans="2:42" ht="20" x14ac:dyDescent="0.25">
      <c r="B33" s="24">
        <v>21</v>
      </c>
      <c r="C33" s="49" t="s">
        <v>66</v>
      </c>
      <c r="D33" s="26" t="s">
        <v>46</v>
      </c>
      <c r="E33" s="101">
        <v>11818</v>
      </c>
      <c r="F33" s="105">
        <v>8450</v>
      </c>
      <c r="G33" s="30">
        <v>14664</v>
      </c>
      <c r="H33" s="30">
        <v>8300</v>
      </c>
      <c r="I33" s="30">
        <v>23200</v>
      </c>
      <c r="J33" s="30">
        <v>23200</v>
      </c>
      <c r="K33" s="94">
        <v>6795</v>
      </c>
      <c r="L33" s="51">
        <f t="shared" si="9"/>
        <v>6890</v>
      </c>
      <c r="M33" s="72">
        <f t="shared" si="10"/>
        <v>0.49</v>
      </c>
      <c r="N33" s="51">
        <f t="shared" si="0"/>
        <v>14102</v>
      </c>
      <c r="O33" s="28">
        <f t="shared" si="1"/>
        <v>6890</v>
      </c>
      <c r="P33" s="28">
        <f t="shared" si="11"/>
        <v>20992</v>
      </c>
      <c r="Q33" s="42">
        <f t="shared" si="12"/>
        <v>7212</v>
      </c>
      <c r="R33" s="44">
        <f t="shared" si="2"/>
        <v>8450</v>
      </c>
      <c r="S33" s="28">
        <f t="shared" si="3"/>
        <v>14664</v>
      </c>
      <c r="T33" s="28">
        <f t="shared" si="4"/>
        <v>8300</v>
      </c>
      <c r="U33" s="28" t="str">
        <f t="shared" si="5"/>
        <v/>
      </c>
      <c r="V33" s="28" t="str">
        <f t="shared" si="6"/>
        <v/>
      </c>
      <c r="W33" s="45" t="str">
        <f t="shared" si="7"/>
        <v/>
      </c>
      <c r="X33" s="96">
        <f t="shared" si="13"/>
        <v>10471</v>
      </c>
      <c r="Y33" s="29">
        <f t="shared" si="14"/>
        <v>2965</v>
      </c>
      <c r="Z33" s="88">
        <f t="shared" si="15"/>
        <v>0.28299999999999997</v>
      </c>
      <c r="AA33" s="29">
        <f t="shared" si="16"/>
        <v>10094</v>
      </c>
      <c r="AB33" s="29">
        <f t="shared" si="17"/>
        <v>8450</v>
      </c>
      <c r="AC33" s="29">
        <f t="shared" si="18"/>
        <v>9771</v>
      </c>
      <c r="AD33" s="93" t="s">
        <v>41</v>
      </c>
      <c r="AE33" s="126">
        <f t="shared" si="19"/>
        <v>8450</v>
      </c>
      <c r="AF33" s="94">
        <f t="shared" si="8"/>
        <v>99862100</v>
      </c>
      <c r="AG33" s="86"/>
      <c r="AH33" s="76"/>
      <c r="AI33" s="77"/>
      <c r="AJ33" s="79"/>
      <c r="AK33" s="79"/>
      <c r="AL33" s="79"/>
    </row>
    <row r="34" spans="2:42" ht="20" x14ac:dyDescent="0.25">
      <c r="B34" s="24">
        <v>22</v>
      </c>
      <c r="C34" s="49" t="s">
        <v>67</v>
      </c>
      <c r="D34" s="26" t="s">
        <v>46</v>
      </c>
      <c r="E34" s="101">
        <v>164</v>
      </c>
      <c r="F34" s="105">
        <v>95100</v>
      </c>
      <c r="G34" s="30">
        <v>32114</v>
      </c>
      <c r="H34" s="30">
        <v>77536</v>
      </c>
      <c r="I34" s="30">
        <v>47200</v>
      </c>
      <c r="J34" s="30">
        <v>47200</v>
      </c>
      <c r="K34" s="94">
        <v>57349</v>
      </c>
      <c r="L34" s="51">
        <f t="shared" si="9"/>
        <v>21015</v>
      </c>
      <c r="M34" s="72">
        <f t="shared" si="10"/>
        <v>0.35</v>
      </c>
      <c r="N34" s="51">
        <f t="shared" si="0"/>
        <v>59417</v>
      </c>
      <c r="O34" s="28">
        <f t="shared" si="1"/>
        <v>21015</v>
      </c>
      <c r="P34" s="28">
        <f t="shared" si="11"/>
        <v>80432</v>
      </c>
      <c r="Q34" s="42">
        <f t="shared" si="12"/>
        <v>38402</v>
      </c>
      <c r="R34" s="44" t="str">
        <f t="shared" si="2"/>
        <v/>
      </c>
      <c r="S34" s="28" t="str">
        <f t="shared" si="3"/>
        <v/>
      </c>
      <c r="T34" s="28">
        <f t="shared" si="4"/>
        <v>77536</v>
      </c>
      <c r="U34" s="28">
        <f t="shared" si="5"/>
        <v>47200</v>
      </c>
      <c r="V34" s="28">
        <f t="shared" si="6"/>
        <v>47200</v>
      </c>
      <c r="W34" s="45">
        <f t="shared" si="7"/>
        <v>57349</v>
      </c>
      <c r="X34" s="96">
        <f t="shared" si="13"/>
        <v>57321</v>
      </c>
      <c r="Y34" s="29">
        <f t="shared" si="14"/>
        <v>12385</v>
      </c>
      <c r="Z34" s="88">
        <f t="shared" si="15"/>
        <v>0.216</v>
      </c>
      <c r="AA34" s="29">
        <f t="shared" si="16"/>
        <v>56102</v>
      </c>
      <c r="AB34" s="29">
        <f t="shared" si="17"/>
        <v>52275</v>
      </c>
      <c r="AC34" s="29">
        <f t="shared" si="18"/>
        <v>55015</v>
      </c>
      <c r="AD34" s="93" t="s">
        <v>41</v>
      </c>
      <c r="AE34" s="126">
        <f t="shared" si="19"/>
        <v>52275</v>
      </c>
      <c r="AF34" s="94">
        <f t="shared" si="8"/>
        <v>8573100</v>
      </c>
      <c r="AG34" s="86"/>
      <c r="AH34" s="76"/>
      <c r="AI34" s="77"/>
      <c r="AJ34" s="79"/>
      <c r="AK34" s="79"/>
      <c r="AL34" s="79"/>
    </row>
    <row r="35" spans="2:42" ht="20" x14ac:dyDescent="0.25">
      <c r="B35" s="24">
        <v>23</v>
      </c>
      <c r="C35" s="49" t="s">
        <v>68</v>
      </c>
      <c r="D35" s="26" t="s">
        <v>46</v>
      </c>
      <c r="E35" s="101">
        <v>11166</v>
      </c>
      <c r="F35" s="105">
        <v>8600</v>
      </c>
      <c r="G35" s="30">
        <v>14664</v>
      </c>
      <c r="H35" s="30">
        <v>8500</v>
      </c>
      <c r="I35" s="30">
        <v>23200</v>
      </c>
      <c r="J35" s="30">
        <v>23200</v>
      </c>
      <c r="K35" s="94">
        <v>6873</v>
      </c>
      <c r="L35" s="51">
        <f t="shared" si="9"/>
        <v>6828</v>
      </c>
      <c r="M35" s="72">
        <f t="shared" si="10"/>
        <v>0.48</v>
      </c>
      <c r="N35" s="51">
        <f t="shared" si="0"/>
        <v>14173</v>
      </c>
      <c r="O35" s="28">
        <f t="shared" si="1"/>
        <v>6828</v>
      </c>
      <c r="P35" s="28">
        <f t="shared" si="11"/>
        <v>21001</v>
      </c>
      <c r="Q35" s="42">
        <f t="shared" si="12"/>
        <v>7345</v>
      </c>
      <c r="R35" s="44">
        <f t="shared" si="2"/>
        <v>8600</v>
      </c>
      <c r="S35" s="28">
        <f t="shared" si="3"/>
        <v>14664</v>
      </c>
      <c r="T35" s="28">
        <f t="shared" si="4"/>
        <v>8500</v>
      </c>
      <c r="U35" s="28" t="str">
        <f t="shared" si="5"/>
        <v/>
      </c>
      <c r="V35" s="28" t="str">
        <f t="shared" si="6"/>
        <v/>
      </c>
      <c r="W35" s="45" t="str">
        <f t="shared" si="7"/>
        <v/>
      </c>
      <c r="X35" s="96">
        <f t="shared" si="13"/>
        <v>10588</v>
      </c>
      <c r="Y35" s="29">
        <f t="shared" si="14"/>
        <v>2882</v>
      </c>
      <c r="Z35" s="88">
        <f t="shared" si="15"/>
        <v>0.27200000000000002</v>
      </c>
      <c r="AA35" s="29">
        <f t="shared" si="16"/>
        <v>10234</v>
      </c>
      <c r="AB35" s="29">
        <f t="shared" si="17"/>
        <v>8600</v>
      </c>
      <c r="AC35" s="29">
        <f t="shared" si="18"/>
        <v>9930</v>
      </c>
      <c r="AD35" s="93" t="s">
        <v>41</v>
      </c>
      <c r="AE35" s="126">
        <f t="shared" si="19"/>
        <v>8600</v>
      </c>
      <c r="AF35" s="94">
        <f t="shared" si="8"/>
        <v>96027600</v>
      </c>
      <c r="AG35" s="86"/>
      <c r="AH35" s="76"/>
      <c r="AI35" s="77"/>
      <c r="AJ35" s="79"/>
      <c r="AK35" s="79"/>
      <c r="AL35" s="79"/>
      <c r="AM35" s="84"/>
    </row>
    <row r="36" spans="2:42" ht="20" x14ac:dyDescent="0.25">
      <c r="B36" s="24">
        <v>24</v>
      </c>
      <c r="C36" s="49" t="s">
        <v>69</v>
      </c>
      <c r="D36" s="26" t="s">
        <v>46</v>
      </c>
      <c r="E36" s="101">
        <v>163</v>
      </c>
      <c r="F36" s="105">
        <v>53600</v>
      </c>
      <c r="G36" s="30">
        <v>32114</v>
      </c>
      <c r="H36" s="30">
        <v>77630</v>
      </c>
      <c r="I36" s="30">
        <v>47200</v>
      </c>
      <c r="J36" s="30">
        <v>47200</v>
      </c>
      <c r="K36" s="94">
        <v>57155</v>
      </c>
      <c r="L36" s="51">
        <f t="shared" si="9"/>
        <v>13700</v>
      </c>
      <c r="M36" s="72">
        <f t="shared" si="10"/>
        <v>0.26</v>
      </c>
      <c r="N36" s="51">
        <f t="shared" si="0"/>
        <v>52483</v>
      </c>
      <c r="O36" s="28">
        <f t="shared" si="1"/>
        <v>13700</v>
      </c>
      <c r="P36" s="28">
        <f t="shared" si="11"/>
        <v>66183</v>
      </c>
      <c r="Q36" s="42">
        <f t="shared" si="12"/>
        <v>38783</v>
      </c>
      <c r="R36" s="44">
        <f t="shared" si="2"/>
        <v>53600</v>
      </c>
      <c r="S36" s="28" t="str">
        <f t="shared" si="3"/>
        <v/>
      </c>
      <c r="T36" s="28" t="str">
        <f t="shared" si="4"/>
        <v/>
      </c>
      <c r="U36" s="28">
        <f t="shared" si="5"/>
        <v>47200</v>
      </c>
      <c r="V36" s="28">
        <f t="shared" si="6"/>
        <v>47200</v>
      </c>
      <c r="W36" s="45">
        <f t="shared" si="7"/>
        <v>57155</v>
      </c>
      <c r="X36" s="96">
        <f t="shared" si="13"/>
        <v>51289</v>
      </c>
      <c r="Y36" s="29">
        <f t="shared" si="14"/>
        <v>4278</v>
      </c>
      <c r="Z36" s="88">
        <f t="shared" si="15"/>
        <v>8.3000000000000004E-2</v>
      </c>
      <c r="AA36" s="29">
        <f t="shared" si="16"/>
        <v>51112</v>
      </c>
      <c r="AB36" s="29">
        <f t="shared" si="17"/>
        <v>50400</v>
      </c>
      <c r="AC36" s="29">
        <f t="shared" si="18"/>
        <v>50939</v>
      </c>
      <c r="AD36" s="93" t="s">
        <v>41</v>
      </c>
      <c r="AE36" s="126">
        <f t="shared" si="19"/>
        <v>50400</v>
      </c>
      <c r="AF36" s="94">
        <f t="shared" si="8"/>
        <v>8215200</v>
      </c>
      <c r="AG36" s="86"/>
      <c r="AH36" s="76"/>
      <c r="AI36" s="77"/>
      <c r="AJ36" s="79"/>
      <c r="AK36" s="79"/>
      <c r="AL36" s="79"/>
    </row>
    <row r="37" spans="2:42" ht="20" x14ac:dyDescent="0.25">
      <c r="B37" s="24">
        <v>25</v>
      </c>
      <c r="C37" s="49" t="s">
        <v>70</v>
      </c>
      <c r="D37" s="26" t="s">
        <v>46</v>
      </c>
      <c r="E37" s="101">
        <v>10146</v>
      </c>
      <c r="F37" s="105">
        <v>8600</v>
      </c>
      <c r="G37" s="30">
        <v>13330</v>
      </c>
      <c r="H37" s="30">
        <v>7050</v>
      </c>
      <c r="I37" s="30">
        <v>21200</v>
      </c>
      <c r="J37" s="30">
        <v>21200</v>
      </c>
      <c r="K37" s="94">
        <v>6327</v>
      </c>
      <c r="L37" s="51">
        <f t="shared" si="9"/>
        <v>6243</v>
      </c>
      <c r="M37" s="72">
        <f t="shared" si="10"/>
        <v>0.48</v>
      </c>
      <c r="N37" s="51">
        <f t="shared" si="0"/>
        <v>12951</v>
      </c>
      <c r="O37" s="28">
        <f t="shared" si="1"/>
        <v>6243</v>
      </c>
      <c r="P37" s="28">
        <f t="shared" si="11"/>
        <v>19194</v>
      </c>
      <c r="Q37" s="42">
        <f t="shared" si="12"/>
        <v>6708</v>
      </c>
      <c r="R37" s="44">
        <f t="shared" si="2"/>
        <v>8600</v>
      </c>
      <c r="S37" s="28">
        <f t="shared" si="3"/>
        <v>13330</v>
      </c>
      <c r="T37" s="28">
        <f t="shared" si="4"/>
        <v>7050</v>
      </c>
      <c r="U37" s="28" t="str">
        <f t="shared" si="5"/>
        <v/>
      </c>
      <c r="V37" s="28" t="str">
        <f t="shared" si="6"/>
        <v/>
      </c>
      <c r="W37" s="45" t="str">
        <f t="shared" si="7"/>
        <v/>
      </c>
      <c r="X37" s="96">
        <f t="shared" si="13"/>
        <v>9660</v>
      </c>
      <c r="Y37" s="29">
        <f t="shared" si="14"/>
        <v>2671</v>
      </c>
      <c r="Z37" s="88">
        <f t="shared" si="15"/>
        <v>0.27700000000000002</v>
      </c>
      <c r="AA37" s="29">
        <f t="shared" si="16"/>
        <v>9315</v>
      </c>
      <c r="AB37" s="29">
        <f t="shared" si="17"/>
        <v>8600</v>
      </c>
      <c r="AC37" s="29">
        <f t="shared" si="18"/>
        <v>9005</v>
      </c>
      <c r="AD37" s="93" t="s">
        <v>41</v>
      </c>
      <c r="AE37" s="126">
        <f t="shared" si="19"/>
        <v>8600</v>
      </c>
      <c r="AF37" s="94">
        <f t="shared" si="8"/>
        <v>87255600</v>
      </c>
      <c r="AG37" s="86"/>
      <c r="AH37" s="76"/>
      <c r="AI37" s="77"/>
      <c r="AJ37" s="79"/>
      <c r="AK37" s="79"/>
      <c r="AL37" s="79"/>
    </row>
    <row r="38" spans="2:42" ht="20" x14ac:dyDescent="0.25">
      <c r="B38" s="24">
        <v>26</v>
      </c>
      <c r="C38" s="49" t="s">
        <v>71</v>
      </c>
      <c r="D38" s="26" t="s">
        <v>46</v>
      </c>
      <c r="E38" s="101">
        <v>162</v>
      </c>
      <c r="F38" s="105">
        <v>67600</v>
      </c>
      <c r="G38" s="30">
        <v>32114</v>
      </c>
      <c r="H38" s="30">
        <v>66000</v>
      </c>
      <c r="I38" s="30">
        <v>40200</v>
      </c>
      <c r="J38" s="30">
        <v>40200</v>
      </c>
      <c r="K38" s="94">
        <v>66220</v>
      </c>
      <c r="L38" s="51">
        <f t="shared" si="9"/>
        <v>14807</v>
      </c>
      <c r="M38" s="72">
        <f t="shared" si="10"/>
        <v>0.28000000000000003</v>
      </c>
      <c r="N38" s="51">
        <f t="shared" si="0"/>
        <v>52056</v>
      </c>
      <c r="O38" s="28">
        <f t="shared" si="1"/>
        <v>14807</v>
      </c>
      <c r="P38" s="28">
        <f t="shared" si="11"/>
        <v>66863</v>
      </c>
      <c r="Q38" s="42">
        <f t="shared" si="12"/>
        <v>37249</v>
      </c>
      <c r="R38" s="44" t="str">
        <f t="shared" si="2"/>
        <v/>
      </c>
      <c r="S38" s="28" t="str">
        <f t="shared" si="3"/>
        <v/>
      </c>
      <c r="T38" s="28">
        <f t="shared" si="4"/>
        <v>66000</v>
      </c>
      <c r="U38" s="28">
        <f t="shared" si="5"/>
        <v>40200</v>
      </c>
      <c r="V38" s="28">
        <f t="shared" si="6"/>
        <v>40200</v>
      </c>
      <c r="W38" s="45">
        <f t="shared" si="7"/>
        <v>66220</v>
      </c>
      <c r="X38" s="96">
        <f t="shared" si="13"/>
        <v>53155</v>
      </c>
      <c r="Y38" s="29">
        <f t="shared" si="14"/>
        <v>12955</v>
      </c>
      <c r="Z38" s="88">
        <f t="shared" si="15"/>
        <v>0.24399999999999999</v>
      </c>
      <c r="AA38" s="29">
        <f t="shared" si="16"/>
        <v>51552</v>
      </c>
      <c r="AB38" s="29">
        <f t="shared" si="17"/>
        <v>53100</v>
      </c>
      <c r="AC38" s="29">
        <f t="shared" si="18"/>
        <v>49998</v>
      </c>
      <c r="AD38" s="93" t="s">
        <v>41</v>
      </c>
      <c r="AE38" s="126">
        <f t="shared" si="19"/>
        <v>53100</v>
      </c>
      <c r="AF38" s="94">
        <f t="shared" si="8"/>
        <v>8602200</v>
      </c>
      <c r="AG38" s="86"/>
      <c r="AH38" s="76"/>
      <c r="AI38" s="77"/>
      <c r="AJ38" s="79"/>
      <c r="AK38" s="79"/>
      <c r="AL38" s="79"/>
    </row>
    <row r="39" spans="2:42" ht="20" x14ac:dyDescent="0.25">
      <c r="B39" s="24">
        <v>27</v>
      </c>
      <c r="C39" s="49" t="s">
        <v>72</v>
      </c>
      <c r="D39" s="26" t="s">
        <v>46</v>
      </c>
      <c r="E39" s="101">
        <v>10044</v>
      </c>
      <c r="F39" s="105">
        <v>8550</v>
      </c>
      <c r="G39" s="30">
        <v>13330</v>
      </c>
      <c r="H39" s="30">
        <v>7050</v>
      </c>
      <c r="I39" s="30">
        <v>21200</v>
      </c>
      <c r="J39" s="30">
        <v>21200</v>
      </c>
      <c r="K39" s="94">
        <v>6336</v>
      </c>
      <c r="L39" s="51">
        <f t="shared" si="9"/>
        <v>6247</v>
      </c>
      <c r="M39" s="72">
        <f t="shared" si="10"/>
        <v>0.48</v>
      </c>
      <c r="N39" s="51">
        <f t="shared" si="0"/>
        <v>12944</v>
      </c>
      <c r="O39" s="28">
        <f t="shared" si="1"/>
        <v>6247</v>
      </c>
      <c r="P39" s="28">
        <f t="shared" si="11"/>
        <v>19191</v>
      </c>
      <c r="Q39" s="42">
        <f t="shared" si="12"/>
        <v>6697</v>
      </c>
      <c r="R39" s="44">
        <f t="shared" si="2"/>
        <v>8550</v>
      </c>
      <c r="S39" s="28">
        <f t="shared" si="3"/>
        <v>13330</v>
      </c>
      <c r="T39" s="28">
        <f t="shared" si="4"/>
        <v>7050</v>
      </c>
      <c r="U39" s="28" t="str">
        <f t="shared" si="5"/>
        <v/>
      </c>
      <c r="V39" s="28" t="str">
        <f t="shared" si="6"/>
        <v/>
      </c>
      <c r="W39" s="45" t="str">
        <f t="shared" si="7"/>
        <v/>
      </c>
      <c r="X39" s="96">
        <f t="shared" si="13"/>
        <v>9643</v>
      </c>
      <c r="Y39" s="29">
        <f t="shared" si="14"/>
        <v>2678</v>
      </c>
      <c r="Z39" s="88">
        <f t="shared" si="15"/>
        <v>0.27800000000000002</v>
      </c>
      <c r="AA39" s="29">
        <f t="shared" si="16"/>
        <v>9297</v>
      </c>
      <c r="AB39" s="29">
        <f t="shared" si="17"/>
        <v>8550</v>
      </c>
      <c r="AC39" s="29">
        <f t="shared" si="18"/>
        <v>8987</v>
      </c>
      <c r="AD39" s="93" t="s">
        <v>41</v>
      </c>
      <c r="AE39" s="126">
        <f t="shared" si="19"/>
        <v>8550</v>
      </c>
      <c r="AF39" s="94">
        <f t="shared" si="8"/>
        <v>85876200</v>
      </c>
      <c r="AG39" s="86"/>
      <c r="AH39" s="76"/>
      <c r="AI39" s="77"/>
      <c r="AJ39" s="79"/>
      <c r="AK39" s="79"/>
      <c r="AL39" s="79"/>
    </row>
    <row r="40" spans="2:42" ht="20" x14ac:dyDescent="0.25">
      <c r="B40" s="24">
        <v>28</v>
      </c>
      <c r="C40" s="49" t="s">
        <v>73</v>
      </c>
      <c r="D40" s="26" t="s">
        <v>46</v>
      </c>
      <c r="E40" s="100">
        <v>159</v>
      </c>
      <c r="F40" s="105">
        <v>47300</v>
      </c>
      <c r="G40" s="30">
        <v>32114</v>
      </c>
      <c r="H40" s="30">
        <v>66000</v>
      </c>
      <c r="I40" s="30">
        <v>40200</v>
      </c>
      <c r="J40" s="30">
        <v>40200</v>
      </c>
      <c r="K40" s="94">
        <v>62402</v>
      </c>
      <c r="L40" s="51">
        <f t="shared" si="9"/>
        <v>12288</v>
      </c>
      <c r="M40" s="72">
        <f t="shared" si="10"/>
        <v>0.26</v>
      </c>
      <c r="N40" s="51">
        <f t="shared" si="0"/>
        <v>48036</v>
      </c>
      <c r="O40" s="28">
        <f t="shared" si="1"/>
        <v>12288</v>
      </c>
      <c r="P40" s="28">
        <f t="shared" si="11"/>
        <v>60324</v>
      </c>
      <c r="Q40" s="42">
        <f t="shared" si="12"/>
        <v>35748</v>
      </c>
      <c r="R40" s="44">
        <f t="shared" si="2"/>
        <v>47300</v>
      </c>
      <c r="S40" s="28" t="str">
        <f t="shared" si="3"/>
        <v/>
      </c>
      <c r="T40" s="28" t="str">
        <f t="shared" si="4"/>
        <v/>
      </c>
      <c r="U40" s="28">
        <f t="shared" si="5"/>
        <v>40200</v>
      </c>
      <c r="V40" s="28">
        <f t="shared" si="6"/>
        <v>40200</v>
      </c>
      <c r="W40" s="45" t="str">
        <f t="shared" si="7"/>
        <v/>
      </c>
      <c r="X40" s="96">
        <f t="shared" si="13"/>
        <v>42567</v>
      </c>
      <c r="Y40" s="29">
        <f t="shared" si="14"/>
        <v>3347</v>
      </c>
      <c r="Z40" s="88">
        <f t="shared" si="15"/>
        <v>7.9000000000000001E-2</v>
      </c>
      <c r="AA40" s="29">
        <f t="shared" si="16"/>
        <v>42440</v>
      </c>
      <c r="AB40" s="29">
        <f t="shared" si="17"/>
        <v>40200</v>
      </c>
      <c r="AC40" s="29">
        <f t="shared" si="18"/>
        <v>42317</v>
      </c>
      <c r="AD40" s="93" t="s">
        <v>41</v>
      </c>
      <c r="AE40" s="126">
        <f t="shared" si="19"/>
        <v>40200</v>
      </c>
      <c r="AF40" s="94">
        <f t="shared" si="8"/>
        <v>6391800</v>
      </c>
      <c r="AG40" s="86"/>
      <c r="AH40" s="76"/>
      <c r="AI40" s="77"/>
      <c r="AJ40" s="79"/>
      <c r="AK40" s="79"/>
      <c r="AL40" s="79"/>
    </row>
    <row r="41" spans="2:42" ht="20" x14ac:dyDescent="0.25">
      <c r="B41" s="24">
        <v>29</v>
      </c>
      <c r="C41" s="49" t="s">
        <v>74</v>
      </c>
      <c r="D41" s="26" t="s">
        <v>46</v>
      </c>
      <c r="E41" s="100">
        <v>8673</v>
      </c>
      <c r="F41" s="105">
        <v>8100</v>
      </c>
      <c r="G41" s="30">
        <v>13330</v>
      </c>
      <c r="H41" s="30">
        <v>6200</v>
      </c>
      <c r="I41" s="30">
        <v>21200</v>
      </c>
      <c r="J41" s="30">
        <v>21200</v>
      </c>
      <c r="K41" s="94">
        <v>6272</v>
      </c>
      <c r="L41" s="51">
        <f t="shared" si="9"/>
        <v>6450</v>
      </c>
      <c r="M41" s="72">
        <f t="shared" si="10"/>
        <v>0.51</v>
      </c>
      <c r="N41" s="51">
        <f t="shared" si="0"/>
        <v>12717</v>
      </c>
      <c r="O41" s="28">
        <f t="shared" si="1"/>
        <v>6450</v>
      </c>
      <c r="P41" s="28">
        <f t="shared" si="11"/>
        <v>19167</v>
      </c>
      <c r="Q41" s="42">
        <f t="shared" si="12"/>
        <v>6267</v>
      </c>
      <c r="R41" s="44">
        <f t="shared" si="2"/>
        <v>8100</v>
      </c>
      <c r="S41" s="28">
        <f t="shared" si="3"/>
        <v>13330</v>
      </c>
      <c r="T41" s="28" t="str">
        <f t="shared" si="4"/>
        <v/>
      </c>
      <c r="U41" s="28" t="str">
        <f t="shared" si="5"/>
        <v/>
      </c>
      <c r="V41" s="28" t="str">
        <f t="shared" si="6"/>
        <v/>
      </c>
      <c r="W41" s="45">
        <f t="shared" si="7"/>
        <v>6272</v>
      </c>
      <c r="X41" s="96">
        <f t="shared" si="13"/>
        <v>9234</v>
      </c>
      <c r="Y41" s="29">
        <f t="shared" si="14"/>
        <v>2991</v>
      </c>
      <c r="Z41" s="88">
        <f t="shared" si="15"/>
        <v>0.32400000000000001</v>
      </c>
      <c r="AA41" s="29">
        <f t="shared" si="16"/>
        <v>8782</v>
      </c>
      <c r="AB41" s="29">
        <f t="shared" si="17"/>
        <v>8100</v>
      </c>
      <c r="AC41" s="29">
        <f t="shared" si="18"/>
        <v>8382</v>
      </c>
      <c r="AD41" s="93" t="s">
        <v>41</v>
      </c>
      <c r="AE41" s="126">
        <f t="shared" si="19"/>
        <v>8100</v>
      </c>
      <c r="AF41" s="94">
        <f t="shared" si="8"/>
        <v>70251300</v>
      </c>
      <c r="AG41" s="86"/>
      <c r="AH41" s="76"/>
      <c r="AI41" s="77"/>
      <c r="AJ41" s="79"/>
      <c r="AK41" s="79"/>
      <c r="AL41" s="79"/>
    </row>
    <row r="42" spans="2:42" ht="20" x14ac:dyDescent="0.25">
      <c r="B42" s="24">
        <v>30</v>
      </c>
      <c r="C42" s="49" t="s">
        <v>75</v>
      </c>
      <c r="D42" s="26" t="s">
        <v>46</v>
      </c>
      <c r="E42" s="100">
        <v>159</v>
      </c>
      <c r="F42" s="105">
        <v>67200</v>
      </c>
      <c r="G42" s="30">
        <v>32114</v>
      </c>
      <c r="H42" s="30">
        <v>66000</v>
      </c>
      <c r="I42" s="30">
        <v>40200</v>
      </c>
      <c r="J42" s="30">
        <v>40200</v>
      </c>
      <c r="K42" s="94">
        <v>61884</v>
      </c>
      <c r="L42" s="51">
        <f t="shared" si="9"/>
        <v>14115</v>
      </c>
      <c r="M42" s="72">
        <f t="shared" si="10"/>
        <v>0.28000000000000003</v>
      </c>
      <c r="N42" s="51">
        <f t="shared" si="0"/>
        <v>51266</v>
      </c>
      <c r="O42" s="28">
        <f t="shared" si="1"/>
        <v>14115</v>
      </c>
      <c r="P42" s="28">
        <f t="shared" si="11"/>
        <v>65381</v>
      </c>
      <c r="Q42" s="42">
        <f t="shared" si="12"/>
        <v>37151</v>
      </c>
      <c r="R42" s="44" t="str">
        <f t="shared" si="2"/>
        <v/>
      </c>
      <c r="S42" s="28" t="str">
        <f t="shared" si="3"/>
        <v/>
      </c>
      <c r="T42" s="28" t="str">
        <f t="shared" si="4"/>
        <v/>
      </c>
      <c r="U42" s="28">
        <f t="shared" si="5"/>
        <v>40200</v>
      </c>
      <c r="V42" s="28">
        <f t="shared" si="6"/>
        <v>40200</v>
      </c>
      <c r="W42" s="45">
        <f t="shared" si="7"/>
        <v>61884</v>
      </c>
      <c r="X42" s="96">
        <f t="shared" si="13"/>
        <v>47428</v>
      </c>
      <c r="Y42" s="29">
        <f t="shared" si="14"/>
        <v>10222</v>
      </c>
      <c r="Z42" s="88">
        <f t="shared" si="15"/>
        <v>0.216</v>
      </c>
      <c r="AA42" s="29">
        <f t="shared" si="16"/>
        <v>46417</v>
      </c>
      <c r="AB42" s="29">
        <f t="shared" si="17"/>
        <v>40200</v>
      </c>
      <c r="AC42" s="29">
        <f t="shared" si="18"/>
        <v>45516</v>
      </c>
      <c r="AD42" s="93" t="s">
        <v>41</v>
      </c>
      <c r="AE42" s="126">
        <f t="shared" si="19"/>
        <v>40200</v>
      </c>
      <c r="AF42" s="94">
        <f t="shared" si="8"/>
        <v>6391800</v>
      </c>
      <c r="AG42" s="86"/>
      <c r="AH42" s="76"/>
      <c r="AI42" s="77"/>
      <c r="AJ42" s="79"/>
      <c r="AK42" s="79"/>
      <c r="AL42" s="79"/>
    </row>
    <row r="43" spans="2:42" ht="20.5" thickBot="1" x14ac:dyDescent="0.3">
      <c r="B43" s="109">
        <v>31</v>
      </c>
      <c r="C43" s="110" t="s">
        <v>76</v>
      </c>
      <c r="D43" s="111" t="s">
        <v>46</v>
      </c>
      <c r="E43" s="112">
        <v>8673</v>
      </c>
      <c r="F43" s="113">
        <v>5950</v>
      </c>
      <c r="G43" s="114">
        <v>13330</v>
      </c>
      <c r="H43" s="114">
        <v>9260</v>
      </c>
      <c r="I43" s="114">
        <v>15200</v>
      </c>
      <c r="J43" s="114">
        <v>15200</v>
      </c>
      <c r="K43" s="115">
        <v>6125</v>
      </c>
      <c r="L43" s="116">
        <f t="shared" si="9"/>
        <v>3934</v>
      </c>
      <c r="M43" s="117">
        <f t="shared" si="10"/>
        <v>0.36</v>
      </c>
      <c r="N43" s="116">
        <f t="shared" si="0"/>
        <v>10844</v>
      </c>
      <c r="O43" s="118">
        <f t="shared" si="1"/>
        <v>3934</v>
      </c>
      <c r="P43" s="118">
        <f t="shared" si="11"/>
        <v>14778</v>
      </c>
      <c r="Q43" s="119">
        <f t="shared" si="12"/>
        <v>6910</v>
      </c>
      <c r="R43" s="120" t="str">
        <f t="shared" si="2"/>
        <v/>
      </c>
      <c r="S43" s="118">
        <f t="shared" si="3"/>
        <v>13330</v>
      </c>
      <c r="T43" s="118">
        <f t="shared" si="4"/>
        <v>9260</v>
      </c>
      <c r="U43" s="118" t="str">
        <f t="shared" si="5"/>
        <v/>
      </c>
      <c r="V43" s="118" t="str">
        <f t="shared" si="6"/>
        <v/>
      </c>
      <c r="W43" s="121" t="str">
        <f t="shared" si="7"/>
        <v/>
      </c>
      <c r="X43" s="122">
        <f t="shared" si="13"/>
        <v>11295</v>
      </c>
      <c r="Y43" s="123">
        <f t="shared" si="14"/>
        <v>2035</v>
      </c>
      <c r="Z43" s="124">
        <f t="shared" si="15"/>
        <v>0.18</v>
      </c>
      <c r="AA43" s="123">
        <f t="shared" si="16"/>
        <v>11110</v>
      </c>
      <c r="AB43" s="123">
        <f t="shared" si="17"/>
        <v>11295</v>
      </c>
      <c r="AC43" s="29">
        <f t="shared" si="18"/>
        <v>10928</v>
      </c>
      <c r="AD43" s="125" t="s">
        <v>41</v>
      </c>
      <c r="AE43" s="126">
        <f t="shared" si="19"/>
        <v>11295</v>
      </c>
      <c r="AF43" s="115">
        <f t="shared" si="8"/>
        <v>97961535</v>
      </c>
      <c r="AG43" s="86"/>
      <c r="AH43" s="76"/>
      <c r="AI43" s="77"/>
      <c r="AJ43" s="79"/>
      <c r="AK43" s="79"/>
      <c r="AL43" s="79"/>
    </row>
    <row r="44" spans="2:42" s="11" customFormat="1" ht="11" thickBot="1" x14ac:dyDescent="0.3">
      <c r="B44" s="127"/>
      <c r="C44" s="128"/>
      <c r="D44" s="129"/>
      <c r="E44" s="130">
        <f>SUM(E13:E43)</f>
        <v>392926</v>
      </c>
      <c r="F44" s="131"/>
      <c r="G44" s="131"/>
      <c r="H44" s="131"/>
      <c r="I44" s="131"/>
      <c r="J44" s="131"/>
      <c r="K44" s="131"/>
      <c r="L44" s="131"/>
      <c r="M44" s="131"/>
      <c r="N44" s="131"/>
      <c r="O44" s="131"/>
      <c r="P44" s="131"/>
      <c r="Q44" s="131"/>
      <c r="R44" s="131"/>
      <c r="S44" s="131"/>
      <c r="T44" s="131"/>
      <c r="U44" s="131"/>
      <c r="V44" s="131"/>
      <c r="W44" s="131"/>
      <c r="X44" s="132"/>
      <c r="Y44" s="132"/>
      <c r="Z44" s="132"/>
      <c r="AA44" s="132"/>
      <c r="AB44" s="132"/>
      <c r="AC44" s="132"/>
      <c r="AD44" s="132"/>
      <c r="AE44" s="132"/>
      <c r="AF44" s="133">
        <f>SUM(AF13:AF43)</f>
        <v>3413137809</v>
      </c>
      <c r="AG44" s="71"/>
      <c r="AH44" s="76"/>
      <c r="AI44" s="77"/>
      <c r="AJ44" s="79"/>
      <c r="AK44" s="79"/>
      <c r="AL44" s="79"/>
      <c r="AM44" s="14"/>
      <c r="AN44" s="14"/>
      <c r="AO44" s="14"/>
      <c r="AP44" s="14"/>
    </row>
    <row r="45" spans="2:42" s="11" customFormat="1" x14ac:dyDescent="0.2">
      <c r="B45" s="32"/>
      <c r="D45" s="12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33"/>
      <c r="W45" s="34"/>
      <c r="X45" s="33"/>
      <c r="Y45" s="33"/>
      <c r="Z45" s="33"/>
      <c r="AA45" s="34"/>
      <c r="AB45" s="34"/>
      <c r="AC45" s="35"/>
      <c r="AD45" s="35"/>
      <c r="AE45" s="35"/>
      <c r="AF45" s="35">
        <v>3413137809</v>
      </c>
      <c r="AG45" s="35"/>
    </row>
    <row r="46" spans="2:42" s="11" customFormat="1" x14ac:dyDescent="0.2">
      <c r="B46" s="32"/>
      <c r="D46" s="12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36"/>
      <c r="W46" s="12"/>
      <c r="AA46" s="12"/>
      <c r="AB46" s="12"/>
      <c r="AC46" s="35"/>
      <c r="AD46" s="35"/>
      <c r="AE46" s="35"/>
      <c r="AG46" s="134"/>
      <c r="AH46" s="80"/>
      <c r="AI46" s="31"/>
    </row>
    <row r="47" spans="2:42" s="11" customFormat="1" ht="10.5" thickBot="1" x14ac:dyDescent="0.25">
      <c r="B47" s="32"/>
      <c r="D47" s="12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36"/>
      <c r="W47" s="12"/>
      <c r="AA47" s="12"/>
      <c r="AB47" s="12"/>
      <c r="AC47" s="35"/>
      <c r="AD47" s="35"/>
      <c r="AE47" s="35"/>
      <c r="AF47" s="35"/>
      <c r="AG47" s="135"/>
      <c r="AI47" s="31"/>
    </row>
    <row r="48" spans="2:42" s="11" customFormat="1" ht="31.5" customHeight="1" x14ac:dyDescent="0.2">
      <c r="B48" s="152" t="s">
        <v>77</v>
      </c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3"/>
      <c r="AF48" s="154"/>
      <c r="AG48" s="36"/>
      <c r="AI48" s="81"/>
    </row>
    <row r="49" spans="2:34" s="11" customFormat="1" ht="24.75" customHeight="1" x14ac:dyDescent="0.2">
      <c r="B49" s="155"/>
      <c r="C49" s="156"/>
      <c r="D49" s="156"/>
      <c r="E49" s="156"/>
      <c r="F49" s="156"/>
      <c r="G49" s="156"/>
      <c r="H49" s="156"/>
      <c r="I49" s="156"/>
      <c r="J49" s="156"/>
      <c r="K49" s="156"/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  <c r="AC49" s="156"/>
      <c r="AD49" s="156"/>
      <c r="AE49" s="156"/>
      <c r="AF49" s="157"/>
      <c r="AG49" s="36"/>
      <c r="AH49" s="83"/>
    </row>
    <row r="50" spans="2:34" s="11" customFormat="1" ht="34.5" customHeight="1" x14ac:dyDescent="0.2">
      <c r="B50" s="155"/>
      <c r="C50" s="156"/>
      <c r="D50" s="156"/>
      <c r="E50" s="156"/>
      <c r="F50" s="156"/>
      <c r="G50" s="156"/>
      <c r="H50" s="156"/>
      <c r="I50" s="156"/>
      <c r="J50" s="156"/>
      <c r="K50" s="156"/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  <c r="AC50" s="156"/>
      <c r="AD50" s="156"/>
      <c r="AE50" s="156"/>
      <c r="AF50" s="157"/>
      <c r="AG50" s="50"/>
    </row>
    <row r="51" spans="2:34" s="11" customFormat="1" ht="26.25" customHeight="1" x14ac:dyDescent="0.2">
      <c r="B51" s="158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59"/>
      <c r="AF51" s="160"/>
      <c r="AG51" s="36"/>
    </row>
    <row r="52" spans="2:34" s="11" customFormat="1" x14ac:dyDescent="0.2">
      <c r="B52" s="37"/>
      <c r="D52" s="12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36"/>
      <c r="W52" s="12"/>
      <c r="AA52" s="12"/>
      <c r="AB52" s="12"/>
      <c r="AC52" s="36"/>
      <c r="AD52" s="36"/>
      <c r="AE52" s="36"/>
      <c r="AF52" s="36"/>
      <c r="AG52" s="36"/>
    </row>
    <row r="53" spans="2:34" s="11" customFormat="1" x14ac:dyDescent="0.2">
      <c r="B53" s="32"/>
      <c r="D53" s="12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36"/>
      <c r="W53" s="12"/>
      <c r="AA53" s="12"/>
      <c r="AB53" s="12"/>
      <c r="AC53" s="36"/>
      <c r="AD53" s="36"/>
      <c r="AE53" s="36"/>
      <c r="AF53" s="36"/>
      <c r="AG53" s="36"/>
    </row>
    <row r="54" spans="2:34" s="11" customFormat="1" ht="10.5" x14ac:dyDescent="0.25">
      <c r="B54" s="32"/>
      <c r="C54" s="73"/>
      <c r="D54" s="12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36"/>
      <c r="W54" s="12"/>
      <c r="AA54" s="12"/>
      <c r="AB54" s="12"/>
      <c r="AC54" s="36"/>
      <c r="AD54" s="36"/>
      <c r="AE54" s="36"/>
      <c r="AF54" s="36"/>
      <c r="AG54" s="36"/>
    </row>
    <row r="55" spans="2:34" s="11" customFormat="1" x14ac:dyDescent="0.2">
      <c r="B55" s="37"/>
      <c r="D55" s="12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36"/>
      <c r="W55" s="12"/>
      <c r="AA55" s="12"/>
      <c r="AB55" s="12"/>
      <c r="AC55" s="36"/>
      <c r="AD55" s="36"/>
      <c r="AE55" s="36"/>
      <c r="AF55" s="36"/>
      <c r="AG55" s="36"/>
    </row>
    <row r="56" spans="2:34" s="11" customFormat="1" x14ac:dyDescent="0.2">
      <c r="B56" s="32"/>
      <c r="D56" s="12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36"/>
      <c r="W56" s="12"/>
      <c r="AA56" s="12"/>
      <c r="AB56" s="12"/>
      <c r="AC56" s="36"/>
      <c r="AD56" s="36"/>
      <c r="AE56" s="36"/>
      <c r="AF56" s="36"/>
      <c r="AG56" s="36"/>
    </row>
    <row r="57" spans="2:34" s="11" customFormat="1" x14ac:dyDescent="0.2">
      <c r="B57" s="32"/>
      <c r="D57" s="12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36"/>
      <c r="W57" s="12"/>
      <c r="AA57" s="12"/>
      <c r="AB57" s="12"/>
      <c r="AC57" s="36"/>
      <c r="AD57" s="36"/>
      <c r="AE57" s="36"/>
      <c r="AF57" s="36"/>
      <c r="AG57" s="36"/>
    </row>
    <row r="58" spans="2:34" s="11" customFormat="1" x14ac:dyDescent="0.2">
      <c r="B58" s="37"/>
      <c r="D58" s="12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36"/>
      <c r="W58" s="12"/>
      <c r="AA58" s="12"/>
      <c r="AB58" s="12"/>
      <c r="AC58" s="36"/>
      <c r="AD58" s="36"/>
      <c r="AE58" s="36"/>
      <c r="AF58" s="36"/>
      <c r="AG58" s="36"/>
    </row>
    <row r="59" spans="2:34" s="11" customFormat="1" x14ac:dyDescent="0.2">
      <c r="B59" s="32"/>
      <c r="D59" s="12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36"/>
      <c r="W59" s="12"/>
      <c r="AA59" s="12"/>
      <c r="AB59" s="12"/>
      <c r="AC59" s="36"/>
      <c r="AD59" s="36"/>
      <c r="AE59" s="36"/>
      <c r="AF59" s="36"/>
      <c r="AG59" s="36"/>
    </row>
    <row r="60" spans="2:34" s="11" customFormat="1" x14ac:dyDescent="0.2">
      <c r="B60" s="32"/>
      <c r="D60" s="12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36"/>
      <c r="W60" s="12"/>
      <c r="AA60" s="12"/>
      <c r="AB60" s="12"/>
      <c r="AC60" s="36"/>
      <c r="AD60" s="36"/>
      <c r="AE60" s="36"/>
      <c r="AF60" s="36"/>
      <c r="AG60" s="36"/>
    </row>
    <row r="61" spans="2:34" s="11" customFormat="1" x14ac:dyDescent="0.2">
      <c r="B61" s="37"/>
      <c r="D61" s="12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36"/>
      <c r="W61" s="12"/>
      <c r="AA61" s="12"/>
      <c r="AB61" s="12"/>
      <c r="AC61" s="36"/>
      <c r="AD61" s="36"/>
      <c r="AE61" s="36"/>
      <c r="AF61" s="36"/>
      <c r="AG61" s="36"/>
    </row>
    <row r="62" spans="2:34" s="11" customFormat="1" x14ac:dyDescent="0.2">
      <c r="B62" s="32"/>
      <c r="D62" s="12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36"/>
      <c r="W62" s="12"/>
      <c r="AA62" s="12"/>
      <c r="AB62" s="12"/>
      <c r="AC62" s="36"/>
      <c r="AD62" s="36"/>
      <c r="AE62" s="36"/>
      <c r="AF62" s="36"/>
      <c r="AG62" s="36"/>
    </row>
    <row r="63" spans="2:34" s="11" customFormat="1" x14ac:dyDescent="0.2">
      <c r="B63" s="32"/>
      <c r="D63" s="12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36"/>
      <c r="W63" s="12"/>
      <c r="AA63" s="12"/>
      <c r="AB63" s="12"/>
      <c r="AC63" s="36"/>
      <c r="AD63" s="36"/>
      <c r="AE63" s="36"/>
      <c r="AF63" s="36"/>
      <c r="AG63" s="36"/>
    </row>
    <row r="64" spans="2:34" s="11" customFormat="1" x14ac:dyDescent="0.2">
      <c r="B64" s="37"/>
      <c r="D64" s="12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36"/>
      <c r="W64" s="12"/>
      <c r="AA64" s="12"/>
      <c r="AB64" s="12"/>
      <c r="AC64" s="36"/>
      <c r="AD64" s="36"/>
      <c r="AE64" s="36"/>
      <c r="AF64" s="36"/>
      <c r="AG64" s="36"/>
    </row>
    <row r="65" spans="2:33" s="11" customFormat="1" x14ac:dyDescent="0.2">
      <c r="B65" s="32"/>
      <c r="D65" s="12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36"/>
      <c r="W65" s="12"/>
      <c r="AA65" s="12"/>
      <c r="AB65" s="12"/>
      <c r="AC65" s="36"/>
      <c r="AD65" s="36"/>
      <c r="AE65" s="36"/>
      <c r="AF65" s="36"/>
      <c r="AG65" s="36"/>
    </row>
    <row r="66" spans="2:33" s="11" customFormat="1" x14ac:dyDescent="0.2">
      <c r="B66" s="32"/>
      <c r="D66" s="12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36"/>
      <c r="W66" s="12"/>
      <c r="AA66" s="12"/>
      <c r="AB66" s="12"/>
      <c r="AC66" s="36"/>
      <c r="AD66" s="36"/>
      <c r="AE66" s="36"/>
      <c r="AF66" s="36"/>
      <c r="AG66" s="36"/>
    </row>
    <row r="67" spans="2:33" s="11" customFormat="1" x14ac:dyDescent="0.2">
      <c r="B67" s="37"/>
      <c r="D67" s="12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</row>
    <row r="68" spans="2:33" s="11" customFormat="1" x14ac:dyDescent="0.2">
      <c r="B68" s="32"/>
      <c r="D68" s="12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</row>
    <row r="69" spans="2:33" s="11" customFormat="1" x14ac:dyDescent="0.2">
      <c r="B69" s="32"/>
      <c r="D69" s="12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</row>
    <row r="70" spans="2:33" s="11" customFormat="1" x14ac:dyDescent="0.2">
      <c r="B70" s="37"/>
      <c r="D70" s="12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</row>
    <row r="71" spans="2:33" s="11" customFormat="1" x14ac:dyDescent="0.2">
      <c r="B71" s="32"/>
      <c r="D71" s="12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</row>
    <row r="72" spans="2:33" s="11" customFormat="1" x14ac:dyDescent="0.2">
      <c r="B72" s="32"/>
      <c r="D72" s="12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</row>
    <row r="73" spans="2:33" s="11" customFormat="1" x14ac:dyDescent="0.2">
      <c r="B73" s="37"/>
      <c r="D73" s="12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</row>
    <row r="74" spans="2:33" s="11" customFormat="1" x14ac:dyDescent="0.2">
      <c r="B74" s="32"/>
      <c r="D74" s="12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</row>
    <row r="75" spans="2:33" s="11" customFormat="1" x14ac:dyDescent="0.2">
      <c r="B75" s="32"/>
      <c r="D75" s="12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</row>
    <row r="76" spans="2:33" s="11" customFormat="1" x14ac:dyDescent="0.2">
      <c r="B76" s="37"/>
      <c r="D76" s="12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</row>
    <row r="77" spans="2:33" s="11" customFormat="1" x14ac:dyDescent="0.2">
      <c r="B77" s="32"/>
      <c r="D77" s="12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</row>
    <row r="78" spans="2:33" s="11" customFormat="1" x14ac:dyDescent="0.2">
      <c r="B78" s="32"/>
      <c r="D78" s="12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</row>
    <row r="79" spans="2:33" s="11" customFormat="1" x14ac:dyDescent="0.2">
      <c r="B79" s="37"/>
      <c r="D79" s="12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</row>
    <row r="80" spans="2:33" s="11" customFormat="1" x14ac:dyDescent="0.2">
      <c r="B80" s="32"/>
      <c r="D80" s="12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</row>
    <row r="81" spans="2:21" s="11" customFormat="1" x14ac:dyDescent="0.2">
      <c r="B81" s="32"/>
      <c r="D81" s="12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</row>
    <row r="82" spans="2:21" s="11" customFormat="1" x14ac:dyDescent="0.2">
      <c r="B82" s="37"/>
      <c r="D82" s="12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</row>
    <row r="83" spans="2:21" s="11" customFormat="1" x14ac:dyDescent="0.2">
      <c r="B83" s="32"/>
      <c r="D83" s="12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</row>
    <row r="84" spans="2:21" s="11" customFormat="1" x14ac:dyDescent="0.2">
      <c r="D84" s="12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</row>
    <row r="85" spans="2:21" s="11" customFormat="1" x14ac:dyDescent="0.2">
      <c r="D85" s="12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</row>
    <row r="86" spans="2:21" s="11" customFormat="1" x14ac:dyDescent="0.2">
      <c r="D86" s="12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</row>
    <row r="87" spans="2:21" s="11" customFormat="1" x14ac:dyDescent="0.2">
      <c r="D87" s="12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</row>
    <row r="88" spans="2:21" s="11" customFormat="1" x14ac:dyDescent="0.2">
      <c r="D88" s="12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</row>
    <row r="89" spans="2:21" s="11" customFormat="1" x14ac:dyDescent="0.2">
      <c r="D89" s="12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</row>
    <row r="90" spans="2:21" s="11" customFormat="1" x14ac:dyDescent="0.2">
      <c r="D90" s="12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</row>
    <row r="91" spans="2:21" s="11" customFormat="1" x14ac:dyDescent="0.2">
      <c r="D91" s="12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</row>
    <row r="92" spans="2:21" s="11" customFormat="1" x14ac:dyDescent="0.2">
      <c r="D92" s="12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</row>
    <row r="93" spans="2:21" s="11" customFormat="1" x14ac:dyDescent="0.2">
      <c r="D93" s="12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</row>
    <row r="94" spans="2:21" s="11" customFormat="1" x14ac:dyDescent="0.2">
      <c r="D94" s="12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</row>
    <row r="95" spans="2:21" s="11" customFormat="1" x14ac:dyDescent="0.2">
      <c r="D95" s="12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</row>
    <row r="96" spans="2:21" s="11" customFormat="1" x14ac:dyDescent="0.2">
      <c r="D96" s="12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</row>
    <row r="97" spans="4:21" s="11" customFormat="1" x14ac:dyDescent="0.2">
      <c r="D97" s="12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</row>
    <row r="98" spans="4:21" s="11" customFormat="1" x14ac:dyDescent="0.2">
      <c r="D98" s="12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</row>
    <row r="99" spans="4:21" s="11" customFormat="1" x14ac:dyDescent="0.2">
      <c r="D99" s="12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</row>
    <row r="100" spans="4:21" s="11" customFormat="1" x14ac:dyDescent="0.2">
      <c r="D100" s="12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</row>
    <row r="101" spans="4:21" s="11" customFormat="1" x14ac:dyDescent="0.2">
      <c r="D101" s="12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</row>
    <row r="102" spans="4:21" s="11" customFormat="1" x14ac:dyDescent="0.2">
      <c r="D102" s="12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</row>
    <row r="103" spans="4:21" s="11" customFormat="1" x14ac:dyDescent="0.2">
      <c r="D103" s="12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</row>
    <row r="104" spans="4:21" s="11" customFormat="1" x14ac:dyDescent="0.2">
      <c r="D104" s="12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</row>
    <row r="105" spans="4:21" s="11" customFormat="1" x14ac:dyDescent="0.2">
      <c r="D105" s="12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</row>
    <row r="106" spans="4:21" s="11" customFormat="1" x14ac:dyDescent="0.2">
      <c r="D106" s="12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</row>
    <row r="107" spans="4:21" s="11" customFormat="1" x14ac:dyDescent="0.2">
      <c r="D107" s="12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</row>
    <row r="108" spans="4:21" s="11" customFormat="1" x14ac:dyDescent="0.2">
      <c r="D108" s="12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</row>
    <row r="109" spans="4:21" s="11" customFormat="1" x14ac:dyDescent="0.2">
      <c r="D109" s="12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</row>
    <row r="110" spans="4:21" s="11" customFormat="1" x14ac:dyDescent="0.2">
      <c r="D110" s="12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</row>
    <row r="111" spans="4:21" s="11" customFormat="1" x14ac:dyDescent="0.2">
      <c r="D111" s="12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</row>
    <row r="112" spans="4:21" s="11" customFormat="1" x14ac:dyDescent="0.2">
      <c r="D112" s="12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</row>
    <row r="113" spans="4:21" s="11" customFormat="1" x14ac:dyDescent="0.2">
      <c r="D113" s="12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</row>
    <row r="114" spans="4:21" s="11" customFormat="1" x14ac:dyDescent="0.2">
      <c r="D114" s="12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</row>
    <row r="115" spans="4:21" s="11" customFormat="1" x14ac:dyDescent="0.2">
      <c r="D115" s="12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</row>
    <row r="116" spans="4:21" s="11" customFormat="1" x14ac:dyDescent="0.2">
      <c r="D116" s="12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</row>
    <row r="117" spans="4:21" s="11" customFormat="1" x14ac:dyDescent="0.2">
      <c r="D117" s="12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</row>
    <row r="118" spans="4:21" s="11" customFormat="1" x14ac:dyDescent="0.2">
      <c r="D118" s="12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</row>
    <row r="119" spans="4:21" s="11" customFormat="1" x14ac:dyDescent="0.2">
      <c r="D119" s="12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</row>
    <row r="120" spans="4:21" s="11" customFormat="1" x14ac:dyDescent="0.2">
      <c r="D120" s="12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</row>
    <row r="121" spans="4:21" s="11" customFormat="1" x14ac:dyDescent="0.2">
      <c r="D121" s="12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</row>
    <row r="122" spans="4:21" s="11" customFormat="1" x14ac:dyDescent="0.2">
      <c r="D122" s="12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</row>
    <row r="123" spans="4:21" s="11" customFormat="1" x14ac:dyDescent="0.2">
      <c r="D123" s="12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</row>
    <row r="124" spans="4:21" s="11" customFormat="1" x14ac:dyDescent="0.2">
      <c r="D124" s="12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</row>
    <row r="125" spans="4:21" s="11" customFormat="1" x14ac:dyDescent="0.2">
      <c r="D125" s="12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</row>
    <row r="126" spans="4:21" s="11" customFormat="1" x14ac:dyDescent="0.2">
      <c r="D126" s="12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</row>
    <row r="127" spans="4:21" s="11" customFormat="1" x14ac:dyDescent="0.2">
      <c r="D127" s="12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</row>
    <row r="128" spans="4:21" s="11" customFormat="1" x14ac:dyDescent="0.2">
      <c r="D128" s="12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</row>
    <row r="129" spans="4:21" s="11" customFormat="1" x14ac:dyDescent="0.2">
      <c r="D129" s="12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</row>
    <row r="130" spans="4:21" s="11" customFormat="1" x14ac:dyDescent="0.2">
      <c r="D130" s="12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</row>
    <row r="131" spans="4:21" s="11" customFormat="1" x14ac:dyDescent="0.2">
      <c r="D131" s="12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</row>
    <row r="132" spans="4:21" s="11" customFormat="1" x14ac:dyDescent="0.2">
      <c r="D132" s="12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</row>
    <row r="133" spans="4:21" s="11" customFormat="1" x14ac:dyDescent="0.2">
      <c r="D133" s="12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</row>
    <row r="134" spans="4:21" s="11" customFormat="1" x14ac:dyDescent="0.2">
      <c r="D134" s="12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</row>
    <row r="135" spans="4:21" s="11" customFormat="1" x14ac:dyDescent="0.2">
      <c r="D135" s="12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</row>
    <row r="136" spans="4:21" s="11" customFormat="1" x14ac:dyDescent="0.2">
      <c r="D136" s="12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</row>
    <row r="137" spans="4:21" s="11" customFormat="1" x14ac:dyDescent="0.2">
      <c r="D137" s="12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</row>
    <row r="138" spans="4:21" s="11" customFormat="1" x14ac:dyDescent="0.2">
      <c r="D138" s="12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</row>
    <row r="139" spans="4:21" s="11" customFormat="1" x14ac:dyDescent="0.2">
      <c r="D139" s="12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</row>
    <row r="140" spans="4:21" s="11" customFormat="1" x14ac:dyDescent="0.2">
      <c r="D140" s="12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</row>
    <row r="141" spans="4:21" s="11" customFormat="1" x14ac:dyDescent="0.2">
      <c r="D141" s="12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</row>
    <row r="142" spans="4:21" s="11" customFormat="1" x14ac:dyDescent="0.2">
      <c r="D142" s="12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</row>
    <row r="143" spans="4:21" s="11" customFormat="1" x14ac:dyDescent="0.2">
      <c r="D143" s="12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</row>
    <row r="144" spans="4:21" s="11" customFormat="1" x14ac:dyDescent="0.2">
      <c r="D144" s="12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</row>
    <row r="145" spans="4:21" s="11" customFormat="1" x14ac:dyDescent="0.2">
      <c r="D145" s="12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</row>
    <row r="146" spans="4:21" s="11" customFormat="1" x14ac:dyDescent="0.2">
      <c r="D146" s="12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</row>
    <row r="147" spans="4:21" s="11" customFormat="1" x14ac:dyDescent="0.2">
      <c r="D147" s="12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</row>
    <row r="148" spans="4:21" s="11" customFormat="1" x14ac:dyDescent="0.2">
      <c r="D148" s="12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</row>
    <row r="149" spans="4:21" s="11" customFormat="1" x14ac:dyDescent="0.2">
      <c r="D149" s="12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</row>
    <row r="150" spans="4:21" s="11" customFormat="1" x14ac:dyDescent="0.2">
      <c r="D150" s="12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</row>
    <row r="151" spans="4:21" s="11" customFormat="1" x14ac:dyDescent="0.2">
      <c r="D151" s="12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</row>
    <row r="152" spans="4:21" s="11" customFormat="1" x14ac:dyDescent="0.2">
      <c r="D152" s="12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</row>
    <row r="153" spans="4:21" s="11" customFormat="1" x14ac:dyDescent="0.2">
      <c r="D153" s="12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</row>
    <row r="154" spans="4:21" s="11" customFormat="1" x14ac:dyDescent="0.2">
      <c r="D154" s="12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</row>
    <row r="155" spans="4:21" s="11" customFormat="1" x14ac:dyDescent="0.2">
      <c r="D155" s="12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</row>
    <row r="156" spans="4:21" s="11" customFormat="1" x14ac:dyDescent="0.2">
      <c r="D156" s="12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</row>
    <row r="157" spans="4:21" s="11" customFormat="1" x14ac:dyDescent="0.2">
      <c r="D157" s="12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</row>
    <row r="158" spans="4:21" s="11" customFormat="1" x14ac:dyDescent="0.2">
      <c r="D158" s="12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</row>
  </sheetData>
  <autoFilter ref="A12:BB46" xr:uid="{9FD3D09B-6DE0-4F08-BEE7-F22390D37CA1}"/>
  <mergeCells count="14">
    <mergeCell ref="B48:AF51"/>
    <mergeCell ref="X11:AC11"/>
    <mergeCell ref="N11:Q11"/>
    <mergeCell ref="R11:W11"/>
    <mergeCell ref="AE11:AF11"/>
    <mergeCell ref="B9:K9"/>
    <mergeCell ref="C11:E11"/>
    <mergeCell ref="L11:M11"/>
    <mergeCell ref="B3:K3"/>
    <mergeCell ref="B4:K4"/>
    <mergeCell ref="B5:K5"/>
    <mergeCell ref="B6:K6"/>
    <mergeCell ref="B7:AB7"/>
    <mergeCell ref="B8:AB8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3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AF4AD-7B09-430C-AEF5-2D434C2F3FF9}">
  <dimension ref="A1:I30"/>
  <sheetViews>
    <sheetView zoomScaleNormal="100" workbookViewId="0">
      <selection activeCell="I14" sqref="I14"/>
    </sheetView>
  </sheetViews>
  <sheetFormatPr baseColWidth="10" defaultColWidth="11.453125" defaultRowHeight="14.5" x14ac:dyDescent="0.35"/>
  <cols>
    <col min="2" max="2" width="4.54296875" bestFit="1" customWidth="1"/>
    <col min="3" max="3" width="29.1796875" bestFit="1" customWidth="1"/>
    <col min="4" max="4" width="6.81640625" bestFit="1" customWidth="1"/>
    <col min="5" max="5" width="12.54296875" customWidth="1"/>
    <col min="6" max="6" width="23.81640625" bestFit="1" customWidth="1"/>
    <col min="7" max="7" width="14.1796875" bestFit="1" customWidth="1"/>
    <col min="8" max="8" width="18.26953125" bestFit="1" customWidth="1"/>
    <col min="9" max="9" width="9.81640625" bestFit="1" customWidth="1"/>
    <col min="12" max="12" width="35.1796875" bestFit="1" customWidth="1"/>
  </cols>
  <sheetData>
    <row r="1" spans="1:8" ht="56.25" customHeight="1" x14ac:dyDescent="0.35">
      <c r="B1" s="170" t="s">
        <v>78</v>
      </c>
      <c r="C1" s="170"/>
      <c r="D1" s="170"/>
      <c r="E1" s="170"/>
      <c r="F1" s="170"/>
      <c r="G1" s="56"/>
    </row>
    <row r="2" spans="1:8" ht="21" x14ac:dyDescent="0.35">
      <c r="A2" s="57" t="s">
        <v>79</v>
      </c>
      <c r="B2" s="57" t="s">
        <v>79</v>
      </c>
      <c r="C2" s="58" t="s">
        <v>80</v>
      </c>
      <c r="D2" s="59" t="s">
        <v>81</v>
      </c>
      <c r="E2" s="58" t="s">
        <v>82</v>
      </c>
      <c r="F2" s="60" t="s">
        <v>83</v>
      </c>
      <c r="G2" s="67"/>
      <c r="H2" s="66"/>
    </row>
    <row r="3" spans="1:8" x14ac:dyDescent="0.35">
      <c r="A3" s="24">
        <v>17</v>
      </c>
      <c r="B3" s="61">
        <v>6</v>
      </c>
      <c r="C3" s="85" t="s">
        <v>84</v>
      </c>
      <c r="D3" s="27">
        <v>1326</v>
      </c>
      <c r="E3" s="57" t="s">
        <v>85</v>
      </c>
      <c r="F3" s="62">
        <v>8124</v>
      </c>
      <c r="G3" s="68"/>
      <c r="H3" s="69"/>
    </row>
    <row r="4" spans="1:8" x14ac:dyDescent="0.35">
      <c r="A4" s="24">
        <v>18</v>
      </c>
      <c r="B4" s="61">
        <v>3</v>
      </c>
      <c r="C4" s="85" t="s">
        <v>86</v>
      </c>
      <c r="D4" s="27">
        <v>35772</v>
      </c>
      <c r="E4" s="57" t="s">
        <v>85</v>
      </c>
      <c r="F4" s="62">
        <v>7229</v>
      </c>
      <c r="G4" s="68"/>
      <c r="H4" s="69"/>
    </row>
    <row r="5" spans="1:8" x14ac:dyDescent="0.35">
      <c r="A5" s="24">
        <v>19</v>
      </c>
      <c r="B5" s="61">
        <v>8</v>
      </c>
      <c r="C5" s="85" t="s">
        <v>87</v>
      </c>
      <c r="D5" s="27">
        <v>12923</v>
      </c>
      <c r="E5" s="57" t="s">
        <v>85</v>
      </c>
      <c r="F5" s="62">
        <v>6765</v>
      </c>
      <c r="G5" s="68"/>
      <c r="H5" s="69"/>
    </row>
    <row r="6" spans="1:8" x14ac:dyDescent="0.35">
      <c r="A6" s="24">
        <v>20</v>
      </c>
      <c r="B6" s="61">
        <v>7</v>
      </c>
      <c r="C6" s="85" t="s">
        <v>88</v>
      </c>
      <c r="D6" s="27">
        <v>155</v>
      </c>
      <c r="E6" s="57" t="s">
        <v>85</v>
      </c>
      <c r="F6" s="62">
        <v>55676</v>
      </c>
      <c r="G6" s="68"/>
      <c r="H6" s="69"/>
    </row>
    <row r="7" spans="1:8" x14ac:dyDescent="0.35">
      <c r="A7" s="24">
        <v>21</v>
      </c>
      <c r="B7" s="61">
        <v>10</v>
      </c>
      <c r="C7" s="85" t="s">
        <v>89</v>
      </c>
      <c r="D7" s="27">
        <v>12249</v>
      </c>
      <c r="E7" s="57" t="s">
        <v>85</v>
      </c>
      <c r="F7" s="62">
        <v>6795</v>
      </c>
      <c r="G7" s="68"/>
      <c r="H7" s="69"/>
    </row>
    <row r="8" spans="1:8" x14ac:dyDescent="0.35">
      <c r="A8" s="24">
        <v>22</v>
      </c>
      <c r="B8" s="61">
        <v>9</v>
      </c>
      <c r="C8" s="85" t="s">
        <v>90</v>
      </c>
      <c r="D8" s="27">
        <v>155</v>
      </c>
      <c r="E8" s="57" t="s">
        <v>85</v>
      </c>
      <c r="F8" s="62">
        <v>57349</v>
      </c>
      <c r="G8" s="68"/>
      <c r="H8" s="69"/>
    </row>
    <row r="9" spans="1:8" x14ac:dyDescent="0.35">
      <c r="A9" s="24">
        <v>23</v>
      </c>
      <c r="B9" s="61">
        <v>12</v>
      </c>
      <c r="C9" s="85" t="s">
        <v>91</v>
      </c>
      <c r="D9" s="27">
        <v>11018</v>
      </c>
      <c r="E9" s="57" t="s">
        <v>85</v>
      </c>
      <c r="F9" s="62">
        <v>6873</v>
      </c>
      <c r="G9" s="68"/>
      <c r="H9" s="69"/>
    </row>
    <row r="10" spans="1:8" x14ac:dyDescent="0.35">
      <c r="A10" s="24">
        <v>24</v>
      </c>
      <c r="B10" s="61">
        <v>11</v>
      </c>
      <c r="C10" s="85" t="s">
        <v>92</v>
      </c>
      <c r="D10" s="27">
        <v>153</v>
      </c>
      <c r="E10" s="57" t="s">
        <v>85</v>
      </c>
      <c r="F10" s="62">
        <v>57155</v>
      </c>
      <c r="G10" s="68"/>
      <c r="H10" s="69"/>
    </row>
    <row r="11" spans="1:8" x14ac:dyDescent="0.35">
      <c r="A11" s="24">
        <v>25</v>
      </c>
      <c r="B11" s="61">
        <v>14</v>
      </c>
      <c r="C11" s="85" t="s">
        <v>93</v>
      </c>
      <c r="D11" s="27">
        <v>10122</v>
      </c>
      <c r="E11" s="57" t="s">
        <v>85</v>
      </c>
      <c r="F11" s="62">
        <v>6327</v>
      </c>
      <c r="G11" s="68"/>
      <c r="H11" s="69"/>
    </row>
    <row r="12" spans="1:8" x14ac:dyDescent="0.35">
      <c r="A12" s="24">
        <v>26</v>
      </c>
      <c r="B12" s="61">
        <v>13</v>
      </c>
      <c r="C12" s="85" t="s">
        <v>94</v>
      </c>
      <c r="D12" s="27">
        <v>153</v>
      </c>
      <c r="E12" s="57" t="s">
        <v>85</v>
      </c>
      <c r="F12" s="62">
        <v>66220</v>
      </c>
      <c r="G12" s="68"/>
      <c r="H12" s="69"/>
    </row>
    <row r="13" spans="1:8" x14ac:dyDescent="0.35">
      <c r="A13" s="24">
        <v>27</v>
      </c>
      <c r="B13" s="61">
        <v>16</v>
      </c>
      <c r="C13" s="85" t="s">
        <v>95</v>
      </c>
      <c r="D13" s="27">
        <v>9897</v>
      </c>
      <c r="E13" s="57" t="s">
        <v>85</v>
      </c>
      <c r="F13" s="62">
        <v>6336</v>
      </c>
      <c r="G13" s="68"/>
      <c r="H13" s="69"/>
    </row>
    <row r="14" spans="1:8" x14ac:dyDescent="0.35">
      <c r="A14" s="24">
        <v>28</v>
      </c>
      <c r="B14" s="61">
        <v>15</v>
      </c>
      <c r="C14" s="85" t="s">
        <v>96</v>
      </c>
      <c r="D14" s="27">
        <v>153</v>
      </c>
      <c r="E14" s="57" t="s">
        <v>85</v>
      </c>
      <c r="F14" s="62">
        <v>62402</v>
      </c>
      <c r="G14" s="68"/>
      <c r="H14" s="69"/>
    </row>
    <row r="15" spans="1:8" x14ac:dyDescent="0.35">
      <c r="A15" s="24">
        <v>29</v>
      </c>
      <c r="B15" s="61">
        <v>18</v>
      </c>
      <c r="C15" s="85" t="s">
        <v>97</v>
      </c>
      <c r="D15" s="27">
        <v>8979</v>
      </c>
      <c r="E15" s="57" t="s">
        <v>85</v>
      </c>
      <c r="F15" s="62">
        <v>6272</v>
      </c>
      <c r="G15" s="68"/>
      <c r="H15" s="69"/>
    </row>
    <row r="16" spans="1:8" x14ac:dyDescent="0.35">
      <c r="A16" s="24">
        <v>30</v>
      </c>
      <c r="B16" s="61">
        <v>17</v>
      </c>
      <c r="C16" s="85" t="s">
        <v>98</v>
      </c>
      <c r="D16" s="27">
        <v>153</v>
      </c>
      <c r="E16" s="57" t="s">
        <v>85</v>
      </c>
      <c r="F16" s="62">
        <v>61884</v>
      </c>
      <c r="G16" s="68"/>
      <c r="H16" s="69"/>
    </row>
    <row r="17" spans="1:9" x14ac:dyDescent="0.35">
      <c r="A17" s="24">
        <v>31</v>
      </c>
      <c r="B17" s="61">
        <v>19</v>
      </c>
      <c r="C17" s="85" t="s">
        <v>99</v>
      </c>
      <c r="D17" s="27">
        <v>8979</v>
      </c>
      <c r="E17" s="57" t="s">
        <v>85</v>
      </c>
      <c r="F17" s="62">
        <v>6125</v>
      </c>
      <c r="G17" s="68"/>
      <c r="H17" s="69"/>
    </row>
    <row r="18" spans="1:9" x14ac:dyDescent="0.35">
      <c r="H18" s="64"/>
    </row>
    <row r="19" spans="1:9" x14ac:dyDescent="0.35">
      <c r="F19" s="65"/>
    </row>
    <row r="20" spans="1:9" x14ac:dyDescent="0.35">
      <c r="G20" s="64"/>
      <c r="H20" s="63"/>
    </row>
    <row r="21" spans="1:9" x14ac:dyDescent="0.35">
      <c r="G21" s="64"/>
      <c r="H21" s="63"/>
    </row>
    <row r="22" spans="1:9" x14ac:dyDescent="0.35">
      <c r="G22" s="64"/>
      <c r="H22" s="63"/>
      <c r="I22" s="64"/>
    </row>
    <row r="23" spans="1:9" x14ac:dyDescent="0.35">
      <c r="G23" s="64"/>
      <c r="H23" s="63"/>
    </row>
    <row r="24" spans="1:9" x14ac:dyDescent="0.35">
      <c r="G24" s="64"/>
      <c r="H24" s="63"/>
    </row>
    <row r="25" spans="1:9" x14ac:dyDescent="0.35">
      <c r="G25" s="64"/>
      <c r="H25" s="63"/>
    </row>
    <row r="26" spans="1:9" x14ac:dyDescent="0.35">
      <c r="G26" s="64"/>
      <c r="H26" s="63"/>
    </row>
    <row r="27" spans="1:9" x14ac:dyDescent="0.35">
      <c r="G27" s="64"/>
      <c r="H27" s="63"/>
    </row>
    <row r="28" spans="1:9" x14ac:dyDescent="0.35">
      <c r="G28" s="64"/>
      <c r="H28" s="63"/>
    </row>
    <row r="29" spans="1:9" x14ac:dyDescent="0.35">
      <c r="G29" s="64"/>
      <c r="H29" s="63"/>
    </row>
    <row r="30" spans="1:9" x14ac:dyDescent="0.35">
      <c r="G30" s="64"/>
      <c r="H30" s="63"/>
    </row>
  </sheetData>
  <sortState xmlns:xlrd2="http://schemas.microsoft.com/office/spreadsheetml/2017/richdata2" ref="A3:H17">
    <sortCondition ref="A3:A17"/>
  </sortState>
  <mergeCells count="1">
    <mergeCell ref="B1:F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1E00D031697942A8EAE17D32B7D7E4" ma:contentTypeVersion="12" ma:contentTypeDescription="Create a new document." ma:contentTypeScope="" ma:versionID="2140f91c922727daa532c7242a9cf553">
  <xsd:schema xmlns:xsd="http://www.w3.org/2001/XMLSchema" xmlns:xs="http://www.w3.org/2001/XMLSchema" xmlns:p="http://schemas.microsoft.com/office/2006/metadata/properties" xmlns:ns3="60563688-8522-4c11-a65b-91ad02bb0b1c" xmlns:ns4="b347958d-af88-4cfa-a5a3-c5d92ba045dc" targetNamespace="http://schemas.microsoft.com/office/2006/metadata/properties" ma:root="true" ma:fieldsID="4a1defca47825deca6923f0872934f9a" ns3:_="" ns4:_="">
    <xsd:import namespace="60563688-8522-4c11-a65b-91ad02bb0b1c"/>
    <xsd:import namespace="b347958d-af88-4cfa-a5a3-c5d92ba045dc"/>
    <xsd:element name="properties">
      <xsd:complexType>
        <xsd:sequence>
          <xsd:element name="documentManagement">
            <xsd:complexType>
              <xsd:all>
                <xsd:element ref="ns3:SharedWithDetails" minOccurs="0"/>
                <xsd:element ref="ns3:SharingHintHash" minOccurs="0"/>
                <xsd:element ref="ns3:SharedWithUsers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63688-8522-4c11-a65b-91ad02bb0b1c" elementFormDefault="qualified">
    <xsd:import namespace="http://schemas.microsoft.com/office/2006/documentManagement/types"/>
    <xsd:import namespace="http://schemas.microsoft.com/office/infopath/2007/PartnerControls"/>
    <xsd:element name="SharedWithDetails" ma:index="8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9" nillable="true" ma:displayName="Sharing Hint Hash" ma:description="" ma:hidden="true" ma:internalName="SharingHintHash" ma:readOnly="true">
      <xsd:simpleType>
        <xsd:restriction base="dms:Text"/>
      </xsd:simpleType>
    </xsd:element>
    <xsd:element name="SharedWithUsers" ma:index="10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47958d-af88-4cfa-a5a3-c5d92ba045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3C6616-AC6B-4966-88BA-2FAFF1285EC4}">
  <ds:schemaRefs>
    <ds:schemaRef ds:uri="http://schemas.microsoft.com/office/2006/metadata/properties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b347958d-af88-4cfa-a5a3-c5d92ba045dc"/>
    <ds:schemaRef ds:uri="60563688-8522-4c11-a65b-91ad02bb0b1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C5BCB36-1EFE-42BD-8508-7BFC42681C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871083-35CD-43AA-9ABE-83BC945A97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63688-8522-4c11-a65b-91ad02bb0b1c"/>
    <ds:schemaRef ds:uri="b347958d-af88-4cfa-a5a3-c5d92ba045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ESTUDIO DE MERCADO VARIACIO</vt:lpstr>
      <vt:lpstr>OFERTA AJUSTADA </vt:lpstr>
      <vt:lpstr>'ESTUDIO DE MERCADO VARIACIO'!_Hlk190241631</vt:lpstr>
      <vt:lpstr>'ESTUDIO DE MERCADO VARIACIO'!Área_de_impresión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NASLY SONSIR GARAY ESPINOSA</dc:creator>
  <cp:keywords/>
  <dc:description/>
  <cp:lastModifiedBy>MARGARETH JARAMILLO ECHEVERRY</cp:lastModifiedBy>
  <cp:revision/>
  <dcterms:created xsi:type="dcterms:W3CDTF">2018-01-19T01:19:01Z</dcterms:created>
  <dcterms:modified xsi:type="dcterms:W3CDTF">2026-09-22T17:50:38Z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0x010100E11E00D031697942A8EAE17D32B7D7E4</vt:lpwstr>
  </property>
</Properties>
</file>