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0fe8345c065d4884/Documents/1. Ambiente 2026/Revisión análisis del sector y estudios de mercado/20. Seguridad Perimetral/Sexta revisión/"/>
    </mc:Choice>
  </mc:AlternateContent>
  <xr:revisionPtr revIDLastSave="19" documentId="14_{E885727C-A760-44A0-A098-23D74995FA55}" xr6:coauthVersionLast="47" xr6:coauthVersionMax="47" xr10:uidLastSave="{911108C4-DC90-4EB0-977F-282A8F0C53D6}"/>
  <bookViews>
    <workbookView xWindow="-108" yWindow="-108" windowWidth="23256" windowHeight="12456" firstSheet="1" activeTab="1" xr2:uid="{00000000-000D-0000-FFFF-FFFF00000000}"/>
  </bookViews>
  <sheets>
    <sheet name="Presupuesto" sheetId="1" r:id="rId1"/>
    <sheet name="Tabla 22" sheetId="24" r:id="rId2"/>
    <sheet name="Estructura del costo" sheetId="21" r:id="rId3"/>
    <sheet name="Cotizaciones" sheetId="2" r:id="rId4"/>
    <sheet name="SECOP II" sheetId="19" r:id="rId5"/>
    <sheet name="ÍTEM 1" sheetId="3" r:id="rId6"/>
    <sheet name="ÍTEM 2" sheetId="4" r:id="rId7"/>
    <sheet name="ÍTEM 3" sheetId="6" r:id="rId8"/>
    <sheet name="ÍTEM 4" sheetId="9" r:id="rId9"/>
    <sheet name="Pres ítem 1" sheetId="12" r:id="rId10"/>
    <sheet name="Pres ítem  2" sheetId="20" r:id="rId11"/>
    <sheet name="Pres ítem  3" sheetId="15" r:id="rId12"/>
    <sheet name="Pres ítem 4" sheetId="18" r:id="rId13"/>
    <sheet name="Hoja1" sheetId="25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" i="24" l="1"/>
  <c r="L6" i="24"/>
  <c r="L7" i="24"/>
  <c r="L4" i="24"/>
  <c r="K5" i="24"/>
  <c r="K6" i="24"/>
  <c r="K7" i="24"/>
  <c r="K4" i="24"/>
  <c r="H13" i="1"/>
  <c r="E8" i="21"/>
  <c r="E7" i="21"/>
  <c r="E6" i="21"/>
  <c r="E5" i="21"/>
  <c r="B9" i="3"/>
  <c r="G7" i="24"/>
  <c r="G6" i="24"/>
  <c r="G5" i="24"/>
  <c r="G4" i="24"/>
  <c r="D9" i="21"/>
  <c r="C9" i="21"/>
  <c r="F2" i="12"/>
  <c r="G2" i="12" s="1"/>
  <c r="H2" i="12" s="1"/>
  <c r="F8" i="1"/>
  <c r="F7" i="1"/>
  <c r="F6" i="1"/>
  <c r="F5" i="1"/>
  <c r="A5" i="3"/>
  <c r="A6" i="3"/>
  <c r="A7" i="3"/>
  <c r="B10" i="3"/>
  <c r="B11" i="3"/>
  <c r="B12" i="3"/>
  <c r="B15" i="3"/>
  <c r="B16" i="3"/>
  <c r="B32" i="2"/>
  <c r="B31" i="2"/>
  <c r="B30" i="2"/>
  <c r="B29" i="2"/>
  <c r="B28" i="2"/>
  <c r="B27" i="2"/>
  <c r="B26" i="2"/>
  <c r="A7" i="9"/>
  <c r="A7" i="6"/>
  <c r="A7" i="4"/>
  <c r="B16" i="9"/>
  <c r="B15" i="9"/>
  <c r="B12" i="9"/>
  <c r="B11" i="9"/>
  <c r="B10" i="9"/>
  <c r="B9" i="9"/>
  <c r="A6" i="9"/>
  <c r="A5" i="9"/>
  <c r="B16" i="6"/>
  <c r="B15" i="6"/>
  <c r="B12" i="6"/>
  <c r="B11" i="6"/>
  <c r="B10" i="6"/>
  <c r="B9" i="6"/>
  <c r="A6" i="6"/>
  <c r="A5" i="6"/>
  <c r="B16" i="4"/>
  <c r="B15" i="4"/>
  <c r="B12" i="4"/>
  <c r="B11" i="4"/>
  <c r="B10" i="4"/>
  <c r="B9" i="4"/>
  <c r="A6" i="4"/>
  <c r="A5" i="4"/>
  <c r="B25" i="2"/>
  <c r="B22" i="2"/>
  <c r="A22" i="2"/>
  <c r="B21" i="2"/>
  <c r="A21" i="2"/>
  <c r="B20" i="2"/>
  <c r="A20" i="2"/>
  <c r="B19" i="2"/>
  <c r="A19" i="2"/>
  <c r="B14" i="2"/>
  <c r="A14" i="2"/>
  <c r="B13" i="2"/>
  <c r="A13" i="2"/>
  <c r="B12" i="2"/>
  <c r="A12" i="2"/>
  <c r="B11" i="2"/>
  <c r="A11" i="2"/>
  <c r="G8" i="1" l="1"/>
  <c r="H8" i="1" s="1"/>
  <c r="F2" i="18"/>
  <c r="G2" i="18" s="1"/>
  <c r="H2" i="18" s="1"/>
  <c r="G7" i="1"/>
  <c r="H7" i="1" s="1"/>
  <c r="F2" i="15"/>
  <c r="G2" i="15" s="1"/>
  <c r="H2" i="15" s="1"/>
  <c r="G6" i="1"/>
  <c r="H6" i="1" s="1"/>
  <c r="F2" i="20"/>
  <c r="G2" i="20" s="1"/>
  <c r="H2" i="20" s="1"/>
  <c r="B13" i="3"/>
  <c r="G5" i="1"/>
  <c r="H5" i="1" s="1"/>
  <c r="B14" i="3"/>
  <c r="B18" i="3" s="1"/>
  <c r="B14" i="9"/>
  <c r="B18" i="9" s="1"/>
  <c r="B13" i="9"/>
  <c r="B14" i="6"/>
  <c r="B18" i="6" s="1"/>
  <c r="B13" i="6"/>
  <c r="B14" i="4"/>
  <c r="B18" i="4" s="1"/>
  <c r="B13" i="4"/>
  <c r="E9" i="21" l="1"/>
  <c r="H9" i="1"/>
  <c r="H12" i="1" l="1"/>
</calcChain>
</file>

<file path=xl/sharedStrings.xml><?xml version="1.0" encoding="utf-8"?>
<sst xmlns="http://schemas.openxmlformats.org/spreadsheetml/2006/main" count="225" uniqueCount="89">
  <si>
    <t>ITEM</t>
  </si>
  <si>
    <t xml:space="preserve">DESCRIPCIÓN DEL BIEN Y/O SERVICIO </t>
  </si>
  <si>
    <t xml:space="preserve">UNIDAD DE MEDIDA </t>
  </si>
  <si>
    <t>CANTIDAD</t>
  </si>
  <si>
    <t xml:space="preserve">VALOR UNITARIO ANTES DE IVA </t>
  </si>
  <si>
    <t xml:space="preserve">VALOR UNITARIO IVA INCLUIDO </t>
  </si>
  <si>
    <t xml:space="preserve">VALOR TOTAL </t>
  </si>
  <si>
    <t xml:space="preserve">Secretaría Distrital de Ambiente
Oficina de Tecnologías de la Información y la Comunicación
</t>
  </si>
  <si>
    <t xml:space="preserve">VIGENCIA </t>
  </si>
  <si>
    <t xml:space="preserve">1 año </t>
  </si>
  <si>
    <t>Servicio de soporte, configuración, actualización, mantenimientos correctivos ante fallas, daños de los equipos, servicios profesionales de configuraciones cuando sea requerido y reemplazo de equipos si fuera necesario por el término de doce (12) meses sobre la infraestructura de seguridad perimetral con la que cuenta la entidad.</t>
  </si>
  <si>
    <t>Licencia</t>
  </si>
  <si>
    <t>Servicio</t>
  </si>
  <si>
    <t>Renovación 1 Licencia,  FortiCare Premium Support and FortiGuard IOC con mínimo 100 GB/logs por día, y hasta 50 días de analítica.. Equipo: FORTIANALYZER 300G Plataforma de Log y reports. Serial:FL-4HE3R17900388</t>
  </si>
  <si>
    <t>PRESUPUESTO EN COP$</t>
  </si>
  <si>
    <t>TOTAL PRESUPUESTO</t>
  </si>
  <si>
    <t>Entidad</t>
  </si>
  <si>
    <t>NIT</t>
  </si>
  <si>
    <t>TAMAÑO EMPRESARIAL</t>
  </si>
  <si>
    <t>Tamaño</t>
  </si>
  <si>
    <t>Mi Pyme</t>
  </si>
  <si>
    <t>Mediana Empresa</t>
  </si>
  <si>
    <t>SI</t>
  </si>
  <si>
    <t>Microempresa</t>
  </si>
  <si>
    <t>VALOR TOTAL EN COP$ COTIZACIONES</t>
  </si>
  <si>
    <t>Valor COP$</t>
  </si>
  <si>
    <t>INDICADORES</t>
  </si>
  <si>
    <t>Promedio</t>
  </si>
  <si>
    <t>Desviación Estándar</t>
  </si>
  <si>
    <t>Límite Superior</t>
  </si>
  <si>
    <t>Límite Inferior</t>
  </si>
  <si>
    <t>ÍTEM 1</t>
  </si>
  <si>
    <t>ANÁLISIS PRECIOS UNITARIOS ANTES DE IVA EN COP$</t>
  </si>
  <si>
    <t>COTIZANTE</t>
  </si>
  <si>
    <t>VALOR COP $</t>
  </si>
  <si>
    <t>Indicadores</t>
  </si>
  <si>
    <t>Mediana</t>
  </si>
  <si>
    <t>Media Geométrica</t>
  </si>
  <si>
    <t>Valor Máximo</t>
  </si>
  <si>
    <t>Valor Mínimo</t>
  </si>
  <si>
    <t>Se escoge para Presupuesto</t>
  </si>
  <si>
    <t>Valor Para Presupuesto</t>
  </si>
  <si>
    <t>Renovación 2 Licencias,   Enterprise Protection Bundle with Forticare Premiun. Equipo: FORTIGATE 601E. Seriales: FG6H1ETB21904408 y FG6H1ETB21904413</t>
  </si>
  <si>
    <t>ÍTEM 2</t>
  </si>
  <si>
    <t>ÍTEM 3</t>
  </si>
  <si>
    <r>
      <t xml:space="preserve">OBJETO DEL PROCESO: </t>
    </r>
    <r>
      <rPr>
        <sz val="8"/>
        <rFont val="Arial"/>
        <family val="2"/>
      </rPr>
      <t>Renovación del Licenciamiento, Soporte y Actualización de Seguridad Perimetral con la que cuenta la Secretaria Distrital</t>
    </r>
    <r>
      <rPr>
        <b/>
        <sz val="8"/>
        <rFont val="Arial"/>
        <family val="2"/>
      </rPr>
      <t xml:space="preserve"> de Ambiente.</t>
    </r>
  </si>
  <si>
    <t>ÍTEM 4</t>
  </si>
  <si>
    <t>E&amp;C Ingenieros SAS</t>
  </si>
  <si>
    <t>IO Gestión SAS</t>
  </si>
  <si>
    <t>Projectcol SAS</t>
  </si>
  <si>
    <t>Networktec SAS</t>
  </si>
  <si>
    <t>Valor en COP$</t>
  </si>
  <si>
    <t>EMPRESAS COTIZANTES  EC-050-2026</t>
  </si>
  <si>
    <t>FortiGate 601E – 2 licencias</t>
  </si>
  <si>
    <t>COMPONENTE</t>
  </si>
  <si>
    <t>PARTICIPACIÓN %</t>
  </si>
  <si>
    <t>TOTAL COSTO</t>
  </si>
  <si>
    <t>FortiAnalyzer 300G</t>
  </si>
  <si>
    <t>Servicio de soporte integral</t>
  </si>
  <si>
    <t>COMPONENTES DEL COSTO COP$</t>
  </si>
  <si>
    <t>Renovación 1 (1)  Liciencia,  FortiWeb Standard Bundle con 500 Mbps de Throughput. Equipo: FORTIWEB 400F. Seriales: FV400FT924000547.</t>
  </si>
  <si>
    <t>Renovación una (1)  Liciencia,  FortiWeb Standard Bundle con 500 Mbps de Throughput. Equipo: FORTIWEB 400F. Seriales: FV400FT924000547.</t>
  </si>
  <si>
    <t>FortiWeb 400F – 1 licencia</t>
  </si>
  <si>
    <t>Renovación una (1) Licencia,  FortiWeb Standard Bundle con 500 Mbps de Throughput. Equipo: FORTIWEB 400F. Seriales: FV400FT924000547.</t>
  </si>
  <si>
    <t xml:space="preserve"> MENOR VALOR  </t>
  </si>
  <si>
    <t>PROMEDIO</t>
  </si>
  <si>
    <t>MEDIANA</t>
  </si>
  <si>
    <t>MEDIA GEOMETRICA</t>
  </si>
  <si>
    <t>DESVIACIÓN ESTÁNDAR</t>
  </si>
  <si>
    <t>LÍMITE INFERIOR</t>
  </si>
  <si>
    <t xml:space="preserve">LÍMITE SUPERIOR </t>
  </si>
  <si>
    <t>ANÁLISIS ESTADÍSTICO  VALORES UNITARIOS ANTES DE IVA EN COP$</t>
  </si>
  <si>
    <t>COEFICIENTE DE VARIACIÓN</t>
  </si>
  <si>
    <t>E&amp;C INGENIEROS S.A.S.</t>
  </si>
  <si>
    <t>PROJECTCOL SAS</t>
  </si>
  <si>
    <t>NETWORKTEC</t>
  </si>
  <si>
    <t xml:space="preserve">ÍTEM </t>
  </si>
  <si>
    <t xml:space="preserve">CANTIDAD </t>
  </si>
  <si>
    <t xml:space="preserve">VALOR UNITARIO INCLUIDO IVA </t>
  </si>
  <si>
    <t xml:space="preserve">Licencia </t>
  </si>
  <si>
    <t>Renovación 2 Liciencias,   FortiWeb Standard Bundle con 500 Mbps de Throughput. Equipo: FORTIWEB 400F. Seriales: FV400FT924000547 y FV400FT924000489  </t>
  </si>
  <si>
    <t xml:space="preserve">Licecia </t>
  </si>
  <si>
    <t xml:space="preserve">Servicio </t>
  </si>
  <si>
    <t>ANTES DE IVA</t>
  </si>
  <si>
    <t>IVA</t>
  </si>
  <si>
    <t>VALOR DE REFERENCIA UNITARIO ELEGIDO AJUSTADO A ENTERO EN MILLONES</t>
  </si>
  <si>
    <t xml:space="preserve">NOMINAL </t>
  </si>
  <si>
    <t>%</t>
  </si>
  <si>
    <t xml:space="preserve">DIFERENCIA ENTRE LIMITE INFERIOR Y PRECIO DE REFERENCIA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</si>
</sst>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164" formatCode="_(&quot;$&quot;\ * #,##0.00_);_(&quot;$&quot;\ * \(#,##0.00\);_(&quot;$&quot;\ * &quot;-&quot;??_);_(@_)"/>
    <numFmt numFmtId="165" formatCode="0.0%"/>
  </numFmts>
  <fonts count="11" x14ac:knownFonts="1">
    <font>
      <sz val="11"/>
      <color rgb="FF000000"/>
      <name val="Calibri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rgb="FF000000"/>
      <name val="Arial"/>
      <family val="2"/>
    </font>
    <font>
      <sz val="11"/>
      <color rgb="FF000000"/>
      <name val="Calibri"/>
      <family val="2"/>
    </font>
    <font>
      <sz val="8"/>
      <color rgb="FF3F3F76"/>
      <name val="Arial"/>
      <family val="2"/>
    </font>
    <font>
      <b/>
      <sz val="7"/>
      <color rgb="FF000000"/>
      <name val="Arial Narrow"/>
      <family val="2"/>
    </font>
    <font>
      <sz val="7"/>
      <color rgb="FF00000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DDD9C3"/>
      </patternFill>
    </fill>
    <fill>
      <patternFill patternType="solid">
        <fgColor theme="6" tint="0.59999389629810485"/>
        <bgColor rgb="FF548DD4"/>
      </patternFill>
    </fill>
    <fill>
      <patternFill patternType="solid">
        <fgColor theme="7" tint="0.79998168889431442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113">
    <xf numFmtId="0" fontId="0" fillId="0" borderId="0" xfId="0"/>
    <xf numFmtId="0" fontId="2" fillId="0" borderId="0" xfId="0" applyFont="1"/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8" xfId="0" applyFont="1" applyBorder="1" applyAlignment="1">
      <alignment horizontal="left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left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left"/>
    </xf>
    <xf numFmtId="0" fontId="2" fillId="0" borderId="11" xfId="0" applyFont="1" applyBorder="1" applyAlignment="1">
      <alignment horizontal="center"/>
    </xf>
    <xf numFmtId="0" fontId="2" fillId="0" borderId="9" xfId="0" applyFont="1" applyBorder="1"/>
    <xf numFmtId="0" fontId="2" fillId="0" borderId="12" xfId="0" applyFont="1" applyBorder="1" applyAlignment="1">
      <alignment horizontal="left"/>
    </xf>
    <xf numFmtId="0" fontId="2" fillId="0" borderId="12" xfId="0" applyFont="1" applyBorder="1" applyAlignment="1">
      <alignment horizontal="center"/>
    </xf>
    <xf numFmtId="0" fontId="2" fillId="0" borderId="10" xfId="0" applyFont="1" applyBorder="1"/>
    <xf numFmtId="3" fontId="2" fillId="0" borderId="11" xfId="0" applyNumberFormat="1" applyFont="1" applyBorder="1" applyAlignment="1">
      <alignment horizontal="center"/>
    </xf>
    <xf numFmtId="3" fontId="2" fillId="0" borderId="9" xfId="0" applyNumberFormat="1" applyFont="1" applyBorder="1" applyAlignment="1">
      <alignment horizontal="center"/>
    </xf>
    <xf numFmtId="3" fontId="2" fillId="0" borderId="10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4" fontId="2" fillId="0" borderId="0" xfId="0" applyNumberFormat="1" applyFont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8" xfId="0" applyFont="1" applyBorder="1"/>
    <xf numFmtId="4" fontId="2" fillId="0" borderId="8" xfId="0" applyNumberFormat="1" applyFont="1" applyBorder="1"/>
    <xf numFmtId="4" fontId="2" fillId="0" borderId="9" xfId="0" applyNumberFormat="1" applyFont="1" applyBorder="1"/>
    <xf numFmtId="4" fontId="2" fillId="0" borderId="10" xfId="0" applyNumberFormat="1" applyFont="1" applyBorder="1"/>
    <xf numFmtId="0" fontId="1" fillId="0" borderId="7" xfId="0" applyFont="1" applyBorder="1" applyAlignment="1">
      <alignment horizontal="center" wrapText="1"/>
    </xf>
    <xf numFmtId="3" fontId="2" fillId="0" borderId="13" xfId="0" applyNumberFormat="1" applyFont="1" applyBorder="1"/>
    <xf numFmtId="0" fontId="2" fillId="0" borderId="10" xfId="0" applyFont="1" applyBorder="1" applyAlignment="1">
      <alignment horizontal="left"/>
    </xf>
    <xf numFmtId="3" fontId="2" fillId="0" borderId="14" xfId="0" applyNumberFormat="1" applyFont="1" applyBorder="1"/>
    <xf numFmtId="3" fontId="2" fillId="0" borderId="8" xfId="0" applyNumberFormat="1" applyFont="1" applyBorder="1"/>
    <xf numFmtId="3" fontId="2" fillId="0" borderId="9" xfId="0" applyNumberFormat="1" applyFont="1" applyBorder="1"/>
    <xf numFmtId="0" fontId="2" fillId="0" borderId="15" xfId="0" applyFont="1" applyBorder="1"/>
    <xf numFmtId="3" fontId="2" fillId="0" borderId="15" xfId="0" applyNumberFormat="1" applyFont="1" applyBorder="1"/>
    <xf numFmtId="3" fontId="2" fillId="0" borderId="15" xfId="0" applyNumberFormat="1" applyFont="1" applyBorder="1" applyAlignment="1">
      <alignment horizontal="center"/>
    </xf>
    <xf numFmtId="0" fontId="3" fillId="0" borderId="0" xfId="0" applyFont="1"/>
    <xf numFmtId="3" fontId="3" fillId="0" borderId="0" xfId="0" applyNumberFormat="1" applyFont="1"/>
    <xf numFmtId="0" fontId="2" fillId="0" borderId="11" xfId="0" applyFont="1" applyBorder="1"/>
    <xf numFmtId="4" fontId="2" fillId="0" borderId="11" xfId="0" applyNumberFormat="1" applyFont="1" applyBorder="1"/>
    <xf numFmtId="0" fontId="6" fillId="3" borderId="7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vertical="center" wrapText="1"/>
    </xf>
    <xf numFmtId="0" fontId="3" fillId="5" borderId="18" xfId="0" applyFont="1" applyFill="1" applyBorder="1" applyAlignment="1">
      <alignment vertical="center" wrapText="1"/>
    </xf>
    <xf numFmtId="0" fontId="3" fillId="5" borderId="9" xfId="0" applyFont="1" applyFill="1" applyBorder="1" applyAlignment="1">
      <alignment vertical="center" wrapText="1"/>
    </xf>
    <xf numFmtId="0" fontId="3" fillId="5" borderId="10" xfId="0" applyFont="1" applyFill="1" applyBorder="1" applyAlignment="1">
      <alignment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vertical="center" wrapText="1"/>
    </xf>
    <xf numFmtId="3" fontId="5" fillId="5" borderId="16" xfId="0" applyNumberFormat="1" applyFont="1" applyFill="1" applyBorder="1" applyAlignment="1">
      <alignment horizontal="center" vertical="center" wrapText="1"/>
    </xf>
    <xf numFmtId="3" fontId="5" fillId="5" borderId="12" xfId="0" applyNumberFormat="1" applyFont="1" applyFill="1" applyBorder="1" applyAlignment="1">
      <alignment horizontal="center" vertical="center" wrapText="1"/>
    </xf>
    <xf numFmtId="164" fontId="6" fillId="3" borderId="7" xfId="0" applyNumberFormat="1" applyFont="1" applyFill="1" applyBorder="1" applyAlignment="1">
      <alignment horizontal="center" vertical="center" wrapText="1"/>
    </xf>
    <xf numFmtId="4" fontId="6" fillId="0" borderId="16" xfId="0" applyNumberFormat="1" applyFont="1" applyBorder="1" applyAlignment="1">
      <alignment horizontal="center" vertical="center" wrapText="1"/>
    </xf>
    <xf numFmtId="4" fontId="6" fillId="0" borderId="12" xfId="0" applyNumberFormat="1" applyFont="1" applyBorder="1" applyAlignment="1">
      <alignment horizontal="center" vertical="center" wrapText="1"/>
    </xf>
    <xf numFmtId="4" fontId="6" fillId="6" borderId="16" xfId="0" applyNumberFormat="1" applyFont="1" applyFill="1" applyBorder="1" applyAlignment="1">
      <alignment horizontal="center" vertical="center" wrapText="1"/>
    </xf>
    <xf numFmtId="4" fontId="6" fillId="6" borderId="12" xfId="0" applyNumberFormat="1" applyFont="1" applyFill="1" applyBorder="1" applyAlignment="1">
      <alignment horizontal="center" vertical="center" wrapText="1"/>
    </xf>
    <xf numFmtId="4" fontId="6" fillId="4" borderId="7" xfId="0" applyNumberFormat="1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vertical="center" wrapText="1"/>
    </xf>
    <xf numFmtId="0" fontId="3" fillId="5" borderId="19" xfId="0" applyFont="1" applyFill="1" applyBorder="1" applyAlignment="1">
      <alignment vertical="center" wrapText="1"/>
    </xf>
    <xf numFmtId="165" fontId="6" fillId="0" borderId="16" xfId="1" applyNumberFormat="1" applyFont="1" applyBorder="1" applyAlignment="1">
      <alignment horizontal="center" vertical="center" wrapText="1"/>
    </xf>
    <xf numFmtId="165" fontId="6" fillId="0" borderId="12" xfId="1" applyNumberFormat="1" applyFont="1" applyBorder="1" applyAlignment="1">
      <alignment horizontal="center" vertical="center" wrapText="1"/>
    </xf>
    <xf numFmtId="165" fontId="6" fillId="4" borderId="7" xfId="1" applyNumberFormat="1" applyFont="1" applyFill="1" applyBorder="1" applyAlignment="1">
      <alignment horizontal="center" vertical="center" wrapText="1"/>
    </xf>
    <xf numFmtId="4" fontId="3" fillId="0" borderId="0" xfId="0" applyNumberFormat="1" applyFont="1"/>
    <xf numFmtId="165" fontId="3" fillId="0" borderId="0" xfId="0" applyNumberFormat="1" applyFont="1"/>
    <xf numFmtId="0" fontId="3" fillId="0" borderId="12" xfId="0" applyFont="1" applyBorder="1" applyAlignment="1">
      <alignment horizontal="center" vertical="center"/>
    </xf>
    <xf numFmtId="6" fontId="8" fillId="8" borderId="20" xfId="0" applyNumberFormat="1" applyFont="1" applyFill="1" applyBorder="1" applyAlignment="1">
      <alignment horizontal="right" vertical="center"/>
    </xf>
    <xf numFmtId="10" fontId="8" fillId="8" borderId="20" xfId="1" applyNumberFormat="1" applyFont="1" applyFill="1" applyBorder="1" applyAlignment="1">
      <alignment horizontal="center" vertical="center"/>
    </xf>
    <xf numFmtId="0" fontId="9" fillId="9" borderId="0" xfId="0" applyFont="1" applyFill="1" applyAlignment="1">
      <alignment vertical="center"/>
    </xf>
    <xf numFmtId="0" fontId="9" fillId="9" borderId="0" xfId="0" applyFont="1" applyFill="1" applyAlignment="1">
      <alignment horizontal="center" vertical="center"/>
    </xf>
    <xf numFmtId="0" fontId="9" fillId="9" borderId="23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9" fillId="7" borderId="20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20" xfId="0" applyFont="1" applyBorder="1" applyAlignment="1">
      <alignment vertical="center" wrapText="1"/>
    </xf>
    <xf numFmtId="0" fontId="10" fillId="0" borderId="20" xfId="0" applyFont="1" applyBorder="1" applyAlignment="1">
      <alignment horizontal="center" vertical="center" wrapText="1"/>
    </xf>
    <xf numFmtId="6" fontId="10" fillId="0" borderId="2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10" fillId="7" borderId="6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 wrapText="1"/>
    </xf>
    <xf numFmtId="0" fontId="6" fillId="7" borderId="22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2" xfId="0" applyFont="1" applyFill="1" applyBorder="1"/>
    <xf numFmtId="0" fontId="5" fillId="2" borderId="3" xfId="0" applyFont="1" applyFill="1" applyBorder="1"/>
    <xf numFmtId="0" fontId="6" fillId="4" borderId="4" xfId="0" applyFont="1" applyFill="1" applyBorder="1" applyAlignment="1">
      <alignment horizontal="center" vertical="center" wrapText="1"/>
    </xf>
    <xf numFmtId="0" fontId="5" fillId="2" borderId="5" xfId="0" applyFont="1" applyFill="1" applyBorder="1"/>
    <xf numFmtId="0" fontId="5" fillId="2" borderId="6" xfId="0" applyFont="1" applyFill="1" applyBorder="1"/>
    <xf numFmtId="0" fontId="6" fillId="4" borderId="6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4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6" fillId="7" borderId="24" xfId="0" applyFont="1" applyFill="1" applyBorder="1" applyAlignment="1">
      <alignment horizontal="center" vertical="center" wrapText="1"/>
    </xf>
    <xf numFmtId="0" fontId="6" fillId="7" borderId="26" xfId="0" applyFont="1" applyFill="1" applyBorder="1" applyAlignment="1">
      <alignment horizontal="center" vertical="center" wrapText="1"/>
    </xf>
    <xf numFmtId="6" fontId="8" fillId="8" borderId="27" xfId="0" applyNumberFormat="1" applyFont="1" applyFill="1" applyBorder="1" applyAlignment="1">
      <alignment horizontal="center" vertical="center"/>
    </xf>
    <xf numFmtId="0" fontId="6" fillId="7" borderId="25" xfId="0" applyFont="1" applyFill="1" applyBorder="1" applyAlignment="1">
      <alignment horizontal="center" vertical="center" wrapText="1"/>
    </xf>
    <xf numFmtId="0" fontId="6" fillId="7" borderId="25" xfId="0" applyFont="1" applyFill="1" applyBorder="1" applyAlignment="1">
      <alignment horizontal="center" vertical="center" wrapText="1"/>
    </xf>
    <xf numFmtId="6" fontId="0" fillId="0" borderId="25" xfId="0" applyNumberFormat="1" applyBorder="1"/>
    <xf numFmtId="9" fontId="0" fillId="0" borderId="25" xfId="1" applyFont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1</xdr:col>
      <xdr:colOff>358140</xdr:colOff>
      <xdr:row>9</xdr:row>
      <xdr:rowOff>59055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E3EFE0CB-F88A-4C06-977C-798D91899093}"/>
            </a:ext>
          </a:extLst>
        </xdr:cNvPr>
        <xdr:cNvSpPr/>
      </xdr:nvSpPr>
      <xdr:spPr>
        <a:xfrm>
          <a:off x="1351915" y="1649730"/>
          <a:ext cx="358140" cy="64008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endParaRPr lang="es-CO"/>
        </a:p>
      </xdr:txBody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358140</xdr:colOff>
      <xdr:row>9</xdr:row>
      <xdr:rowOff>59055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96DB9E06-F02A-4ECF-9587-9413646F3C71}"/>
            </a:ext>
          </a:extLst>
        </xdr:cNvPr>
        <xdr:cNvSpPr/>
      </xdr:nvSpPr>
      <xdr:spPr>
        <a:xfrm>
          <a:off x="1351915" y="1649730"/>
          <a:ext cx="358140" cy="64008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endParaRPr lang="es-CO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200025</xdr:colOff>
      <xdr:row>16</xdr:row>
      <xdr:rowOff>104776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4B656CB-C73E-3D23-2748-7C2350B97B7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51" t="29163" r="3764" b="38768"/>
        <a:stretch>
          <a:fillRect/>
        </a:stretch>
      </xdr:blipFill>
      <xdr:spPr>
        <a:xfrm>
          <a:off x="0" y="0"/>
          <a:ext cx="10106025" cy="3152776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1"/>
  <sheetViews>
    <sheetView topLeftCell="F1" zoomScaleNormal="100" workbookViewId="0">
      <selection activeCell="G8" sqref="G8"/>
    </sheetView>
  </sheetViews>
  <sheetFormatPr baseColWidth="10" defaultColWidth="14.44140625" defaultRowHeight="15" customHeight="1" x14ac:dyDescent="0.2"/>
  <cols>
    <col min="1" max="1" width="7.109375" style="34" customWidth="1"/>
    <col min="2" max="2" width="65.88671875" style="34" customWidth="1"/>
    <col min="3" max="3" width="15.109375" style="34" bestFit="1" customWidth="1"/>
    <col min="4" max="4" width="8.33203125" style="34" bestFit="1" customWidth="1"/>
    <col min="5" max="5" width="8.88671875" style="34" bestFit="1" customWidth="1"/>
    <col min="6" max="6" width="27.33203125" style="34" customWidth="1"/>
    <col min="7" max="7" width="34.44140625" style="34" customWidth="1"/>
    <col min="8" max="8" width="24.5546875" style="34" customWidth="1"/>
    <col min="9" max="9" width="10.6640625" style="34" customWidth="1"/>
    <col min="10" max="16384" width="14.44140625" style="34"/>
  </cols>
  <sheetData>
    <row r="1" spans="1:11" ht="60.75" customHeight="1" thickBot="1" x14ac:dyDescent="0.25">
      <c r="A1" s="86" t="s">
        <v>7</v>
      </c>
      <c r="B1" s="87"/>
      <c r="C1" s="87"/>
      <c r="D1" s="87"/>
      <c r="E1" s="87"/>
      <c r="F1" s="87"/>
      <c r="G1" s="87"/>
      <c r="H1" s="88"/>
    </row>
    <row r="2" spans="1:11" ht="35.25" customHeight="1" thickBot="1" x14ac:dyDescent="0.25">
      <c r="A2" s="89" t="s">
        <v>45</v>
      </c>
      <c r="B2" s="90"/>
      <c r="C2" s="90"/>
      <c r="D2" s="90"/>
      <c r="E2" s="90"/>
      <c r="F2" s="90"/>
      <c r="G2" s="90"/>
      <c r="H2" s="91"/>
    </row>
    <row r="3" spans="1:11" ht="10.8" thickBot="1" x14ac:dyDescent="0.25">
      <c r="A3" s="92" t="s">
        <v>14</v>
      </c>
      <c r="B3" s="93"/>
      <c r="C3" s="93"/>
      <c r="D3" s="93"/>
      <c r="E3" s="93"/>
      <c r="F3" s="93"/>
      <c r="G3" s="93"/>
      <c r="H3" s="94"/>
    </row>
    <row r="4" spans="1:11" ht="10.8" thickBot="1" x14ac:dyDescent="0.25">
      <c r="A4" s="38" t="s">
        <v>0</v>
      </c>
      <c r="B4" s="42" t="s">
        <v>1</v>
      </c>
      <c r="C4" s="38" t="s">
        <v>2</v>
      </c>
      <c r="D4" s="38" t="s">
        <v>8</v>
      </c>
      <c r="E4" s="50" t="s">
        <v>3</v>
      </c>
      <c r="F4" s="53" t="s">
        <v>4</v>
      </c>
      <c r="G4" s="53" t="s">
        <v>5</v>
      </c>
      <c r="H4" s="53" t="s">
        <v>6</v>
      </c>
    </row>
    <row r="5" spans="1:11" ht="31.5" customHeight="1" x14ac:dyDescent="0.2">
      <c r="A5" s="39">
        <v>1</v>
      </c>
      <c r="B5" s="43" t="s">
        <v>42</v>
      </c>
      <c r="C5" s="47" t="s">
        <v>11</v>
      </c>
      <c r="D5" s="39" t="s">
        <v>9</v>
      </c>
      <c r="E5" s="51">
        <v>2</v>
      </c>
      <c r="F5" s="56">
        <f>+'ÍTEM 1'!B19</f>
        <v>63000000</v>
      </c>
      <c r="G5" s="54">
        <f>+F5*1.19</f>
        <v>74970000</v>
      </c>
      <c r="H5" s="54">
        <f t="shared" ref="H5:H8" si="0">+E5*G5</f>
        <v>149940000</v>
      </c>
      <c r="K5" s="35"/>
    </row>
    <row r="6" spans="1:11" ht="35.25" customHeight="1" x14ac:dyDescent="0.2">
      <c r="A6" s="40">
        <v>2</v>
      </c>
      <c r="B6" s="44" t="s">
        <v>60</v>
      </c>
      <c r="C6" s="47" t="s">
        <v>11</v>
      </c>
      <c r="D6" s="39" t="s">
        <v>9</v>
      </c>
      <c r="E6" s="51">
        <v>1</v>
      </c>
      <c r="F6" s="56">
        <f>+'ÍTEM 2'!B19</f>
        <v>39000000</v>
      </c>
      <c r="G6" s="54">
        <f t="shared" ref="G6:G8" si="1">+F6*1.19</f>
        <v>46410000</v>
      </c>
      <c r="H6" s="54">
        <f t="shared" si="0"/>
        <v>46410000</v>
      </c>
      <c r="K6" s="35"/>
    </row>
    <row r="7" spans="1:11" ht="34.5" customHeight="1" x14ac:dyDescent="0.2">
      <c r="A7" s="40">
        <v>3</v>
      </c>
      <c r="B7" s="45" t="s">
        <v>13</v>
      </c>
      <c r="C7" s="47" t="s">
        <v>11</v>
      </c>
      <c r="D7" s="39" t="s">
        <v>9</v>
      </c>
      <c r="E7" s="51">
        <v>1</v>
      </c>
      <c r="F7" s="56">
        <f>+'ÍTEM 3'!B19</f>
        <v>45000000</v>
      </c>
      <c r="G7" s="54">
        <f t="shared" si="1"/>
        <v>53550000</v>
      </c>
      <c r="H7" s="54">
        <f t="shared" si="0"/>
        <v>53550000</v>
      </c>
    </row>
    <row r="8" spans="1:11" ht="63" customHeight="1" thickBot="1" x14ac:dyDescent="0.25">
      <c r="A8" s="41">
        <v>4</v>
      </c>
      <c r="B8" s="46" t="s">
        <v>10</v>
      </c>
      <c r="C8" s="48" t="s">
        <v>12</v>
      </c>
      <c r="D8" s="49" t="s">
        <v>9</v>
      </c>
      <c r="E8" s="52">
        <v>1</v>
      </c>
      <c r="F8" s="57">
        <f>+'ÍTEM 4'!B19</f>
        <v>60000000</v>
      </c>
      <c r="G8" s="55">
        <f t="shared" si="1"/>
        <v>71400000</v>
      </c>
      <c r="H8" s="55">
        <f t="shared" si="0"/>
        <v>71400000</v>
      </c>
    </row>
    <row r="9" spans="1:11" ht="27.75" customHeight="1" thickBot="1" x14ac:dyDescent="0.25">
      <c r="A9" s="95" t="s">
        <v>15</v>
      </c>
      <c r="B9" s="96"/>
      <c r="C9" s="96"/>
      <c r="D9" s="96"/>
      <c r="E9" s="96"/>
      <c r="F9" s="96"/>
      <c r="G9" s="97"/>
      <c r="H9" s="58">
        <f>SUM(H5:H8)</f>
        <v>321300000</v>
      </c>
    </row>
    <row r="10" spans="1:11" ht="15.75" customHeight="1" x14ac:dyDescent="0.2"/>
    <row r="11" spans="1:11" ht="15.75" customHeight="1" thickBot="1" x14ac:dyDescent="0.25"/>
    <row r="12" spans="1:11" ht="15.75" customHeight="1" thickBot="1" x14ac:dyDescent="0.25">
      <c r="G12" s="34" t="s">
        <v>83</v>
      </c>
      <c r="H12" s="58">
        <f>+H9/1.19</f>
        <v>270000000</v>
      </c>
    </row>
    <row r="13" spans="1:11" ht="15.75" customHeight="1" thickBot="1" x14ac:dyDescent="0.25">
      <c r="G13" s="34" t="s">
        <v>84</v>
      </c>
      <c r="H13" s="58">
        <f>+H9-H12</f>
        <v>51300000</v>
      </c>
    </row>
    <row r="14" spans="1:11" ht="15.75" customHeight="1" x14ac:dyDescent="0.2"/>
    <row r="15" spans="1:11" ht="15.75" customHeight="1" x14ac:dyDescent="0.2"/>
    <row r="16" spans="1:11" ht="15.75" customHeight="1" x14ac:dyDescent="0.2"/>
    <row r="17" ht="15.75" customHeight="1" x14ac:dyDescent="0.2"/>
    <row r="18" ht="15.75" customHeight="1" x14ac:dyDescent="0.2"/>
    <row r="19" ht="15.75" customHeight="1" x14ac:dyDescent="0.2"/>
    <row r="20" ht="15.75" customHeight="1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</sheetData>
  <mergeCells count="4">
    <mergeCell ref="A1:H1"/>
    <mergeCell ref="A2:H2"/>
    <mergeCell ref="A3:H3"/>
    <mergeCell ref="A9:G9"/>
  </mergeCells>
  <pageMargins left="0.25" right="0.25" top="0.75" bottom="0.75" header="0" footer="0"/>
  <pageSetup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D956C-C842-4E95-B379-138C5E3D26EC}">
  <dimension ref="A1:L7"/>
  <sheetViews>
    <sheetView tabSelected="1" topLeftCell="F1" workbookViewId="0">
      <selection activeCell="O12" sqref="O12"/>
    </sheetView>
  </sheetViews>
  <sheetFormatPr baseColWidth="10" defaultRowHeight="14.4" x14ac:dyDescent="0.3"/>
  <cols>
    <col min="10" max="10" width="18.44140625" customWidth="1"/>
  </cols>
  <sheetData>
    <row r="1" spans="1:12" ht="15" thickBot="1" x14ac:dyDescent="0.35">
      <c r="A1" s="81" t="s">
        <v>0</v>
      </c>
      <c r="B1" s="84" t="s">
        <v>71</v>
      </c>
      <c r="C1" s="85"/>
      <c r="D1" s="85"/>
      <c r="E1" s="85"/>
      <c r="F1" s="85"/>
      <c r="G1" s="85"/>
      <c r="H1" s="85"/>
      <c r="I1" s="85"/>
      <c r="J1" s="85"/>
    </row>
    <row r="2" spans="1:12" ht="39" customHeight="1" x14ac:dyDescent="0.3">
      <c r="A2" s="83"/>
      <c r="B2" s="81" t="s">
        <v>64</v>
      </c>
      <c r="C2" s="81" t="s">
        <v>65</v>
      </c>
      <c r="D2" s="81" t="s">
        <v>66</v>
      </c>
      <c r="E2" s="81" t="s">
        <v>67</v>
      </c>
      <c r="F2" s="81" t="s">
        <v>68</v>
      </c>
      <c r="G2" s="81" t="s">
        <v>72</v>
      </c>
      <c r="H2" s="81" t="s">
        <v>69</v>
      </c>
      <c r="I2" s="81" t="s">
        <v>70</v>
      </c>
      <c r="J2" s="106" t="s">
        <v>85</v>
      </c>
      <c r="K2" s="109" t="s">
        <v>88</v>
      </c>
      <c r="L2" s="109"/>
    </row>
    <row r="3" spans="1:12" ht="27" customHeight="1" thickBot="1" x14ac:dyDescent="0.35">
      <c r="A3" s="82"/>
      <c r="B3" s="82"/>
      <c r="C3" s="82"/>
      <c r="D3" s="82"/>
      <c r="E3" s="82"/>
      <c r="F3" s="82"/>
      <c r="G3" s="82"/>
      <c r="H3" s="82"/>
      <c r="I3" s="82"/>
      <c r="J3" s="107"/>
      <c r="K3" s="110" t="s">
        <v>86</v>
      </c>
      <c r="L3" s="110" t="s">
        <v>87</v>
      </c>
    </row>
    <row r="4" spans="1:12" ht="15" thickBot="1" x14ac:dyDescent="0.35">
      <c r="A4" s="66">
        <v>1</v>
      </c>
      <c r="B4" s="67">
        <v>64380002</v>
      </c>
      <c r="C4" s="67">
        <v>65406563.333333336</v>
      </c>
      <c r="D4" s="67">
        <v>64957408</v>
      </c>
      <c r="E4" s="67">
        <v>65397866.561028123</v>
      </c>
      <c r="F4" s="67">
        <v>1069783.2124367794</v>
      </c>
      <c r="G4" s="68">
        <f>+F4/C4</f>
        <v>1.6355900049125235E-2</v>
      </c>
      <c r="H4" s="67">
        <v>63887624.78756322</v>
      </c>
      <c r="I4" s="67">
        <v>66027191.21243678</v>
      </c>
      <c r="J4" s="108">
        <v>63000000</v>
      </c>
      <c r="K4" s="111">
        <f>J4-H4</f>
        <v>-887624.78756321967</v>
      </c>
      <c r="L4" s="112">
        <f>K4/H4</f>
        <v>-1.3893532440980816E-2</v>
      </c>
    </row>
    <row r="5" spans="1:12" ht="15" thickBot="1" x14ac:dyDescent="0.35">
      <c r="A5" s="66">
        <v>2</v>
      </c>
      <c r="B5" s="67">
        <v>39849862</v>
      </c>
      <c r="C5" s="67">
        <v>40485282.333333336</v>
      </c>
      <c r="D5" s="67">
        <v>40207265</v>
      </c>
      <c r="E5" s="67">
        <v>40479899.211337112</v>
      </c>
      <c r="F5" s="67">
        <v>662173.44367687299</v>
      </c>
      <c r="G5" s="68">
        <f t="shared" ref="G5:G7" si="0">+F5/C5</f>
        <v>1.6355905294790946E-2</v>
      </c>
      <c r="H5" s="67">
        <v>39545091.556323126</v>
      </c>
      <c r="I5" s="67">
        <v>40869438.443676874</v>
      </c>
      <c r="J5" s="108">
        <v>39000000</v>
      </c>
      <c r="K5" s="111">
        <f t="shared" ref="K5:K7" si="1">J5-H5</f>
        <v>-545091.55632312596</v>
      </c>
      <c r="L5" s="112">
        <f t="shared" ref="L5:L7" si="2">K5/H5</f>
        <v>-1.3784050937061686E-2</v>
      </c>
    </row>
    <row r="6" spans="1:12" ht="15" thickBot="1" x14ac:dyDescent="0.35">
      <c r="A6" s="66">
        <v>3</v>
      </c>
      <c r="B6" s="67">
        <v>45873321</v>
      </c>
      <c r="C6" s="67">
        <v>46604787</v>
      </c>
      <c r="D6" s="67">
        <v>46284746</v>
      </c>
      <c r="E6" s="67">
        <v>46598590.202638082</v>
      </c>
      <c r="F6" s="67">
        <v>762263.23578450677</v>
      </c>
      <c r="G6" s="68">
        <f t="shared" si="0"/>
        <v>1.6355900001957024E-2</v>
      </c>
      <c r="H6" s="67">
        <v>45522482.764215492</v>
      </c>
      <c r="I6" s="67">
        <v>47047009.235784508</v>
      </c>
      <c r="J6" s="108">
        <v>45000000</v>
      </c>
      <c r="K6" s="111">
        <f t="shared" si="1"/>
        <v>-522482.76421549171</v>
      </c>
      <c r="L6" s="112">
        <f t="shared" si="2"/>
        <v>-1.1477466352652611E-2</v>
      </c>
    </row>
    <row r="7" spans="1:12" ht="15" thickBot="1" x14ac:dyDescent="0.35">
      <c r="A7" s="66">
        <v>4</v>
      </c>
      <c r="B7" s="67">
        <v>63943403</v>
      </c>
      <c r="C7" s="67">
        <v>64963003</v>
      </c>
      <c r="D7" s="67">
        <v>64516894</v>
      </c>
      <c r="E7" s="67">
        <v>64954365.20412837</v>
      </c>
      <c r="F7" s="67">
        <v>1062528.4737458413</v>
      </c>
      <c r="G7" s="68">
        <f t="shared" si="0"/>
        <v>1.6355901431247589E-2</v>
      </c>
      <c r="H7" s="67">
        <v>63454365.526254162</v>
      </c>
      <c r="I7" s="67">
        <v>65579422.473745838</v>
      </c>
      <c r="J7" s="108">
        <v>60000000</v>
      </c>
      <c r="K7" s="111">
        <f t="shared" si="1"/>
        <v>-3454365.5262541622</v>
      </c>
      <c r="L7" s="112">
        <f t="shared" si="2"/>
        <v>-5.4438579561951854E-2</v>
      </c>
    </row>
  </sheetData>
  <mergeCells count="12">
    <mergeCell ref="K2:L2"/>
    <mergeCell ref="J2:J3"/>
    <mergeCell ref="H2:H3"/>
    <mergeCell ref="A1:A3"/>
    <mergeCell ref="B1:J1"/>
    <mergeCell ref="B2:B3"/>
    <mergeCell ref="C2:C3"/>
    <mergeCell ref="D2:D3"/>
    <mergeCell ref="E2:E3"/>
    <mergeCell ref="F2:F3"/>
    <mergeCell ref="G2:G3"/>
    <mergeCell ref="I2:I3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AAE07-1978-4440-A99A-06B79BAA02DB}">
  <dimension ref="A1:H51"/>
  <sheetViews>
    <sheetView topLeftCell="C1" zoomScaleNormal="100" workbookViewId="0">
      <selection activeCell="H24" sqref="H24"/>
    </sheetView>
  </sheetViews>
  <sheetFormatPr baseColWidth="10" defaultColWidth="14.44140625" defaultRowHeight="15" customHeight="1" x14ac:dyDescent="0.2"/>
  <cols>
    <col min="1" max="1" width="7.109375" style="34" customWidth="1"/>
    <col min="2" max="2" width="27.5546875" style="34" customWidth="1"/>
    <col min="3" max="3" width="27.33203125" style="34" customWidth="1"/>
    <col min="4" max="4" width="25.109375" style="34" customWidth="1"/>
    <col min="5" max="5" width="18" style="34" customWidth="1"/>
    <col min="6" max="6" width="10.6640625" style="34" customWidth="1"/>
    <col min="7" max="16384" width="14.44140625" style="34"/>
  </cols>
  <sheetData>
    <row r="1" spans="1:8" ht="60.75" customHeight="1" thickBot="1" x14ac:dyDescent="0.25">
      <c r="A1" s="86" t="s">
        <v>7</v>
      </c>
      <c r="B1" s="87"/>
      <c r="C1" s="87"/>
      <c r="D1" s="87"/>
      <c r="E1" s="88"/>
    </row>
    <row r="2" spans="1:8" ht="35.25" customHeight="1" thickBot="1" x14ac:dyDescent="0.25">
      <c r="A2" s="89" t="s">
        <v>45</v>
      </c>
      <c r="B2" s="90"/>
      <c r="C2" s="90"/>
      <c r="D2" s="90"/>
      <c r="E2" s="91"/>
    </row>
    <row r="3" spans="1:8" ht="10.8" thickBot="1" x14ac:dyDescent="0.25">
      <c r="A3" s="92" t="s">
        <v>59</v>
      </c>
      <c r="B3" s="93"/>
      <c r="C3" s="93"/>
      <c r="D3" s="93"/>
      <c r="E3" s="94"/>
    </row>
    <row r="4" spans="1:8" ht="10.8" thickBot="1" x14ac:dyDescent="0.25">
      <c r="A4" s="38" t="s">
        <v>0</v>
      </c>
      <c r="B4" s="42" t="s">
        <v>54</v>
      </c>
      <c r="C4" s="53" t="s">
        <v>5</v>
      </c>
      <c r="D4" s="53" t="s">
        <v>6</v>
      </c>
      <c r="E4" s="53" t="s">
        <v>55</v>
      </c>
    </row>
    <row r="5" spans="1:8" ht="10.199999999999999" x14ac:dyDescent="0.2">
      <c r="A5" s="39">
        <v>1</v>
      </c>
      <c r="B5" s="43" t="s">
        <v>53</v>
      </c>
      <c r="C5" s="54">
        <v>76041000</v>
      </c>
      <c r="D5" s="54">
        <v>152082000</v>
      </c>
      <c r="E5" s="61">
        <f>+D5/D9</f>
        <v>0.46254071661237783</v>
      </c>
      <c r="H5" s="35"/>
    </row>
    <row r="6" spans="1:8" ht="10.199999999999999" x14ac:dyDescent="0.2">
      <c r="A6" s="40">
        <v>2</v>
      </c>
      <c r="B6" s="44" t="s">
        <v>62</v>
      </c>
      <c r="C6" s="54">
        <v>47005000</v>
      </c>
      <c r="D6" s="54">
        <v>47005000</v>
      </c>
      <c r="E6" s="61">
        <f>+D6/D9</f>
        <v>0.14296055012667391</v>
      </c>
      <c r="H6" s="35"/>
    </row>
    <row r="7" spans="1:8" ht="10.199999999999999" x14ac:dyDescent="0.2">
      <c r="A7" s="40">
        <v>3</v>
      </c>
      <c r="B7" s="45" t="s">
        <v>57</v>
      </c>
      <c r="C7" s="54">
        <v>54145000</v>
      </c>
      <c r="D7" s="54">
        <v>54145000</v>
      </c>
      <c r="E7" s="61">
        <f>+D7/D9</f>
        <v>0.16467607672819398</v>
      </c>
    </row>
    <row r="8" spans="1:8" ht="10.8" thickBot="1" x14ac:dyDescent="0.25">
      <c r="A8" s="41">
        <v>4</v>
      </c>
      <c r="B8" s="46" t="s">
        <v>58</v>
      </c>
      <c r="C8" s="55">
        <v>75565000</v>
      </c>
      <c r="D8" s="55">
        <v>75565000</v>
      </c>
      <c r="E8" s="62">
        <f>+D8/D9</f>
        <v>0.22982265653275424</v>
      </c>
    </row>
    <row r="9" spans="1:8" ht="10.8" thickBot="1" x14ac:dyDescent="0.25">
      <c r="A9" s="95" t="s">
        <v>56</v>
      </c>
      <c r="B9" s="98"/>
      <c r="C9" s="58">
        <f>SUM(C5:C8)</f>
        <v>252756000</v>
      </c>
      <c r="D9" s="58">
        <f>SUM(D5:D8)</f>
        <v>328797000</v>
      </c>
      <c r="E9" s="63">
        <f>SUM(E5:E8)</f>
        <v>1</v>
      </c>
    </row>
    <row r="10" spans="1:8" ht="15.75" customHeight="1" x14ac:dyDescent="0.2"/>
    <row r="11" spans="1:8" ht="15.75" customHeight="1" x14ac:dyDescent="0.2"/>
    <row r="12" spans="1:8" ht="15.75" customHeight="1" x14ac:dyDescent="0.2">
      <c r="C12" s="64"/>
    </row>
    <row r="13" spans="1:8" ht="15.75" customHeight="1" x14ac:dyDescent="0.2">
      <c r="E13" s="65"/>
    </row>
    <row r="14" spans="1:8" ht="15.75" customHeight="1" x14ac:dyDescent="0.2">
      <c r="D14" s="64"/>
    </row>
    <row r="15" spans="1:8" ht="15.75" customHeight="1" x14ac:dyDescent="0.2">
      <c r="B15" s="34">
        <v>63900000</v>
      </c>
      <c r="C15" s="34">
        <v>76041000</v>
      </c>
      <c r="D15" s="34">
        <v>152082000</v>
      </c>
    </row>
    <row r="16" spans="1:8" ht="15.75" customHeight="1" x14ac:dyDescent="0.2">
      <c r="B16" s="34">
        <v>39500000</v>
      </c>
      <c r="C16" s="34">
        <v>47005000</v>
      </c>
      <c r="D16" s="34">
        <v>47005000</v>
      </c>
      <c r="E16" s="64"/>
    </row>
    <row r="17" spans="2:4" ht="15.75" customHeight="1" x14ac:dyDescent="0.2">
      <c r="B17" s="34">
        <v>45500000</v>
      </c>
      <c r="C17" s="34">
        <v>54145000</v>
      </c>
      <c r="D17" s="34">
        <v>54145000</v>
      </c>
    </row>
    <row r="18" spans="2:4" ht="15.75" customHeight="1" x14ac:dyDescent="0.2">
      <c r="B18" s="34">
        <v>63500000</v>
      </c>
      <c r="C18" s="34">
        <v>75565000</v>
      </c>
      <c r="D18" s="34">
        <v>75565000</v>
      </c>
    </row>
    <row r="19" spans="2:4" ht="15.75" customHeight="1" x14ac:dyDescent="0.2"/>
    <row r="20" spans="2:4" ht="15.75" customHeight="1" x14ac:dyDescent="0.2"/>
    <row r="21" spans="2:4" ht="15.75" customHeight="1" x14ac:dyDescent="0.2"/>
    <row r="22" spans="2:4" ht="15.75" customHeight="1" x14ac:dyDescent="0.2"/>
    <row r="23" spans="2:4" ht="15.75" customHeight="1" x14ac:dyDescent="0.2"/>
    <row r="24" spans="2:4" ht="15.75" customHeight="1" x14ac:dyDescent="0.2"/>
    <row r="25" spans="2:4" ht="15.75" customHeight="1" x14ac:dyDescent="0.2"/>
    <row r="26" spans="2:4" ht="15.75" customHeight="1" x14ac:dyDescent="0.2"/>
    <row r="27" spans="2:4" ht="15.75" customHeight="1" x14ac:dyDescent="0.2"/>
    <row r="28" spans="2:4" ht="15.75" customHeight="1" x14ac:dyDescent="0.2"/>
    <row r="29" spans="2:4" ht="15.75" customHeight="1" x14ac:dyDescent="0.2"/>
    <row r="30" spans="2:4" ht="15.75" customHeight="1" x14ac:dyDescent="0.2"/>
    <row r="31" spans="2:4" ht="15.75" customHeight="1" x14ac:dyDescent="0.2"/>
    <row r="32" spans="2:4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</sheetData>
  <mergeCells count="4">
    <mergeCell ref="A1:E1"/>
    <mergeCell ref="A2:E2"/>
    <mergeCell ref="A3:E3"/>
    <mergeCell ref="A9:B9"/>
  </mergeCells>
  <pageMargins left="0.25" right="0.25" top="0.75" bottom="0.75" header="0" footer="0"/>
  <pageSetup scale="6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0C950-3539-49BA-8448-E65B888328D3}">
  <dimension ref="A1:D33"/>
  <sheetViews>
    <sheetView topLeftCell="A16" zoomScale="110" zoomScaleNormal="110" workbookViewId="0">
      <selection activeCell="D35" sqref="D35"/>
    </sheetView>
  </sheetViews>
  <sheetFormatPr baseColWidth="10" defaultRowHeight="14.4" x14ac:dyDescent="0.3"/>
  <cols>
    <col min="1" max="1" width="26.44140625" customWidth="1"/>
    <col min="2" max="2" width="20.109375" customWidth="1"/>
    <col min="3" max="3" width="20" customWidth="1"/>
    <col min="12" max="12" width="12.5546875" bestFit="1" customWidth="1"/>
  </cols>
  <sheetData>
    <row r="1" spans="1:4" ht="15" thickBot="1" x14ac:dyDescent="0.35">
      <c r="A1" s="99" t="s">
        <v>52</v>
      </c>
      <c r="B1" s="100"/>
      <c r="C1" s="1"/>
      <c r="D1" s="1"/>
    </row>
    <row r="2" spans="1:4" ht="15" thickBot="1" x14ac:dyDescent="0.35">
      <c r="A2" s="2" t="s">
        <v>16</v>
      </c>
      <c r="B2" s="3" t="s">
        <v>17</v>
      </c>
      <c r="C2" s="1"/>
      <c r="D2" s="1"/>
    </row>
    <row r="3" spans="1:4" x14ac:dyDescent="0.3">
      <c r="A3" s="4" t="s">
        <v>48</v>
      </c>
      <c r="B3" s="5">
        <v>900554321</v>
      </c>
      <c r="C3" s="1"/>
      <c r="D3" s="1"/>
    </row>
    <row r="4" spans="1:4" x14ac:dyDescent="0.3">
      <c r="A4" s="6" t="s">
        <v>47</v>
      </c>
      <c r="B4" s="7">
        <v>900024202</v>
      </c>
      <c r="C4" s="1"/>
      <c r="D4" s="1"/>
    </row>
    <row r="5" spans="1:4" x14ac:dyDescent="0.3">
      <c r="A5" s="6" t="s">
        <v>49</v>
      </c>
      <c r="B5" s="7">
        <v>901110407</v>
      </c>
      <c r="C5" s="1"/>
      <c r="D5" s="1"/>
    </row>
    <row r="6" spans="1:4" ht="15" thickBot="1" x14ac:dyDescent="0.35">
      <c r="A6" s="27" t="s">
        <v>50</v>
      </c>
      <c r="B6" s="8">
        <v>901856346</v>
      </c>
      <c r="C6" s="1"/>
      <c r="D6" s="1"/>
    </row>
    <row r="7" spans="1:4" x14ac:dyDescent="0.3">
      <c r="A7" s="1"/>
      <c r="B7" s="1"/>
      <c r="C7" s="1"/>
      <c r="D7" s="1"/>
    </row>
    <row r="8" spans="1:4" ht="15" thickBot="1" x14ac:dyDescent="0.35">
      <c r="A8" s="1"/>
      <c r="B8" s="1"/>
      <c r="C8" s="1"/>
      <c r="D8" s="1"/>
    </row>
    <row r="9" spans="1:4" ht="15" thickBot="1" x14ac:dyDescent="0.35">
      <c r="A9" s="99" t="s">
        <v>18</v>
      </c>
      <c r="B9" s="101"/>
      <c r="C9" s="101"/>
      <c r="D9" s="100"/>
    </row>
    <row r="10" spans="1:4" ht="15" thickBot="1" x14ac:dyDescent="0.35">
      <c r="A10" s="3" t="s">
        <v>16</v>
      </c>
      <c r="B10" s="3" t="s">
        <v>17</v>
      </c>
      <c r="C10" s="3" t="s">
        <v>19</v>
      </c>
      <c r="D10" s="3" t="s">
        <v>20</v>
      </c>
    </row>
    <row r="11" spans="1:4" x14ac:dyDescent="0.3">
      <c r="A11" s="9" t="str">
        <f t="shared" ref="A11:B13" si="0">+A3</f>
        <v>IO Gestión SAS</v>
      </c>
      <c r="B11" s="10">
        <f t="shared" si="0"/>
        <v>900554321</v>
      </c>
      <c r="C11" s="9" t="s">
        <v>21</v>
      </c>
      <c r="D11" s="10" t="s">
        <v>22</v>
      </c>
    </row>
    <row r="12" spans="1:4" x14ac:dyDescent="0.3">
      <c r="A12" s="9" t="str">
        <f t="shared" si="0"/>
        <v>E&amp;C Ingenieros SAS</v>
      </c>
      <c r="B12" s="10">
        <f t="shared" si="0"/>
        <v>900024202</v>
      </c>
      <c r="C12" s="6" t="s">
        <v>21</v>
      </c>
      <c r="D12" s="7" t="s">
        <v>22</v>
      </c>
    </row>
    <row r="13" spans="1:4" x14ac:dyDescent="0.3">
      <c r="A13" s="9" t="str">
        <f t="shared" si="0"/>
        <v>Projectcol SAS</v>
      </c>
      <c r="B13" s="10">
        <f t="shared" si="0"/>
        <v>901110407</v>
      </c>
      <c r="C13" s="6" t="s">
        <v>21</v>
      </c>
      <c r="D13" s="7" t="s">
        <v>22</v>
      </c>
    </row>
    <row r="14" spans="1:4" ht="15" thickBot="1" x14ac:dyDescent="0.35">
      <c r="A14" s="12" t="str">
        <f t="shared" ref="A14:B14" si="1">+A6</f>
        <v>Networktec SAS</v>
      </c>
      <c r="B14" s="13">
        <f t="shared" si="1"/>
        <v>901856346</v>
      </c>
      <c r="C14" s="14" t="s">
        <v>23</v>
      </c>
      <c r="D14" s="8" t="s">
        <v>22</v>
      </c>
    </row>
    <row r="15" spans="1:4" x14ac:dyDescent="0.3">
      <c r="A15" s="1"/>
      <c r="B15" s="1"/>
      <c r="C15" s="1"/>
      <c r="D15" s="1"/>
    </row>
    <row r="16" spans="1:4" ht="15" thickBot="1" x14ac:dyDescent="0.35">
      <c r="A16" s="1"/>
      <c r="B16" s="1"/>
      <c r="C16" s="1"/>
      <c r="D16" s="1"/>
    </row>
    <row r="17" spans="1:4" ht="15" thickBot="1" x14ac:dyDescent="0.35">
      <c r="A17" s="99" t="s">
        <v>24</v>
      </c>
      <c r="B17" s="101"/>
      <c r="C17" s="100"/>
      <c r="D17" s="1"/>
    </row>
    <row r="18" spans="1:4" ht="15" thickBot="1" x14ac:dyDescent="0.35">
      <c r="A18" s="3" t="s">
        <v>16</v>
      </c>
      <c r="B18" s="3" t="s">
        <v>17</v>
      </c>
      <c r="C18" s="3" t="s">
        <v>25</v>
      </c>
      <c r="D18" s="1"/>
    </row>
    <row r="19" spans="1:4" x14ac:dyDescent="0.3">
      <c r="A19" s="9" t="str">
        <f t="shared" ref="A19:B21" si="2">+A3</f>
        <v>IO Gestión SAS</v>
      </c>
      <c r="B19" s="10">
        <f t="shared" si="2"/>
        <v>900554321</v>
      </c>
      <c r="C19" s="15">
        <v>613172726.98000002</v>
      </c>
      <c r="D19" s="1"/>
    </row>
    <row r="20" spans="1:4" x14ac:dyDescent="0.3">
      <c r="A20" s="9" t="str">
        <f t="shared" si="2"/>
        <v>E&amp;C Ingenieros SAS</v>
      </c>
      <c r="B20" s="10">
        <f t="shared" si="2"/>
        <v>900024202</v>
      </c>
      <c r="C20" s="16">
        <v>674941148.84000003</v>
      </c>
      <c r="D20" s="1"/>
    </row>
    <row r="21" spans="1:4" x14ac:dyDescent="0.3">
      <c r="A21" s="9" t="str">
        <f t="shared" si="2"/>
        <v>Projectcol SAS</v>
      </c>
      <c r="B21" s="10">
        <f t="shared" si="2"/>
        <v>901110407</v>
      </c>
      <c r="C21" s="16">
        <v>649689457.80999994</v>
      </c>
      <c r="D21" s="1"/>
    </row>
    <row r="22" spans="1:4" ht="15" thickBot="1" x14ac:dyDescent="0.35">
      <c r="A22" s="12" t="str">
        <f t="shared" ref="A22:B22" si="3">+A6</f>
        <v>Networktec SAS</v>
      </c>
      <c r="B22" s="13">
        <f t="shared" si="3"/>
        <v>901856346</v>
      </c>
      <c r="C22" s="17">
        <v>655516342.58000004</v>
      </c>
      <c r="D22" s="1"/>
    </row>
    <row r="23" spans="1:4" ht="15" thickBot="1" x14ac:dyDescent="0.35">
      <c r="A23" s="1"/>
      <c r="B23" s="18"/>
      <c r="C23" s="19"/>
      <c r="D23" s="1"/>
    </row>
    <row r="24" spans="1:4" ht="15" thickBot="1" x14ac:dyDescent="0.35">
      <c r="A24" s="102" t="s">
        <v>26</v>
      </c>
      <c r="B24" s="103"/>
    </row>
    <row r="25" spans="1:4" x14ac:dyDescent="0.3">
      <c r="A25" s="21" t="s">
        <v>27</v>
      </c>
      <c r="B25" s="22">
        <f>AVERAGE(C22:C22)</f>
        <v>655516342.58000004</v>
      </c>
      <c r="C25" s="1"/>
      <c r="D25" s="1"/>
    </row>
    <row r="26" spans="1:4" x14ac:dyDescent="0.3">
      <c r="A26" s="36" t="s">
        <v>37</v>
      </c>
      <c r="B26" s="37">
        <f>GEOMEAN(C19:C22)</f>
        <v>647939594.65102005</v>
      </c>
      <c r="C26" s="1"/>
      <c r="D26" s="1"/>
    </row>
    <row r="27" spans="1:4" x14ac:dyDescent="0.3">
      <c r="A27" s="36" t="s">
        <v>36</v>
      </c>
      <c r="B27" s="37">
        <f>MEDIAN(C19:C22)</f>
        <v>652602900.19499993</v>
      </c>
      <c r="C27" s="1"/>
      <c r="D27" s="1"/>
    </row>
    <row r="28" spans="1:4" x14ac:dyDescent="0.3">
      <c r="A28" s="36" t="s">
        <v>28</v>
      </c>
      <c r="B28" s="37">
        <f>_xlfn.STDEV.P(C19:C22)</f>
        <v>22347699.736077622</v>
      </c>
      <c r="C28" s="1"/>
      <c r="D28" s="1"/>
    </row>
    <row r="29" spans="1:4" x14ac:dyDescent="0.3">
      <c r="A29" s="11" t="s">
        <v>29</v>
      </c>
      <c r="B29" s="23">
        <f>+B27+B28</f>
        <v>674950599.9310776</v>
      </c>
      <c r="C29" s="1"/>
      <c r="D29" s="1"/>
    </row>
    <row r="30" spans="1:4" x14ac:dyDescent="0.3">
      <c r="A30" s="11" t="s">
        <v>30</v>
      </c>
      <c r="B30" s="23">
        <f>+B27-B28</f>
        <v>630255200.45892227</v>
      </c>
      <c r="C30" s="1"/>
      <c r="D30" s="1"/>
    </row>
    <row r="31" spans="1:4" x14ac:dyDescent="0.3">
      <c r="A31" s="11" t="s">
        <v>38</v>
      </c>
      <c r="B31" s="23">
        <f>MAX(C19:C22)</f>
        <v>674941148.84000003</v>
      </c>
      <c r="C31" s="1"/>
      <c r="D31" s="1"/>
    </row>
    <row r="32" spans="1:4" ht="15" thickBot="1" x14ac:dyDescent="0.35">
      <c r="A32" s="14" t="s">
        <v>39</v>
      </c>
      <c r="B32" s="24">
        <f>MIN(C19:C22)</f>
        <v>613172726.98000002</v>
      </c>
      <c r="C32" s="1"/>
      <c r="D32" s="1"/>
    </row>
    <row r="33" spans="1:4" x14ac:dyDescent="0.3">
      <c r="A33" s="1"/>
      <c r="B33" s="1"/>
      <c r="C33" s="1"/>
      <c r="D33" s="1"/>
    </row>
  </sheetData>
  <mergeCells count="4">
    <mergeCell ref="A1:B1"/>
    <mergeCell ref="A9:D9"/>
    <mergeCell ref="A17:C17"/>
    <mergeCell ref="A24:B2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77D8F-2E2E-4DB1-8C8D-726D874F0AC9}">
  <dimension ref="A1"/>
  <sheetViews>
    <sheetView workbookViewId="0">
      <selection activeCell="N22" sqref="N22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8558A-8D8B-40A3-837F-8E4B723467F7}">
  <dimension ref="A1:B19"/>
  <sheetViews>
    <sheetView zoomScale="110" zoomScaleNormal="110" workbookViewId="0">
      <selection activeCell="B14" sqref="B14"/>
    </sheetView>
  </sheetViews>
  <sheetFormatPr baseColWidth="10" defaultRowHeight="14.4" x14ac:dyDescent="0.3"/>
  <cols>
    <col min="1" max="1" width="41.6640625" customWidth="1"/>
    <col min="2" max="2" width="30.6640625" customWidth="1"/>
  </cols>
  <sheetData>
    <row r="1" spans="1:2" ht="15" thickBot="1" x14ac:dyDescent="0.35">
      <c r="A1" s="102" t="s">
        <v>31</v>
      </c>
      <c r="B1" s="103"/>
    </row>
    <row r="2" spans="1:2" ht="15" thickBot="1" x14ac:dyDescent="0.35">
      <c r="A2" s="102" t="s">
        <v>32</v>
      </c>
      <c r="B2" s="103"/>
    </row>
    <row r="3" spans="1:2" ht="29.25" customHeight="1" thickBot="1" x14ac:dyDescent="0.35">
      <c r="A3" s="104" t="s">
        <v>42</v>
      </c>
      <c r="B3" s="105"/>
    </row>
    <row r="4" spans="1:2" ht="15" thickBot="1" x14ac:dyDescent="0.35">
      <c r="A4" s="25" t="s">
        <v>33</v>
      </c>
      <c r="B4" s="20" t="s">
        <v>34</v>
      </c>
    </row>
    <row r="5" spans="1:2" x14ac:dyDescent="0.3">
      <c r="A5" s="6" t="str">
        <f>+Cotizaciones!A4</f>
        <v>E&amp;C Ingenieros SAS</v>
      </c>
      <c r="B5" s="26">
        <v>66882280</v>
      </c>
    </row>
    <row r="6" spans="1:2" x14ac:dyDescent="0.3">
      <c r="A6" s="6" t="str">
        <f>+Cotizaciones!A5</f>
        <v>Projectcol SAS</v>
      </c>
      <c r="B6" s="26">
        <v>64380002</v>
      </c>
    </row>
    <row r="7" spans="1:2" ht="15" thickBot="1" x14ac:dyDescent="0.35">
      <c r="A7" s="27" t="str">
        <f>+Cotizaciones!A6</f>
        <v>Networktec SAS</v>
      </c>
      <c r="B7" s="28">
        <v>64957408</v>
      </c>
    </row>
    <row r="8" spans="1:2" ht="15" thickBot="1" x14ac:dyDescent="0.35">
      <c r="A8" s="99" t="s">
        <v>35</v>
      </c>
      <c r="B8" s="100"/>
    </row>
    <row r="9" spans="1:2" x14ac:dyDescent="0.3">
      <c r="A9" s="21" t="s">
        <v>27</v>
      </c>
      <c r="B9" s="29">
        <f>AVERAGE(B5:B7)</f>
        <v>65406563.333333336</v>
      </c>
    </row>
    <row r="10" spans="1:2" x14ac:dyDescent="0.3">
      <c r="A10" s="11" t="s">
        <v>36</v>
      </c>
      <c r="B10" s="30">
        <f>MEDIAN(B5:B7)</f>
        <v>64957408</v>
      </c>
    </row>
    <row r="11" spans="1:2" x14ac:dyDescent="0.3">
      <c r="A11" s="11" t="s">
        <v>37</v>
      </c>
      <c r="B11" s="30">
        <f>GEOMEAN(B5:B7)</f>
        <v>65397866.561028123</v>
      </c>
    </row>
    <row r="12" spans="1:2" x14ac:dyDescent="0.3">
      <c r="A12" s="11" t="s">
        <v>28</v>
      </c>
      <c r="B12" s="30">
        <f>_xlfn.STDEV.P(B5:B7)</f>
        <v>1069783.2124367794</v>
      </c>
    </row>
    <row r="13" spans="1:2" x14ac:dyDescent="0.3">
      <c r="A13" s="11" t="s">
        <v>29</v>
      </c>
      <c r="B13" s="30">
        <f>+B10+B12</f>
        <v>66027191.21243678</v>
      </c>
    </row>
    <row r="14" spans="1:2" x14ac:dyDescent="0.3">
      <c r="A14" s="11" t="s">
        <v>30</v>
      </c>
      <c r="B14" s="30">
        <f>+B10-B12</f>
        <v>63887624.78756322</v>
      </c>
    </row>
    <row r="15" spans="1:2" x14ac:dyDescent="0.3">
      <c r="A15" s="31" t="s">
        <v>38</v>
      </c>
      <c r="B15" s="32">
        <f>MAX(B5:B7)</f>
        <v>66882280</v>
      </c>
    </row>
    <row r="16" spans="1:2" x14ac:dyDescent="0.3">
      <c r="A16" s="31" t="s">
        <v>39</v>
      </c>
      <c r="B16" s="32">
        <f>MIN(B5:B7)</f>
        <v>64380002</v>
      </c>
    </row>
    <row r="17" spans="1:2" x14ac:dyDescent="0.3">
      <c r="A17" s="31" t="s">
        <v>40</v>
      </c>
      <c r="B17" s="33" t="s">
        <v>30</v>
      </c>
    </row>
    <row r="18" spans="1:2" ht="15" thickBot="1" x14ac:dyDescent="0.35">
      <c r="A18" s="14" t="s">
        <v>51</v>
      </c>
      <c r="B18" s="17">
        <f>+B14</f>
        <v>63887624.78756322</v>
      </c>
    </row>
    <row r="19" spans="1:2" ht="15" thickBot="1" x14ac:dyDescent="0.35">
      <c r="A19" s="14" t="s">
        <v>41</v>
      </c>
      <c r="B19" s="17">
        <v>63000000</v>
      </c>
    </row>
  </sheetData>
  <mergeCells count="4">
    <mergeCell ref="A1:B1"/>
    <mergeCell ref="A2:B2"/>
    <mergeCell ref="A3:B3"/>
    <mergeCell ref="A8:B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7956C-56E7-4C79-B164-9A5CA6B048F7}">
  <dimension ref="A1:B19"/>
  <sheetViews>
    <sheetView workbookViewId="0">
      <selection activeCell="B14" sqref="B14"/>
    </sheetView>
  </sheetViews>
  <sheetFormatPr baseColWidth="10" defaultRowHeight="14.4" x14ac:dyDescent="0.3"/>
  <cols>
    <col min="1" max="1" width="41.6640625" customWidth="1"/>
    <col min="2" max="2" width="30.6640625" customWidth="1"/>
  </cols>
  <sheetData>
    <row r="1" spans="1:2" ht="15" thickBot="1" x14ac:dyDescent="0.35">
      <c r="A1" s="102" t="s">
        <v>43</v>
      </c>
      <c r="B1" s="103"/>
    </row>
    <row r="2" spans="1:2" ht="15" thickBot="1" x14ac:dyDescent="0.35">
      <c r="A2" s="102" t="s">
        <v>32</v>
      </c>
      <c r="B2" s="103"/>
    </row>
    <row r="3" spans="1:2" ht="29.25" customHeight="1" thickBot="1" x14ac:dyDescent="0.35">
      <c r="A3" s="104" t="s">
        <v>63</v>
      </c>
      <c r="B3" s="105"/>
    </row>
    <row r="4" spans="1:2" ht="15" thickBot="1" x14ac:dyDescent="0.35">
      <c r="A4" s="25" t="s">
        <v>33</v>
      </c>
      <c r="B4" s="20" t="s">
        <v>34</v>
      </c>
    </row>
    <row r="5" spans="1:2" x14ac:dyDescent="0.3">
      <c r="A5" s="6" t="str">
        <f>+Cotizaciones!A4</f>
        <v>E&amp;C Ingenieros SAS</v>
      </c>
      <c r="B5" s="26">
        <v>41398720</v>
      </c>
    </row>
    <row r="6" spans="1:2" x14ac:dyDescent="0.3">
      <c r="A6" s="6" t="str">
        <f>+Cotizaciones!A5</f>
        <v>Projectcol SAS</v>
      </c>
      <c r="B6" s="26">
        <v>39849862</v>
      </c>
    </row>
    <row r="7" spans="1:2" ht="15" thickBot="1" x14ac:dyDescent="0.35">
      <c r="A7" s="27" t="str">
        <f>+Cotizaciones!A6</f>
        <v>Networktec SAS</v>
      </c>
      <c r="B7" s="28">
        <v>40207265</v>
      </c>
    </row>
    <row r="8" spans="1:2" ht="15" thickBot="1" x14ac:dyDescent="0.35">
      <c r="A8" s="99" t="s">
        <v>35</v>
      </c>
      <c r="B8" s="100"/>
    </row>
    <row r="9" spans="1:2" x14ac:dyDescent="0.3">
      <c r="A9" s="21" t="s">
        <v>27</v>
      </c>
      <c r="B9" s="29">
        <f>AVERAGE(B5:B7)</f>
        <v>40485282.333333336</v>
      </c>
    </row>
    <row r="10" spans="1:2" x14ac:dyDescent="0.3">
      <c r="A10" s="11" t="s">
        <v>36</v>
      </c>
      <c r="B10" s="30">
        <f>MEDIAN(B5:B7)</f>
        <v>40207265</v>
      </c>
    </row>
    <row r="11" spans="1:2" x14ac:dyDescent="0.3">
      <c r="A11" s="11" t="s">
        <v>37</v>
      </c>
      <c r="B11" s="30">
        <f>GEOMEAN(B5:B7)</f>
        <v>40479899.211337112</v>
      </c>
    </row>
    <row r="12" spans="1:2" x14ac:dyDescent="0.3">
      <c r="A12" s="11" t="s">
        <v>28</v>
      </c>
      <c r="B12" s="30">
        <f>_xlfn.STDEV.P(B5:B7)</f>
        <v>662173.44367687299</v>
      </c>
    </row>
    <row r="13" spans="1:2" x14ac:dyDescent="0.3">
      <c r="A13" s="11" t="s">
        <v>29</v>
      </c>
      <c r="B13" s="30">
        <f>+B10+B12</f>
        <v>40869438.443676874</v>
      </c>
    </row>
    <row r="14" spans="1:2" x14ac:dyDescent="0.3">
      <c r="A14" s="11" t="s">
        <v>30</v>
      </c>
      <c r="B14" s="30">
        <f>+B10-B12</f>
        <v>39545091.556323126</v>
      </c>
    </row>
    <row r="15" spans="1:2" x14ac:dyDescent="0.3">
      <c r="A15" s="31" t="s">
        <v>38</v>
      </c>
      <c r="B15" s="32">
        <f>MAX(B5:B7)</f>
        <v>41398720</v>
      </c>
    </row>
    <row r="16" spans="1:2" x14ac:dyDescent="0.3">
      <c r="A16" s="31" t="s">
        <v>39</v>
      </c>
      <c r="B16" s="32">
        <f>MIN(B5:B7)</f>
        <v>39849862</v>
      </c>
    </row>
    <row r="17" spans="1:2" x14ac:dyDescent="0.3">
      <c r="A17" s="31" t="s">
        <v>40</v>
      </c>
      <c r="B17" s="33" t="s">
        <v>30</v>
      </c>
    </row>
    <row r="18" spans="1:2" ht="15" thickBot="1" x14ac:dyDescent="0.35">
      <c r="A18" s="14" t="s">
        <v>51</v>
      </c>
      <c r="B18" s="17">
        <f>+B14</f>
        <v>39545091.556323126</v>
      </c>
    </row>
    <row r="19" spans="1:2" ht="15" thickBot="1" x14ac:dyDescent="0.35">
      <c r="A19" s="14" t="s">
        <v>41</v>
      </c>
      <c r="B19" s="17">
        <v>39000000</v>
      </c>
    </row>
  </sheetData>
  <mergeCells count="4">
    <mergeCell ref="A1:B1"/>
    <mergeCell ref="A2:B2"/>
    <mergeCell ref="A3:B3"/>
    <mergeCell ref="A8:B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00DF7-BFB7-4007-9C26-8F60072C3D50}">
  <dimension ref="A1:B19"/>
  <sheetViews>
    <sheetView workbookViewId="0">
      <selection activeCell="C20" sqref="C20"/>
    </sheetView>
  </sheetViews>
  <sheetFormatPr baseColWidth="10" defaultRowHeight="14.4" x14ac:dyDescent="0.3"/>
  <cols>
    <col min="1" max="1" width="41.6640625" customWidth="1"/>
    <col min="2" max="2" width="30.6640625" customWidth="1"/>
  </cols>
  <sheetData>
    <row r="1" spans="1:2" ht="15" thickBot="1" x14ac:dyDescent="0.35">
      <c r="A1" s="102" t="s">
        <v>44</v>
      </c>
      <c r="B1" s="103"/>
    </row>
    <row r="2" spans="1:2" ht="15" thickBot="1" x14ac:dyDescent="0.35">
      <c r="A2" s="102" t="s">
        <v>32</v>
      </c>
      <c r="B2" s="103"/>
    </row>
    <row r="3" spans="1:2" ht="45" customHeight="1" thickBot="1" x14ac:dyDescent="0.35">
      <c r="A3" s="104" t="s">
        <v>13</v>
      </c>
      <c r="B3" s="105"/>
    </row>
    <row r="4" spans="1:2" ht="15" thickBot="1" x14ac:dyDescent="0.35">
      <c r="A4" s="25" t="s">
        <v>33</v>
      </c>
      <c r="B4" s="20" t="s">
        <v>34</v>
      </c>
    </row>
    <row r="5" spans="1:2" x14ac:dyDescent="0.3">
      <c r="A5" s="6" t="str">
        <f>+Cotizaciones!A4</f>
        <v>E&amp;C Ingenieros SAS</v>
      </c>
      <c r="B5" s="26">
        <v>47656294</v>
      </c>
    </row>
    <row r="6" spans="1:2" x14ac:dyDescent="0.3">
      <c r="A6" s="6" t="str">
        <f>+Cotizaciones!A5</f>
        <v>Projectcol SAS</v>
      </c>
      <c r="B6" s="26">
        <v>45873321</v>
      </c>
    </row>
    <row r="7" spans="1:2" ht="15" thickBot="1" x14ac:dyDescent="0.35">
      <c r="A7" s="27" t="str">
        <f>+Cotizaciones!A6</f>
        <v>Networktec SAS</v>
      </c>
      <c r="B7" s="28">
        <v>46284746</v>
      </c>
    </row>
    <row r="8" spans="1:2" ht="15" thickBot="1" x14ac:dyDescent="0.35">
      <c r="A8" s="99" t="s">
        <v>35</v>
      </c>
      <c r="B8" s="100"/>
    </row>
    <row r="9" spans="1:2" x14ac:dyDescent="0.3">
      <c r="A9" s="21" t="s">
        <v>27</v>
      </c>
      <c r="B9" s="29">
        <f>AVERAGE(B5:B7)</f>
        <v>46604787</v>
      </c>
    </row>
    <row r="10" spans="1:2" x14ac:dyDescent="0.3">
      <c r="A10" s="11" t="s">
        <v>36</v>
      </c>
      <c r="B10" s="30">
        <f>MEDIAN(B5:B7)</f>
        <v>46284746</v>
      </c>
    </row>
    <row r="11" spans="1:2" x14ac:dyDescent="0.3">
      <c r="A11" s="11" t="s">
        <v>37</v>
      </c>
      <c r="B11" s="30">
        <f>GEOMEAN(B5:B7)</f>
        <v>46598590.202638082</v>
      </c>
    </row>
    <row r="12" spans="1:2" x14ac:dyDescent="0.3">
      <c r="A12" s="11" t="s">
        <v>28</v>
      </c>
      <c r="B12" s="30">
        <f>_xlfn.STDEV.P(B5:B7)</f>
        <v>762263.23578450677</v>
      </c>
    </row>
    <row r="13" spans="1:2" x14ac:dyDescent="0.3">
      <c r="A13" s="11" t="s">
        <v>29</v>
      </c>
      <c r="B13" s="30">
        <f>+B10+B12</f>
        <v>47047009.235784508</v>
      </c>
    </row>
    <row r="14" spans="1:2" x14ac:dyDescent="0.3">
      <c r="A14" s="11" t="s">
        <v>30</v>
      </c>
      <c r="B14" s="30">
        <f>+B10-B12</f>
        <v>45522482.764215492</v>
      </c>
    </row>
    <row r="15" spans="1:2" x14ac:dyDescent="0.3">
      <c r="A15" s="31" t="s">
        <v>38</v>
      </c>
      <c r="B15" s="32">
        <f>MAX(B5:B7)</f>
        <v>47656294</v>
      </c>
    </row>
    <row r="16" spans="1:2" x14ac:dyDescent="0.3">
      <c r="A16" s="31" t="s">
        <v>39</v>
      </c>
      <c r="B16" s="32">
        <f>MIN(B5:B7)</f>
        <v>45873321</v>
      </c>
    </row>
    <row r="17" spans="1:2" x14ac:dyDescent="0.3">
      <c r="A17" s="31" t="s">
        <v>40</v>
      </c>
      <c r="B17" s="33" t="s">
        <v>30</v>
      </c>
    </row>
    <row r="18" spans="1:2" ht="15" thickBot="1" x14ac:dyDescent="0.35">
      <c r="A18" s="14" t="s">
        <v>51</v>
      </c>
      <c r="B18" s="17">
        <f>+B14</f>
        <v>45522482.764215492</v>
      </c>
    </row>
    <row r="19" spans="1:2" ht="15" thickBot="1" x14ac:dyDescent="0.35">
      <c r="A19" s="14" t="s">
        <v>41</v>
      </c>
      <c r="B19" s="17">
        <v>45000000</v>
      </c>
    </row>
  </sheetData>
  <mergeCells count="4">
    <mergeCell ref="A1:B1"/>
    <mergeCell ref="A2:B2"/>
    <mergeCell ref="A3:B3"/>
    <mergeCell ref="A8:B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34E65-C949-4A5C-839B-4103CD07587F}">
  <dimension ref="A1:B19"/>
  <sheetViews>
    <sheetView workbookViewId="0">
      <selection activeCell="B19" sqref="B19"/>
    </sheetView>
  </sheetViews>
  <sheetFormatPr baseColWidth="10" defaultRowHeight="14.4" x14ac:dyDescent="0.3"/>
  <cols>
    <col min="1" max="1" width="41.6640625" customWidth="1"/>
    <col min="2" max="2" width="30.6640625" customWidth="1"/>
  </cols>
  <sheetData>
    <row r="1" spans="1:2" ht="15" thickBot="1" x14ac:dyDescent="0.35">
      <c r="A1" s="102" t="s">
        <v>46</v>
      </c>
      <c r="B1" s="103"/>
    </row>
    <row r="2" spans="1:2" ht="15" thickBot="1" x14ac:dyDescent="0.35">
      <c r="A2" s="102" t="s">
        <v>32</v>
      </c>
      <c r="B2" s="103"/>
    </row>
    <row r="3" spans="1:2" ht="51" customHeight="1" thickBot="1" x14ac:dyDescent="0.35">
      <c r="A3" s="104" t="s">
        <v>10</v>
      </c>
      <c r="B3" s="105"/>
    </row>
    <row r="4" spans="1:2" ht="15" thickBot="1" x14ac:dyDescent="0.35">
      <c r="A4" s="25" t="s">
        <v>33</v>
      </c>
      <c r="B4" s="20" t="s">
        <v>34</v>
      </c>
    </row>
    <row r="5" spans="1:2" x14ac:dyDescent="0.3">
      <c r="A5" s="6" t="str">
        <f>+Cotizaciones!A4</f>
        <v>E&amp;C Ingenieros SAS</v>
      </c>
      <c r="B5" s="26">
        <v>66428712</v>
      </c>
    </row>
    <row r="6" spans="1:2" x14ac:dyDescent="0.3">
      <c r="A6" s="6" t="str">
        <f>+Cotizaciones!A5</f>
        <v>Projectcol SAS</v>
      </c>
      <c r="B6" s="26">
        <v>63943403</v>
      </c>
    </row>
    <row r="7" spans="1:2" ht="15" thickBot="1" x14ac:dyDescent="0.35">
      <c r="A7" s="27" t="str">
        <f>+Cotizaciones!A6</f>
        <v>Networktec SAS</v>
      </c>
      <c r="B7" s="28">
        <v>64516894</v>
      </c>
    </row>
    <row r="8" spans="1:2" ht="15" thickBot="1" x14ac:dyDescent="0.35">
      <c r="A8" s="99" t="s">
        <v>35</v>
      </c>
      <c r="B8" s="100"/>
    </row>
    <row r="9" spans="1:2" x14ac:dyDescent="0.3">
      <c r="A9" s="21" t="s">
        <v>27</v>
      </c>
      <c r="B9" s="29">
        <f>AVERAGE(B5:B7)</f>
        <v>64963003</v>
      </c>
    </row>
    <row r="10" spans="1:2" x14ac:dyDescent="0.3">
      <c r="A10" s="11" t="s">
        <v>36</v>
      </c>
      <c r="B10" s="30">
        <f>MEDIAN(B5:B7)</f>
        <v>64516894</v>
      </c>
    </row>
    <row r="11" spans="1:2" x14ac:dyDescent="0.3">
      <c r="A11" s="11" t="s">
        <v>37</v>
      </c>
      <c r="B11" s="30">
        <f>GEOMEAN(B5:B7)</f>
        <v>64954365.20412837</v>
      </c>
    </row>
    <row r="12" spans="1:2" x14ac:dyDescent="0.3">
      <c r="A12" s="11" t="s">
        <v>28</v>
      </c>
      <c r="B12" s="30">
        <f>_xlfn.STDEV.P(B5:B7)</f>
        <v>1062528.4737458413</v>
      </c>
    </row>
    <row r="13" spans="1:2" x14ac:dyDescent="0.3">
      <c r="A13" s="11" t="s">
        <v>29</v>
      </c>
      <c r="B13" s="30">
        <f>+B10+B12</f>
        <v>65579422.473745838</v>
      </c>
    </row>
    <row r="14" spans="1:2" x14ac:dyDescent="0.3">
      <c r="A14" s="11" t="s">
        <v>30</v>
      </c>
      <c r="B14" s="30">
        <f>+B10-B12</f>
        <v>63454365.526254162</v>
      </c>
    </row>
    <row r="15" spans="1:2" x14ac:dyDescent="0.3">
      <c r="A15" s="31" t="s">
        <v>38</v>
      </c>
      <c r="B15" s="32">
        <f>MAX(B5:B7)</f>
        <v>66428712</v>
      </c>
    </row>
    <row r="16" spans="1:2" x14ac:dyDescent="0.3">
      <c r="A16" s="31" t="s">
        <v>39</v>
      </c>
      <c r="B16" s="32">
        <f>MIN(B5:B7)</f>
        <v>63943403</v>
      </c>
    </row>
    <row r="17" spans="1:2" x14ac:dyDescent="0.3">
      <c r="A17" s="31" t="s">
        <v>40</v>
      </c>
      <c r="B17" s="33" t="s">
        <v>30</v>
      </c>
    </row>
    <row r="18" spans="1:2" ht="15" thickBot="1" x14ac:dyDescent="0.35">
      <c r="A18" s="14" t="s">
        <v>51</v>
      </c>
      <c r="B18" s="17">
        <f>+B14</f>
        <v>63454365.526254162</v>
      </c>
    </row>
    <row r="19" spans="1:2" ht="15" thickBot="1" x14ac:dyDescent="0.35">
      <c r="A19" s="14" t="s">
        <v>41</v>
      </c>
      <c r="B19" s="17">
        <v>60000000</v>
      </c>
    </row>
  </sheetData>
  <mergeCells count="4">
    <mergeCell ref="A1:B1"/>
    <mergeCell ref="A2:B2"/>
    <mergeCell ref="A3:B3"/>
    <mergeCell ref="A8:B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88DB9-BB62-44FB-A17D-A7187A1CD088}">
  <dimension ref="A1:H2"/>
  <sheetViews>
    <sheetView workbookViewId="0">
      <selection activeCell="E23" sqref="E23"/>
    </sheetView>
  </sheetViews>
  <sheetFormatPr baseColWidth="10" defaultRowHeight="14.4" x14ac:dyDescent="0.3"/>
  <cols>
    <col min="1" max="1" width="9.109375" customWidth="1"/>
    <col min="2" max="2" width="69.33203125" customWidth="1"/>
  </cols>
  <sheetData>
    <row r="1" spans="1:8" ht="31.2" thickBot="1" x14ac:dyDescent="0.35">
      <c r="A1" s="38" t="s">
        <v>0</v>
      </c>
      <c r="B1" s="42" t="s">
        <v>1</v>
      </c>
      <c r="C1" s="38" t="s">
        <v>2</v>
      </c>
      <c r="D1" s="38" t="s">
        <v>8</v>
      </c>
      <c r="E1" s="50" t="s">
        <v>3</v>
      </c>
      <c r="F1" s="53" t="s">
        <v>4</v>
      </c>
      <c r="G1" s="53" t="s">
        <v>5</v>
      </c>
      <c r="H1" s="53" t="s">
        <v>6</v>
      </c>
    </row>
    <row r="2" spans="1:8" ht="21" thickBot="1" x14ac:dyDescent="0.35">
      <c r="A2" s="49">
        <v>1</v>
      </c>
      <c r="B2" s="59" t="s">
        <v>42</v>
      </c>
      <c r="C2" s="48" t="s">
        <v>11</v>
      </c>
      <c r="D2" s="49" t="s">
        <v>9</v>
      </c>
      <c r="E2" s="52">
        <v>2</v>
      </c>
      <c r="F2" s="57">
        <f>+'ÍTEM 1'!B19</f>
        <v>63000000</v>
      </c>
      <c r="G2" s="55">
        <f>+F2*1.19</f>
        <v>74970000</v>
      </c>
      <c r="H2" s="55">
        <f t="shared" ref="H2" si="0">+E2*G2</f>
        <v>149940000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0CCE1-59C7-437F-BAB7-C0DC007FB8E2}">
  <dimension ref="A1:H2"/>
  <sheetViews>
    <sheetView workbookViewId="0">
      <selection activeCell="F17" sqref="F17:F18"/>
    </sheetView>
  </sheetViews>
  <sheetFormatPr baseColWidth="10" defaultRowHeight="14.4" x14ac:dyDescent="0.3"/>
  <cols>
    <col min="1" max="1" width="9.109375" customWidth="1"/>
    <col min="2" max="2" width="61.5546875" customWidth="1"/>
  </cols>
  <sheetData>
    <row r="1" spans="1:8" ht="31.2" thickBot="1" x14ac:dyDescent="0.35">
      <c r="A1" s="38" t="s">
        <v>0</v>
      </c>
      <c r="B1" s="42" t="s">
        <v>1</v>
      </c>
      <c r="C1" s="38" t="s">
        <v>2</v>
      </c>
      <c r="D1" s="38" t="s">
        <v>8</v>
      </c>
      <c r="E1" s="50" t="s">
        <v>3</v>
      </c>
      <c r="F1" s="53" t="s">
        <v>4</v>
      </c>
      <c r="G1" s="53" t="s">
        <v>5</v>
      </c>
      <c r="H1" s="53" t="s">
        <v>6</v>
      </c>
    </row>
    <row r="2" spans="1:8" ht="29.25" customHeight="1" thickBot="1" x14ac:dyDescent="0.35">
      <c r="A2" s="41">
        <v>2</v>
      </c>
      <c r="B2" s="60" t="s">
        <v>61</v>
      </c>
      <c r="C2" s="48" t="s">
        <v>11</v>
      </c>
      <c r="D2" s="49" t="s">
        <v>9</v>
      </c>
      <c r="E2" s="52">
        <v>1</v>
      </c>
      <c r="F2" s="57">
        <f>+Presupuesto!F6</f>
        <v>39000000</v>
      </c>
      <c r="G2" s="55">
        <f t="shared" ref="G2" si="0">+F2*1.19</f>
        <v>46410000</v>
      </c>
      <c r="H2" s="55">
        <f t="shared" ref="H2" si="1">+E2*G2</f>
        <v>46410000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53739-215F-4734-8A62-6C9FA0B7F640}">
  <dimension ref="A1:H2"/>
  <sheetViews>
    <sheetView workbookViewId="0">
      <selection activeCell="I27" sqref="I27"/>
    </sheetView>
  </sheetViews>
  <sheetFormatPr baseColWidth="10" defaultRowHeight="14.4" x14ac:dyDescent="0.3"/>
  <cols>
    <col min="1" max="1" width="9.109375" customWidth="1"/>
    <col min="2" max="2" width="57.33203125" customWidth="1"/>
  </cols>
  <sheetData>
    <row r="1" spans="1:8" ht="31.2" thickBot="1" x14ac:dyDescent="0.35">
      <c r="A1" s="38" t="s">
        <v>0</v>
      </c>
      <c r="B1" s="42" t="s">
        <v>1</v>
      </c>
      <c r="C1" s="38" t="s">
        <v>2</v>
      </c>
      <c r="D1" s="38" t="s">
        <v>8</v>
      </c>
      <c r="E1" s="50" t="s">
        <v>3</v>
      </c>
      <c r="F1" s="53" t="s">
        <v>4</v>
      </c>
      <c r="G1" s="53" t="s">
        <v>5</v>
      </c>
      <c r="H1" s="53" t="s">
        <v>6</v>
      </c>
    </row>
    <row r="2" spans="1:8" ht="42" customHeight="1" thickBot="1" x14ac:dyDescent="0.35">
      <c r="A2" s="41">
        <v>3</v>
      </c>
      <c r="B2" s="46" t="s">
        <v>13</v>
      </c>
      <c r="C2" s="48" t="s">
        <v>11</v>
      </c>
      <c r="D2" s="49" t="s">
        <v>9</v>
      </c>
      <c r="E2" s="52">
        <v>1</v>
      </c>
      <c r="F2" s="57">
        <f>+Presupuesto!F7</f>
        <v>45000000</v>
      </c>
      <c r="G2" s="55">
        <f t="shared" ref="G2" si="0">+F2*1.19</f>
        <v>53550000</v>
      </c>
      <c r="H2" s="55">
        <f t="shared" ref="H2" si="1">+E2*G2</f>
        <v>53550000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AB751-A17F-4676-ACF5-DB323F5EEC12}">
  <dimension ref="A1:H2"/>
  <sheetViews>
    <sheetView workbookViewId="0">
      <selection activeCell="E32" sqref="E32"/>
    </sheetView>
  </sheetViews>
  <sheetFormatPr baseColWidth="10" defaultRowHeight="14.4" x14ac:dyDescent="0.3"/>
  <cols>
    <col min="1" max="1" width="9.109375" customWidth="1"/>
    <col min="2" max="2" width="88.33203125" customWidth="1"/>
  </cols>
  <sheetData>
    <row r="1" spans="1:8" ht="31.2" thickBot="1" x14ac:dyDescent="0.35">
      <c r="A1" s="38" t="s">
        <v>0</v>
      </c>
      <c r="B1" s="42" t="s">
        <v>1</v>
      </c>
      <c r="C1" s="38" t="s">
        <v>2</v>
      </c>
      <c r="D1" s="38" t="s">
        <v>8</v>
      </c>
      <c r="E1" s="50" t="s">
        <v>3</v>
      </c>
      <c r="F1" s="53" t="s">
        <v>4</v>
      </c>
      <c r="G1" s="53" t="s">
        <v>5</v>
      </c>
      <c r="H1" s="53" t="s">
        <v>6</v>
      </c>
    </row>
    <row r="2" spans="1:8" ht="31.2" thickBot="1" x14ac:dyDescent="0.35">
      <c r="A2" s="41">
        <v>4</v>
      </c>
      <c r="B2" s="46" t="s">
        <v>10</v>
      </c>
      <c r="C2" s="48" t="s">
        <v>12</v>
      </c>
      <c r="D2" s="49" t="s">
        <v>9</v>
      </c>
      <c r="E2" s="52">
        <v>1</v>
      </c>
      <c r="F2" s="57">
        <f>+Presupuesto!F8</f>
        <v>60000000</v>
      </c>
      <c r="G2" s="55">
        <f t="shared" ref="G2" si="0">+F2*1.19</f>
        <v>71400000</v>
      </c>
      <c r="H2" s="55">
        <f t="shared" ref="H2" si="1">+E2*G2</f>
        <v>71400000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99578-A272-4216-AEFA-5636DEB9A376}">
  <dimension ref="A1:H8"/>
  <sheetViews>
    <sheetView workbookViewId="0">
      <selection activeCell="J12" sqref="J12"/>
    </sheetView>
  </sheetViews>
  <sheetFormatPr baseColWidth="10" defaultRowHeight="14.4" x14ac:dyDescent="0.3"/>
  <cols>
    <col min="1" max="1" width="6.6640625" customWidth="1"/>
    <col min="2" max="2" width="37.88671875" customWidth="1"/>
    <col min="3" max="3" width="8.109375" customWidth="1"/>
    <col min="6" max="6" width="14.109375" customWidth="1"/>
    <col min="7" max="7" width="11.88671875" customWidth="1"/>
    <col min="8" max="8" width="12.5546875" customWidth="1"/>
  </cols>
  <sheetData>
    <row r="1" spans="1:8" ht="22.2" thickBot="1" x14ac:dyDescent="0.35">
      <c r="A1" s="69"/>
      <c r="B1" s="69"/>
      <c r="C1" s="70"/>
      <c r="D1" s="70"/>
      <c r="E1" s="71"/>
      <c r="F1" s="80" t="s">
        <v>73</v>
      </c>
      <c r="G1" s="80" t="s">
        <v>74</v>
      </c>
      <c r="H1" s="80" t="s">
        <v>75</v>
      </c>
    </row>
    <row r="2" spans="1:8" ht="22.2" thickBot="1" x14ac:dyDescent="0.35">
      <c r="A2" s="72" t="s">
        <v>76</v>
      </c>
      <c r="B2" s="73" t="s">
        <v>1</v>
      </c>
      <c r="C2" s="73" t="s">
        <v>2</v>
      </c>
      <c r="D2" s="73" t="s">
        <v>8</v>
      </c>
      <c r="E2" s="73" t="s">
        <v>77</v>
      </c>
      <c r="F2" s="74" t="s">
        <v>78</v>
      </c>
      <c r="G2" s="74" t="s">
        <v>78</v>
      </c>
      <c r="H2" s="74" t="s">
        <v>78</v>
      </c>
    </row>
    <row r="3" spans="1:8" ht="45" customHeight="1" thickBot="1" x14ac:dyDescent="0.35">
      <c r="A3" s="75">
        <v>1</v>
      </c>
      <c r="B3" s="76" t="s">
        <v>42</v>
      </c>
      <c r="C3" s="77" t="s">
        <v>79</v>
      </c>
      <c r="D3" s="77" t="s">
        <v>9</v>
      </c>
      <c r="E3" s="77">
        <v>2</v>
      </c>
      <c r="F3" s="78">
        <v>79589913</v>
      </c>
      <c r="G3" s="78">
        <v>76612202</v>
      </c>
      <c r="H3" s="78">
        <v>77299316</v>
      </c>
    </row>
    <row r="4" spans="1:8" ht="35.25" customHeight="1" thickBot="1" x14ac:dyDescent="0.35">
      <c r="A4" s="75">
        <v>2</v>
      </c>
      <c r="B4" s="76" t="s">
        <v>80</v>
      </c>
      <c r="C4" s="77" t="s">
        <v>79</v>
      </c>
      <c r="D4" s="77" t="s">
        <v>9</v>
      </c>
      <c r="E4" s="77">
        <v>1</v>
      </c>
      <c r="F4" s="78">
        <v>49264477</v>
      </c>
      <c r="G4" s="78">
        <v>47421336</v>
      </c>
      <c r="H4" s="78">
        <v>47846645</v>
      </c>
    </row>
    <row r="5" spans="1:8" ht="41.25" customHeight="1" thickBot="1" x14ac:dyDescent="0.35">
      <c r="A5" s="75">
        <v>3</v>
      </c>
      <c r="B5" s="76" t="s">
        <v>13</v>
      </c>
      <c r="C5" s="77" t="s">
        <v>81</v>
      </c>
      <c r="D5" s="77" t="s">
        <v>9</v>
      </c>
      <c r="E5" s="77">
        <v>1</v>
      </c>
      <c r="F5" s="78">
        <v>56710990</v>
      </c>
      <c r="G5" s="78">
        <v>54589252</v>
      </c>
      <c r="H5" s="78">
        <v>55078848</v>
      </c>
    </row>
    <row r="6" spans="1:8" ht="57.75" customHeight="1" thickBot="1" x14ac:dyDescent="0.35">
      <c r="A6" s="75">
        <v>4</v>
      </c>
      <c r="B6" s="76" t="s">
        <v>10</v>
      </c>
      <c r="C6" s="77" t="s">
        <v>82</v>
      </c>
      <c r="D6" s="77" t="s">
        <v>9</v>
      </c>
      <c r="E6" s="77">
        <v>1</v>
      </c>
      <c r="F6" s="78">
        <v>79050167</v>
      </c>
      <c r="G6" s="78">
        <v>76092650</v>
      </c>
      <c r="H6" s="78">
        <v>76775104</v>
      </c>
    </row>
    <row r="7" spans="1:8" x14ac:dyDescent="0.3">
      <c r="A7" s="79"/>
    </row>
    <row r="8" spans="1:8" x14ac:dyDescent="0.3">
      <c r="A8" s="7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Presupuesto</vt:lpstr>
      <vt:lpstr>Tabla 22</vt:lpstr>
      <vt:lpstr>Estructura del costo</vt:lpstr>
      <vt:lpstr>Cotizaciones</vt:lpstr>
      <vt:lpstr>SECOP II</vt:lpstr>
      <vt:lpstr>ÍTEM 1</vt:lpstr>
      <vt:lpstr>ÍTEM 2</vt:lpstr>
      <vt:lpstr>ÍTEM 3</vt:lpstr>
      <vt:lpstr>ÍTEM 4</vt:lpstr>
      <vt:lpstr>Pres ítem 1</vt:lpstr>
      <vt:lpstr>Pres ítem  2</vt:lpstr>
      <vt:lpstr>Pres ítem  3</vt:lpstr>
      <vt:lpstr>Pres ítem 4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Alberto Garay Arévalo</dc:creator>
  <cp:lastModifiedBy>Andrea Hernandez</cp:lastModifiedBy>
  <dcterms:created xsi:type="dcterms:W3CDTF">2021-04-19T20:22:17Z</dcterms:created>
  <dcterms:modified xsi:type="dcterms:W3CDTF">2026-10-14T15:23:23Z</dcterms:modified>
</cp:coreProperties>
</file>