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MarllyFaisulyZuluaga\Downloads\"/>
    </mc:Choice>
  </mc:AlternateContent>
  <xr:revisionPtr revIDLastSave="0" documentId="13_ncr:1_{02D345B0-0BBE-47CE-9D2A-F42EF3557176}" xr6:coauthVersionLast="47" xr6:coauthVersionMax="47" xr10:uidLastSave="{00000000-0000-0000-0000-000000000000}"/>
  <bookViews>
    <workbookView xWindow="-120" yWindow="-120" windowWidth="29040" windowHeight="15720" xr2:uid="{10857310-3F01-4527-82F6-DEF1F4824C4D}"/>
  </bookViews>
  <sheets>
    <sheet name="PRESUPUESTO" sheetId="6" r:id="rId1"/>
    <sheet name="PTAR BOGOTA" sheetId="5" r:id="rId2"/>
    <sheet name="STAR TUNJA" sheetId="2" r:id="rId3"/>
    <sheet name="STAR GARAGOA" sheetId="3" r:id="rId4"/>
    <sheet name="STAR YOPAL" sheetId="1" r:id="rId5"/>
    <sheet name="REPUESTOS" sheetId="4" r:id="rId6"/>
  </sheets>
  <definedNames>
    <definedName name="_xlnm._FilterDatabase" localSheetId="5" hidden="1">REPUESTOS!#REF!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9" i="6" l="1"/>
  <c r="C8" i="6"/>
  <c r="C7" i="6"/>
  <c r="C6" i="6"/>
  <c r="C5" i="6"/>
  <c r="C4" i="6"/>
  <c r="F30" i="4"/>
  <c r="F29" i="4"/>
  <c r="F28" i="4"/>
  <c r="F27" i="4"/>
  <c r="F26" i="4"/>
  <c r="F25" i="4"/>
  <c r="F24" i="4"/>
  <c r="F23" i="4"/>
  <c r="F22" i="4"/>
  <c r="F21" i="4"/>
  <c r="F20" i="4"/>
  <c r="F19" i="4"/>
  <c r="F18" i="4"/>
  <c r="F17" i="4"/>
  <c r="F16" i="4"/>
  <c r="F15" i="4"/>
  <c r="F14" i="4"/>
  <c r="F13" i="4"/>
  <c r="F12" i="4"/>
  <c r="F11" i="4"/>
  <c r="F10" i="4"/>
  <c r="F9" i="4"/>
  <c r="F8" i="4"/>
  <c r="F7" i="4"/>
  <c r="F6" i="4"/>
  <c r="F5" i="4"/>
  <c r="F4" i="4"/>
  <c r="F3" i="4"/>
  <c r="F4" i="5"/>
  <c r="F31" i="4" l="1"/>
  <c r="H4" i="5"/>
  <c r="G4" i="5"/>
  <c r="I4" i="5" l="1"/>
  <c r="J4" i="5" s="1"/>
  <c r="F6" i="5" l="1"/>
  <c r="G6" i="5"/>
  <c r="H6" i="5"/>
  <c r="I6" i="5" s="1"/>
  <c r="F5" i="5"/>
  <c r="H5" i="5"/>
  <c r="G5" i="5"/>
  <c r="H7" i="1" l="1"/>
  <c r="I7" i="1" s="1"/>
  <c r="F7" i="1"/>
  <c r="H8" i="3"/>
  <c r="I8" i="3" s="1"/>
  <c r="J8" i="3" s="1"/>
  <c r="F8" i="3"/>
  <c r="G8" i="3"/>
  <c r="G7" i="3"/>
  <c r="H7" i="3"/>
  <c r="I7" i="3" s="1"/>
  <c r="J7" i="3" s="1"/>
  <c r="F7" i="3"/>
  <c r="G9" i="2"/>
  <c r="H9" i="2"/>
  <c r="I9" i="2" s="1"/>
  <c r="J9" i="2" s="1"/>
  <c r="F9" i="2"/>
  <c r="G6" i="2"/>
  <c r="H6" i="2"/>
  <c r="F6" i="2"/>
  <c r="I5" i="5"/>
  <c r="J5" i="5" s="1"/>
  <c r="F9" i="5"/>
  <c r="G9" i="5"/>
  <c r="H9" i="5"/>
  <c r="I9" i="5" s="1"/>
  <c r="H8" i="5"/>
  <c r="I8" i="5" s="1"/>
  <c r="G8" i="5"/>
  <c r="F8" i="5"/>
  <c r="F7" i="5"/>
  <c r="G7" i="5"/>
  <c r="H7" i="5"/>
  <c r="I7" i="5" s="1"/>
  <c r="G7" i="1"/>
  <c r="J6" i="5"/>
  <c r="I6" i="2" l="1"/>
  <c r="J6" i="2" s="1"/>
  <c r="J9" i="5"/>
  <c r="J7" i="5"/>
  <c r="J8" i="5"/>
  <c r="H8" i="1" l="1"/>
  <c r="I8" i="1" s="1"/>
  <c r="F8" i="1"/>
  <c r="F11" i="1"/>
  <c r="H11" i="1"/>
  <c r="I11" i="1" s="1"/>
  <c r="G6" i="1"/>
  <c r="H6" i="1"/>
  <c r="F6" i="1"/>
  <c r="H9" i="1"/>
  <c r="I9" i="1" s="1"/>
  <c r="F9" i="1"/>
  <c r="F12" i="1"/>
  <c r="H12" i="1"/>
  <c r="I12" i="1" s="1"/>
  <c r="H10" i="1"/>
  <c r="I10" i="1" s="1"/>
  <c r="F10" i="1"/>
  <c r="H13" i="1"/>
  <c r="I13" i="1" s="1"/>
  <c r="F13" i="1"/>
  <c r="J13" i="1" s="1"/>
  <c r="F6" i="3"/>
  <c r="H6" i="3"/>
  <c r="G6" i="3"/>
  <c r="H13" i="2"/>
  <c r="I13" i="2" s="1"/>
  <c r="F13" i="2"/>
  <c r="F7" i="2"/>
  <c r="H7" i="2"/>
  <c r="H8" i="2"/>
  <c r="I8" i="2" s="1"/>
  <c r="F8" i="2"/>
  <c r="F12" i="2"/>
  <c r="H12" i="2"/>
  <c r="I12" i="2" s="1"/>
  <c r="F10" i="2"/>
  <c r="H10" i="2"/>
  <c r="I10" i="2" s="1"/>
  <c r="H11" i="2"/>
  <c r="I11" i="2" s="1"/>
  <c r="J11" i="2" s="1"/>
  <c r="F11" i="2"/>
  <c r="J11" i="5"/>
  <c r="G10" i="2"/>
  <c r="G12" i="2"/>
  <c r="G11" i="2"/>
  <c r="G8" i="2"/>
  <c r="G7" i="2"/>
  <c r="G13" i="2"/>
  <c r="G11" i="1"/>
  <c r="G12" i="1"/>
  <c r="G8" i="1"/>
  <c r="J8" i="1" s="1"/>
  <c r="G10" i="1"/>
  <c r="G13" i="1"/>
  <c r="G9" i="1"/>
  <c r="J9" i="1" l="1"/>
  <c r="J10" i="1"/>
  <c r="J10" i="2"/>
  <c r="I6" i="1"/>
  <c r="J8" i="2"/>
  <c r="I6" i="3"/>
  <c r="J6" i="3" s="1"/>
  <c r="J10" i="3" s="1"/>
  <c r="I7" i="2"/>
  <c r="J7" i="2" s="1"/>
  <c r="J13" i="2"/>
  <c r="J12" i="2"/>
  <c r="J7" i="1"/>
  <c r="J11" i="1"/>
  <c r="J12" i="1"/>
  <c r="J15" i="2" l="1"/>
  <c r="J6" i="1"/>
  <c r="J15" i="1" s="1"/>
</calcChain>
</file>

<file path=xl/sharedStrings.xml><?xml version="1.0" encoding="utf-8"?>
<sst xmlns="http://schemas.openxmlformats.org/spreadsheetml/2006/main" count="189" uniqueCount="107">
  <si>
    <t>DESCRIPCIÓN</t>
  </si>
  <si>
    <t>PRESENTACIÓN</t>
  </si>
  <si>
    <t>CANTIDAD TOTAL</t>
  </si>
  <si>
    <t>IVA SOBRE UTILIDAD</t>
  </si>
  <si>
    <t>VALOR TOTAL INCLUDO AIU</t>
  </si>
  <si>
    <t>M3</t>
  </si>
  <si>
    <t>KG</t>
  </si>
  <si>
    <t>Suministrar y colocar geotextil no tejido elaborado en tela de alta resistencia que permita el paso del agua, sobre la placa perforada del filtro anaerobio. (VER FICHA TÉCNICA)</t>
  </si>
  <si>
    <t>M2</t>
  </si>
  <si>
    <t>Destape de cañerías, eliminando o desprendiendo el taponamiento en el recorrido de las tuberías del Sistema de Tratamiento de Agua Residual, almacenando y disponiendo el material retirado en bolsa roja con un gestor autorizado</t>
  </si>
  <si>
    <t>Extracción de sólidos y material filtrante, lavado a presión y desinfección del pozo séptico y filtro anaerobio 2,45 m de largo m, 1,80 m de alto y 1,0 m de ancho aproximadamente. Capacidad efectiva de 4,41 m3. Almacenando y disponiendo el material retirado en bolsa roja con un gestor autorizado</t>
  </si>
  <si>
    <t>Extracción de sólidos y material filtrante, lavado a presión y desinfección del pozo séptico y filtro anaerobio de 60 cm de ancho X 100 cm de largo y 1.90 mts de profundidad aproximadamente. Capacidad efectiva de 4,5 m3. Almacenando y disponiendo el material retirado en bolsa roja con un gestor autorizado</t>
  </si>
  <si>
    <t>Suministrar y colocar el medio filtrante de arena de río (granulometría de 0,45 a 0,65 mm) en el filtro anaerobio. Retirar residuos en el cambio del material filtrante y disponer el material retirado en bolsa roja con un gestor autorizado.</t>
  </si>
  <si>
    <t>Suministrar y colocar el medio filtrante grava de canto rodado con granulometría 3/8 en el filtro anaerobio. Retirar residuos en el cambio del material filtrante y disponer el material retirado en bolsa roja con un gestor autorizado.</t>
  </si>
  <si>
    <t>Suministrar y colocar el medio filtrante de carbón activado (granulometría aproximada de 2 a 4 mm) en el filtro anaerobio. Retirar residuos en el cambio del material filtrante y disponer el material retirado en bolsa roja con un gestor autorizado.</t>
  </si>
  <si>
    <t>Suministrar y colocar geotextil no tejido elaborado en tela de alta resistencia que permita el paso del agua, sobre la placa perforada del filtro anaerobio. Retirar residuos en el cambio del material filtrante y disponer el material retirado en bolsa roja con un gestor autorizado.</t>
  </si>
  <si>
    <t>Aseo y limpieza en general del Sistema de Tratamiento de Agua Residual, incluye poda de un (1) m alrededor del sistema, transporte de escombros y sobrantes hasta relleno autorizado</t>
  </si>
  <si>
    <t>ITEM</t>
  </si>
  <si>
    <t>4.1</t>
  </si>
  <si>
    <t>4.2</t>
  </si>
  <si>
    <t>4.5</t>
  </si>
  <si>
    <t>4.3</t>
  </si>
  <si>
    <t>4.6</t>
  </si>
  <si>
    <t>4.4</t>
  </si>
  <si>
    <t>4.7</t>
  </si>
  <si>
    <t>4.8</t>
  </si>
  <si>
    <t>Extracción de sólidos, lavado a presión y desinfección de cada unidad de la trampa de grasas 1,80 m de largo, 0,9 m de alto y 1,0 m de ancho aproximadamente, con capacidad efectiva de 1,62 m3. Almacenando y disponiendo el material retirado en bolsa roja con un gestor autorizado</t>
  </si>
  <si>
    <t>2.1</t>
  </si>
  <si>
    <t>2.2</t>
  </si>
  <si>
    <t>2.3</t>
  </si>
  <si>
    <t>2.4</t>
  </si>
  <si>
    <t>2.5</t>
  </si>
  <si>
    <t>2.6</t>
  </si>
  <si>
    <t>2.7</t>
  </si>
  <si>
    <t>2.8</t>
  </si>
  <si>
    <t>3.1</t>
  </si>
  <si>
    <t>3.2</t>
  </si>
  <si>
    <t>3.3.</t>
  </si>
  <si>
    <t>Suministro Bomba dosificadora de insumos químicos tipo diafragma, con tasa de flujo de líquidos entre 0,4 - 3 l/h, con presión de salida máxima de 20 bar - 290 psi, con cuerpo en polipropileno, válvulas en PVDF, esferas en cerámica, membrana en PTFE, monofásica, voltaje 120v, con cable de conexión eléctrica. Garantía de mínima de 1 año.</t>
  </si>
  <si>
    <t>Suministro Bomba centrifuga superpuesta de 1 HP 1 X 1 ¼ A 120 V. Garantía mínima de 1 año</t>
  </si>
  <si>
    <t>Suministro de válvulas en acero inoxidable tipo cortina de 1 1/2”</t>
  </si>
  <si>
    <t>Suministro de codo roscado de 90° en acero inoxidable de 1/4"</t>
  </si>
  <si>
    <t xml:space="preserve">Suministro de medidor portátil para agua residual tratada de pH/ Conductividad Eléctrica (CE) / Sólidos Disueltos Totales (TDS) / Temperatura (ºC), incluye reactivos de requerirse. Garantía mínima de un año. </t>
  </si>
  <si>
    <t>Suministro de medio filtrante carbón activado en una granulometría de 2 mm para tratamiento de agua residual</t>
  </si>
  <si>
    <t>Kg</t>
  </si>
  <si>
    <t>Suministro de arena sílice para tratamientos de agua residual granulometría entre 0,45 a 0,65 mm</t>
  </si>
  <si>
    <t>Suministro de grava de canto rodado  con granulometría 12 - 20 mm para filtros de tratamiento de agua residual</t>
  </si>
  <si>
    <t>Suministro motor reductor de 0.5 hp a 11Ov con caja reductora REF: NMRV50-DZ</t>
  </si>
  <si>
    <t>Suministro relés térmicos de sobrecarga ajustable de 5.5 - 8 A certificado RETIE para instalar en contactor trifásico.</t>
  </si>
  <si>
    <t>Suministro relés térmicos de sobrecarga ajustable de 12 – 18 A certificado RETIE para instalar en contactor trifásico</t>
  </si>
  <si>
    <t>Suministro relé térmico de sobrecarga ajustable de 9 - 13 A certificado RETIE para instalar en contactor trifásico.</t>
  </si>
  <si>
    <t>Suministro de cable de control calibre No.18 AWG. 600V - vehicular certificado RETIE.</t>
  </si>
  <si>
    <t>Suministro de PLC Referencia: de libre configuración (sin claves de acceso) de mínimo 12 entradas y mínimo 8 salidas</t>
  </si>
  <si>
    <t>Suministro selector muletilla 3 posiciones metal de 10 A, 22mm.</t>
  </si>
  <si>
    <t>CANTIDAD</t>
  </si>
  <si>
    <t xml:space="preserve">VALOR UNITARIO INCLUIDO IVA, y demás impuestos, tasas y contribuciones de ley a los que haya lugar, costos directos e indirectos </t>
  </si>
  <si>
    <t>Extracción de grasas y sólidos, lavado a presión y desinfección de cada unidad de sistema de 90 cm de ancho X 3 mts de largo y 1.10 mts de profundidad aproximadamente. Almacenando y disponiendo el material retirado en bolsa roja con un gestor autorizado</t>
  </si>
  <si>
    <t>UNIDAD</t>
  </si>
  <si>
    <t>VALOR TOTAL ACTIVIDAD</t>
  </si>
  <si>
    <t xml:space="preserve">DESCRIPCIÓN DEL BIEN </t>
  </si>
  <si>
    <t>Extracción de sólidos, lavado a presión y desinfección de cada unidad de sistema de aguas residuales, así: 1 caja de retención de 60 cm de ancho x 20 cm de largo x 1,80 m de profundidad, 3 cajas de inspección de 60 cm de ancho x 1,00 m de largo x 1,90 m de profundidad, 2 cajas de vertimientos de 60cm x 60cm x 1 mts de profundidad, almacenando y disponiendo material retirado en bolsa roja con un gestor autorizado.</t>
  </si>
  <si>
    <t>IMPREVISTOS 2%</t>
  </si>
  <si>
    <t>Suministro e instalación de paneles tipo colmena en PVC o ABS, calibre 60, hexágonos de 6 cm x 6 cm para el tanque clarificador cónico con medidas del cilindro donde van los paneles de radio: 1,50m, altura: 1,5m y volumen total: 9 m3. Paneles tipo colmena diseñados para sedimentar y acelerar la separación de sólidos. Incluye el desmonte de los paneles existentes (9 m3). Los residuos generados se deben embalar en bolsa roja, rotular y almacenar en el cuarto de residuos peligrosos dispuesto por la entidad.</t>
  </si>
  <si>
    <t>Mantenimiento de electrobombas sumergibles marca Pedrollo de 1 Hp a 110 voltios y salida de 2”, incluye cambio de rodamientos, sellos mecánicos y empaques. Los residuos generados se deben embalar en bolsa roja, rotular y almacenar en el cuarto de residuos peligrosos dispuesto por la entidad.</t>
  </si>
  <si>
    <t>Suministro y cambio de: 17 Lonas Intermedias y 2 Lonas Terminales en polipropileno multifilamento para filtro prensa COREL mono placa 14". Los residuos generados en el mantenimiento y cambio de las lonas existentes se deben embalar en bolsa roja, rotular y almacenar en el cuarto de residuos peligrosos dispuesto por la entidad.</t>
  </si>
  <si>
    <t>Suministro y cambio de medios filtrantes de los filtros de arenas: arena sílice con granulometría entre 0,45 - 0,65 mm, cantidad 80 Kg. Incluye previamente el retiro del medio filtrante existente (80 Kg). Los residuos retirados en el cambio del material filtrante se deben embalar en bolsa roja, rotular y almacenar en el cuarto de residuos biológicos dispuesto por la entidad.</t>
  </si>
  <si>
    <t>Suministro y cambio de medios filtrantes de los filtros de grava: grava de canto rodado con granulometría 12 - 20 mm, cantidad 70 Kg. Incluye previamente el retiro del medio filtrante existente (70 Kg). Los residuos retirados en el cambio del material filtrante se deben embalar en bolsa roja, rotular y almacenar en el cuarto de residuos biológicos dispuesto por la entidad.</t>
  </si>
  <si>
    <t>Suministro y cambio de medios filtrantes de los filtros de carbón activado: carbón activado en una granulometría aprox. de 2 mm, cantidad 80 Kg. Incluye previamente el retiro del medio filtrante existente (80 Kg). Los residuos retirados en el cambio del material filtrante se deben embalar en bolsa roja, rotular y almacenar en el cuarto de residuos biológicos dispuesto por la entidad.</t>
  </si>
  <si>
    <t>kg</t>
  </si>
  <si>
    <t>|</t>
  </si>
  <si>
    <t>TOTAL STAR GARAGOA</t>
  </si>
  <si>
    <t>UNIDAD DE MEDIDA</t>
  </si>
  <si>
    <r>
      <t>Extracción de sólidos, lavado a presión y desinfección de cada unidad de la trampa de grasas de 1,30 m de largo, 45 cm de ancho y 1,80 m de profundidad aproximadamente. Capacidad efectiva de</t>
    </r>
    <r>
      <rPr>
        <sz val="8"/>
        <color rgb="FFFF0000"/>
        <rFont val="Calibri"/>
        <family val="2"/>
      </rPr>
      <t xml:space="preserve"> </t>
    </r>
    <r>
      <rPr>
        <sz val="8"/>
        <rFont val="Calibri"/>
        <family val="2"/>
      </rPr>
      <t>1,053 m3</t>
    </r>
    <r>
      <rPr>
        <sz val="8"/>
        <color rgb="FFFF0000"/>
        <rFont val="Calibri"/>
        <family val="2"/>
      </rPr>
      <t xml:space="preserve">. </t>
    </r>
    <r>
      <rPr>
        <sz val="8"/>
        <color rgb="FF000000"/>
        <rFont val="Calibri"/>
        <family val="2"/>
      </rPr>
      <t xml:space="preserve">Almacenando y disponiendo el material retirado en bolsa roja con un gestor autorizado </t>
    </r>
  </si>
  <si>
    <t>TOTAL STAR TUNJA</t>
  </si>
  <si>
    <t>Suministro Bomba sumergible de 0,5 HP, para aguas cargadas o aguas sucias, monofásica, voltaje 120v, con controlador de nivel electrónico incorporado, con diámetro de descarga de 1 1/2", diámetro pasaje de sólidos entre 20 mm y 50 mm, cuerpo en acero inoxidable. Garantía de mínima de 1 año.</t>
  </si>
  <si>
    <t>ADMINISTRACION 23%</t>
  </si>
  <si>
    <t>UTILIDAD 5%</t>
  </si>
  <si>
    <t>TOTAL STAR YOPAL</t>
  </si>
  <si>
    <t>9 M3</t>
  </si>
  <si>
    <t>1.1</t>
  </si>
  <si>
    <t>1.2</t>
  </si>
  <si>
    <t>1.3</t>
  </si>
  <si>
    <t>1.4</t>
  </si>
  <si>
    <t>1.5</t>
  </si>
  <si>
    <t>1.6</t>
  </si>
  <si>
    <t>Suministro de manómetros en glicerina de 0 a 35 PSI</t>
  </si>
  <si>
    <t>Suministro de manómetros de glicerina de 0 a 100 PSI</t>
  </si>
  <si>
    <t>Suministro de registros de bola 1/4"</t>
  </si>
  <si>
    <t>Suministro de cheques en acero inoxidable de cortina de  1/2"</t>
  </si>
  <si>
    <t>Suministro de manguera siliconada de poliuretano transparente de diámetro exterior: 6 mm y diámetro interior: 4 mm</t>
  </si>
  <si>
    <t>TOTAL PTAR BOGOTA</t>
  </si>
  <si>
    <t xml:space="preserve">
Suministro de aceite hidráulico lubricante, presentación de 1 Galòn</t>
  </si>
  <si>
    <t>Galon</t>
  </si>
  <si>
    <t>CAJA X 10</t>
  </si>
  <si>
    <t>Suministro Chumacera UCF 204 - 12 3/4"</t>
  </si>
  <si>
    <t>Suministro de chumacera plana UCP 204 - 12 3/4"</t>
  </si>
  <si>
    <t>Suministro Chumacera UCF 205 25MM</t>
  </si>
  <si>
    <t>Suministro Chumacera UCP 205 25MM</t>
  </si>
  <si>
    <t>VALOR TOTAL INCLUIDO IVA Y DEMAS COSTOS DIRECTOS E INDIRECTOS</t>
  </si>
  <si>
    <t>Suministro de piloto led verde para tablero de control y potencia de 220 V y 22 mm CAJA x 10 unidades</t>
  </si>
  <si>
    <t>Suministro de bombillos para tablero eléctrico de 130 V 20mA. CAJA X 10 unidades</t>
  </si>
  <si>
    <t>PTAR BOGOTÁ</t>
  </si>
  <si>
    <t xml:space="preserve">STAR TUNJA </t>
  </si>
  <si>
    <t>STAR GARAGOA</t>
  </si>
  <si>
    <t>STAR YOPAL</t>
  </si>
  <si>
    <t xml:space="preserve">REPUESTOS </t>
  </si>
  <si>
    <t>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</si>
</sst>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quot;$&quot;\ #,##0.00;[Red]\-&quot;$&quot;\ #,##0.00"/>
    <numFmt numFmtId="165" formatCode="_-* #,##0.00_-;\-* #,##0.00_-;_-* &quot;-&quot;_-;_-@_-"/>
    <numFmt numFmtId="166" formatCode="#,##0.0"/>
    <numFmt numFmtId="167" formatCode="_(&quot;$ &quot;* #,##0.00_);_(&quot;$ &quot;* \(#,##0.00\);_(&quot;$ &quot;* \-??_);_(@_)"/>
    <numFmt numFmtId="168" formatCode="&quot;$ &quot;#,##0.00_);&quot;($ &quot;#,##0.00\)"/>
    <numFmt numFmtId="169" formatCode="&quot;$&quot;\ #,##0.00;[Red]&quot;$&quot;\ \-#,##0.00"/>
    <numFmt numFmtId="170" formatCode="_ &quot;$&quot;\ * #,##0_ ;_ &quot;$&quot;\ * \-#,##0_ ;_ &quot;$&quot;\ * &quot;-&quot;_ ;_ @_ "/>
  </numFmts>
  <fonts count="21" x14ac:knownFonts="1">
    <font>
      <sz val="11"/>
      <color theme="1"/>
      <name val="Aptos Narrow"/>
      <family val="2"/>
      <scheme val="minor"/>
    </font>
    <font>
      <sz val="11"/>
      <color theme="1"/>
      <name val="Aptos Narrow"/>
      <family val="2"/>
      <scheme val="minor"/>
    </font>
    <font>
      <b/>
      <sz val="8"/>
      <color rgb="FF000000"/>
      <name val="Arial"/>
      <family val="2"/>
    </font>
    <font>
      <sz val="8"/>
      <name val="Aptos Narrow"/>
      <family val="2"/>
      <scheme val="minor"/>
    </font>
    <font>
      <sz val="10"/>
      <name val="Arial"/>
      <family val="2"/>
      <charset val="1"/>
    </font>
    <font>
      <b/>
      <sz val="8"/>
      <color rgb="FF000000"/>
      <name val="Calibri"/>
      <family val="2"/>
    </font>
    <font>
      <sz val="8"/>
      <color rgb="FF000000"/>
      <name val="Arial"/>
      <family val="2"/>
    </font>
    <font>
      <sz val="8"/>
      <color theme="1"/>
      <name val="Calibri"/>
      <family val="2"/>
    </font>
    <font>
      <sz val="8"/>
      <color rgb="FF000000"/>
      <name val="Calibri"/>
      <family val="2"/>
    </font>
    <font>
      <sz val="8"/>
      <color rgb="FFFF0000"/>
      <name val="Calibri"/>
      <family val="2"/>
    </font>
    <font>
      <b/>
      <sz val="8"/>
      <color theme="1"/>
      <name val="Calibri"/>
      <family val="2"/>
    </font>
    <font>
      <sz val="8"/>
      <name val="Calibri"/>
      <family val="2"/>
    </font>
    <font>
      <b/>
      <sz val="8"/>
      <name val="Calibri"/>
      <family val="2"/>
    </font>
    <font>
      <b/>
      <sz val="11"/>
      <color theme="1"/>
      <name val="Calibri"/>
      <family val="2"/>
    </font>
    <font>
      <sz val="10"/>
      <name val="Arial"/>
      <family val="2"/>
    </font>
    <font>
      <b/>
      <sz val="12"/>
      <color theme="1"/>
      <name val="Calibri"/>
      <family val="2"/>
    </font>
    <font>
      <b/>
      <sz val="8"/>
      <color theme="1"/>
      <name val="Aptos Narrow"/>
      <family val="2"/>
      <scheme val="minor"/>
    </font>
    <font>
      <sz val="8"/>
      <color theme="1"/>
      <name val="Aptos Narrow"/>
      <family val="2"/>
      <scheme val="minor"/>
    </font>
    <font>
      <sz val="10"/>
      <color theme="1"/>
      <name val="Arial"/>
      <family val="2"/>
    </font>
    <font>
      <sz val="14"/>
      <color theme="1"/>
      <name val="Aptos Narrow"/>
      <family val="2"/>
      <scheme val="minor"/>
    </font>
    <font>
      <b/>
      <sz val="14"/>
      <color theme="1"/>
      <name val="Aptos Narrow"/>
      <family val="2"/>
      <scheme val="minor"/>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auto="1"/>
      </left>
      <right style="thin">
        <color auto="1"/>
      </right>
      <top style="medium">
        <color auto="1"/>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4">
    <xf numFmtId="0" fontId="0" fillId="0" borderId="0"/>
    <xf numFmtId="41" fontId="1" fillId="0" borderId="0" applyFont="0" applyFill="0" applyBorder="0" applyAlignment="0" applyProtection="0"/>
    <xf numFmtId="0" fontId="4" fillId="0" borderId="0"/>
    <xf numFmtId="166" fontId="4" fillId="0" borderId="0"/>
    <xf numFmtId="167" fontId="4" fillId="0" borderId="0"/>
    <xf numFmtId="0" fontId="4" fillId="0" borderId="0"/>
    <xf numFmtId="169" fontId="14" fillId="0" borderId="0" applyFont="0" applyFill="0" applyBorder="0" applyAlignment="0" applyProtection="0"/>
    <xf numFmtId="170" fontId="14" fillId="0" borderId="0" applyFont="0" applyFill="0" applyBorder="0" applyAlignment="0" applyProtection="0"/>
    <xf numFmtId="0" fontId="14" fillId="0" borderId="0"/>
    <xf numFmtId="0" fontId="14" fillId="0" borderId="0"/>
    <xf numFmtId="9" fontId="14" fillId="0" borderId="0" applyFont="0" applyFill="0" applyBorder="0" applyAlignment="0" applyProtection="0"/>
    <xf numFmtId="0" fontId="14" fillId="0" borderId="0"/>
    <xf numFmtId="9" fontId="18" fillId="0" borderId="0" applyFont="0" applyFill="0" applyBorder="0" applyAlignment="0" applyProtection="0"/>
    <xf numFmtId="43" fontId="1" fillId="0" borderId="0" applyFont="0" applyFill="0" applyBorder="0" applyAlignment="0" applyProtection="0"/>
  </cellStyleXfs>
  <cellXfs count="59">
    <xf numFmtId="0" fontId="0" fillId="0" borderId="0" xfId="0"/>
    <xf numFmtId="43" fontId="0" fillId="0" borderId="0" xfId="0" applyNumberFormat="1"/>
    <xf numFmtId="0" fontId="6"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0" xfId="0" applyFont="1"/>
    <xf numFmtId="0" fontId="7" fillId="0" borderId="1" xfId="0" applyFont="1" applyBorder="1" applyAlignment="1">
      <alignment horizontal="center"/>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43" fontId="7" fillId="0" borderId="1" xfId="0" applyNumberFormat="1" applyFont="1" applyBorder="1"/>
    <xf numFmtId="165" fontId="7" fillId="0" borderId="1" xfId="0" applyNumberFormat="1" applyFont="1" applyBorder="1"/>
    <xf numFmtId="43" fontId="7" fillId="0" borderId="0" xfId="0" applyNumberFormat="1" applyFont="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2" borderId="0" xfId="0" applyFont="1" applyFill="1" applyAlignment="1">
      <alignment horizontal="justify" vertical="center" wrapText="1"/>
    </xf>
    <xf numFmtId="0" fontId="8" fillId="2" borderId="0" xfId="0" applyFont="1" applyFill="1" applyAlignment="1">
      <alignment horizontal="center" vertical="center" wrapText="1"/>
    </xf>
    <xf numFmtId="0" fontId="8" fillId="2" borderId="0" xfId="0" applyFont="1" applyFill="1" applyAlignment="1">
      <alignment horizontal="center" vertical="center"/>
    </xf>
    <xf numFmtId="165" fontId="7" fillId="0" borderId="0" xfId="0" applyNumberFormat="1" applyFont="1"/>
    <xf numFmtId="0" fontId="8" fillId="0" borderId="1" xfId="0" applyFont="1" applyBorder="1" applyAlignment="1">
      <alignment horizontal="justify" vertical="center" wrapText="1"/>
    </xf>
    <xf numFmtId="168" fontId="7" fillId="0" borderId="0" xfId="0" applyNumberFormat="1" applyFont="1"/>
    <xf numFmtId="168" fontId="13" fillId="0" borderId="1" xfId="0" applyNumberFormat="1" applyFont="1" applyBorder="1"/>
    <xf numFmtId="4" fontId="7" fillId="0" borderId="0" xfId="0" applyNumberFormat="1" applyFont="1"/>
    <xf numFmtId="164" fontId="7" fillId="0" borderId="0" xfId="0" applyNumberFormat="1" applyFont="1"/>
    <xf numFmtId="168" fontId="11" fillId="0" borderId="1" xfId="4" applyNumberFormat="1" applyFont="1" applyBorder="1" applyAlignment="1">
      <alignment horizontal="right" vertical="center" wrapText="1"/>
    </xf>
    <xf numFmtId="0" fontId="11" fillId="0" borderId="4" xfId="2" applyFont="1" applyBorder="1" applyAlignment="1">
      <alignment horizontal="center" vertical="center"/>
    </xf>
    <xf numFmtId="0" fontId="11" fillId="0" borderId="4" xfId="5" applyFont="1" applyBorder="1" applyAlignment="1">
      <alignment vertical="center" wrapText="1"/>
    </xf>
    <xf numFmtId="164" fontId="11" fillId="3" borderId="1" xfId="0" applyNumberFormat="1" applyFont="1" applyFill="1" applyBorder="1" applyAlignment="1">
      <alignment horizontal="right" vertical="center" wrapText="1"/>
    </xf>
    <xf numFmtId="0" fontId="11" fillId="3" borderId="1" xfId="0" applyFont="1" applyFill="1" applyBorder="1" applyAlignment="1">
      <alignment horizontal="center" vertical="center" wrapText="1"/>
    </xf>
    <xf numFmtId="165" fontId="15" fillId="0" borderId="5" xfId="0" applyNumberFormat="1" applyFont="1" applyBorder="1"/>
    <xf numFmtId="0" fontId="16" fillId="0" borderId="1" xfId="0" applyFont="1" applyBorder="1" applyAlignment="1">
      <alignment horizontal="center" wrapText="1"/>
    </xf>
    <xf numFmtId="0" fontId="17" fillId="0" borderId="1" xfId="0" applyFont="1" applyBorder="1" applyAlignment="1">
      <alignment horizontal="justify" vertical="justify" wrapText="1"/>
    </xf>
    <xf numFmtId="0" fontId="17" fillId="0" borderId="0" xfId="0" applyFont="1"/>
    <xf numFmtId="0" fontId="15" fillId="0" borderId="6" xfId="0" applyFont="1" applyBorder="1" applyAlignment="1">
      <alignment horizontal="center"/>
    </xf>
    <xf numFmtId="0" fontId="11" fillId="0" borderId="1" xfId="0" applyFont="1" applyBorder="1" applyAlignment="1">
      <alignment horizontal="center" vertical="center" wrapText="1"/>
    </xf>
    <xf numFmtId="164" fontId="11" fillId="0" borderId="1" xfId="0" applyNumberFormat="1" applyFont="1" applyBorder="1" applyAlignment="1">
      <alignment horizontal="right" vertical="center" wrapText="1"/>
    </xf>
    <xf numFmtId="0" fontId="13" fillId="0" borderId="1" xfId="0" applyFont="1" applyBorder="1" applyAlignment="1">
      <alignment horizontal="center"/>
    </xf>
    <xf numFmtId="0" fontId="12" fillId="0" borderId="4" xfId="5" applyFont="1" applyBorder="1" applyAlignment="1">
      <alignment horizontal="center" vertical="center" wrapText="1"/>
    </xf>
    <xf numFmtId="4" fontId="12" fillId="0" borderId="4" xfId="5" applyNumberFormat="1" applyFont="1" applyBorder="1" applyAlignment="1">
      <alignment horizontal="center" vertical="center" wrapText="1"/>
    </xf>
    <xf numFmtId="165" fontId="5" fillId="2" borderId="1" xfId="1" applyNumberFormat="1" applyFont="1" applyFill="1" applyBorder="1" applyAlignment="1">
      <alignment horizontal="center" vertical="center" wrapText="1"/>
    </xf>
    <xf numFmtId="0" fontId="15" fillId="0" borderId="6" xfId="0" applyFont="1" applyBorder="1" applyAlignment="1">
      <alignment horizontal="center"/>
    </xf>
    <xf numFmtId="0" fontId="15" fillId="0" borderId="7" xfId="0" applyFont="1" applyBorder="1" applyAlignment="1">
      <alignment horizontal="center"/>
    </xf>
    <xf numFmtId="0" fontId="15" fillId="0" borderId="8" xfId="0" applyFont="1" applyBorder="1" applyAlignment="1">
      <alignment horizontal="center"/>
    </xf>
    <xf numFmtId="0" fontId="16" fillId="0" borderId="3" xfId="0" applyFont="1" applyBorder="1" applyAlignment="1">
      <alignment horizont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0" fillId="0" borderId="1" xfId="0" applyFont="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10" fillId="0" borderId="1" xfId="0" applyFont="1" applyBorder="1" applyAlignment="1">
      <alignment horizontal="center" vertical="center"/>
    </xf>
    <xf numFmtId="43" fontId="19" fillId="0" borderId="1" xfId="13" applyFont="1" applyBorder="1" applyAlignment="1">
      <alignment horizontal="center"/>
    </xf>
    <xf numFmtId="0" fontId="19" fillId="0" borderId="0" xfId="0" applyFont="1"/>
    <xf numFmtId="0" fontId="20" fillId="0" borderId="1" xfId="0" applyFont="1" applyBorder="1" applyAlignment="1">
      <alignment horizontal="center"/>
    </xf>
    <xf numFmtId="0" fontId="19" fillId="0" borderId="0" xfId="0" applyFont="1" applyAlignment="1">
      <alignment horizontal="center"/>
    </xf>
    <xf numFmtId="43" fontId="19" fillId="0" borderId="0" xfId="13" applyFont="1" applyAlignment="1">
      <alignment horizontal="center"/>
    </xf>
    <xf numFmtId="0" fontId="19" fillId="0" borderId="0" xfId="0" applyFont="1" applyBorder="1"/>
    <xf numFmtId="0" fontId="19" fillId="0" borderId="0" xfId="0" applyFont="1" applyBorder="1" applyAlignment="1">
      <alignment horizontal="center"/>
    </xf>
    <xf numFmtId="43" fontId="20" fillId="0" borderId="1" xfId="13" applyFont="1" applyBorder="1" applyAlignment="1">
      <alignment horizontal="center"/>
    </xf>
  </cellXfs>
  <cellStyles count="14">
    <cellStyle name="Millares" xfId="13" builtinId="3"/>
    <cellStyle name="Millares [0]" xfId="1" builtinId="6"/>
    <cellStyle name="Millares 2" xfId="7" xr:uid="{0691A003-F7C0-4458-8F2E-80BF76277157}"/>
    <cellStyle name="Millares 3 4 2" xfId="3" xr:uid="{42D947F9-3292-43C2-8DB4-86FDB9C4077B}"/>
    <cellStyle name="Moneda 2" xfId="6" xr:uid="{E3CFCE24-30B0-4BA0-9AFC-93D0A5513950}"/>
    <cellStyle name="Moneda 2 2_APU´S_NO_PREVISTOS (1)" xfId="4" xr:uid="{33E1481A-BF78-4859-A11E-17672418F373}"/>
    <cellStyle name="Normal" xfId="0" builtinId="0"/>
    <cellStyle name="Normal 12 2 2" xfId="8" xr:uid="{9BFDF7E7-3B7D-4E97-96D4-B3705730DEF3}"/>
    <cellStyle name="Normal 2 10" xfId="11" xr:uid="{FB2AB88C-ED8F-40D8-8E66-8B588D0D6673}"/>
    <cellStyle name="Normal 2 3 3" xfId="5" xr:uid="{6E22443F-1B7E-4D80-A2BA-BE3D7ED376CE}"/>
    <cellStyle name="Normal 2 4" xfId="2" xr:uid="{83B340EC-7ED3-4872-818F-85EAFECD4DFD}"/>
    <cellStyle name="Normal 3" xfId="9" xr:uid="{075CCED0-5602-4607-A9CA-B032F5BDFAB3}"/>
    <cellStyle name="Porcentaje 2" xfId="12" xr:uid="{F77873AB-8AAC-45CA-912D-C2B48CD5735B}"/>
    <cellStyle name="Porcentaje 3" xfId="10" xr:uid="{5FA3036B-2A3E-4321-970C-1B596E5900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038B1-321D-4A4A-9BAF-2422E31DA38C}">
  <dimension ref="A2:C9"/>
  <sheetViews>
    <sheetView tabSelected="1" workbookViewId="0">
      <selection activeCell="D9" sqref="D9"/>
    </sheetView>
  </sheetViews>
  <sheetFormatPr baseColWidth="10" defaultColWidth="28.42578125" defaultRowHeight="18.75" x14ac:dyDescent="0.3"/>
  <cols>
    <col min="1" max="1" width="19.5703125" style="52" customWidth="1"/>
    <col min="2" max="2" width="28.42578125" style="54"/>
    <col min="3" max="3" width="28.42578125" style="55"/>
    <col min="4" max="16384" width="28.42578125" style="52"/>
  </cols>
  <sheetData>
    <row r="2" spans="1:3" x14ac:dyDescent="0.3">
      <c r="A2" s="56"/>
      <c r="B2" s="57"/>
    </row>
    <row r="3" spans="1:3" x14ac:dyDescent="0.3">
      <c r="A3" s="56"/>
      <c r="B3" s="57"/>
      <c r="C3" s="58" t="s">
        <v>106</v>
      </c>
    </row>
    <row r="4" spans="1:3" x14ac:dyDescent="0.3">
      <c r="B4" s="53" t="s">
        <v>101</v>
      </c>
      <c r="C4" s="51">
        <f>'PTAR BOGOTA'!J11</f>
        <v>24255372</v>
      </c>
    </row>
    <row r="5" spans="1:3" x14ac:dyDescent="0.3">
      <c r="B5" s="53" t="s">
        <v>102</v>
      </c>
      <c r="C5" s="51">
        <f>'STAR TUNJA'!J15</f>
        <v>14627565</v>
      </c>
    </row>
    <row r="6" spans="1:3" x14ac:dyDescent="0.3">
      <c r="B6" s="53" t="s">
        <v>103</v>
      </c>
      <c r="C6" s="51">
        <f>'STAR GARAGOA'!J10</f>
        <v>7830226</v>
      </c>
    </row>
    <row r="7" spans="1:3" x14ac:dyDescent="0.3">
      <c r="B7" s="53" t="s">
        <v>104</v>
      </c>
      <c r="C7" s="51">
        <f>'STAR YOPAL'!J15</f>
        <v>13185144</v>
      </c>
    </row>
    <row r="8" spans="1:3" x14ac:dyDescent="0.3">
      <c r="B8" s="53" t="s">
        <v>105</v>
      </c>
      <c r="C8" s="51">
        <f>REPUESTOS!F31</f>
        <v>22543621</v>
      </c>
    </row>
    <row r="9" spans="1:3" x14ac:dyDescent="0.3">
      <c r="C9" s="55">
        <f>SUM(C4:C8)</f>
        <v>82441928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8B427-CA3A-4482-A069-6C53238E5797}">
  <dimension ref="A1:L11"/>
  <sheetViews>
    <sheetView zoomScaleNormal="100" workbookViewId="0">
      <selection activeCell="B24" sqref="B24"/>
    </sheetView>
  </sheetViews>
  <sheetFormatPr baseColWidth="10" defaultRowHeight="15" x14ac:dyDescent="0.25"/>
  <cols>
    <col min="2" max="2" width="50" customWidth="1"/>
    <col min="3" max="3" width="12.140625" customWidth="1"/>
    <col min="4" max="4" width="13.5703125" bestFit="1" customWidth="1"/>
    <col min="5" max="5" width="13.7109375" customWidth="1"/>
    <col min="6" max="6" width="15" bestFit="1" customWidth="1"/>
    <col min="7" max="7" width="11.5703125" bestFit="1" customWidth="1"/>
    <col min="8" max="8" width="11.140625" bestFit="1" customWidth="1"/>
    <col min="9" max="9" width="13.5703125" bestFit="1" customWidth="1"/>
    <col min="10" max="10" width="15.42578125" customWidth="1"/>
    <col min="11" max="11" width="12.7109375" bestFit="1" customWidth="1"/>
  </cols>
  <sheetData>
    <row r="1" spans="1:12" x14ac:dyDescent="0.25">
      <c r="A1" s="42" t="s">
        <v>17</v>
      </c>
      <c r="B1" s="43" t="s">
        <v>0</v>
      </c>
      <c r="C1" s="45" t="s">
        <v>1</v>
      </c>
      <c r="D1" s="45" t="s">
        <v>2</v>
      </c>
      <c r="E1" s="38" t="s">
        <v>58</v>
      </c>
      <c r="F1" s="38" t="s">
        <v>75</v>
      </c>
      <c r="G1" s="38" t="s">
        <v>61</v>
      </c>
      <c r="H1" s="38" t="s">
        <v>76</v>
      </c>
      <c r="I1" s="38" t="s">
        <v>3</v>
      </c>
      <c r="J1" s="38" t="s">
        <v>4</v>
      </c>
    </row>
    <row r="2" spans="1:12" ht="29.45" customHeight="1" x14ac:dyDescent="0.25">
      <c r="A2" s="42"/>
      <c r="B2" s="43"/>
      <c r="C2" s="45"/>
      <c r="D2" s="45"/>
      <c r="E2" s="38"/>
      <c r="F2" s="38"/>
      <c r="G2" s="38"/>
      <c r="H2" s="38"/>
      <c r="I2" s="38"/>
      <c r="J2" s="38"/>
    </row>
    <row r="3" spans="1:12" x14ac:dyDescent="0.25">
      <c r="A3" s="42"/>
      <c r="B3" s="44"/>
      <c r="C3" s="46"/>
      <c r="D3" s="46"/>
      <c r="E3" s="38"/>
      <c r="F3" s="38"/>
      <c r="G3" s="38"/>
      <c r="H3" s="38"/>
      <c r="I3" s="38"/>
      <c r="J3" s="38"/>
    </row>
    <row r="4" spans="1:12" ht="78.75" x14ac:dyDescent="0.25">
      <c r="A4" s="29" t="s">
        <v>79</v>
      </c>
      <c r="B4" s="30" t="s">
        <v>62</v>
      </c>
      <c r="C4" s="2" t="s">
        <v>78</v>
      </c>
      <c r="D4" s="2">
        <v>1</v>
      </c>
      <c r="E4" s="9">
        <v>12387928</v>
      </c>
      <c r="F4" s="9">
        <f>ROUND(E4*23%,0)</f>
        <v>2849223</v>
      </c>
      <c r="G4" s="9">
        <f t="shared" ref="G4" si="0">ROUND(E4*2%,0)</f>
        <v>247759</v>
      </c>
      <c r="H4" s="9">
        <f>ROUND(E4*5%,0)</f>
        <v>619396</v>
      </c>
      <c r="I4" s="9">
        <f t="shared" ref="I4" si="1">ROUND(H4*19%,0)</f>
        <v>117685</v>
      </c>
      <c r="J4" s="10">
        <f t="shared" ref="J4" si="2">SUM(E4:I4)</f>
        <v>16221991</v>
      </c>
    </row>
    <row r="5" spans="1:12" ht="45" x14ac:dyDescent="0.25">
      <c r="A5" s="29" t="s">
        <v>80</v>
      </c>
      <c r="B5" s="30" t="s">
        <v>63</v>
      </c>
      <c r="C5" s="2" t="s">
        <v>57</v>
      </c>
      <c r="D5" s="2">
        <v>1</v>
      </c>
      <c r="E5" s="9">
        <v>2379288</v>
      </c>
      <c r="F5" s="9">
        <f>ROUND(E5*23%,0)</f>
        <v>547236</v>
      </c>
      <c r="G5" s="9">
        <f t="shared" ref="G5" si="3">ROUND(E5*2%,0)</f>
        <v>47586</v>
      </c>
      <c r="H5" s="9">
        <f>ROUND(E5*5%,0)</f>
        <v>118964</v>
      </c>
      <c r="I5" s="9">
        <f t="shared" ref="I5" si="4">ROUND(H5*19%,0)</f>
        <v>22603</v>
      </c>
      <c r="J5" s="10">
        <f t="shared" ref="J5" si="5">SUM(E5:I5)</f>
        <v>3115677</v>
      </c>
      <c r="K5" s="1"/>
    </row>
    <row r="6" spans="1:12" ht="56.25" x14ac:dyDescent="0.25">
      <c r="A6" s="29" t="s">
        <v>81</v>
      </c>
      <c r="B6" s="30" t="s">
        <v>64</v>
      </c>
      <c r="C6" s="2" t="s">
        <v>57</v>
      </c>
      <c r="D6" s="2">
        <v>1</v>
      </c>
      <c r="E6" s="9">
        <v>1442606</v>
      </c>
      <c r="F6" s="9">
        <f t="shared" ref="F6:F9" si="6">ROUND(E6*23%,0)</f>
        <v>331799</v>
      </c>
      <c r="G6" s="9">
        <f t="shared" ref="G6:G9" si="7">ROUND(E6*2%,0)</f>
        <v>28852</v>
      </c>
      <c r="H6" s="9">
        <f t="shared" ref="H6:H9" si="8">ROUND(E6*5%,0)</f>
        <v>72130</v>
      </c>
      <c r="I6" s="9">
        <f t="shared" ref="I6" si="9">ROUND(H6*19%,0)</f>
        <v>13705</v>
      </c>
      <c r="J6" s="10">
        <f t="shared" ref="J6" si="10">SUM(E6:I6)</f>
        <v>1889092</v>
      </c>
    </row>
    <row r="7" spans="1:12" ht="67.5" x14ac:dyDescent="0.25">
      <c r="A7" s="29" t="s">
        <v>82</v>
      </c>
      <c r="B7" s="30" t="s">
        <v>65</v>
      </c>
      <c r="C7" s="2" t="s">
        <v>44</v>
      </c>
      <c r="D7" s="2">
        <v>80</v>
      </c>
      <c r="E7" s="9">
        <v>471680</v>
      </c>
      <c r="F7" s="9">
        <f t="shared" si="6"/>
        <v>108486</v>
      </c>
      <c r="G7" s="9">
        <f t="shared" si="7"/>
        <v>9434</v>
      </c>
      <c r="H7" s="9">
        <f t="shared" si="8"/>
        <v>23584</v>
      </c>
      <c r="I7" s="9">
        <f t="shared" ref="I7:I8" si="11">ROUND(H7*19%,0)</f>
        <v>4481</v>
      </c>
      <c r="J7" s="10">
        <f t="shared" ref="J7:J8" si="12">SUM(E7:I7)</f>
        <v>617665</v>
      </c>
    </row>
    <row r="8" spans="1:12" ht="67.5" x14ac:dyDescent="0.25">
      <c r="A8" s="29" t="s">
        <v>83</v>
      </c>
      <c r="B8" s="30" t="s">
        <v>66</v>
      </c>
      <c r="C8" s="2" t="s">
        <v>44</v>
      </c>
      <c r="D8" s="2">
        <v>70</v>
      </c>
      <c r="E8" s="9">
        <v>412720</v>
      </c>
      <c r="F8" s="9">
        <f t="shared" si="6"/>
        <v>94926</v>
      </c>
      <c r="G8" s="9">
        <f t="shared" si="7"/>
        <v>8254</v>
      </c>
      <c r="H8" s="9">
        <f t="shared" si="8"/>
        <v>20636</v>
      </c>
      <c r="I8" s="9">
        <f t="shared" si="11"/>
        <v>3921</v>
      </c>
      <c r="J8" s="10">
        <f t="shared" si="12"/>
        <v>540457</v>
      </c>
      <c r="L8" s="1"/>
    </row>
    <row r="9" spans="1:12" ht="67.5" x14ac:dyDescent="0.25">
      <c r="A9" s="29" t="s">
        <v>84</v>
      </c>
      <c r="B9" s="30" t="s">
        <v>67</v>
      </c>
      <c r="C9" s="3" t="s">
        <v>68</v>
      </c>
      <c r="D9" s="3">
        <v>80</v>
      </c>
      <c r="E9" s="9">
        <v>1428400</v>
      </c>
      <c r="F9" s="9">
        <f t="shared" si="6"/>
        <v>328532</v>
      </c>
      <c r="G9" s="9">
        <f t="shared" si="7"/>
        <v>28568</v>
      </c>
      <c r="H9" s="9">
        <f t="shared" si="8"/>
        <v>71420</v>
      </c>
      <c r="I9" s="9">
        <f t="shared" ref="I9" si="13">ROUND(H9*19%,0)</f>
        <v>13570</v>
      </c>
      <c r="J9" s="10">
        <f t="shared" ref="J9" si="14">SUM(E9:I9)</f>
        <v>1870490</v>
      </c>
      <c r="L9" s="1"/>
    </row>
    <row r="10" spans="1:12" ht="15.75" thickBot="1" x14ac:dyDescent="0.3">
      <c r="A10" s="31"/>
      <c r="B10" s="31"/>
      <c r="C10" s="31"/>
      <c r="D10" s="31"/>
      <c r="E10" s="31"/>
      <c r="F10" s="31"/>
      <c r="G10" s="31"/>
      <c r="H10" s="31"/>
      <c r="I10" s="31"/>
      <c r="J10" s="31"/>
    </row>
    <row r="11" spans="1:12" ht="16.5" thickBot="1" x14ac:dyDescent="0.3">
      <c r="A11" s="39" t="s">
        <v>90</v>
      </c>
      <c r="B11" s="40"/>
      <c r="C11" s="40"/>
      <c r="D11" s="40"/>
      <c r="E11" s="40"/>
      <c r="F11" s="40"/>
      <c r="G11" s="40"/>
      <c r="H11" s="41"/>
      <c r="I11" s="32"/>
      <c r="J11" s="28">
        <f>SUM(J4:J9)</f>
        <v>24255372</v>
      </c>
      <c r="K11" s="1"/>
    </row>
  </sheetData>
  <mergeCells count="11">
    <mergeCell ref="J1:J3"/>
    <mergeCell ref="F1:F3"/>
    <mergeCell ref="A11:H11"/>
    <mergeCell ref="A1:A3"/>
    <mergeCell ref="B1:B3"/>
    <mergeCell ref="C1:C3"/>
    <mergeCell ref="D1:D3"/>
    <mergeCell ref="E1:E3"/>
    <mergeCell ref="G1:G3"/>
    <mergeCell ref="H1:H3"/>
    <mergeCell ref="I1:I3"/>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3192E-7658-49D6-A036-37DC3F7E4574}">
  <dimension ref="A3:J16"/>
  <sheetViews>
    <sheetView topLeftCell="A7" zoomScaleNormal="100" workbookViewId="0">
      <selection activeCell="D25" sqref="D25"/>
    </sheetView>
  </sheetViews>
  <sheetFormatPr baseColWidth="10" defaultColWidth="10.85546875" defaultRowHeight="11.25" x14ac:dyDescent="0.2"/>
  <cols>
    <col min="1" max="1" width="9.5703125" style="4" customWidth="1"/>
    <col min="2" max="2" width="38.140625" style="4" customWidth="1"/>
    <col min="3" max="3" width="12.7109375" style="4" customWidth="1"/>
    <col min="4" max="4" width="12.7109375" style="4" bestFit="1" customWidth="1"/>
    <col min="5" max="5" width="14.85546875" style="4" customWidth="1"/>
    <col min="6" max="6" width="13.42578125" style="4" customWidth="1"/>
    <col min="7" max="7" width="10.85546875" style="4"/>
    <col min="8" max="8" width="11.140625" style="4" bestFit="1" customWidth="1"/>
    <col min="9" max="9" width="10.85546875" style="4"/>
    <col min="10" max="10" width="19.28515625" style="4" customWidth="1"/>
    <col min="11" max="16384" width="10.85546875" style="4"/>
  </cols>
  <sheetData>
    <row r="3" spans="1:10" ht="14.45" customHeight="1" x14ac:dyDescent="0.2">
      <c r="A3" s="47" t="s">
        <v>17</v>
      </c>
      <c r="B3" s="48" t="s">
        <v>0</v>
      </c>
      <c r="C3" s="49" t="s">
        <v>1</v>
      </c>
      <c r="D3" s="49" t="s">
        <v>2</v>
      </c>
      <c r="E3" s="38" t="s">
        <v>58</v>
      </c>
      <c r="F3" s="38" t="s">
        <v>75</v>
      </c>
      <c r="G3" s="38" t="s">
        <v>61</v>
      </c>
      <c r="H3" s="38" t="s">
        <v>76</v>
      </c>
      <c r="I3" s="38" t="s">
        <v>3</v>
      </c>
      <c r="J3" s="38" t="s">
        <v>4</v>
      </c>
    </row>
    <row r="4" spans="1:10" x14ac:dyDescent="0.2">
      <c r="A4" s="47"/>
      <c r="B4" s="48"/>
      <c r="C4" s="49"/>
      <c r="D4" s="49"/>
      <c r="E4" s="38"/>
      <c r="F4" s="38"/>
      <c r="G4" s="38"/>
      <c r="H4" s="38"/>
      <c r="I4" s="38"/>
      <c r="J4" s="38"/>
    </row>
    <row r="5" spans="1:10" ht="30" customHeight="1" x14ac:dyDescent="0.2">
      <c r="A5" s="47"/>
      <c r="B5" s="48"/>
      <c r="C5" s="49"/>
      <c r="D5" s="49"/>
      <c r="E5" s="38"/>
      <c r="F5" s="38"/>
      <c r="G5" s="38"/>
      <c r="H5" s="38"/>
      <c r="I5" s="38"/>
      <c r="J5" s="38"/>
    </row>
    <row r="6" spans="1:10" ht="56.25" x14ac:dyDescent="0.2">
      <c r="A6" s="5" t="s">
        <v>27</v>
      </c>
      <c r="B6" s="6" t="s">
        <v>9</v>
      </c>
      <c r="C6" s="7" t="s">
        <v>57</v>
      </c>
      <c r="D6" s="8">
        <v>1</v>
      </c>
      <c r="E6" s="9">
        <v>1232756</v>
      </c>
      <c r="F6" s="9">
        <f>ROUND(E6*23%,0)</f>
        <v>283534</v>
      </c>
      <c r="G6" s="9">
        <f>ROUND(E6*2%,0)</f>
        <v>24655</v>
      </c>
      <c r="H6" s="9">
        <f>ROUND(E6*5%,0)</f>
        <v>61638</v>
      </c>
      <c r="I6" s="9">
        <f>ROUND(H6*19%,0)</f>
        <v>11711</v>
      </c>
      <c r="J6" s="10">
        <f>ROUND(SUM(E6:I6),0)</f>
        <v>1614294</v>
      </c>
    </row>
    <row r="7" spans="1:10" ht="78.75" x14ac:dyDescent="0.2">
      <c r="A7" s="5" t="s">
        <v>28</v>
      </c>
      <c r="B7" s="6" t="s">
        <v>11</v>
      </c>
      <c r="C7" s="12" t="s">
        <v>5</v>
      </c>
      <c r="D7" s="13">
        <v>4.5</v>
      </c>
      <c r="E7" s="9">
        <v>2065621.5</v>
      </c>
      <c r="F7" s="9">
        <f t="shared" ref="F7:F13" si="0">ROUND(E7*23%,0)</f>
        <v>475093</v>
      </c>
      <c r="G7" s="9">
        <f t="shared" ref="G7:G13" si="1">ROUND(E7*2%,0)</f>
        <v>41312</v>
      </c>
      <c r="H7" s="9">
        <f t="shared" ref="H7:H13" si="2">ROUND(E7*5%,0)</f>
        <v>103281</v>
      </c>
      <c r="I7" s="9">
        <f t="shared" ref="I7:I13" si="3">ROUND(H7*19%,0)</f>
        <v>19623</v>
      </c>
      <c r="J7" s="10">
        <f t="shared" ref="J7:J13" si="4">ROUND(SUM(E7:I7),0)</f>
        <v>2704931</v>
      </c>
    </row>
    <row r="8" spans="1:10" ht="67.5" x14ac:dyDescent="0.2">
      <c r="A8" s="5" t="s">
        <v>29</v>
      </c>
      <c r="B8" s="6" t="s">
        <v>72</v>
      </c>
      <c r="C8" s="12" t="s">
        <v>5</v>
      </c>
      <c r="D8" s="13">
        <v>2</v>
      </c>
      <c r="E8" s="9">
        <v>2031176</v>
      </c>
      <c r="F8" s="9">
        <f t="shared" si="0"/>
        <v>467170</v>
      </c>
      <c r="G8" s="9">
        <f t="shared" si="1"/>
        <v>40624</v>
      </c>
      <c r="H8" s="9">
        <f t="shared" si="2"/>
        <v>101559</v>
      </c>
      <c r="I8" s="9">
        <f t="shared" si="3"/>
        <v>19296</v>
      </c>
      <c r="J8" s="10">
        <f t="shared" si="4"/>
        <v>2659825</v>
      </c>
    </row>
    <row r="9" spans="1:10" ht="90" x14ac:dyDescent="0.2">
      <c r="A9" s="5" t="s">
        <v>30</v>
      </c>
      <c r="B9" s="6" t="s">
        <v>60</v>
      </c>
      <c r="C9" s="12" t="s">
        <v>5</v>
      </c>
      <c r="D9" s="13">
        <v>4.4000000000000004</v>
      </c>
      <c r="E9" s="9">
        <v>2019718.8000000003</v>
      </c>
      <c r="F9" s="9">
        <f t="shared" si="0"/>
        <v>464535</v>
      </c>
      <c r="G9" s="9">
        <f t="shared" si="1"/>
        <v>40394</v>
      </c>
      <c r="H9" s="9">
        <f t="shared" si="2"/>
        <v>100986</v>
      </c>
      <c r="I9" s="9">
        <f t="shared" si="3"/>
        <v>19187</v>
      </c>
      <c r="J9" s="10">
        <f t="shared" si="4"/>
        <v>2644821</v>
      </c>
    </row>
    <row r="10" spans="1:10" ht="56.25" x14ac:dyDescent="0.2">
      <c r="A10" s="5" t="s">
        <v>31</v>
      </c>
      <c r="B10" s="6" t="s">
        <v>12</v>
      </c>
      <c r="C10" s="12" t="s">
        <v>6</v>
      </c>
      <c r="D10" s="13">
        <v>100</v>
      </c>
      <c r="E10" s="9">
        <v>593200</v>
      </c>
      <c r="F10" s="9">
        <f t="shared" si="0"/>
        <v>136436</v>
      </c>
      <c r="G10" s="9">
        <f t="shared" si="1"/>
        <v>11864</v>
      </c>
      <c r="H10" s="9">
        <f t="shared" si="2"/>
        <v>29660</v>
      </c>
      <c r="I10" s="9">
        <f t="shared" si="3"/>
        <v>5635</v>
      </c>
      <c r="J10" s="10">
        <f t="shared" si="4"/>
        <v>776795</v>
      </c>
    </row>
    <row r="11" spans="1:10" ht="56.25" x14ac:dyDescent="0.2">
      <c r="A11" s="5" t="s">
        <v>32</v>
      </c>
      <c r="B11" s="6" t="s">
        <v>13</v>
      </c>
      <c r="C11" s="7" t="s">
        <v>6</v>
      </c>
      <c r="D11" s="8">
        <v>100</v>
      </c>
      <c r="E11" s="9">
        <v>593200</v>
      </c>
      <c r="F11" s="9">
        <f t="shared" si="0"/>
        <v>136436</v>
      </c>
      <c r="G11" s="9">
        <f t="shared" si="1"/>
        <v>11864</v>
      </c>
      <c r="H11" s="9">
        <f t="shared" si="2"/>
        <v>29660</v>
      </c>
      <c r="I11" s="9">
        <f t="shared" si="3"/>
        <v>5635</v>
      </c>
      <c r="J11" s="10">
        <f t="shared" si="4"/>
        <v>776795</v>
      </c>
    </row>
    <row r="12" spans="1:10" ht="56.25" x14ac:dyDescent="0.2">
      <c r="A12" s="5" t="s">
        <v>33</v>
      </c>
      <c r="B12" s="6" t="s">
        <v>14</v>
      </c>
      <c r="C12" s="7" t="s">
        <v>6</v>
      </c>
      <c r="D12" s="8">
        <v>100</v>
      </c>
      <c r="E12" s="9">
        <v>1793000</v>
      </c>
      <c r="F12" s="9">
        <f t="shared" si="0"/>
        <v>412390</v>
      </c>
      <c r="G12" s="9">
        <f t="shared" si="1"/>
        <v>35860</v>
      </c>
      <c r="H12" s="9">
        <f t="shared" si="2"/>
        <v>89650</v>
      </c>
      <c r="I12" s="9">
        <f t="shared" si="3"/>
        <v>17034</v>
      </c>
      <c r="J12" s="10">
        <f t="shared" si="4"/>
        <v>2347934</v>
      </c>
    </row>
    <row r="13" spans="1:10" ht="39.950000000000003" customHeight="1" x14ac:dyDescent="0.2">
      <c r="A13" s="5" t="s">
        <v>34</v>
      </c>
      <c r="B13" s="6" t="s">
        <v>7</v>
      </c>
      <c r="C13" s="7" t="s">
        <v>8</v>
      </c>
      <c r="D13" s="8">
        <v>8</v>
      </c>
      <c r="E13" s="9">
        <v>841672</v>
      </c>
      <c r="F13" s="9">
        <f t="shared" si="0"/>
        <v>193585</v>
      </c>
      <c r="G13" s="9">
        <f t="shared" si="1"/>
        <v>16833</v>
      </c>
      <c r="H13" s="9">
        <f t="shared" si="2"/>
        <v>42084</v>
      </c>
      <c r="I13" s="9">
        <f t="shared" si="3"/>
        <v>7996</v>
      </c>
      <c r="J13" s="10">
        <f t="shared" si="4"/>
        <v>1102170</v>
      </c>
    </row>
    <row r="14" spans="1:10" ht="12" thickBot="1" x14ac:dyDescent="0.25">
      <c r="B14" s="14"/>
      <c r="C14" s="15"/>
      <c r="D14" s="16"/>
      <c r="E14" s="11"/>
      <c r="F14" s="11"/>
      <c r="G14" s="11"/>
      <c r="H14" s="11"/>
      <c r="I14" s="11"/>
      <c r="J14" s="17"/>
    </row>
    <row r="15" spans="1:10" ht="16.5" thickBot="1" x14ac:dyDescent="0.3">
      <c r="B15" s="39" t="s">
        <v>73</v>
      </c>
      <c r="C15" s="40"/>
      <c r="D15" s="40"/>
      <c r="E15" s="40"/>
      <c r="F15" s="40"/>
      <c r="G15" s="40"/>
      <c r="H15" s="40"/>
      <c r="I15" s="41"/>
      <c r="J15" s="28">
        <f>SUM(J6:J13)</f>
        <v>14627565</v>
      </c>
    </row>
    <row r="16" spans="1:10" x14ac:dyDescent="0.2">
      <c r="B16" s="14"/>
      <c r="C16" s="15"/>
      <c r="D16" s="16"/>
      <c r="E16" s="11"/>
      <c r="F16" s="11"/>
      <c r="G16" s="11"/>
      <c r="H16" s="11"/>
      <c r="I16" s="11"/>
      <c r="J16" s="17"/>
    </row>
  </sheetData>
  <mergeCells count="11">
    <mergeCell ref="J3:J5"/>
    <mergeCell ref="B15:I15"/>
    <mergeCell ref="A3:A5"/>
    <mergeCell ref="E3:E5"/>
    <mergeCell ref="F3:F5"/>
    <mergeCell ref="G3:G5"/>
    <mergeCell ref="H3:H5"/>
    <mergeCell ref="B3:B5"/>
    <mergeCell ref="C3:C5"/>
    <mergeCell ref="D3:D5"/>
    <mergeCell ref="I3:I5"/>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E12C1-3895-447D-8872-04257D6210D3}">
  <dimension ref="A3:L10"/>
  <sheetViews>
    <sheetView workbookViewId="0">
      <selection activeCell="N9" sqref="N9"/>
    </sheetView>
  </sheetViews>
  <sheetFormatPr baseColWidth="10" defaultColWidth="12.7109375" defaultRowHeight="11.25" x14ac:dyDescent="0.2"/>
  <cols>
    <col min="1" max="1" width="12.7109375" style="4"/>
    <col min="2" max="2" width="24.140625" style="4" customWidth="1"/>
    <col min="3" max="3" width="12.7109375" style="4"/>
    <col min="4" max="4" width="9.28515625" style="4" customWidth="1"/>
    <col min="5" max="5" width="12.7109375" style="4" customWidth="1"/>
    <col min="6" max="6" width="13.140625" style="4" customWidth="1"/>
    <col min="7" max="7" width="12.7109375" style="4"/>
    <col min="8" max="9" width="12.7109375" style="4" customWidth="1"/>
    <col min="10" max="10" width="18.85546875" style="4" customWidth="1"/>
    <col min="11" max="16384" width="12.7109375" style="4"/>
  </cols>
  <sheetData>
    <row r="3" spans="1:12" ht="14.45" customHeight="1" x14ac:dyDescent="0.2">
      <c r="A3" s="50" t="s">
        <v>17</v>
      </c>
      <c r="B3" s="48" t="s">
        <v>0</v>
      </c>
      <c r="C3" s="49" t="s">
        <v>1</v>
      </c>
      <c r="D3" s="49" t="s">
        <v>2</v>
      </c>
      <c r="E3" s="38" t="s">
        <v>58</v>
      </c>
      <c r="F3" s="38" t="s">
        <v>75</v>
      </c>
      <c r="G3" s="38" t="s">
        <v>61</v>
      </c>
      <c r="H3" s="38" t="s">
        <v>76</v>
      </c>
      <c r="I3" s="38" t="s">
        <v>3</v>
      </c>
      <c r="J3" s="38" t="s">
        <v>4</v>
      </c>
    </row>
    <row r="4" spans="1:12" x14ac:dyDescent="0.2">
      <c r="A4" s="50"/>
      <c r="B4" s="48"/>
      <c r="C4" s="49"/>
      <c r="D4" s="49"/>
      <c r="E4" s="38"/>
      <c r="F4" s="38"/>
      <c r="G4" s="38"/>
      <c r="H4" s="38"/>
      <c r="I4" s="38"/>
      <c r="J4" s="38"/>
    </row>
    <row r="5" spans="1:12" ht="30" customHeight="1" x14ac:dyDescent="0.2">
      <c r="A5" s="50"/>
      <c r="B5" s="48"/>
      <c r="C5" s="49"/>
      <c r="D5" s="49"/>
      <c r="E5" s="38"/>
      <c r="F5" s="38"/>
      <c r="G5" s="38"/>
      <c r="H5" s="38"/>
      <c r="I5" s="38"/>
      <c r="J5" s="38"/>
    </row>
    <row r="6" spans="1:12" ht="67.5" x14ac:dyDescent="0.2">
      <c r="A6" s="5" t="s">
        <v>35</v>
      </c>
      <c r="B6" s="6" t="s">
        <v>16</v>
      </c>
      <c r="C6" s="7" t="s">
        <v>8</v>
      </c>
      <c r="D6" s="8">
        <v>18</v>
      </c>
      <c r="E6" s="9">
        <v>959526</v>
      </c>
      <c r="F6" s="9">
        <f>ROUND(E6*23%,0)</f>
        <v>220691</v>
      </c>
      <c r="G6" s="9">
        <f>ROUND(E6*2%,0)</f>
        <v>19191</v>
      </c>
      <c r="H6" s="9">
        <f>ROUND(E6*5%,0)</f>
        <v>47976</v>
      </c>
      <c r="I6" s="9">
        <f>ROUND(H6*19%,0)</f>
        <v>9115</v>
      </c>
      <c r="J6" s="10">
        <f>SUM(E6:I6)</f>
        <v>1256499</v>
      </c>
      <c r="L6" s="4" t="s">
        <v>69</v>
      </c>
    </row>
    <row r="7" spans="1:12" ht="90" x14ac:dyDescent="0.2">
      <c r="A7" s="5" t="s">
        <v>36</v>
      </c>
      <c r="B7" s="6" t="s">
        <v>9</v>
      </c>
      <c r="C7" s="7" t="s">
        <v>57</v>
      </c>
      <c r="D7" s="8">
        <v>1</v>
      </c>
      <c r="E7" s="9">
        <v>1232756</v>
      </c>
      <c r="F7" s="9">
        <f t="shared" ref="F7:F8" si="0">ROUND(E7*23%,0)</f>
        <v>283534</v>
      </c>
      <c r="G7" s="9">
        <f>ROUND(E7*2%,0)</f>
        <v>24655</v>
      </c>
      <c r="H7" s="9">
        <f t="shared" ref="H7:H8" si="1">ROUND(E7*5%,0)</f>
        <v>61638</v>
      </c>
      <c r="I7" s="9">
        <f t="shared" ref="I7:I8" si="2">ROUND(H7*19%,0)</f>
        <v>11711</v>
      </c>
      <c r="J7" s="10">
        <f t="shared" ref="J7:J8" si="3">SUM(E7:I7)</f>
        <v>1614294</v>
      </c>
    </row>
    <row r="8" spans="1:12" ht="108.95" customHeight="1" x14ac:dyDescent="0.2">
      <c r="A8" s="5" t="s">
        <v>37</v>
      </c>
      <c r="B8" s="18" t="s">
        <v>56</v>
      </c>
      <c r="C8" s="7" t="s">
        <v>57</v>
      </c>
      <c r="D8" s="13">
        <v>1</v>
      </c>
      <c r="E8" s="9">
        <v>3787272</v>
      </c>
      <c r="F8" s="9">
        <f t="shared" si="0"/>
        <v>871073</v>
      </c>
      <c r="G8" s="9">
        <f>ROUND(E8*2%,0)</f>
        <v>75745</v>
      </c>
      <c r="H8" s="9">
        <f t="shared" si="1"/>
        <v>189364</v>
      </c>
      <c r="I8" s="9">
        <f t="shared" si="2"/>
        <v>35979</v>
      </c>
      <c r="J8" s="10">
        <f t="shared" si="3"/>
        <v>4959433</v>
      </c>
    </row>
    <row r="9" spans="1:12" ht="12" thickBot="1" x14ac:dyDescent="0.25"/>
    <row r="10" spans="1:12" ht="16.5" thickBot="1" x14ac:dyDescent="0.3">
      <c r="A10" s="39" t="s">
        <v>70</v>
      </c>
      <c r="B10" s="40"/>
      <c r="C10" s="40"/>
      <c r="D10" s="40"/>
      <c r="E10" s="40"/>
      <c r="F10" s="40"/>
      <c r="G10" s="40"/>
      <c r="H10" s="40"/>
      <c r="I10" s="41"/>
      <c r="J10" s="28">
        <f>SUM(J6:J9)</f>
        <v>7830226</v>
      </c>
    </row>
  </sheetData>
  <mergeCells count="11">
    <mergeCell ref="A10:I10"/>
    <mergeCell ref="J3:J5"/>
    <mergeCell ref="E3:E5"/>
    <mergeCell ref="F3:F5"/>
    <mergeCell ref="G3:G5"/>
    <mergeCell ref="H3:H5"/>
    <mergeCell ref="I3:I5"/>
    <mergeCell ref="A3:A5"/>
    <mergeCell ref="B3:B5"/>
    <mergeCell ref="C3:C5"/>
    <mergeCell ref="D3:D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E8838-4A2F-41FB-91AD-207A2AEBA89B}">
  <dimension ref="A3:K16"/>
  <sheetViews>
    <sheetView topLeftCell="A8" zoomScaleNormal="100" workbookViewId="0">
      <selection activeCell="K8" sqref="K8"/>
    </sheetView>
  </sheetViews>
  <sheetFormatPr baseColWidth="10" defaultColWidth="10.85546875" defaultRowHeight="11.25" x14ac:dyDescent="0.2"/>
  <cols>
    <col min="1" max="1" width="7.42578125" style="4" customWidth="1"/>
    <col min="2" max="2" width="38.140625" style="4" customWidth="1"/>
    <col min="3" max="3" width="10.85546875" style="4" customWidth="1"/>
    <col min="4" max="4" width="11.42578125" style="4" customWidth="1"/>
    <col min="5" max="5" width="12.42578125" style="4" customWidth="1"/>
    <col min="6" max="6" width="13.42578125" style="4" customWidth="1"/>
    <col min="7" max="7" width="15" style="4" bestFit="1" customWidth="1"/>
    <col min="8" max="8" width="11.140625" style="4" bestFit="1" customWidth="1"/>
    <col min="9" max="9" width="10.140625" style="4" customWidth="1"/>
    <col min="10" max="10" width="19" style="4" customWidth="1"/>
    <col min="11" max="11" width="11.140625" style="4" bestFit="1" customWidth="1"/>
    <col min="12" max="16384" width="10.85546875" style="4"/>
  </cols>
  <sheetData>
    <row r="3" spans="1:11" ht="14.45" customHeight="1" x14ac:dyDescent="0.2">
      <c r="A3" s="50" t="s">
        <v>17</v>
      </c>
      <c r="B3" s="48" t="s">
        <v>0</v>
      </c>
      <c r="C3" s="49" t="s">
        <v>71</v>
      </c>
      <c r="D3" s="49" t="s">
        <v>2</v>
      </c>
      <c r="E3" s="38" t="s">
        <v>58</v>
      </c>
      <c r="F3" s="38" t="s">
        <v>75</v>
      </c>
      <c r="G3" s="38" t="s">
        <v>61</v>
      </c>
      <c r="H3" s="38" t="s">
        <v>76</v>
      </c>
      <c r="I3" s="38" t="s">
        <v>3</v>
      </c>
      <c r="J3" s="38" t="s">
        <v>4</v>
      </c>
    </row>
    <row r="4" spans="1:11" x14ac:dyDescent="0.2">
      <c r="A4" s="50"/>
      <c r="B4" s="48"/>
      <c r="C4" s="49"/>
      <c r="D4" s="49"/>
      <c r="E4" s="38"/>
      <c r="F4" s="38"/>
      <c r="G4" s="38"/>
      <c r="H4" s="38"/>
      <c r="I4" s="38"/>
      <c r="J4" s="38"/>
    </row>
    <row r="5" spans="1:11" ht="30" customHeight="1" x14ac:dyDescent="0.2">
      <c r="A5" s="50"/>
      <c r="B5" s="48"/>
      <c r="C5" s="49"/>
      <c r="D5" s="49"/>
      <c r="E5" s="38"/>
      <c r="F5" s="38"/>
      <c r="G5" s="38"/>
      <c r="H5" s="38"/>
      <c r="I5" s="38"/>
      <c r="J5" s="38"/>
    </row>
    <row r="6" spans="1:11" ht="56.25" x14ac:dyDescent="0.2">
      <c r="A6" s="5" t="s">
        <v>18</v>
      </c>
      <c r="B6" s="6" t="s">
        <v>9</v>
      </c>
      <c r="C6" s="7" t="s">
        <v>57</v>
      </c>
      <c r="D6" s="8">
        <v>1</v>
      </c>
      <c r="E6" s="9">
        <v>1232756</v>
      </c>
      <c r="F6" s="9">
        <f>ROUND(E6*23%,0)</f>
        <v>283534</v>
      </c>
      <c r="G6" s="9">
        <f>ROUND(E6*2%,0)</f>
        <v>24655</v>
      </c>
      <c r="H6" s="9">
        <f>ROUND(E6*5%,0)</f>
        <v>61638</v>
      </c>
      <c r="I6" s="9">
        <f>ROUND(H6*19%,0)</f>
        <v>11711</v>
      </c>
      <c r="J6" s="10">
        <f>SUM(E6:I6)</f>
        <v>1614294</v>
      </c>
      <c r="K6" s="11"/>
    </row>
    <row r="7" spans="1:11" ht="67.5" x14ac:dyDescent="0.2">
      <c r="A7" s="5" t="s">
        <v>19</v>
      </c>
      <c r="B7" s="6" t="s">
        <v>10</v>
      </c>
      <c r="C7" s="12" t="s">
        <v>5</v>
      </c>
      <c r="D7" s="13">
        <v>4.41</v>
      </c>
      <c r="E7" s="9">
        <v>2024309</v>
      </c>
      <c r="F7" s="9">
        <f t="shared" ref="F7:F13" si="0">ROUND(E7*23%,0)</f>
        <v>465591</v>
      </c>
      <c r="G7" s="9">
        <f t="shared" ref="G7:G13" si="1">ROUND(E7*2%,0)</f>
        <v>40486</v>
      </c>
      <c r="H7" s="9">
        <f t="shared" ref="H7:H13" si="2">ROUND(E7*5%,0)</f>
        <v>101215</v>
      </c>
      <c r="I7" s="9">
        <f>ROUND(H7*19%,0)</f>
        <v>19231</v>
      </c>
      <c r="J7" s="10">
        <f t="shared" ref="J7:J13" si="3">SUM(E7:I7)</f>
        <v>2650832</v>
      </c>
    </row>
    <row r="8" spans="1:11" ht="67.5" x14ac:dyDescent="0.2">
      <c r="A8" s="5" t="s">
        <v>21</v>
      </c>
      <c r="B8" s="6" t="s">
        <v>26</v>
      </c>
      <c r="C8" s="12" t="s">
        <v>5</v>
      </c>
      <c r="D8" s="13">
        <v>2</v>
      </c>
      <c r="E8" s="9">
        <v>2031176</v>
      </c>
      <c r="F8" s="9">
        <f t="shared" si="0"/>
        <v>467170</v>
      </c>
      <c r="G8" s="9">
        <f t="shared" si="1"/>
        <v>40624</v>
      </c>
      <c r="H8" s="9">
        <f t="shared" si="2"/>
        <v>101559</v>
      </c>
      <c r="I8" s="9">
        <f t="shared" ref="I8:I13" si="4">ROUND(H8*19%,0)</f>
        <v>19296</v>
      </c>
      <c r="J8" s="10">
        <f t="shared" si="3"/>
        <v>2659825</v>
      </c>
    </row>
    <row r="9" spans="1:11" ht="56.25" x14ac:dyDescent="0.2">
      <c r="A9" s="5" t="s">
        <v>23</v>
      </c>
      <c r="B9" s="6" t="s">
        <v>12</v>
      </c>
      <c r="C9" s="12" t="s">
        <v>6</v>
      </c>
      <c r="D9" s="13">
        <v>100</v>
      </c>
      <c r="E9" s="9">
        <v>593200</v>
      </c>
      <c r="F9" s="9">
        <f t="shared" si="0"/>
        <v>136436</v>
      </c>
      <c r="G9" s="9">
        <f t="shared" si="1"/>
        <v>11864</v>
      </c>
      <c r="H9" s="9">
        <f t="shared" si="2"/>
        <v>29660</v>
      </c>
      <c r="I9" s="9">
        <f t="shared" si="4"/>
        <v>5635</v>
      </c>
      <c r="J9" s="10">
        <f t="shared" si="3"/>
        <v>776795</v>
      </c>
    </row>
    <row r="10" spans="1:11" ht="56.25" x14ac:dyDescent="0.2">
      <c r="A10" s="5" t="s">
        <v>20</v>
      </c>
      <c r="B10" s="6" t="s">
        <v>13</v>
      </c>
      <c r="C10" s="7" t="s">
        <v>6</v>
      </c>
      <c r="D10" s="8">
        <v>100</v>
      </c>
      <c r="E10" s="9">
        <v>593200</v>
      </c>
      <c r="F10" s="9">
        <f t="shared" si="0"/>
        <v>136436</v>
      </c>
      <c r="G10" s="9">
        <f t="shared" si="1"/>
        <v>11864</v>
      </c>
      <c r="H10" s="9">
        <f t="shared" si="2"/>
        <v>29660</v>
      </c>
      <c r="I10" s="9">
        <f t="shared" si="4"/>
        <v>5635</v>
      </c>
      <c r="J10" s="10">
        <f t="shared" si="3"/>
        <v>776795</v>
      </c>
    </row>
    <row r="11" spans="1:11" ht="56.25" x14ac:dyDescent="0.2">
      <c r="A11" s="5" t="s">
        <v>22</v>
      </c>
      <c r="B11" s="6" t="s">
        <v>14</v>
      </c>
      <c r="C11" s="7" t="s">
        <v>6</v>
      </c>
      <c r="D11" s="8">
        <v>100</v>
      </c>
      <c r="E11" s="9">
        <v>1793000</v>
      </c>
      <c r="F11" s="9">
        <f t="shared" si="0"/>
        <v>412390</v>
      </c>
      <c r="G11" s="9">
        <f t="shared" si="1"/>
        <v>35860</v>
      </c>
      <c r="H11" s="9">
        <f t="shared" si="2"/>
        <v>89650</v>
      </c>
      <c r="I11" s="9">
        <f t="shared" si="4"/>
        <v>17034</v>
      </c>
      <c r="J11" s="10">
        <f t="shared" si="3"/>
        <v>2347934</v>
      </c>
    </row>
    <row r="12" spans="1:11" ht="67.5" x14ac:dyDescent="0.2">
      <c r="A12" s="5" t="s">
        <v>24</v>
      </c>
      <c r="B12" s="6" t="s">
        <v>15</v>
      </c>
      <c r="C12" s="7" t="s">
        <v>8</v>
      </c>
      <c r="D12" s="8">
        <v>8</v>
      </c>
      <c r="E12" s="9">
        <v>841672</v>
      </c>
      <c r="F12" s="9">
        <f t="shared" si="0"/>
        <v>193585</v>
      </c>
      <c r="G12" s="9">
        <f t="shared" si="1"/>
        <v>16833</v>
      </c>
      <c r="H12" s="9">
        <f t="shared" si="2"/>
        <v>42084</v>
      </c>
      <c r="I12" s="9">
        <f t="shared" si="4"/>
        <v>7996</v>
      </c>
      <c r="J12" s="10">
        <f t="shared" si="3"/>
        <v>1102170</v>
      </c>
    </row>
    <row r="13" spans="1:11" ht="45" x14ac:dyDescent="0.2">
      <c r="A13" s="5" t="s">
        <v>25</v>
      </c>
      <c r="B13" s="6" t="s">
        <v>16</v>
      </c>
      <c r="C13" s="7" t="s">
        <v>8</v>
      </c>
      <c r="D13" s="8">
        <v>18</v>
      </c>
      <c r="E13" s="9">
        <v>959526</v>
      </c>
      <c r="F13" s="9">
        <f t="shared" si="0"/>
        <v>220691</v>
      </c>
      <c r="G13" s="9">
        <f t="shared" si="1"/>
        <v>19191</v>
      </c>
      <c r="H13" s="9">
        <f t="shared" si="2"/>
        <v>47976</v>
      </c>
      <c r="I13" s="9">
        <f t="shared" si="4"/>
        <v>9115</v>
      </c>
      <c r="J13" s="10">
        <f t="shared" si="3"/>
        <v>1256499</v>
      </c>
    </row>
    <row r="14" spans="1:11" ht="12" thickBot="1" x14ac:dyDescent="0.25">
      <c r="B14" s="14"/>
      <c r="C14" s="15"/>
      <c r="D14" s="16"/>
      <c r="E14" s="11"/>
      <c r="F14" s="11"/>
      <c r="G14" s="11"/>
      <c r="H14" s="11"/>
      <c r="I14" s="11"/>
      <c r="J14" s="17"/>
    </row>
    <row r="15" spans="1:11" ht="15" customHeight="1" thickBot="1" x14ac:dyDescent="0.3">
      <c r="B15" s="39" t="s">
        <v>77</v>
      </c>
      <c r="C15" s="40"/>
      <c r="D15" s="40"/>
      <c r="E15" s="40"/>
      <c r="F15" s="40"/>
      <c r="G15" s="40"/>
      <c r="H15" s="40"/>
      <c r="I15" s="41"/>
      <c r="J15" s="28">
        <f>SUM(J6:J14)</f>
        <v>13185144</v>
      </c>
    </row>
    <row r="16" spans="1:11" x14ac:dyDescent="0.2">
      <c r="B16" s="14"/>
      <c r="C16" s="15"/>
      <c r="D16" s="16"/>
      <c r="E16" s="11"/>
      <c r="F16" s="11"/>
      <c r="G16" s="11"/>
      <c r="H16" s="11"/>
      <c r="I16" s="11"/>
      <c r="J16" s="17"/>
    </row>
  </sheetData>
  <mergeCells count="11">
    <mergeCell ref="J3:J5"/>
    <mergeCell ref="B15:I15"/>
    <mergeCell ref="A3:A5"/>
    <mergeCell ref="E3:E5"/>
    <mergeCell ref="F3:F5"/>
    <mergeCell ref="G3:G5"/>
    <mergeCell ref="H3:H5"/>
    <mergeCell ref="B3:B5"/>
    <mergeCell ref="C3:C5"/>
    <mergeCell ref="D3:D5"/>
    <mergeCell ref="I3:I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DF6D3-4807-4A61-8024-DD6937A121D5}">
  <dimension ref="A1:F40"/>
  <sheetViews>
    <sheetView topLeftCell="A25" workbookViewId="0">
      <selection activeCell="F31" sqref="F31"/>
    </sheetView>
  </sheetViews>
  <sheetFormatPr baseColWidth="10" defaultColWidth="10.85546875" defaultRowHeight="11.25" x14ac:dyDescent="0.2"/>
  <cols>
    <col min="1" max="1" width="10.85546875" style="4"/>
    <col min="2" max="2" width="50.5703125" style="4" customWidth="1"/>
    <col min="3" max="3" width="10.85546875" style="4"/>
    <col min="4" max="4" width="13" style="4" customWidth="1"/>
    <col min="5" max="5" width="16.28515625" style="4" customWidth="1"/>
    <col min="6" max="6" width="17.140625" style="4" customWidth="1"/>
    <col min="7" max="16384" width="10.85546875" style="4"/>
  </cols>
  <sheetData>
    <row r="1" spans="1:6" ht="12" thickBot="1" x14ac:dyDescent="0.25">
      <c r="A1" s="36" t="s">
        <v>17</v>
      </c>
      <c r="B1" s="36" t="s">
        <v>59</v>
      </c>
      <c r="C1" s="36" t="s">
        <v>71</v>
      </c>
      <c r="D1" s="36" t="s">
        <v>54</v>
      </c>
      <c r="E1" s="37" t="s">
        <v>55</v>
      </c>
      <c r="F1" s="37" t="s">
        <v>55</v>
      </c>
    </row>
    <row r="2" spans="1:6" ht="62.45" customHeight="1" thickBot="1" x14ac:dyDescent="0.25">
      <c r="A2" s="36"/>
      <c r="B2" s="36"/>
      <c r="C2" s="36"/>
      <c r="D2" s="36"/>
      <c r="E2" s="36"/>
      <c r="F2" s="36"/>
    </row>
    <row r="3" spans="1:6" ht="62.45" customHeight="1" thickBot="1" x14ac:dyDescent="0.25">
      <c r="A3" s="5">
        <v>1</v>
      </c>
      <c r="B3" s="25" t="s">
        <v>74</v>
      </c>
      <c r="C3" s="24" t="s">
        <v>57</v>
      </c>
      <c r="D3" s="27">
        <v>2</v>
      </c>
      <c r="E3" s="26">
        <v>2334377</v>
      </c>
      <c r="F3" s="23">
        <f>E3*D3</f>
        <v>4668754</v>
      </c>
    </row>
    <row r="4" spans="1:6" ht="64.5" customHeight="1" thickBot="1" x14ac:dyDescent="0.25">
      <c r="A4" s="5">
        <v>2</v>
      </c>
      <c r="B4" s="25" t="s">
        <v>38</v>
      </c>
      <c r="C4" s="24" t="s">
        <v>57</v>
      </c>
      <c r="D4" s="33">
        <v>1</v>
      </c>
      <c r="E4" s="34">
        <v>3675000</v>
      </c>
      <c r="F4" s="23">
        <f t="shared" ref="F4:F30" si="0">E4*D4</f>
        <v>3675000</v>
      </c>
    </row>
    <row r="5" spans="1:6" ht="35.1" customHeight="1" thickBot="1" x14ac:dyDescent="0.25">
      <c r="A5" s="5">
        <v>3</v>
      </c>
      <c r="B5" s="25" t="s">
        <v>39</v>
      </c>
      <c r="C5" s="24" t="s">
        <v>57</v>
      </c>
      <c r="D5" s="33">
        <v>2</v>
      </c>
      <c r="E5" s="34">
        <v>1050000</v>
      </c>
      <c r="F5" s="23">
        <f t="shared" si="0"/>
        <v>2100000</v>
      </c>
    </row>
    <row r="6" spans="1:6" ht="35.1" customHeight="1" thickBot="1" x14ac:dyDescent="0.25">
      <c r="A6" s="5">
        <v>4</v>
      </c>
      <c r="B6" s="25" t="s">
        <v>99</v>
      </c>
      <c r="C6" s="24" t="s">
        <v>93</v>
      </c>
      <c r="D6" s="27">
        <v>2</v>
      </c>
      <c r="E6" s="26">
        <v>87790</v>
      </c>
      <c r="F6" s="23">
        <f t="shared" si="0"/>
        <v>175580</v>
      </c>
    </row>
    <row r="7" spans="1:6" ht="35.1" customHeight="1" thickBot="1" x14ac:dyDescent="0.25">
      <c r="A7" s="5">
        <v>5</v>
      </c>
      <c r="B7" s="25" t="s">
        <v>100</v>
      </c>
      <c r="C7" s="24" t="s">
        <v>93</v>
      </c>
      <c r="D7" s="27">
        <v>1</v>
      </c>
      <c r="E7" s="26">
        <v>33527</v>
      </c>
      <c r="F7" s="23">
        <f t="shared" si="0"/>
        <v>33527</v>
      </c>
    </row>
    <row r="8" spans="1:6" ht="35.1" customHeight="1" thickBot="1" x14ac:dyDescent="0.25">
      <c r="A8" s="5">
        <v>6</v>
      </c>
      <c r="B8" s="25" t="s">
        <v>40</v>
      </c>
      <c r="C8" s="24" t="s">
        <v>57</v>
      </c>
      <c r="D8" s="27">
        <v>4</v>
      </c>
      <c r="E8" s="26">
        <v>302400</v>
      </c>
      <c r="F8" s="23">
        <f t="shared" si="0"/>
        <v>1209600</v>
      </c>
    </row>
    <row r="9" spans="1:6" ht="35.1" customHeight="1" thickBot="1" x14ac:dyDescent="0.25">
      <c r="A9" s="5">
        <v>7</v>
      </c>
      <c r="B9" s="25" t="s">
        <v>85</v>
      </c>
      <c r="C9" s="24" t="s">
        <v>57</v>
      </c>
      <c r="D9" s="27">
        <v>2</v>
      </c>
      <c r="E9" s="26">
        <v>71400</v>
      </c>
      <c r="F9" s="23">
        <f t="shared" si="0"/>
        <v>142800</v>
      </c>
    </row>
    <row r="10" spans="1:6" ht="35.1" customHeight="1" thickBot="1" x14ac:dyDescent="0.25">
      <c r="A10" s="5">
        <v>8</v>
      </c>
      <c r="B10" s="25" t="s">
        <v>86</v>
      </c>
      <c r="C10" s="24" t="s">
        <v>57</v>
      </c>
      <c r="D10" s="27">
        <v>1</v>
      </c>
      <c r="E10" s="26">
        <v>75600</v>
      </c>
      <c r="F10" s="23">
        <f t="shared" si="0"/>
        <v>75600</v>
      </c>
    </row>
    <row r="11" spans="1:6" ht="35.1" customHeight="1" thickBot="1" x14ac:dyDescent="0.25">
      <c r="A11" s="5">
        <v>9</v>
      </c>
      <c r="B11" s="25" t="s">
        <v>91</v>
      </c>
      <c r="C11" s="24" t="s">
        <v>92</v>
      </c>
      <c r="D11" s="27">
        <v>1</v>
      </c>
      <c r="E11" s="26">
        <v>94500</v>
      </c>
      <c r="F11" s="23">
        <f t="shared" si="0"/>
        <v>94500</v>
      </c>
    </row>
    <row r="12" spans="1:6" ht="35.1" customHeight="1" thickBot="1" x14ac:dyDescent="0.25">
      <c r="A12" s="5">
        <v>10</v>
      </c>
      <c r="B12" s="25" t="s">
        <v>41</v>
      </c>
      <c r="C12" s="24" t="s">
        <v>57</v>
      </c>
      <c r="D12" s="27">
        <v>9</v>
      </c>
      <c r="E12" s="26">
        <v>26460</v>
      </c>
      <c r="F12" s="23">
        <f t="shared" si="0"/>
        <v>238140</v>
      </c>
    </row>
    <row r="13" spans="1:6" ht="35.1" customHeight="1" thickBot="1" x14ac:dyDescent="0.25">
      <c r="A13" s="5">
        <v>11</v>
      </c>
      <c r="B13" s="25" t="s">
        <v>87</v>
      </c>
      <c r="C13" s="24" t="s">
        <v>57</v>
      </c>
      <c r="D13" s="27">
        <v>2</v>
      </c>
      <c r="E13" s="26">
        <v>33100</v>
      </c>
      <c r="F13" s="23">
        <f t="shared" si="0"/>
        <v>66200</v>
      </c>
    </row>
    <row r="14" spans="1:6" ht="35.1" customHeight="1" thickBot="1" x14ac:dyDescent="0.25">
      <c r="A14" s="5">
        <v>12</v>
      </c>
      <c r="B14" s="25" t="s">
        <v>88</v>
      </c>
      <c r="C14" s="24" t="s">
        <v>57</v>
      </c>
      <c r="D14" s="27">
        <v>1</v>
      </c>
      <c r="E14" s="26">
        <v>302400</v>
      </c>
      <c r="F14" s="23">
        <f t="shared" si="0"/>
        <v>302400</v>
      </c>
    </row>
    <row r="15" spans="1:6" ht="35.1" customHeight="1" thickBot="1" x14ac:dyDescent="0.25">
      <c r="A15" s="5">
        <v>13</v>
      </c>
      <c r="B15" s="25" t="s">
        <v>89</v>
      </c>
      <c r="C15" s="24" t="s">
        <v>57</v>
      </c>
      <c r="D15" s="27">
        <v>120</v>
      </c>
      <c r="E15" s="26">
        <v>8510</v>
      </c>
      <c r="F15" s="23">
        <f t="shared" si="0"/>
        <v>1021200</v>
      </c>
    </row>
    <row r="16" spans="1:6" ht="35.1" customHeight="1" thickBot="1" x14ac:dyDescent="0.25">
      <c r="A16" s="5">
        <v>14</v>
      </c>
      <c r="B16" s="25" t="s">
        <v>42</v>
      </c>
      <c r="C16" s="24" t="s">
        <v>57</v>
      </c>
      <c r="D16" s="33">
        <v>1</v>
      </c>
      <c r="E16" s="34">
        <v>1555600</v>
      </c>
      <c r="F16" s="23">
        <f t="shared" si="0"/>
        <v>1555600</v>
      </c>
    </row>
    <row r="17" spans="1:6" ht="35.1" customHeight="1" thickBot="1" x14ac:dyDescent="0.25">
      <c r="A17" s="5">
        <v>15</v>
      </c>
      <c r="B17" s="25" t="s">
        <v>43</v>
      </c>
      <c r="C17" s="24" t="s">
        <v>44</v>
      </c>
      <c r="D17" s="27">
        <v>80</v>
      </c>
      <c r="E17" s="26">
        <v>15500</v>
      </c>
      <c r="F17" s="23">
        <f t="shared" si="0"/>
        <v>1240000</v>
      </c>
    </row>
    <row r="18" spans="1:6" ht="35.1" customHeight="1" thickBot="1" x14ac:dyDescent="0.25">
      <c r="A18" s="5">
        <v>16</v>
      </c>
      <c r="B18" s="25" t="s">
        <v>45</v>
      </c>
      <c r="C18" s="24" t="s">
        <v>44</v>
      </c>
      <c r="D18" s="27">
        <v>50</v>
      </c>
      <c r="E18" s="26">
        <v>4200</v>
      </c>
      <c r="F18" s="23">
        <f t="shared" si="0"/>
        <v>210000</v>
      </c>
    </row>
    <row r="19" spans="1:6" ht="35.1" customHeight="1" thickBot="1" x14ac:dyDescent="0.25">
      <c r="A19" s="5">
        <v>17</v>
      </c>
      <c r="B19" s="25" t="s">
        <v>46</v>
      </c>
      <c r="C19" s="24" t="s">
        <v>68</v>
      </c>
      <c r="D19" s="27">
        <v>50</v>
      </c>
      <c r="E19" s="26">
        <v>3590</v>
      </c>
      <c r="F19" s="23">
        <f t="shared" si="0"/>
        <v>179500</v>
      </c>
    </row>
    <row r="20" spans="1:6" ht="35.1" customHeight="1" thickBot="1" x14ac:dyDescent="0.25">
      <c r="A20" s="5">
        <v>18</v>
      </c>
      <c r="B20" s="25" t="s">
        <v>47</v>
      </c>
      <c r="C20" s="24" t="s">
        <v>57</v>
      </c>
      <c r="D20" s="27">
        <v>1</v>
      </c>
      <c r="E20" s="26">
        <v>1319910</v>
      </c>
      <c r="F20" s="23">
        <f t="shared" si="0"/>
        <v>1319910</v>
      </c>
    </row>
    <row r="21" spans="1:6" ht="35.1" customHeight="1" thickBot="1" x14ac:dyDescent="0.25">
      <c r="A21" s="5">
        <v>19</v>
      </c>
      <c r="B21" s="25" t="s">
        <v>95</v>
      </c>
      <c r="C21" s="24" t="s">
        <v>57</v>
      </c>
      <c r="D21" s="33">
        <v>3</v>
      </c>
      <c r="E21" s="34">
        <v>21480</v>
      </c>
      <c r="F21" s="23">
        <f t="shared" si="0"/>
        <v>64440</v>
      </c>
    </row>
    <row r="22" spans="1:6" ht="35.1" customHeight="1" thickBot="1" x14ac:dyDescent="0.25">
      <c r="A22" s="5">
        <v>20</v>
      </c>
      <c r="B22" s="25" t="s">
        <v>94</v>
      </c>
      <c r="C22" s="24" t="s">
        <v>57</v>
      </c>
      <c r="D22" s="33">
        <v>2</v>
      </c>
      <c r="E22" s="34">
        <v>22730</v>
      </c>
      <c r="F22" s="23">
        <f t="shared" si="0"/>
        <v>45460</v>
      </c>
    </row>
    <row r="23" spans="1:6" ht="35.1" customHeight="1" thickBot="1" x14ac:dyDescent="0.25">
      <c r="A23" s="5">
        <v>21</v>
      </c>
      <c r="B23" s="25" t="s">
        <v>96</v>
      </c>
      <c r="C23" s="24" t="s">
        <v>57</v>
      </c>
      <c r="D23" s="33">
        <v>4</v>
      </c>
      <c r="E23" s="34">
        <v>25470</v>
      </c>
      <c r="F23" s="23">
        <f t="shared" si="0"/>
        <v>101880</v>
      </c>
    </row>
    <row r="24" spans="1:6" ht="35.1" customHeight="1" thickBot="1" x14ac:dyDescent="0.25">
      <c r="A24" s="5">
        <v>22</v>
      </c>
      <c r="B24" s="25" t="s">
        <v>97</v>
      </c>
      <c r="C24" s="24" t="s">
        <v>57</v>
      </c>
      <c r="D24" s="33">
        <v>4</v>
      </c>
      <c r="E24" s="34">
        <v>25500</v>
      </c>
      <c r="F24" s="23">
        <f t="shared" si="0"/>
        <v>102000</v>
      </c>
    </row>
    <row r="25" spans="1:6" ht="35.1" customHeight="1" thickBot="1" x14ac:dyDescent="0.25">
      <c r="A25" s="5">
        <v>23</v>
      </c>
      <c r="B25" s="25" t="s">
        <v>48</v>
      </c>
      <c r="C25" s="24" t="s">
        <v>57</v>
      </c>
      <c r="D25" s="27">
        <v>4</v>
      </c>
      <c r="E25" s="26">
        <v>253500</v>
      </c>
      <c r="F25" s="23">
        <f t="shared" si="0"/>
        <v>1014000</v>
      </c>
    </row>
    <row r="26" spans="1:6" ht="35.1" customHeight="1" thickBot="1" x14ac:dyDescent="0.25">
      <c r="A26" s="5">
        <v>24</v>
      </c>
      <c r="B26" s="25" t="s">
        <v>49</v>
      </c>
      <c r="C26" s="24" t="s">
        <v>57</v>
      </c>
      <c r="D26" s="27">
        <v>1</v>
      </c>
      <c r="E26" s="26">
        <v>295300</v>
      </c>
      <c r="F26" s="23">
        <f t="shared" si="0"/>
        <v>295300</v>
      </c>
    </row>
    <row r="27" spans="1:6" ht="35.1" customHeight="1" thickBot="1" x14ac:dyDescent="0.25">
      <c r="A27" s="5">
        <v>25</v>
      </c>
      <c r="B27" s="25" t="s">
        <v>50</v>
      </c>
      <c r="C27" s="24" t="s">
        <v>57</v>
      </c>
      <c r="D27" s="27">
        <v>3</v>
      </c>
      <c r="E27" s="26">
        <v>231000</v>
      </c>
      <c r="F27" s="23">
        <f t="shared" si="0"/>
        <v>693000</v>
      </c>
    </row>
    <row r="28" spans="1:6" ht="35.1" customHeight="1" thickBot="1" x14ac:dyDescent="0.25">
      <c r="A28" s="5">
        <v>26</v>
      </c>
      <c r="B28" s="25" t="s">
        <v>51</v>
      </c>
      <c r="C28" s="24" t="s">
        <v>57</v>
      </c>
      <c r="D28" s="27">
        <v>100</v>
      </c>
      <c r="E28" s="26">
        <v>3360</v>
      </c>
      <c r="F28" s="23">
        <f t="shared" si="0"/>
        <v>336000</v>
      </c>
    </row>
    <row r="29" spans="1:6" ht="35.1" customHeight="1" thickBot="1" x14ac:dyDescent="0.25">
      <c r="A29" s="5">
        <v>27</v>
      </c>
      <c r="B29" s="25" t="s">
        <v>52</v>
      </c>
      <c r="C29" s="24" t="s">
        <v>57</v>
      </c>
      <c r="D29" s="27">
        <v>1</v>
      </c>
      <c r="E29" s="26">
        <v>1424430</v>
      </c>
      <c r="F29" s="23">
        <f t="shared" si="0"/>
        <v>1424430</v>
      </c>
    </row>
    <row r="30" spans="1:6" ht="35.1" customHeight="1" x14ac:dyDescent="0.2">
      <c r="A30" s="5">
        <v>28</v>
      </c>
      <c r="B30" s="25" t="s">
        <v>53</v>
      </c>
      <c r="C30" s="24" t="s">
        <v>57</v>
      </c>
      <c r="D30" s="27">
        <v>8</v>
      </c>
      <c r="E30" s="26">
        <v>19850</v>
      </c>
      <c r="F30" s="23">
        <f t="shared" si="0"/>
        <v>158800</v>
      </c>
    </row>
    <row r="31" spans="1:6" ht="20.45" customHeight="1" x14ac:dyDescent="0.25">
      <c r="B31" s="35" t="s">
        <v>98</v>
      </c>
      <c r="C31" s="35"/>
      <c r="D31" s="35"/>
      <c r="E31" s="35"/>
      <c r="F31" s="20">
        <f>SUM(F3:F30)</f>
        <v>22543621</v>
      </c>
    </row>
    <row r="32" spans="1:6" x14ac:dyDescent="0.2">
      <c r="F32" s="22"/>
    </row>
    <row r="35" spans="4:6" x14ac:dyDescent="0.2">
      <c r="F35" s="21"/>
    </row>
    <row r="36" spans="4:6" x14ac:dyDescent="0.2">
      <c r="D36" s="19"/>
      <c r="E36" s="19"/>
    </row>
    <row r="37" spans="4:6" x14ac:dyDescent="0.2">
      <c r="D37" s="19"/>
    </row>
    <row r="38" spans="4:6" x14ac:dyDescent="0.2">
      <c r="D38" s="19"/>
    </row>
    <row r="39" spans="4:6" x14ac:dyDescent="0.2">
      <c r="D39" s="19"/>
    </row>
    <row r="40" spans="4:6" x14ac:dyDescent="0.2">
      <c r="D40" s="19"/>
    </row>
  </sheetData>
  <mergeCells count="7">
    <mergeCell ref="B31:E31"/>
    <mergeCell ref="B1:B2"/>
    <mergeCell ref="A1:A2"/>
    <mergeCell ref="F1:F2"/>
    <mergeCell ref="C1:C2"/>
    <mergeCell ref="D1:D2"/>
    <mergeCell ref="E1: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PRESUPUESTO</vt:lpstr>
      <vt:lpstr>PTAR BOGOTA</vt:lpstr>
      <vt:lpstr>STAR TUNJA</vt:lpstr>
      <vt:lpstr>STAR GARAGOA</vt:lpstr>
      <vt:lpstr>STAR YOPAL</vt:lpstr>
      <vt:lpstr>REPUESTOS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Orlando Diaz</dc:creator>
  <cp:lastModifiedBy>Marlly Faisuly Zuluaga Correa</cp:lastModifiedBy>
  <dcterms:created xsi:type="dcterms:W3CDTF">2026-10-02T14:16:03Z</dcterms:created>
  <dcterms:modified xsi:type="dcterms:W3CDTF">2026-10-15T16:55:10Z</dcterms:modified>
</cp:coreProperties>
</file>